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37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Yakima 2195\Dump Fee\6-1-2023\"/>
    </mc:Choice>
  </mc:AlternateContent>
  <xr:revisionPtr revIDLastSave="0" documentId="13_ncr:1_{14211629-18BE-40D3-BDA1-49713E715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ferences" sheetId="4" r:id="rId1"/>
    <sheet name="DF Calcs" sheetId="7" r:id="rId2"/>
    <sheet name="Proposed Rates" sheetId="12" r:id="rId3"/>
    <sheet name="Disposal 4.21-3-22" sheetId="21" r:id="rId4"/>
    <sheet name="Yakima Regulated Price Out" sheetId="2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D" localSheetId="3">#REF!</definedName>
    <definedName name="\D">#REF!</definedName>
    <definedName name="\S" localSheetId="3">#REF!</definedName>
    <definedName name="\S">#REF!</definedName>
    <definedName name="\Y" localSheetId="3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 localSheetId="3">[2]Hidden!#REF!</definedName>
    <definedName name="__ACT1">[2]Hidden!#REF!</definedName>
    <definedName name="__ACT2" localSheetId="3">[2]Hidden!#REF!</definedName>
    <definedName name="__ACT2">[2]Hidden!#REF!</definedName>
    <definedName name="__ACT3" localSheetId="3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132Graph_h" localSheetId="3" hidden="1">#REF!</definedName>
    <definedName name="_132Graph_h" localSheetId="4" hidden="1">#REF!</definedName>
    <definedName name="_132Graph_h" hidden="1">#REF!</definedName>
    <definedName name="_ACT1" localSheetId="3">[6]Hidden!#REF!</definedName>
    <definedName name="_ACT1" localSheetId="4">[7]Hidden!#REF!</definedName>
    <definedName name="_ACT1">[2]Hidden!#REF!</definedName>
    <definedName name="_ACT2" localSheetId="3">[6]Hidden!#REF!</definedName>
    <definedName name="_ACT2" localSheetId="4">[7]Hidden!#REF!</definedName>
    <definedName name="_ACT2">[2]Hidden!#REF!</definedName>
    <definedName name="_ACT3" localSheetId="3">[6]Hidden!#REF!</definedName>
    <definedName name="_ACT3" localSheetId="4">[7]Hidden!#REF!</definedName>
    <definedName name="_ACT3">[2]Hidden!#REF!</definedName>
    <definedName name="_COS1" localSheetId="3">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hidden="1">'[4]#REF'!$D$12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max" localSheetId="3" hidden="1">#REF!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'[4]#REF'!$A$10:$Z$281</definedName>
    <definedName name="_sort3" hidden="1">[5]XXXXXX!$G$10:$J$11</definedName>
    <definedName name="a" localSheetId="3">#REF!</definedName>
    <definedName name="a">#REF!</definedName>
    <definedName name="Accounts" localSheetId="3">#REF!</definedName>
    <definedName name="Accounts" localSheetId="4">#REF!</definedName>
    <definedName name="Accounts">#REF!</definedName>
    <definedName name="ACCT" localSheetId="4">[7]Hidden!#REF!</definedName>
    <definedName name="ACCT">[1]Hidden!$D$11</definedName>
    <definedName name="ACCT.ConsolSum">[1]Hidden!$Q$11</definedName>
    <definedName name="ACT_CUR" localSheetId="3">[6]Hidden!#REF!</definedName>
    <definedName name="ACT_CUR" localSheetId="4">[7]Hidden!#REF!</definedName>
    <definedName name="ACT_CUR">[2]Hidden!#REF!</definedName>
    <definedName name="ACT_YTD" localSheetId="3">[6]Hidden!#REF!</definedName>
    <definedName name="ACT_YTD" localSheetId="4">[7]Hidden!#REF!</definedName>
    <definedName name="ACT_YTD">[2]Hidden!#REF!</definedName>
    <definedName name="afsdfsdfsd" localSheetId="3">#REF!</definedName>
    <definedName name="afsdfsdfsd">#REF!</definedName>
    <definedName name="AmountCount" localSheetId="3">#REF!</definedName>
    <definedName name="AmountCount" localSheetId="4">#REF!</definedName>
    <definedName name="AmountCount">#REF!</definedName>
    <definedName name="AmountCount1" localSheetId="4">#REF!</definedName>
    <definedName name="AmountCount1">#REF!</definedName>
    <definedName name="AmountFrom" localSheetId="4">#REF!</definedName>
    <definedName name="AmountFrom">#REF!</definedName>
    <definedName name="AmountTo" localSheetId="4">#REF!</definedName>
    <definedName name="AmountTo">#REF!</definedName>
    <definedName name="AmountTotal" localSheetId="4">#REF!</definedName>
    <definedName name="AmountTotal">#REF!</definedName>
    <definedName name="AmountTotal1" localSheetId="4">#REF!</definedName>
    <definedName name="AmountTotal1">#REF!</definedName>
    <definedName name="BookRev" localSheetId="3">'[8]Pacific Regulated - Price Out'!$F$50</definedName>
    <definedName name="BookRev" localSheetId="4">'[9]Pacific Regulated - Price Out'!$F$50</definedName>
    <definedName name="BookRev">'[9]Pacific Regulated - Price Out'!$F$50</definedName>
    <definedName name="BookRev_com" localSheetId="3">'[8]Pacific Regulated - Price Out'!$F$214</definedName>
    <definedName name="BookRev_com" localSheetId="4">'[9]Pacific Regulated - Price Out'!$F$214</definedName>
    <definedName name="BookRev_com">'[9]Pacific Regulated - Price Out'!$F$214</definedName>
    <definedName name="BookRev_mfr" localSheetId="3">'[8]Pacific Regulated - Price Out'!$F$222</definedName>
    <definedName name="BookRev_mfr" localSheetId="4">'[9]Pacific Regulated - Price Out'!$F$222</definedName>
    <definedName name="BookRev_mfr">'[9]Pacific Regulated - Price Out'!$F$222</definedName>
    <definedName name="BookRev_ro" localSheetId="3">'[8]Pacific Regulated - Price Out'!$F$282</definedName>
    <definedName name="BookRev_ro" localSheetId="4">'[9]Pacific Regulated - Price Out'!$F$282</definedName>
    <definedName name="BookRev_ro">'[9]Pacific Regulated - Price Out'!$F$282</definedName>
    <definedName name="BookRev_rr" localSheetId="3">'[8]Pacific Regulated - Price Out'!$F$59</definedName>
    <definedName name="BookRev_rr" localSheetId="4">'[9]Pacific Regulated - Price Out'!$F$59</definedName>
    <definedName name="BookRev_rr">'[9]Pacific Regulated - Price Out'!$F$59</definedName>
    <definedName name="BookRev_yw" localSheetId="3">'[8]Pacific Regulated - Price Out'!$F$70</definedName>
    <definedName name="BookRev_yw" localSheetId="4">'[9]Pacific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>#REF!</definedName>
    <definedName name="BUD_CUR" localSheetId="3">[6]Hidden!#REF!</definedName>
    <definedName name="BUD_CUR" localSheetId="4">[7]Hidden!#REF!</definedName>
    <definedName name="BUD_CUR">[2]Hidden!#REF!</definedName>
    <definedName name="BUD_YTD" localSheetId="3">[6]Hidden!#REF!</definedName>
    <definedName name="BUD_YTD" localSheetId="4">[7]Hidden!#REF!</definedName>
    <definedName name="BUD_YTD">[2]Hidden!#REF!</definedName>
    <definedName name="CalRecyTons" localSheetId="3">'[10]Recycl Tons, Commodity Value'!$L$23</definedName>
    <definedName name="CalRecyTons" localSheetId="4">'[11]Recycl Tons, Commodity Value'!$L$23</definedName>
    <definedName name="CalRecyTons">'[11]Recycl Tons, Commodity Value'!$L$23</definedName>
    <definedName name="CanCartTons">[12]CanCartTonsAllocate!$E$3</definedName>
    <definedName name="CheckTotals" localSheetId="3">#REF!</definedName>
    <definedName name="CheckTotals" localSheetId="4">#REF!</definedName>
    <definedName name="CheckTotals">#REF!</definedName>
    <definedName name="CoCanTons">[13]Cust_Count1!$M$28</definedName>
    <definedName name="CoComYd">'[13]Gross Yardage Worksheet'!$L$16</definedName>
    <definedName name="CoCustCnt" localSheetId="3">#REF!</definedName>
    <definedName name="CoCustCnt">#REF!</definedName>
    <definedName name="colgroup">[1]Orientation!$G$6</definedName>
    <definedName name="colsegment">[1]Orientation!$F$6</definedName>
    <definedName name="CommlStaffPriceOut" localSheetId="3">'[14]Price Out-Reg EASTSIDE-Resi'!#REF!</definedName>
    <definedName name="CommlStaffPriceOut" localSheetId="4">'[14]Price Out-Reg EASTSIDE-Resi'!#REF!</definedName>
    <definedName name="CommlStaffPriceOut">'[14]Price Out-Reg EASTSIDE-Resi'!#REF!</definedName>
    <definedName name="CoMultiYd">'[13]Gross Yardage Worksheet'!$L$31</definedName>
    <definedName name="ContainerTons">[12]ContainerTonsAllocation!$E$2</definedName>
    <definedName name="COST_OF_SERVICE_STUDY" localSheetId="3">#REF!</definedName>
    <definedName name="COST_OF_SERVICE_STUDY">#REF!</definedName>
    <definedName name="CoXtraYds" localSheetId="3">#REF!</definedName>
    <definedName name="CoXtraYds">#REF!</definedName>
    <definedName name="CR" localSheetId="3">#REF!</definedName>
    <definedName name="CR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 localSheetId="3">#REF!</definedName>
    <definedName name="CtyCustCnt">#REF!</definedName>
    <definedName name="CtyMultiYd">'[13]Gross Yardage Worksheet'!$L$64</definedName>
    <definedName name="CtyXtraYds" localSheetId="3">#REF!</definedName>
    <definedName name="CtyXtraYds">#REF!</definedName>
    <definedName name="CurrentMonth" localSheetId="3">'[16]38000 Other Rev'!$H$8</definedName>
    <definedName name="CurrentMonth" localSheetId="4">#REF!</definedName>
    <definedName name="CurrentMonth">'[17]38000 Other Rev'!$H$8</definedName>
    <definedName name="Cutomers" localSheetId="3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 localSheetId="3">'[16]38000 Other Rev'!$G$12</definedName>
    <definedName name="DateFrom" localSheetId="4">#REF!</definedName>
    <definedName name="DateFrom">'[17]38000 Other Rev'!$G$12</definedName>
    <definedName name="DateTo" localSheetId="3">'[16]38000 Other Rev'!$G$13</definedName>
    <definedName name="DateTo" localSheetId="4">#REF!</definedName>
    <definedName name="DateTo">'[17]38000 Other Rev'!$G$13</definedName>
    <definedName name="DBxStaffPriceOut" localSheetId="3">'[14]Price Out-Reg EASTSIDE-Resi'!#REF!</definedName>
    <definedName name="DBxStaffPriceOut" localSheetId="4">'[14]Price Out-Reg EASTSIDE-Resi'!#REF!</definedName>
    <definedName name="DBxStaffPriceOut">'[14]Price Out-Reg EASTSIDE-Resi'!#REF!</definedName>
    <definedName name="debtP" localSheetId="3">#REF!</definedName>
    <definedName name="debtP">#REF!</definedName>
    <definedName name="DEPT" localSheetId="3">[6]Hidden!#REF!</definedName>
    <definedName name="DEPT" localSheetId="4">[7]Hidden!#REF!</definedName>
    <definedName name="DEPT">[2]Hidden!#REF!</definedName>
    <definedName name="DetailBudYear" localSheetId="3">#REF!</definedName>
    <definedName name="DetailBudYear">#REF!</definedName>
    <definedName name="DetailDistrict" localSheetId="3">#REF!</definedName>
    <definedName name="DetailDistrict">#REF!</definedName>
    <definedName name="Dist" localSheetId="3">[18]Data!$E$3</definedName>
    <definedName name="Dist" localSheetId="4">[19]Data!$E$3</definedName>
    <definedName name="Dist">[19]Data!$E$3</definedName>
    <definedName name="District" localSheetId="3">'[20]Yakima BS'!#REF!</definedName>
    <definedName name="District" localSheetId="4">'[21]Vashon BS'!#REF!</definedName>
    <definedName name="District">'[21]Vashon BS'!#REF!</definedName>
    <definedName name="DistrictNum" localSheetId="3">#REF!</definedName>
    <definedName name="DistrictNum" localSheetId="4">#REF!</definedName>
    <definedName name="DistrictNum">#REF!</definedName>
    <definedName name="Districts" localSheetId="4">#REF!</definedName>
    <definedName name="Districts">#REF!</definedName>
    <definedName name="dOG" localSheetId="4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>#REF!</definedName>
    <definedName name="EntrieShownLimit" localSheetId="3">'[16]38000 Other Rev'!$D$6</definedName>
    <definedName name="EntrieShownLimit" localSheetId="4">#REF!</definedName>
    <definedName name="EntrieShownLimit">'[17]38000 Other Rev'!$D$6</definedName>
    <definedName name="ExcludeIC" localSheetId="3">'[20]Yakima BS'!#REF!</definedName>
    <definedName name="ExcludeIC" localSheetId="4">'[22]2009 BS'!#REF!</definedName>
    <definedName name="ExcludeIC">'[22]2009 BS'!#REF!</definedName>
    <definedName name="ExpensesPF1" localSheetId="3">#REF!</definedName>
    <definedName name="ExpensesPF1">#REF!</definedName>
    <definedName name="EXT" localSheetId="3">#REF!</definedName>
    <definedName name="EXT" localSheetId="4">#REF!</definedName>
    <definedName name="EXT">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romMonth" localSheetId="3">#REF!</definedName>
    <definedName name="FromMonth" localSheetId="4">#REF!</definedName>
    <definedName name="FromMonth">#REF!</definedName>
    <definedName name="FundsApprPend" localSheetId="3">[18]Data!#REF!</definedName>
    <definedName name="FundsApprPend" localSheetId="4">[19]Data!#REF!</definedName>
    <definedName name="FundsApprPend">[19]Data!#REF!</definedName>
    <definedName name="FundsBudUnbud" localSheetId="3">[18]Data!#REF!</definedName>
    <definedName name="FundsBudUnbud" localSheetId="4">[19]Data!#REF!</definedName>
    <definedName name="FundsBudUnbud">[19]Data!#REF!</definedName>
    <definedName name="GLMappingStart" localSheetId="3">#REF!</definedName>
    <definedName name="GLMappingStart" localSheetId="4">#REF!</definedName>
    <definedName name="GLMappingStart">#REF!</definedName>
    <definedName name="GLMappingStart1" localSheetId="4">#REF!</definedName>
    <definedName name="GLMappingStart1">#REF!</definedName>
    <definedName name="GRETABLE">[23]Gresham!$E$12:$AI$261</definedName>
    <definedName name="Import_Range" localSheetId="3">[18]Data!#REF!</definedName>
    <definedName name="Import_Range" localSheetId="4">[19]Data!#REF!</definedName>
    <definedName name="Import_Range">[19]Data!#REF!</definedName>
    <definedName name="IncomeStmnt" localSheetId="3">#REF!</definedName>
    <definedName name="IncomeStmnt" localSheetId="4">#REF!</definedName>
    <definedName name="IncomeStmnt">#REF!</definedName>
    <definedName name="INPUT" localSheetId="4">#REF!</definedName>
    <definedName name="INPUT">#REF!</definedName>
    <definedName name="INPUTc">#REF!</definedName>
    <definedName name="Insurance" localSheetId="4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3">[18]Invoice_Drill!#REF!</definedName>
    <definedName name="Invoice_Start" localSheetId="4">[19]Invoice_Drill!#REF!</definedName>
    <definedName name="Invoice_Start">[19]Invoice_Drill!#REF!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4">#REF!</definedName>
    <definedName name="JEType">#REF!</definedName>
    <definedName name="JEType1" localSheetId="4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 localSheetId="3">#REF!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LOB">[24]DropDownRanges!$B$4:$B$37</definedName>
    <definedName name="LU_Line" localSheetId="3">#REF!</definedName>
    <definedName name="LU_Line">#REF!</definedName>
    <definedName name="MainDataEnd" localSheetId="3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4">#REF!</definedName>
    <definedName name="master_def">#REF!</definedName>
    <definedName name="MATRIX" localSheetId="4">#REF!</definedName>
    <definedName name="MATRIX">#REF!</definedName>
    <definedName name="MemoAttachment" localSheetId="4">#REF!</definedName>
    <definedName name="MemoAttachment">#REF!</definedName>
    <definedName name="MetaSet">[1]Orientation!$C$22</definedName>
    <definedName name="MFStaffPriceOut" localSheetId="3">'[14]Price Out-Reg EASTSIDE-Resi'!#REF!</definedName>
    <definedName name="MFStaffPriceOut" localSheetId="4">'[14]Price Out-Reg EASTSIDE-Resi'!#REF!</definedName>
    <definedName name="MFStaffPriceOut">'[14]Price Out-Reg EASTSIDE-Resi'!#REF!</definedName>
    <definedName name="MILTON" localSheetId="3">#REF!</definedName>
    <definedName name="MILTON">#REF!</definedName>
    <definedName name="Month" localSheetId="3">#REF!</definedName>
    <definedName name="Month">#REF!</definedName>
    <definedName name="MonthList" localSheetId="3">'[18]Lookup Tables'!$A$1:$A$13</definedName>
    <definedName name="MonthList" localSheetId="4">'[19]Lookup Tables'!$A$1:$A$13</definedName>
    <definedName name="MonthList">'[19]Lookup Tables'!$A$1:$A$13</definedName>
    <definedName name="NewLob">[24]DropDownRanges!$B$4:$B$37</definedName>
    <definedName name="NewOnlyOrg">#N/A</definedName>
    <definedName name="NewSource">[24]DropDownRanges!$D$4:$D$7</definedName>
    <definedName name="nn" localSheetId="3">#REF!</definedName>
    <definedName name="nn" localSheetId="4">#REF!</definedName>
    <definedName name="nn">#REF!</definedName>
    <definedName name="NOTES" localSheetId="4">#REF!</definedName>
    <definedName name="NOTES">#REF!</definedName>
    <definedName name="NR" localSheetId="4">#REF!</definedName>
    <definedName name="NR">#REF!</definedName>
    <definedName name="OfficerSalary">#N/A</definedName>
    <definedName name="OffsetAcctBil">[25]JEexport!$L$10</definedName>
    <definedName name="OffsetAcctPmt">[25]JEexport!$L$9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 localSheetId="3">#REF!</definedName>
    <definedName name="OthCustCnt">#REF!</definedName>
    <definedName name="OthMultiYd">'[13]Gross Yardage Worksheet'!$L$98</definedName>
    <definedName name="OthXtraYds" localSheetId="3">#REF!</definedName>
    <definedName name="OthXtraYds">#REF!</definedName>
    <definedName name="p" localSheetId="3">#REF!</definedName>
    <definedName name="p" localSheetId="4">#REF!</definedName>
    <definedName name="p">#REF!</definedName>
    <definedName name="PAGE_1" localSheetId="4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4">#REF!</definedName>
    <definedName name="Page16">#REF!</definedName>
    <definedName name="Page17" localSheetId="4">#REF!</definedName>
    <definedName name="Page17">#REF!</definedName>
    <definedName name="Page18" localSheetId="4">#REF!</definedName>
    <definedName name="Page18">#REF!</definedName>
    <definedName name="Page20">#REF!</definedName>
    <definedName name="page7">#REF!</definedName>
    <definedName name="Page7a" localSheetId="4">#REF!</definedName>
    <definedName name="Page7a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osting" localSheetId="4">#REF!</definedName>
    <definedName name="Posting">#REF!</definedName>
    <definedName name="primtbl">[1]Orientation!$C$23</definedName>
    <definedName name="_xlnm.Print_Area" localSheetId="1">'DF Calcs'!$A$1:$X$81</definedName>
    <definedName name="_xlnm.Print_Area" localSheetId="3">'Disposal 4.21-3-22'!$A$1:$M$68,'Disposal 4.21-3-22'!$O$4:$Z$24,'Disposal 4.21-3-22'!$AB$4:$AM$24</definedName>
    <definedName name="_xlnm.Print_Area" localSheetId="2">'Proposed Rates'!$A$1:$E$138</definedName>
    <definedName name="_xlnm.Print_Area" localSheetId="4">'Yakima Regulated Price Out'!$A$1:$BI$197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c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2">'Proposed Rates'!$1:$5</definedName>
    <definedName name="_xlnm.Print_Titles" localSheetId="4">'Yakima Regulated Price Out'!$A:$B,'Yakima Regulated Price Out'!$5:$6</definedName>
    <definedName name="Print1" localSheetId="3">#REF!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 localSheetId="3">'[8]Pacific Regulated - Price Out'!$M$49</definedName>
    <definedName name="ProRev" localSheetId="4">'[9]Pacific Regulated - Price Out'!$M$49</definedName>
    <definedName name="ProRev">'[9]Pacific Regulated - Price Out'!$M$49</definedName>
    <definedName name="ProRev_com" localSheetId="3">'[8]Pacific Regulated - Price Out'!$M$213</definedName>
    <definedName name="ProRev_com" localSheetId="4">'[9]Pacific Regulated - Price Out'!$M$213</definedName>
    <definedName name="ProRev_com">'[9]Pacific Regulated - Price Out'!$M$213</definedName>
    <definedName name="ProRev_mfr" localSheetId="3">'[8]Pacific Regulated - Price Out'!$M$221</definedName>
    <definedName name="ProRev_mfr" localSheetId="4">'[9]Pacific Regulated - Price Out'!$M$221</definedName>
    <definedName name="ProRev_mfr">'[9]Pacific Regulated - Price Out'!$M$221</definedName>
    <definedName name="ProRev_ro" localSheetId="3">'[8]Pacific Regulated - Price Out'!$M$281</definedName>
    <definedName name="ProRev_ro" localSheetId="4">'[9]Pacific Regulated - Price Out'!$M$281</definedName>
    <definedName name="ProRev_ro">'[9]Pacific Regulated - Price Out'!$M$281</definedName>
    <definedName name="ProRev_rr" localSheetId="3">'[8]Pacific Regulated - Price Out'!$M$58</definedName>
    <definedName name="ProRev_rr" localSheetId="4">'[9]Pacific Regulated - Price Out'!$M$58</definedName>
    <definedName name="ProRev_rr">'[9]Pacific Regulated - Price Out'!$M$58</definedName>
    <definedName name="ProRev_yw" localSheetId="3">'[8]Pacific Regulated - Price Out'!$M$69</definedName>
    <definedName name="ProRev_yw" localSheetId="4">'[9]Pacific Regulated - Price Out'!$M$69</definedName>
    <definedName name="ProRev_yw">'[9]Pacific Regulated - Price Out'!$M$69</definedName>
    <definedName name="pServer" localSheetId="3">#REF!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 localSheetId="3">'[26]Consolidated IS 2009 2010'!$AK$20</definedName>
    <definedName name="Reg_Cust_Billed_Percent" localSheetId="4">'[27]Consolidated IS 2009 2010'!$AK$20</definedName>
    <definedName name="Reg_Cust_Billed_Percent">'[27]Consolidated IS 2009 2010'!$AK$20</definedName>
    <definedName name="Reg_Cust_Percent" localSheetId="3">'[26]Consolidated IS 2009 2010'!$AC$20</definedName>
    <definedName name="Reg_Cust_Percent" localSheetId="4">'[27]Consolidated IS 2009 2010'!$AC$20</definedName>
    <definedName name="Reg_Cust_Percent">'[27]Consolidated IS 2009 2010'!$AC$20</definedName>
    <definedName name="Reg_Drive_Percent" localSheetId="3">'[26]Consolidated IS 2009 2010'!$AC$40</definedName>
    <definedName name="Reg_Drive_Percent" localSheetId="4">'[27]Consolidated IS 2009 2010'!$AC$40</definedName>
    <definedName name="Reg_Drive_Percent">'[27]Consolidated IS 2009 2010'!$AC$40</definedName>
    <definedName name="Reg_Haul_Rev_Percent" localSheetId="3">'[26]Consolidated IS 2009 2010'!$Z$18</definedName>
    <definedName name="Reg_Haul_Rev_Percent" localSheetId="4">'[27]Consolidated IS 2009 2010'!$Z$18</definedName>
    <definedName name="Reg_Haul_Rev_Percent">'[27]Consolidated IS 2009 2010'!$Z$18</definedName>
    <definedName name="Reg_Lab_Percent" localSheetId="3">'[26]Consolidated IS 2009 2010'!$AC$39</definedName>
    <definedName name="Reg_Lab_Percent" localSheetId="4">'[27]Consolidated IS 2009 2010'!$AC$39</definedName>
    <definedName name="Reg_Lab_Percent">'[27]Consolidated IS 2009 2010'!$AC$39</definedName>
    <definedName name="Reg_Steel_Cont_Percent" localSheetId="3">'[26]Consolidated IS 2009 2010'!$AE$120</definedName>
    <definedName name="Reg_Steel_Cont_Percent" localSheetId="4">'[27]Consolidated IS 2009 2010'!$AE$120</definedName>
    <definedName name="Reg_Steel_Cont_Percent">'[27]Consolidated IS 2009 2010'!$AE$120</definedName>
    <definedName name="RegulatedIS" localSheetId="3">'[26]2009 IS'!$A$12:$Q$655</definedName>
    <definedName name="RegulatedIS" localSheetId="4">'[27]2009 IS'!$A$12:$Q$655</definedName>
    <definedName name="RegulatedIS">'[27]2009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 localSheetId="4">[15]ControlPanel!$X$2:$X$8</definedName>
    <definedName name="ReportNames">[28]ControlPanel!$S$2:$S$16</definedName>
    <definedName name="ReportVersion">[1]Settings!$D$5</definedName>
    <definedName name="ReslStaffPriceOut" localSheetId="3">'[14]Price Out-Reg EASTSIDE-Resi'!#REF!</definedName>
    <definedName name="ReslStaffPriceOut" localSheetId="4">'[14]Price Out-Reg EASTSIDE-Resi'!#REF!</definedName>
    <definedName name="ReslStaffPriceOut">'[14]Price Out-Reg EASTSIDE-Resi'!#REF!</definedName>
    <definedName name="RetainedEarnings" localSheetId="3">#REF!</definedName>
    <definedName name="RetainedEarnings" localSheetId="4">#REF!</definedName>
    <definedName name="RetainedEarnings">#REF!</definedName>
    <definedName name="RevCust" localSheetId="3">[29]RevenuesCust!#REF!</definedName>
    <definedName name="RevCust" localSheetId="4">[30]RevenuesCust!#REF!</definedName>
    <definedName name="RevCust">[31]RevenuesCust!#REF!</definedName>
    <definedName name="RevCustomer" localSheetId="3">#REF!</definedName>
    <definedName name="RevCustomer" localSheetId="4">#REF!</definedName>
    <definedName name="RevCustomer">#REF!</definedName>
    <definedName name="RevenuePF1" localSheetId="3">#REF!</definedName>
    <definedName name="RevenuePF1">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ffasfasdfsd" localSheetId="3">[32]Hidden!#REF!</definedName>
    <definedName name="seffasfasdfsd">[32]Hidden!#REF!</definedName>
    <definedName name="Sequential_Group">[1]Settings!$J$6</definedName>
    <definedName name="Sequential_Segment">[1]Settings!$I$6</definedName>
    <definedName name="Sequential_sort">[1]Settings!$I$10:$J$11</definedName>
    <definedName name="SIC_Table" localSheetId="3">#REF!</definedName>
    <definedName name="SIC_Table">#REF!</definedName>
    <definedName name="slope">'[33]LG Nonpublic 2018 V5.0'!$X$58</definedName>
    <definedName name="sortcol" localSheetId="3">#REF!</definedName>
    <definedName name="sortcol" localSheetId="4">#REF!</definedName>
    <definedName name="sortcol">#REF!</definedName>
    <definedName name="Source">[24]DropDownRanges!$D$4:$D$7</definedName>
    <definedName name="SPWS_WBID">"115966228744984"</definedName>
    <definedName name="sSRCDate" localSheetId="3">'[34]Feb''12 FAR Data'!#REF!</definedName>
    <definedName name="sSRCDate" localSheetId="4">'[35]Feb''12 FAR Data'!#REF!</definedName>
    <definedName name="sSRCDate">'[36]Feb''12 FAR Data'!#REF!</definedName>
    <definedName name="SubSystem" localSheetId="3">#REF!</definedName>
    <definedName name="SubSystem">#REF!</definedName>
    <definedName name="SubSystems" localSheetId="3">#REF!</definedName>
    <definedName name="SubSystems" localSheetId="4">#REF!</definedName>
    <definedName name="SubSystems">#REF!</definedName>
    <definedName name="Supplemental_filter">[1]Settings!$C$31</definedName>
    <definedName name="SWDisposal">#N/A</definedName>
    <definedName name="System">[37]BS_Close!$V$8</definedName>
    <definedName name="Systems" localSheetId="3">#REF!</definedName>
    <definedName name="Systems" localSheetId="4">#REF!</definedName>
    <definedName name="Systems">#REF!</definedName>
    <definedName name="Table_SIC" localSheetId="3">#REF!</definedName>
    <definedName name="Table_SIC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Month" localSheetId="3">#REF!</definedName>
    <definedName name="ToMonth" localSheetId="4">#REF!</definedName>
    <definedName name="ToMonth">#REF!</definedName>
    <definedName name="Tons" localSheetId="4">#REF!</definedName>
    <definedName name="Tons">#REF!</definedName>
    <definedName name="Total_Comm" localSheetId="3">'[10]Tariff Rate Sheet'!$L$214</definedName>
    <definedName name="Total_Comm" localSheetId="4">'[11]Tariff Rate Sheet'!$L$214</definedName>
    <definedName name="Total_Comm">'[11]Tariff Rate Sheet'!$L$214</definedName>
    <definedName name="Total_DB" localSheetId="3">'[10]Tariff Rate Sheet'!$L$278</definedName>
    <definedName name="Total_DB" localSheetId="4">'[11]Tariff Rate Sheet'!$L$278</definedName>
    <definedName name="Total_DB">'[11]Tariff Rate Sheet'!$L$278</definedName>
    <definedName name="Total_Resi" localSheetId="3">'[10]Tariff Rate Sheet'!$L$107</definedName>
    <definedName name="Total_Resi" localSheetId="4">'[11]Tariff Rate Sheet'!$L$107</definedName>
    <definedName name="Total_Resi">'[11]Tariff Rate Sheet'!$L$107</definedName>
    <definedName name="TotalYards">'[13]Gross Yardage Worksheet'!$N$101</definedName>
    <definedName name="TOTCONT">'[23]Sorted Master'!$K$9</definedName>
    <definedName name="TOTCRECCONT">'[23]Sorted Master'!$Z$9</definedName>
    <definedName name="TOTCRECCUST" localSheetId="3">'[38]Master IS (C)'!#REF!</definedName>
    <definedName name="TOTCRECCUST">'[38]Master IS (C)'!#REF!</definedName>
    <definedName name="TOTCRECDH" localSheetId="3">'[38]Master IS (C)'!#REF!</definedName>
    <definedName name="TOTCRECDH">'[38]Master IS (C)'!#REF!</definedName>
    <definedName name="TOTCRECREV" localSheetId="3">'[38]Master IS (C)'!#REF!</definedName>
    <definedName name="TOTCRECREV">'[38]Master IS (C)'!#REF!</definedName>
    <definedName name="TOTCRECTDEP" localSheetId="3">'[38]Master IS (C)'!#REF!</definedName>
    <definedName name="TOTCRECTDEP">'[38]Master IS (C)'!#REF!</definedName>
    <definedName name="TOTCRECTH">'[23]Sorted Master'!$Z$8</definedName>
    <definedName name="TOTCRECTV" localSheetId="3">'[38]Master IS (C)'!#REF!</definedName>
    <definedName name="TOTCRECTV">'[38]Master IS (C)'!#REF!</definedName>
    <definedName name="TOTCUST" localSheetId="3">'[38]Master IS (C)'!#REF!</definedName>
    <definedName name="TOTCUST">'[38]Master IS (C)'!#REF!</definedName>
    <definedName name="TOTDBCONT" localSheetId="3">'[38]Master IS (C)'!#REF!</definedName>
    <definedName name="TOTDBCONT">'[38]Master IS (C)'!#REF!</definedName>
    <definedName name="TOTDBCUST" localSheetId="3">'[38]Master IS (C)'!#REF!</definedName>
    <definedName name="TOTDBCUST">'[38]Master IS (C)'!#REF!</definedName>
    <definedName name="TOTDBDH">'[38]Master IS (C)'!#REF!</definedName>
    <definedName name="TOTDBREV">'[38]Master IS (C)'!#REF!</definedName>
    <definedName name="TOTDBTDEP">'[38]Master IS (C)'!#REF!</definedName>
    <definedName name="TOTDBTH">'[38]Master IS (C)'!#REF!</definedName>
    <definedName name="TOTDBTV">'[38]Master IS (C)'!#REF!</definedName>
    <definedName name="TOTDEBCONT">'[38]Master IS (C)'!#REF!</definedName>
    <definedName name="TOTDEBCUST">'[38]Master IS (C)'!#REF!</definedName>
    <definedName name="TOTDEBDH">'[38]Master IS (C)'!#REF!</definedName>
    <definedName name="TOTDEBREV">'[38]Master IS (C)'!#REF!</definedName>
    <definedName name="TOTDEBTH">'[23]Sorted Master'!$AD$8</definedName>
    <definedName name="TOTDH" localSheetId="3">'[38]Master IS (C)'!#REF!</definedName>
    <definedName name="TOTDH">'[38]Master IS (C)'!#REF!</definedName>
    <definedName name="TOTFELCONT" localSheetId="3">'[38]Master IS (C)'!#REF!</definedName>
    <definedName name="TOTFELCONT">'[38]Master IS (C)'!#REF!</definedName>
    <definedName name="TOTFELCUST" localSheetId="3">'[38]Master IS (C)'!#REF!</definedName>
    <definedName name="TOTFELCUST">'[38]Master IS (C)'!#REF!</definedName>
    <definedName name="TOTFELDH" localSheetId="3">'[38]Master IS (C)'!#REF!</definedName>
    <definedName name="TOTFELDH">'[38]Master IS (C)'!#REF!</definedName>
    <definedName name="TOTFELREV">'[38]Master IS (C)'!#REF!</definedName>
    <definedName name="TOTFELTDEP">'[38]Master IS (C)'!#REF!</definedName>
    <definedName name="TOTFELTH">'[38]Master IS (C)'!#REF!</definedName>
    <definedName name="TOTFELTV">'[38]Master IS (C)'!#REF!</definedName>
    <definedName name="TOTRESCONT">'[38]Master IS (C)'!#REF!</definedName>
    <definedName name="TOTRESCUST">'[38]Master IS (C)'!#REF!</definedName>
    <definedName name="TOTRESDH">'[38]Master IS (C)'!#REF!</definedName>
    <definedName name="TOTRESRCONT">'[38]Master IS (C)'!#REF!</definedName>
    <definedName name="TOTRESRCUST">'[38]Master IS (C)'!#REF!</definedName>
    <definedName name="TOTRESRDH">'[38]Master IS (C)'!#REF!</definedName>
    <definedName name="TOTRESREV">'[38]Master IS (C)'!#REF!</definedName>
    <definedName name="TOTRESRREV">'[38]Master IS (C)'!#REF!</definedName>
    <definedName name="TOTRESRTDEP">'[38]Master IS (C)'!#REF!</definedName>
    <definedName name="TOTRESRTH">'[38]Master IS (C)'!#REF!</definedName>
    <definedName name="TOTRESRTV">'[38]Master IS (C)'!#REF!</definedName>
    <definedName name="TOTRESTDEP">'[38]Master IS (C)'!#REF!</definedName>
    <definedName name="TOTRESTH">'[38]Master IS (C)'!#REF!</definedName>
    <definedName name="TOTRESTV">'[38]Master IS (C)'!#REF!</definedName>
    <definedName name="TOTREV">'[38]Master IS (C)'!#REF!</definedName>
    <definedName name="TOTTDEP">'[38]Master IS (C)'!#REF!</definedName>
    <definedName name="TOTTH">'[38]Master IS (C)'!#REF!</definedName>
    <definedName name="TOTTV">'[38]Master IS (C)'!#REF!</definedName>
    <definedName name="Transactions" localSheetId="3">#REF!</definedName>
    <definedName name="Transactions" localSheetId="4">#REF!</definedName>
    <definedName name="Transactions">#REF!</definedName>
    <definedName name="UnformattedIS" localSheetId="3">#REF!</definedName>
    <definedName name="UnformattedIS">#REF!</definedName>
    <definedName name="UnregulatedIS" localSheetId="3">'[26]2010 IS'!$A$12:$Q$654</definedName>
    <definedName name="UnregulatedIS" localSheetId="4">'[27]2010 IS'!$A$12:$Q$654</definedName>
    <definedName name="UnregulatedIS">'[27]2010 IS'!$A$12:$Q$654</definedName>
    <definedName name="ValidFormats">[3]Delivery!$AA$4:$AA$10</definedName>
    <definedName name="VendorCode" localSheetId="3">#REF!</definedName>
    <definedName name="VendorCode" localSheetId="4">#REF!</definedName>
    <definedName name="VendorCode">#REF!</definedName>
    <definedName name="Version" localSheetId="3">[18]Data!#REF!</definedName>
    <definedName name="Version" localSheetId="4">[19]Data!#REF!</definedName>
    <definedName name="Version">[19]Data!#REF!</definedName>
    <definedName name="WksInYr" localSheetId="3">#REF!</definedName>
    <definedName name="WksInYr">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 localSheetId="4">#REF!</definedName>
    <definedName name="ww">#REF!</definedName>
    <definedName name="xperiod">[1]Orientation!$G$15</definedName>
    <definedName name="xtabin" localSheetId="3">[6]Hidden!#REF!</definedName>
    <definedName name="xtabin" localSheetId="4">[7]Hidden!#REF!</definedName>
    <definedName name="xtabin">[2]Hidden!#REF!</definedName>
    <definedName name="xx" localSheetId="3">#REF!</definedName>
    <definedName name="xx" localSheetId="4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>'[33]LG Nonpublic 2018 V5.0'!$W$55</definedName>
    <definedName name="y_inter2">'[33]LG Nonpublic 2018 V5.0'!$W$56</definedName>
    <definedName name="y_inter3">'[33]LG Nonpublic 2018 V5.0'!$Y$55</definedName>
    <definedName name="y_inter4">'[33]LG Nonpublic 2018 V5.0'!$Y$56</definedName>
    <definedName name="Year">'[39]Aug Av. Fuel Price'!$E$15</definedName>
    <definedName name="Year_of_Review">'[12]Title Inputs'!$C$3</definedName>
    <definedName name="YearMonth" localSheetId="3">'[20]Yakima BS'!#REF!</definedName>
    <definedName name="YearMonth" localSheetId="4">'[21]Vashon BS'!#REF!</definedName>
    <definedName name="YearMonth">'[21]Vashon BS'!#REF!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C80" i="12"/>
  <c r="Q18" i="7"/>
  <c r="Q19" i="7"/>
  <c r="Q20" i="7"/>
  <c r="N20" i="7"/>
  <c r="N19" i="7"/>
  <c r="N18" i="7"/>
  <c r="I18" i="7"/>
  <c r="I19" i="7"/>
  <c r="I20" i="7"/>
  <c r="G18" i="7"/>
  <c r="G19" i="7"/>
  <c r="G20" i="7"/>
  <c r="H19" i="7"/>
  <c r="H20" i="7"/>
  <c r="H18" i="7"/>
  <c r="F18" i="7"/>
  <c r="F19" i="7"/>
  <c r="F20" i="7"/>
  <c r="E20" i="7"/>
  <c r="E19" i="7"/>
  <c r="E18" i="7"/>
  <c r="E17" i="7"/>
  <c r="H58" i="7"/>
  <c r="H57" i="7"/>
  <c r="H56" i="7"/>
  <c r="H55" i="7"/>
  <c r="F58" i="7"/>
  <c r="F57" i="7"/>
  <c r="F56" i="7"/>
  <c r="H71" i="7"/>
  <c r="B33" i="4"/>
  <c r="H70" i="7" l="1"/>
  <c r="AQ47" i="20" l="1"/>
  <c r="N71" i="7"/>
  <c r="C1" i="21" l="1"/>
  <c r="E71" i="7"/>
  <c r="E69" i="7"/>
  <c r="E77" i="7"/>
  <c r="J8" i="21"/>
  <c r="K8" i="21"/>
  <c r="L8" i="21"/>
  <c r="M8" i="21"/>
  <c r="W8" i="21"/>
  <c r="W21" i="21" s="1"/>
  <c r="W23" i="21" s="1"/>
  <c r="X8" i="21"/>
  <c r="X21" i="21" s="1"/>
  <c r="X23" i="21" s="1"/>
  <c r="Y8" i="21"/>
  <c r="Y21" i="21" s="1"/>
  <c r="Y23" i="21" s="1"/>
  <c r="Z8" i="21"/>
  <c r="AT8" i="21" s="1"/>
  <c r="AJ8" i="21"/>
  <c r="AK8" i="21"/>
  <c r="AL8" i="21"/>
  <c r="AM8" i="21"/>
  <c r="AR8" i="21"/>
  <c r="AR9" i="21" s="1"/>
  <c r="AR10" i="21" s="1"/>
  <c r="AR11" i="21" s="1"/>
  <c r="AR12" i="21" s="1"/>
  <c r="AR13" i="21" s="1"/>
  <c r="AR14" i="21" s="1"/>
  <c r="AR15" i="21" s="1"/>
  <c r="AR16" i="21" s="1"/>
  <c r="AR17" i="21" s="1"/>
  <c r="AR18" i="21" s="1"/>
  <c r="AR19" i="21" s="1"/>
  <c r="A9" i="21"/>
  <c r="J9" i="21"/>
  <c r="K9" i="21"/>
  <c r="L9" i="21"/>
  <c r="M9" i="21"/>
  <c r="AT9" i="21" s="1"/>
  <c r="AV9" i="21" s="1"/>
  <c r="AW9" i="21" s="1"/>
  <c r="W9" i="21"/>
  <c r="X9" i="21"/>
  <c r="Y9" i="21"/>
  <c r="Z9" i="21"/>
  <c r="AJ9" i="21"/>
  <c r="AK9" i="21"/>
  <c r="AL9" i="21"/>
  <c r="AM9" i="21"/>
  <c r="AM21" i="21" s="1"/>
  <c r="AM23" i="21" s="1"/>
  <c r="AO9" i="21"/>
  <c r="AQ9" i="21" s="1"/>
  <c r="A10" i="21"/>
  <c r="A11" i="21" s="1"/>
  <c r="J10" i="21"/>
  <c r="J21" i="21" s="1"/>
  <c r="K10" i="21"/>
  <c r="K21" i="21" s="1"/>
  <c r="K23" i="21" s="1"/>
  <c r="L10" i="21"/>
  <c r="M10" i="21"/>
  <c r="W10" i="21"/>
  <c r="X10" i="21"/>
  <c r="Y10" i="21"/>
  <c r="Z10" i="21"/>
  <c r="AT10" i="21" s="1"/>
  <c r="AV10" i="21" s="1"/>
  <c r="AW10" i="21" s="1"/>
  <c r="AJ10" i="21"/>
  <c r="AJ21" i="21" s="1"/>
  <c r="AK10" i="21"/>
  <c r="AO10" i="21" s="1"/>
  <c r="AQ10" i="21" s="1"/>
  <c r="AL10" i="21"/>
  <c r="AM10" i="21"/>
  <c r="J11" i="21"/>
  <c r="K11" i="21"/>
  <c r="L11" i="21"/>
  <c r="M11" i="21"/>
  <c r="AT11" i="21" s="1"/>
  <c r="AV11" i="21" s="1"/>
  <c r="AW11" i="21" s="1"/>
  <c r="W11" i="21"/>
  <c r="X11" i="21"/>
  <c r="AO11" i="21" s="1"/>
  <c r="AQ11" i="21" s="1"/>
  <c r="Y11" i="21"/>
  <c r="Z11" i="21"/>
  <c r="AJ11" i="21"/>
  <c r="AK11" i="21"/>
  <c r="AL11" i="21"/>
  <c r="AM11" i="21"/>
  <c r="J12" i="21"/>
  <c r="K12" i="21"/>
  <c r="L12" i="21"/>
  <c r="L21" i="21" s="1"/>
  <c r="L23" i="21" s="1"/>
  <c r="M12" i="21"/>
  <c r="M21" i="21" s="1"/>
  <c r="M23" i="21" s="1"/>
  <c r="W12" i="21"/>
  <c r="X12" i="21"/>
  <c r="Y12" i="21"/>
  <c r="Z12" i="21"/>
  <c r="AJ12" i="21"/>
  <c r="AK12" i="21"/>
  <c r="AL12" i="21"/>
  <c r="AM12" i="21"/>
  <c r="AO12" i="21" s="1"/>
  <c r="AQ12" i="21" s="1"/>
  <c r="J13" i="21"/>
  <c r="K13" i="21"/>
  <c r="L13" i="21"/>
  <c r="M13" i="21"/>
  <c r="W13" i="21"/>
  <c r="X13" i="21"/>
  <c r="Y13" i="21"/>
  <c r="Z13" i="21"/>
  <c r="AT13" i="21" s="1"/>
  <c r="AV13" i="21" s="1"/>
  <c r="AW13" i="21" s="1"/>
  <c r="AJ13" i="21"/>
  <c r="AK13" i="21"/>
  <c r="AL13" i="21"/>
  <c r="AM13" i="21"/>
  <c r="AO13" i="21" s="1"/>
  <c r="AQ13" i="21" s="1"/>
  <c r="J14" i="21"/>
  <c r="K14" i="21"/>
  <c r="L14" i="21"/>
  <c r="M14" i="21"/>
  <c r="AT14" i="21" s="1"/>
  <c r="AV14" i="21" s="1"/>
  <c r="AW14" i="21" s="1"/>
  <c r="W14" i="21"/>
  <c r="X14" i="21"/>
  <c r="AO14" i="21" s="1"/>
  <c r="AQ14" i="21" s="1"/>
  <c r="Y14" i="21"/>
  <c r="Z14" i="21"/>
  <c r="AJ14" i="21"/>
  <c r="AK14" i="21"/>
  <c r="AL14" i="21"/>
  <c r="AM14" i="21"/>
  <c r="J15" i="21"/>
  <c r="K15" i="21"/>
  <c r="L15" i="21"/>
  <c r="M15" i="21"/>
  <c r="W15" i="21"/>
  <c r="X15" i="21"/>
  <c r="Y15" i="21"/>
  <c r="Z15" i="21"/>
  <c r="AJ15" i="21"/>
  <c r="AK15" i="21"/>
  <c r="AL15" i="21"/>
  <c r="AM15" i="21"/>
  <c r="AO15" i="21" s="1"/>
  <c r="AQ15" i="21" s="1"/>
  <c r="AT15" i="21"/>
  <c r="AV15" i="21"/>
  <c r="AW15" i="21"/>
  <c r="J16" i="21"/>
  <c r="K16" i="21"/>
  <c r="L16" i="21"/>
  <c r="M16" i="21"/>
  <c r="W16" i="21"/>
  <c r="X16" i="21"/>
  <c r="Y16" i="21"/>
  <c r="Z16" i="21"/>
  <c r="AO16" i="21" s="1"/>
  <c r="AQ16" i="21" s="1"/>
  <c r="AJ16" i="21"/>
  <c r="AK16" i="21"/>
  <c r="AL16" i="21"/>
  <c r="AM16" i="21"/>
  <c r="J17" i="21"/>
  <c r="K17" i="21"/>
  <c r="L17" i="21"/>
  <c r="M17" i="21"/>
  <c r="AT17" i="21" s="1"/>
  <c r="AV17" i="21" s="1"/>
  <c r="AW17" i="21" s="1"/>
  <c r="W17" i="21"/>
  <c r="X17" i="21"/>
  <c r="Y17" i="21"/>
  <c r="Z17" i="21"/>
  <c r="AJ17" i="21"/>
  <c r="AK17" i="21"/>
  <c r="AL17" i="21"/>
  <c r="AM17" i="21"/>
  <c r="AO17" i="21"/>
  <c r="AQ17" i="21" s="1"/>
  <c r="J18" i="21"/>
  <c r="K18" i="21"/>
  <c r="L18" i="21"/>
  <c r="M18" i="21"/>
  <c r="W18" i="21"/>
  <c r="X18" i="21"/>
  <c r="Y18" i="21"/>
  <c r="Z18" i="21"/>
  <c r="AT18" i="21" s="1"/>
  <c r="AV18" i="21" s="1"/>
  <c r="AW18" i="21" s="1"/>
  <c r="AJ18" i="21"/>
  <c r="AK18" i="21"/>
  <c r="AO18" i="21" s="1"/>
  <c r="AQ18" i="21" s="1"/>
  <c r="AL18" i="21"/>
  <c r="AM18" i="21"/>
  <c r="J19" i="21"/>
  <c r="K19" i="21"/>
  <c r="L19" i="21"/>
  <c r="M19" i="21"/>
  <c r="AT19" i="21" s="1"/>
  <c r="AV19" i="21" s="1"/>
  <c r="AW19" i="21" s="1"/>
  <c r="W19" i="21"/>
  <c r="X19" i="21"/>
  <c r="AO19" i="21" s="1"/>
  <c r="AQ19" i="21" s="1"/>
  <c r="Y19" i="21"/>
  <c r="Z19" i="21"/>
  <c r="AJ19" i="21"/>
  <c r="AK19" i="21"/>
  <c r="AL19" i="21"/>
  <c r="AM19" i="21"/>
  <c r="B21" i="21"/>
  <c r="C21" i="21"/>
  <c r="D21" i="21"/>
  <c r="E21" i="21"/>
  <c r="F21" i="21"/>
  <c r="C49" i="21" s="1"/>
  <c r="C57" i="21" s="1"/>
  <c r="G21" i="21"/>
  <c r="H21" i="21"/>
  <c r="I21" i="21"/>
  <c r="D53" i="21" s="1"/>
  <c r="N21" i="21"/>
  <c r="O21" i="21"/>
  <c r="P21" i="21"/>
  <c r="Q21" i="21"/>
  <c r="Q23" i="21" s="1"/>
  <c r="R21" i="21"/>
  <c r="S21" i="21"/>
  <c r="S23" i="21" s="1"/>
  <c r="T21" i="21"/>
  <c r="D49" i="21" s="1"/>
  <c r="U21" i="21"/>
  <c r="U23" i="21" s="1"/>
  <c r="V21" i="21"/>
  <c r="V23" i="21" s="1"/>
  <c r="AA21" i="21"/>
  <c r="AB21" i="21"/>
  <c r="AB23" i="21" s="1"/>
  <c r="AC21" i="21"/>
  <c r="D48" i="21" s="1"/>
  <c r="AD21" i="21"/>
  <c r="AD23" i="21" s="1"/>
  <c r="AE21" i="21"/>
  <c r="AF21" i="21"/>
  <c r="AG21" i="21"/>
  <c r="AG23" i="21" s="1"/>
  <c r="AH21" i="21"/>
  <c r="AI21" i="21"/>
  <c r="AL21" i="21"/>
  <c r="AL23" i="21" s="1"/>
  <c r="AP21" i="21"/>
  <c r="AU21" i="21"/>
  <c r="B22" i="21"/>
  <c r="J22" i="21" s="1"/>
  <c r="C22" i="21"/>
  <c r="K22" i="21"/>
  <c r="L22" i="21"/>
  <c r="M22" i="21"/>
  <c r="O22" i="21"/>
  <c r="W22" i="21" s="1"/>
  <c r="P22" i="21"/>
  <c r="Q22" i="21"/>
  <c r="R22" i="21"/>
  <c r="X22" i="21"/>
  <c r="Y22" i="21"/>
  <c r="Z22" i="21"/>
  <c r="AB22" i="21"/>
  <c r="AJ22" i="21" s="1"/>
  <c r="AC22" i="21"/>
  <c r="AK22" i="21"/>
  <c r="C23" i="21"/>
  <c r="D23" i="21"/>
  <c r="E23" i="21"/>
  <c r="F23" i="21"/>
  <c r="G23" i="21"/>
  <c r="H23" i="21"/>
  <c r="I23" i="21"/>
  <c r="O23" i="21"/>
  <c r="P23" i="21"/>
  <c r="R23" i="21"/>
  <c r="AE23" i="21"/>
  <c r="AF23" i="21"/>
  <c r="AH23" i="21"/>
  <c r="AI23" i="21"/>
  <c r="A28" i="21"/>
  <c r="D28" i="21"/>
  <c r="E28" i="21"/>
  <c r="A29" i="21"/>
  <c r="D29" i="21"/>
  <c r="E29" i="21"/>
  <c r="H29" i="21"/>
  <c r="H40" i="21" s="1"/>
  <c r="I29" i="21"/>
  <c r="I40" i="21" s="1"/>
  <c r="I41" i="21" s="1"/>
  <c r="A30" i="21"/>
  <c r="C30" i="21"/>
  <c r="D30" i="21"/>
  <c r="E30" i="21"/>
  <c r="D31" i="21"/>
  <c r="D32" i="21"/>
  <c r="E32" i="21"/>
  <c r="D33" i="21"/>
  <c r="E33" i="21"/>
  <c r="D34" i="21"/>
  <c r="E34" i="21"/>
  <c r="D36" i="21"/>
  <c r="E36" i="21"/>
  <c r="C40" i="21"/>
  <c r="D43" i="21" s="1"/>
  <c r="D40" i="21"/>
  <c r="E40" i="21"/>
  <c r="G40" i="21"/>
  <c r="K40" i="21"/>
  <c r="L40" i="21"/>
  <c r="M40" i="21"/>
  <c r="M41" i="21"/>
  <c r="D52" i="21"/>
  <c r="D54" i="21" s="1"/>
  <c r="C53" i="21"/>
  <c r="B63" i="21"/>
  <c r="B66" i="21"/>
  <c r="D42" i="21" l="1"/>
  <c r="D44" i="21" s="1"/>
  <c r="E44" i="21" s="1"/>
  <c r="AV8" i="21"/>
  <c r="D60" i="21"/>
  <c r="D57" i="21"/>
  <c r="B64" i="21" s="1"/>
  <c r="AJ23" i="21"/>
  <c r="J23" i="21"/>
  <c r="D56" i="21"/>
  <c r="B67" i="21" s="1"/>
  <c r="B68" i="21" s="1"/>
  <c r="D50" i="21"/>
  <c r="A12" i="21"/>
  <c r="A31" i="21"/>
  <c r="D59" i="21"/>
  <c r="AT16" i="21"/>
  <c r="AV16" i="21" s="1"/>
  <c r="AW16" i="21" s="1"/>
  <c r="AK21" i="21"/>
  <c r="AK23" i="21" s="1"/>
  <c r="C52" i="21"/>
  <c r="H48" i="21" s="1"/>
  <c r="C48" i="21"/>
  <c r="AC23" i="21"/>
  <c r="T23" i="21"/>
  <c r="AO8" i="21"/>
  <c r="B23" i="21"/>
  <c r="Z21" i="21"/>
  <c r="Z23" i="21" s="1"/>
  <c r="AT12" i="21"/>
  <c r="AV12" i="21" s="1"/>
  <c r="AW12" i="21" s="1"/>
  <c r="C56" i="21" l="1"/>
  <c r="G48" i="21"/>
  <c r="G49" i="21" s="1"/>
  <c r="AO21" i="21"/>
  <c r="AQ8" i="21"/>
  <c r="AQ21" i="21" s="1"/>
  <c r="AR21" i="21" s="1"/>
  <c r="AT21" i="21"/>
  <c r="A13" i="21"/>
  <c r="A32" i="21"/>
  <c r="AW8" i="21"/>
  <c r="AW21" i="21" s="1"/>
  <c r="AV21" i="21"/>
  <c r="C60" i="21"/>
  <c r="C59" i="21"/>
  <c r="A33" i="21" l="1"/>
  <c r="A14" i="21"/>
  <c r="H49" i="21"/>
  <c r="A34" i="21" l="1"/>
  <c r="A15" i="21"/>
  <c r="A35" i="21" l="1"/>
  <c r="A16" i="21"/>
  <c r="A17" i="21" l="1"/>
  <c r="A36" i="21"/>
  <c r="A37" i="21" l="1"/>
  <c r="A18" i="21"/>
  <c r="A19" i="21" l="1"/>
  <c r="A39" i="21" s="1"/>
  <c r="A38" i="21"/>
  <c r="AQ147" i="20" l="1"/>
  <c r="AX68" i="20"/>
  <c r="AX63" i="20"/>
  <c r="AX62" i="20"/>
  <c r="AX61" i="20"/>
  <c r="AX25" i="20"/>
  <c r="E44" i="7"/>
  <c r="P71" i="7"/>
  <c r="G71" i="7"/>
  <c r="I71" i="7" s="1"/>
  <c r="N70" i="7"/>
  <c r="N44" i="7"/>
  <c r="H44" i="7"/>
  <c r="E26" i="7"/>
  <c r="E25" i="7"/>
  <c r="E23" i="7"/>
  <c r="E21" i="7"/>
  <c r="AW26" i="20"/>
  <c r="AW27" i="20"/>
  <c r="AW28" i="20"/>
  <c r="AW29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AW57" i="20"/>
  <c r="AW58" i="20"/>
  <c r="AW59" i="20"/>
  <c r="AW60" i="20"/>
  <c r="AW64" i="20"/>
  <c r="AW65" i="20"/>
  <c r="AW66" i="20"/>
  <c r="AW67" i="20"/>
  <c r="AW100" i="20"/>
  <c r="AW109" i="20"/>
  <c r="AW110" i="20"/>
  <c r="AW111" i="20"/>
  <c r="AW112" i="20"/>
  <c r="AW113" i="20"/>
  <c r="AW114" i="20"/>
  <c r="AW115" i="20"/>
  <c r="AW116" i="20"/>
  <c r="AW117" i="20"/>
  <c r="AW118" i="20"/>
  <c r="AW119" i="20"/>
  <c r="AW120" i="20"/>
  <c r="AW121" i="20"/>
  <c r="AW122" i="20"/>
  <c r="AW123" i="20"/>
  <c r="AW124" i="20"/>
  <c r="AW125" i="20"/>
  <c r="AW126" i="20"/>
  <c r="AW127" i="20"/>
  <c r="AW128" i="20"/>
  <c r="AW129" i="20"/>
  <c r="AW130" i="20"/>
  <c r="AW131" i="20"/>
  <c r="AW132" i="20"/>
  <c r="AW133" i="20"/>
  <c r="AW134" i="20"/>
  <c r="AW135" i="20"/>
  <c r="AW136" i="20"/>
  <c r="AW137" i="20"/>
  <c r="AW138" i="20"/>
  <c r="AW139" i="20"/>
  <c r="AW140" i="20"/>
  <c r="AW141" i="20"/>
  <c r="AW142" i="20"/>
  <c r="AW143" i="20"/>
  <c r="AW144" i="20"/>
  <c r="AW145" i="20"/>
  <c r="AW88" i="20" l="1"/>
  <c r="AW20" i="20" l="1"/>
  <c r="AW87" i="20"/>
  <c r="AW95" i="20"/>
  <c r="E63" i="7"/>
  <c r="AW99" i="20" s="1"/>
  <c r="E62" i="7"/>
  <c r="AW98" i="20" s="1"/>
  <c r="E61" i="7"/>
  <c r="AW97" i="20" s="1"/>
  <c r="E60" i="7"/>
  <c r="AW108" i="20" s="1"/>
  <c r="E59" i="7"/>
  <c r="AW107" i="20" s="1"/>
  <c r="E58" i="7"/>
  <c r="AW96" i="20" s="1"/>
  <c r="E57" i="7"/>
  <c r="AW94" i="20" s="1"/>
  <c r="E56" i="7"/>
  <c r="AW93" i="20" s="1"/>
  <c r="E55" i="7"/>
  <c r="AW92" i="20" s="1"/>
  <c r="E54" i="7"/>
  <c r="AW86" i="20" s="1"/>
  <c r="E53" i="7"/>
  <c r="AW106" i="20" s="1"/>
  <c r="E52" i="7"/>
  <c r="AW105" i="20" s="1"/>
  <c r="E51" i="7"/>
  <c r="AW104" i="20" s="1"/>
  <c r="E50" i="7"/>
  <c r="AW103" i="20" s="1"/>
  <c r="E49" i="7"/>
  <c r="AW102" i="20" s="1"/>
  <c r="E48" i="7"/>
  <c r="AW101" i="20" s="1"/>
  <c r="E47" i="7"/>
  <c r="AW91" i="20" s="1"/>
  <c r="E46" i="7"/>
  <c r="AW90" i="20" s="1"/>
  <c r="E45" i="7"/>
  <c r="AW89" i="20" s="1"/>
  <c r="E43" i="7"/>
  <c r="AW85" i="20" s="1"/>
  <c r="E42" i="7"/>
  <c r="AW84" i="20" s="1"/>
  <c r="E41" i="7"/>
  <c r="AW83" i="20" s="1"/>
  <c r="E40" i="7"/>
  <c r="AW82" i="20" s="1"/>
  <c r="E39" i="7"/>
  <c r="AW81" i="20" s="1"/>
  <c r="E38" i="7"/>
  <c r="AW80" i="20" s="1"/>
  <c r="E37" i="7"/>
  <c r="AW79" i="20" s="1"/>
  <c r="E36" i="7"/>
  <c r="AW78" i="20" s="1"/>
  <c r="E35" i="7"/>
  <c r="AW77" i="20" s="1"/>
  <c r="E34" i="7"/>
  <c r="AW76" i="20" s="1"/>
  <c r="E33" i="7"/>
  <c r="AW75" i="20" s="1"/>
  <c r="E32" i="7"/>
  <c r="AW74" i="20" s="1"/>
  <c r="E31" i="7"/>
  <c r="AW73" i="20" s="1"/>
  <c r="E30" i="7"/>
  <c r="AW72" i="20" s="1"/>
  <c r="E29" i="7"/>
  <c r="AW71" i="20" s="1"/>
  <c r="E28" i="7"/>
  <c r="AW70" i="20" s="1"/>
  <c r="E27" i="7"/>
  <c r="AW69" i="20" s="1"/>
  <c r="AW68" i="20"/>
  <c r="AW63" i="20"/>
  <c r="AW61" i="20"/>
  <c r="AW30" i="20"/>
  <c r="AW25" i="20"/>
  <c r="E16" i="7"/>
  <c r="AW24" i="20" s="1"/>
  <c r="E15" i="7"/>
  <c r="AW23" i="20" s="1"/>
  <c r="E14" i="7"/>
  <c r="AW22" i="20" s="1"/>
  <c r="E13" i="7"/>
  <c r="AW21" i="20" s="1"/>
  <c r="E12" i="7"/>
  <c r="AW19" i="20" s="1"/>
  <c r="E11" i="7"/>
  <c r="AW18" i="20" s="1"/>
  <c r="E10" i="7"/>
  <c r="AW17" i="20" s="1"/>
  <c r="E9" i="7"/>
  <c r="AW16" i="20" s="1"/>
  <c r="E8" i="7"/>
  <c r="AW15" i="20" s="1"/>
  <c r="E7" i="7"/>
  <c r="AW14" i="20" s="1"/>
  <c r="E6" i="7"/>
  <c r="AW13" i="20" s="1"/>
  <c r="K3" i="20"/>
  <c r="AY3" i="20"/>
  <c r="BA3" i="20" s="1"/>
  <c r="BB3" i="20"/>
  <c r="U4" i="20"/>
  <c r="V4" i="20"/>
  <c r="W4" i="20"/>
  <c r="X4" i="20"/>
  <c r="Y4" i="20"/>
  <c r="Z4" i="20"/>
  <c r="AA4" i="20"/>
  <c r="AB4" i="20"/>
  <c r="AC4" i="20"/>
  <c r="AD4" i="20"/>
  <c r="AE4" i="20"/>
  <c r="AF4" i="20"/>
  <c r="AY4" i="20"/>
  <c r="BA4" i="20" s="1"/>
  <c r="AS49" i="20" s="1"/>
  <c r="AT49" i="20" s="1"/>
  <c r="BB4" i="20"/>
  <c r="U5" i="20"/>
  <c r="V5" i="20"/>
  <c r="W5" i="20"/>
  <c r="X5" i="20"/>
  <c r="Y5" i="20"/>
  <c r="Z5" i="20"/>
  <c r="AA5" i="20"/>
  <c r="AB5" i="20"/>
  <c r="AC5" i="20"/>
  <c r="AD5" i="20"/>
  <c r="AE5" i="20"/>
  <c r="AF5" i="20"/>
  <c r="AY5" i="20"/>
  <c r="BA5" i="20" s="1"/>
  <c r="AS54" i="20" s="1"/>
  <c r="AT54" i="20" s="1"/>
  <c r="BB5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F46" i="20" s="1"/>
  <c r="BE13" i="20"/>
  <c r="BG13" i="20"/>
  <c r="BI13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BE14" i="20"/>
  <c r="BG14" i="20"/>
  <c r="BI14" i="20"/>
  <c r="U15" i="20"/>
  <c r="V15" i="20"/>
  <c r="V46" i="20" s="1"/>
  <c r="W15" i="20"/>
  <c r="X15" i="20"/>
  <c r="Y15" i="20"/>
  <c r="Z15" i="20"/>
  <c r="AA15" i="20"/>
  <c r="AB15" i="20"/>
  <c r="AC15" i="20"/>
  <c r="AD15" i="20"/>
  <c r="AE15" i="20"/>
  <c r="AF15" i="20"/>
  <c r="BE15" i="20"/>
  <c r="BG15" i="20"/>
  <c r="BI15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BE16" i="20"/>
  <c r="BG16" i="20"/>
  <c r="BI16" i="20"/>
  <c r="U17" i="20"/>
  <c r="V17" i="20"/>
  <c r="W17" i="20"/>
  <c r="X17" i="20"/>
  <c r="Y17" i="20"/>
  <c r="Z17" i="20"/>
  <c r="AA17" i="20"/>
  <c r="AB17" i="20"/>
  <c r="AC17" i="20"/>
  <c r="AD17" i="20"/>
  <c r="AD46" i="20" s="1"/>
  <c r="AE17" i="20"/>
  <c r="AF17" i="20"/>
  <c r="BE17" i="20"/>
  <c r="BG17" i="20"/>
  <c r="BI17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BE18" i="20"/>
  <c r="BG18" i="20"/>
  <c r="BI18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BE19" i="20"/>
  <c r="BG19" i="20"/>
  <c r="BI19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BE20" i="20"/>
  <c r="BG20" i="20"/>
  <c r="BI20" i="20"/>
  <c r="U21" i="20"/>
  <c r="V21" i="20"/>
  <c r="W21" i="20"/>
  <c r="X21" i="20"/>
  <c r="Y21" i="20"/>
  <c r="Z21" i="20"/>
  <c r="AG21" i="20" s="1"/>
  <c r="AA21" i="20"/>
  <c r="AB21" i="20"/>
  <c r="AC21" i="20"/>
  <c r="AD21" i="20"/>
  <c r="AE21" i="20"/>
  <c r="AF21" i="20"/>
  <c r="BE21" i="20"/>
  <c r="BG21" i="20"/>
  <c r="BI21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BE22" i="20"/>
  <c r="BG22" i="20"/>
  <c r="BI22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BE23" i="20"/>
  <c r="BG23" i="20"/>
  <c r="BI23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BE24" i="20"/>
  <c r="BG24" i="20"/>
  <c r="BI24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BE25" i="20"/>
  <c r="BG25" i="20"/>
  <c r="BI25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BE26" i="20"/>
  <c r="BG26" i="20"/>
  <c r="BI26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BE27" i="20"/>
  <c r="BG27" i="20"/>
  <c r="BI27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BE28" i="20"/>
  <c r="BG28" i="20"/>
  <c r="BI28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BE29" i="20"/>
  <c r="BG29" i="20"/>
  <c r="BI29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BE30" i="20"/>
  <c r="BG30" i="20"/>
  <c r="BI30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BE31" i="20"/>
  <c r="BG31" i="20"/>
  <c r="BI31" i="20"/>
  <c r="D32" i="20"/>
  <c r="AB32" i="20" s="1"/>
  <c r="U32" i="20"/>
  <c r="V32" i="20"/>
  <c r="W32" i="20"/>
  <c r="X32" i="20"/>
  <c r="Y32" i="20"/>
  <c r="BE32" i="20"/>
  <c r="BG32" i="20"/>
  <c r="BI32" i="20"/>
  <c r="D33" i="20"/>
  <c r="Z33" i="20" s="1"/>
  <c r="U33" i="20"/>
  <c r="V33" i="20"/>
  <c r="W33" i="20"/>
  <c r="X33" i="20"/>
  <c r="Y33" i="20"/>
  <c r="AE33" i="20"/>
  <c r="BE33" i="20"/>
  <c r="BG33" i="20"/>
  <c r="BI33" i="20"/>
  <c r="D34" i="20"/>
  <c r="AF34" i="20" s="1"/>
  <c r="U34" i="20"/>
  <c r="V34" i="20"/>
  <c r="W34" i="20"/>
  <c r="X34" i="20"/>
  <c r="Y34" i="20"/>
  <c r="AC34" i="20"/>
  <c r="BE34" i="20"/>
  <c r="BG34" i="20"/>
  <c r="BI34" i="20"/>
  <c r="D35" i="20"/>
  <c r="AA35" i="20" s="1"/>
  <c r="U35" i="20"/>
  <c r="V35" i="20"/>
  <c r="W35" i="20"/>
  <c r="X35" i="20"/>
  <c r="Y35" i="20"/>
  <c r="AC35" i="20"/>
  <c r="AE35" i="20"/>
  <c r="BE35" i="20"/>
  <c r="BG35" i="20"/>
  <c r="BI35" i="20"/>
  <c r="D36" i="20"/>
  <c r="Z36" i="20" s="1"/>
  <c r="U36" i="20"/>
  <c r="V36" i="20"/>
  <c r="W36" i="20"/>
  <c r="X36" i="20"/>
  <c r="Y36" i="20"/>
  <c r="AF36" i="20"/>
  <c r="BE36" i="20"/>
  <c r="BG36" i="20"/>
  <c r="BI36" i="20"/>
  <c r="D37" i="20"/>
  <c r="AS37" i="20" s="1"/>
  <c r="AT37" i="20" s="1"/>
  <c r="AV37" i="20" s="1"/>
  <c r="U37" i="20"/>
  <c r="V37" i="20"/>
  <c r="W37" i="20"/>
  <c r="X37" i="20"/>
  <c r="Y37" i="20"/>
  <c r="AE37" i="20"/>
  <c r="AF37" i="20"/>
  <c r="BE37" i="20"/>
  <c r="BG37" i="20"/>
  <c r="BI37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BE38" i="20"/>
  <c r="BG38" i="20"/>
  <c r="BI38" i="20"/>
  <c r="D39" i="20"/>
  <c r="AF39" i="20" s="1"/>
  <c r="U39" i="20"/>
  <c r="V39" i="20"/>
  <c r="W39" i="20"/>
  <c r="X39" i="20"/>
  <c r="Y39" i="20"/>
  <c r="AD39" i="20"/>
  <c r="BE39" i="20"/>
  <c r="BG39" i="20"/>
  <c r="BI39" i="20"/>
  <c r="C40" i="20"/>
  <c r="U40" i="20" s="1"/>
  <c r="D40" i="20"/>
  <c r="AB40" i="20" s="1"/>
  <c r="V40" i="20"/>
  <c r="X40" i="20"/>
  <c r="BE40" i="20"/>
  <c r="BG40" i="20"/>
  <c r="BI40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BE41" i="20"/>
  <c r="BG41" i="20"/>
  <c r="BI41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BE42" i="20"/>
  <c r="BG42" i="20"/>
  <c r="BI42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BE43" i="20"/>
  <c r="BG43" i="20"/>
  <c r="BI43" i="20"/>
  <c r="AG44" i="20"/>
  <c r="AH44" i="20"/>
  <c r="BE44" i="20"/>
  <c r="BG44" i="20"/>
  <c r="BI44" i="20"/>
  <c r="BE45" i="20"/>
  <c r="BG45" i="20"/>
  <c r="BI45" i="20"/>
  <c r="BD47" i="20"/>
  <c r="BF47" i="20"/>
  <c r="BH47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BE49" i="20"/>
  <c r="BG49" i="20"/>
  <c r="BG51" i="20" s="1"/>
  <c r="BI49" i="20"/>
  <c r="BE50" i="20"/>
  <c r="BG50" i="20"/>
  <c r="BI50" i="20"/>
  <c r="BD51" i="20"/>
  <c r="BF51" i="20"/>
  <c r="BH51" i="20"/>
  <c r="BE52" i="20"/>
  <c r="BG52" i="20"/>
  <c r="BI52" i="20"/>
  <c r="BE53" i="20"/>
  <c r="BG53" i="20"/>
  <c r="BI53" i="20"/>
  <c r="U54" i="20"/>
  <c r="V54" i="20"/>
  <c r="W54" i="20"/>
  <c r="X54" i="20"/>
  <c r="Y54" i="20"/>
  <c r="Z54" i="20"/>
  <c r="AA54" i="20"/>
  <c r="AB54" i="20"/>
  <c r="AC54" i="20"/>
  <c r="AD54" i="20"/>
  <c r="AE54" i="20"/>
  <c r="AF54" i="20"/>
  <c r="BE54" i="20"/>
  <c r="BE56" i="20" s="1"/>
  <c r="BG54" i="20"/>
  <c r="BI54" i="20"/>
  <c r="BE55" i="20"/>
  <c r="BG55" i="20"/>
  <c r="BI55" i="20"/>
  <c r="BD56" i="20"/>
  <c r="BF56" i="20"/>
  <c r="BH56" i="20"/>
  <c r="BE57" i="20"/>
  <c r="BG57" i="20"/>
  <c r="BI57" i="20"/>
  <c r="BE58" i="20"/>
  <c r="BG58" i="20"/>
  <c r="BI58" i="20"/>
  <c r="BE59" i="20"/>
  <c r="BG59" i="20"/>
  <c r="BI59" i="20"/>
  <c r="BE60" i="20"/>
  <c r="BG60" i="20"/>
  <c r="BI60" i="20"/>
  <c r="U61" i="20"/>
  <c r="V61" i="20"/>
  <c r="W61" i="20"/>
  <c r="W146" i="20" s="1"/>
  <c r="X61" i="20"/>
  <c r="Y61" i="20"/>
  <c r="Z61" i="20"/>
  <c r="AA61" i="20"/>
  <c r="AB61" i="20"/>
  <c r="AC61" i="20"/>
  <c r="AD61" i="20"/>
  <c r="AE61" i="20"/>
  <c r="AE146" i="20" s="1"/>
  <c r="AF61" i="20"/>
  <c r="BE61" i="20"/>
  <c r="BG61" i="20"/>
  <c r="BI61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BE62" i="20"/>
  <c r="BG62" i="20"/>
  <c r="BI62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BE63" i="20"/>
  <c r="BG63" i="20"/>
  <c r="BI63" i="20"/>
  <c r="U64" i="20"/>
  <c r="V64" i="20"/>
  <c r="W64" i="20"/>
  <c r="X64" i="20"/>
  <c r="Y64" i="20"/>
  <c r="Z64" i="20"/>
  <c r="Z146" i="20" s="1"/>
  <c r="AA64" i="20"/>
  <c r="AB64" i="20"/>
  <c r="AC64" i="20"/>
  <c r="AD64" i="20"/>
  <c r="AE64" i="20"/>
  <c r="AF64" i="20"/>
  <c r="BE64" i="20"/>
  <c r="BG64" i="20"/>
  <c r="BI64" i="20"/>
  <c r="U65" i="20"/>
  <c r="V65" i="20"/>
  <c r="W65" i="20"/>
  <c r="X65" i="20"/>
  <c r="Y65" i="20"/>
  <c r="Z65" i="20"/>
  <c r="AA65" i="20"/>
  <c r="AB65" i="20"/>
  <c r="AC65" i="20"/>
  <c r="AC146" i="20" s="1"/>
  <c r="AD65" i="20"/>
  <c r="AE65" i="20"/>
  <c r="AF65" i="20"/>
  <c r="BE65" i="20"/>
  <c r="BG65" i="20"/>
  <c r="BI65" i="20"/>
  <c r="U66" i="20"/>
  <c r="V66" i="20"/>
  <c r="W66" i="20"/>
  <c r="X66" i="20"/>
  <c r="Y66" i="20"/>
  <c r="Z66" i="20"/>
  <c r="AA66" i="20"/>
  <c r="AB66" i="20"/>
  <c r="AC66" i="20"/>
  <c r="AD66" i="20"/>
  <c r="AE66" i="20"/>
  <c r="AF66" i="20"/>
  <c r="BE66" i="20"/>
  <c r="BG66" i="20"/>
  <c r="BI66" i="20"/>
  <c r="U67" i="20"/>
  <c r="V67" i="20"/>
  <c r="W67" i="20"/>
  <c r="X67" i="20"/>
  <c r="Y67" i="20"/>
  <c r="Z67" i="20"/>
  <c r="AA67" i="20"/>
  <c r="AB67" i="20"/>
  <c r="AC67" i="20"/>
  <c r="AD67" i="20"/>
  <c r="AE67" i="20"/>
  <c r="AF67" i="20"/>
  <c r="BE67" i="20"/>
  <c r="BG67" i="20"/>
  <c r="BI67" i="20"/>
  <c r="U68" i="20"/>
  <c r="V68" i="20"/>
  <c r="W68" i="20"/>
  <c r="X68" i="20"/>
  <c r="Y68" i="20"/>
  <c r="Z68" i="20"/>
  <c r="AA68" i="20"/>
  <c r="AB68" i="20"/>
  <c r="AC68" i="20"/>
  <c r="AD68" i="20"/>
  <c r="AE68" i="20"/>
  <c r="AF68" i="20"/>
  <c r="BE68" i="20"/>
  <c r="BG68" i="20"/>
  <c r="BI68" i="20"/>
  <c r="U69" i="20"/>
  <c r="V69" i="20"/>
  <c r="W69" i="20"/>
  <c r="X69" i="20"/>
  <c r="Y69" i="20"/>
  <c r="Z69" i="20"/>
  <c r="AA69" i="20"/>
  <c r="AB69" i="20"/>
  <c r="AC69" i="20"/>
  <c r="AD69" i="20"/>
  <c r="AE69" i="20"/>
  <c r="AF69" i="20"/>
  <c r="BE69" i="20"/>
  <c r="BG69" i="20"/>
  <c r="BI69" i="20"/>
  <c r="U70" i="20"/>
  <c r="V70" i="20"/>
  <c r="W70" i="20"/>
  <c r="X70" i="20"/>
  <c r="Y70" i="20"/>
  <c r="Z70" i="20"/>
  <c r="AA70" i="20"/>
  <c r="AB70" i="20"/>
  <c r="AC70" i="20"/>
  <c r="AD70" i="20"/>
  <c r="AE70" i="20"/>
  <c r="AF70" i="20"/>
  <c r="BE70" i="20"/>
  <c r="BG70" i="20"/>
  <c r="BI70" i="20"/>
  <c r="U71" i="20"/>
  <c r="V71" i="20"/>
  <c r="W71" i="20"/>
  <c r="X71" i="20"/>
  <c r="Y71" i="20"/>
  <c r="Z71" i="20"/>
  <c r="AA71" i="20"/>
  <c r="AB71" i="20"/>
  <c r="AC71" i="20"/>
  <c r="AD71" i="20"/>
  <c r="AE71" i="20"/>
  <c r="AF71" i="20"/>
  <c r="BE71" i="20"/>
  <c r="BG71" i="20"/>
  <c r="BI71" i="20"/>
  <c r="U72" i="20"/>
  <c r="V72" i="20"/>
  <c r="W72" i="20"/>
  <c r="X72" i="20"/>
  <c r="Y72" i="20"/>
  <c r="Z72" i="20"/>
  <c r="AA72" i="20"/>
  <c r="AB72" i="20"/>
  <c r="AC72" i="20"/>
  <c r="AD72" i="20"/>
  <c r="AE72" i="20"/>
  <c r="AF72" i="20"/>
  <c r="BE72" i="20"/>
  <c r="BG72" i="20"/>
  <c r="BI72" i="20"/>
  <c r="U73" i="20"/>
  <c r="V73" i="20"/>
  <c r="W73" i="20"/>
  <c r="X73" i="20"/>
  <c r="Y73" i="20"/>
  <c r="Z73" i="20"/>
  <c r="AA73" i="20"/>
  <c r="AB73" i="20"/>
  <c r="AC73" i="20"/>
  <c r="AD73" i="20"/>
  <c r="AE73" i="20"/>
  <c r="AF73" i="20"/>
  <c r="BE73" i="20"/>
  <c r="BG73" i="20"/>
  <c r="BI73" i="20"/>
  <c r="U74" i="20"/>
  <c r="V74" i="20"/>
  <c r="W74" i="20"/>
  <c r="X74" i="20"/>
  <c r="Y74" i="20"/>
  <c r="Z74" i="20"/>
  <c r="AA74" i="20"/>
  <c r="AB74" i="20"/>
  <c r="AC74" i="20"/>
  <c r="AD74" i="20"/>
  <c r="AE74" i="20"/>
  <c r="AF74" i="20"/>
  <c r="BE74" i="20"/>
  <c r="BG74" i="20"/>
  <c r="BI74" i="20"/>
  <c r="U75" i="20"/>
  <c r="V75" i="20"/>
  <c r="W75" i="20"/>
  <c r="X75" i="20"/>
  <c r="Y75" i="20"/>
  <c r="Z75" i="20"/>
  <c r="AA75" i="20"/>
  <c r="AB75" i="20"/>
  <c r="AC75" i="20"/>
  <c r="AD75" i="20"/>
  <c r="AE75" i="20"/>
  <c r="AF75" i="20"/>
  <c r="BE75" i="20"/>
  <c r="BG75" i="20"/>
  <c r="BI75" i="20"/>
  <c r="U76" i="20"/>
  <c r="V76" i="20"/>
  <c r="W76" i="20"/>
  <c r="X76" i="20"/>
  <c r="Y76" i="20"/>
  <c r="Z76" i="20"/>
  <c r="AA76" i="20"/>
  <c r="AB76" i="20"/>
  <c r="AC76" i="20"/>
  <c r="AD76" i="20"/>
  <c r="AE76" i="20"/>
  <c r="AF76" i="20"/>
  <c r="BE76" i="20"/>
  <c r="BG76" i="20"/>
  <c r="BI76" i="20"/>
  <c r="U77" i="20"/>
  <c r="V77" i="20"/>
  <c r="W77" i="20"/>
  <c r="X77" i="20"/>
  <c r="Y77" i="20"/>
  <c r="Z77" i="20"/>
  <c r="AA77" i="20"/>
  <c r="AB77" i="20"/>
  <c r="AC77" i="20"/>
  <c r="AD77" i="20"/>
  <c r="AE77" i="20"/>
  <c r="AF77" i="20"/>
  <c r="BE77" i="20"/>
  <c r="BG77" i="20"/>
  <c r="BI77" i="20"/>
  <c r="U78" i="20"/>
  <c r="V78" i="20"/>
  <c r="W78" i="20"/>
  <c r="X78" i="20"/>
  <c r="Y78" i="20"/>
  <c r="Z78" i="20"/>
  <c r="AA78" i="20"/>
  <c r="AB78" i="20"/>
  <c r="AC78" i="20"/>
  <c r="AD78" i="20"/>
  <c r="AE78" i="20"/>
  <c r="AF78" i="20"/>
  <c r="BE78" i="20"/>
  <c r="BG78" i="20"/>
  <c r="BI78" i="20"/>
  <c r="U79" i="20"/>
  <c r="V79" i="20"/>
  <c r="W79" i="20"/>
  <c r="X79" i="20"/>
  <c r="Y79" i="20"/>
  <c r="Z79" i="20"/>
  <c r="AA79" i="20"/>
  <c r="AB79" i="20"/>
  <c r="AC79" i="20"/>
  <c r="AD79" i="20"/>
  <c r="AE79" i="20"/>
  <c r="AF79" i="20"/>
  <c r="BE79" i="20"/>
  <c r="BG79" i="20"/>
  <c r="BI79" i="20"/>
  <c r="U80" i="20"/>
  <c r="V80" i="20"/>
  <c r="W80" i="20"/>
  <c r="X80" i="20"/>
  <c r="Y80" i="20"/>
  <c r="Z80" i="20"/>
  <c r="AA80" i="20"/>
  <c r="AB80" i="20"/>
  <c r="AC80" i="20"/>
  <c r="AD80" i="20"/>
  <c r="AE80" i="20"/>
  <c r="AF80" i="20"/>
  <c r="BE80" i="20"/>
  <c r="BG80" i="20"/>
  <c r="BI80" i="20"/>
  <c r="U81" i="20"/>
  <c r="V81" i="20"/>
  <c r="W81" i="20"/>
  <c r="X81" i="20"/>
  <c r="Y81" i="20"/>
  <c r="Z81" i="20"/>
  <c r="AA81" i="20"/>
  <c r="AB81" i="20"/>
  <c r="AC81" i="20"/>
  <c r="AD81" i="20"/>
  <c r="AE81" i="20"/>
  <c r="AF81" i="20"/>
  <c r="BE81" i="20"/>
  <c r="BG81" i="20"/>
  <c r="BI81" i="20"/>
  <c r="U82" i="20"/>
  <c r="V82" i="20"/>
  <c r="W82" i="20"/>
  <c r="X82" i="20"/>
  <c r="Y82" i="20"/>
  <c r="Z82" i="20"/>
  <c r="AA82" i="20"/>
  <c r="AB82" i="20"/>
  <c r="AC82" i="20"/>
  <c r="AD82" i="20"/>
  <c r="AE82" i="20"/>
  <c r="AF82" i="20"/>
  <c r="BE82" i="20"/>
  <c r="BG82" i="20"/>
  <c r="BI82" i="20"/>
  <c r="U83" i="20"/>
  <c r="V83" i="20"/>
  <c r="W83" i="20"/>
  <c r="X83" i="20"/>
  <c r="Y83" i="20"/>
  <c r="Z83" i="20"/>
  <c r="AA83" i="20"/>
  <c r="AB83" i="20"/>
  <c r="AC83" i="20"/>
  <c r="AD83" i="20"/>
  <c r="AE83" i="20"/>
  <c r="AF83" i="20"/>
  <c r="BE83" i="20"/>
  <c r="BG83" i="20"/>
  <c r="BI83" i="20"/>
  <c r="U84" i="20"/>
  <c r="V84" i="20"/>
  <c r="W84" i="20"/>
  <c r="X84" i="20"/>
  <c r="Y84" i="20"/>
  <c r="Z84" i="20"/>
  <c r="AA84" i="20"/>
  <c r="AB84" i="20"/>
  <c r="AC84" i="20"/>
  <c r="AD84" i="20"/>
  <c r="AE84" i="20"/>
  <c r="AF84" i="20"/>
  <c r="BE84" i="20"/>
  <c r="BG84" i="20"/>
  <c r="BI84" i="20"/>
  <c r="U85" i="20"/>
  <c r="V85" i="20"/>
  <c r="W85" i="20"/>
  <c r="X85" i="20"/>
  <c r="Y85" i="20"/>
  <c r="Z85" i="20"/>
  <c r="AA85" i="20"/>
  <c r="AB85" i="20"/>
  <c r="AC85" i="20"/>
  <c r="AD85" i="20"/>
  <c r="AE85" i="20"/>
  <c r="AF85" i="20"/>
  <c r="BE85" i="20"/>
  <c r="BG85" i="20"/>
  <c r="BI85" i="20"/>
  <c r="U86" i="20"/>
  <c r="V86" i="20"/>
  <c r="W86" i="20"/>
  <c r="X86" i="20"/>
  <c r="Y86" i="20"/>
  <c r="Z86" i="20"/>
  <c r="AA86" i="20"/>
  <c r="AB86" i="20"/>
  <c r="AC86" i="20"/>
  <c r="AD86" i="20"/>
  <c r="AE86" i="20"/>
  <c r="AF86" i="20"/>
  <c r="BE86" i="20"/>
  <c r="BG86" i="20"/>
  <c r="BI86" i="20"/>
  <c r="U87" i="20"/>
  <c r="V87" i="20"/>
  <c r="W87" i="20"/>
  <c r="X87" i="20"/>
  <c r="Y87" i="20"/>
  <c r="Z87" i="20"/>
  <c r="AA87" i="20"/>
  <c r="AB87" i="20"/>
  <c r="AC87" i="20"/>
  <c r="AD87" i="20"/>
  <c r="AE87" i="20"/>
  <c r="AF87" i="20"/>
  <c r="AS87" i="20"/>
  <c r="AT87" i="20" s="1"/>
  <c r="AV87" i="20" s="1"/>
  <c r="BE87" i="20"/>
  <c r="BG87" i="20"/>
  <c r="BI87" i="20"/>
  <c r="U88" i="20"/>
  <c r="V88" i="20"/>
  <c r="W88" i="20"/>
  <c r="X88" i="20"/>
  <c r="Y88" i="20"/>
  <c r="Z88" i="20"/>
  <c r="AA88" i="20"/>
  <c r="AB88" i="20"/>
  <c r="AC88" i="20"/>
  <c r="AD88" i="20"/>
  <c r="AE88" i="20"/>
  <c r="AF88" i="20"/>
  <c r="BE88" i="20"/>
  <c r="BG88" i="20"/>
  <c r="BI88" i="20"/>
  <c r="U89" i="20"/>
  <c r="V89" i="20"/>
  <c r="W89" i="20"/>
  <c r="X89" i="20"/>
  <c r="Y89" i="20"/>
  <c r="Z89" i="20"/>
  <c r="AA89" i="20"/>
  <c r="AB89" i="20"/>
  <c r="AC89" i="20"/>
  <c r="AD89" i="20"/>
  <c r="AE89" i="20"/>
  <c r="AF89" i="20"/>
  <c r="AS89" i="20"/>
  <c r="AT89" i="20" s="1"/>
  <c r="AV89" i="20" s="1"/>
  <c r="BE89" i="20"/>
  <c r="BG89" i="20"/>
  <c r="BI89" i="20"/>
  <c r="U90" i="20"/>
  <c r="V90" i="20"/>
  <c r="W90" i="20"/>
  <c r="X90" i="20"/>
  <c r="Y90" i="20"/>
  <c r="Z90" i="20"/>
  <c r="AA90" i="20"/>
  <c r="AB90" i="20"/>
  <c r="AC90" i="20"/>
  <c r="AD90" i="20"/>
  <c r="AE90" i="20"/>
  <c r="AF90" i="20"/>
  <c r="BE90" i="20"/>
  <c r="BG90" i="20"/>
  <c r="BI90" i="20"/>
  <c r="U91" i="20"/>
  <c r="V91" i="20"/>
  <c r="W91" i="20"/>
  <c r="X91" i="20"/>
  <c r="Y91" i="20"/>
  <c r="Z91" i="20"/>
  <c r="AA91" i="20"/>
  <c r="AB91" i="20"/>
  <c r="AC91" i="20"/>
  <c r="AD91" i="20"/>
  <c r="AE91" i="20"/>
  <c r="AF91" i="20"/>
  <c r="AS91" i="20"/>
  <c r="AT91" i="20" s="1"/>
  <c r="AV91" i="20" s="1"/>
  <c r="BE91" i="20"/>
  <c r="BG91" i="20"/>
  <c r="BI91" i="20"/>
  <c r="U92" i="20"/>
  <c r="V92" i="20"/>
  <c r="W92" i="20"/>
  <c r="X92" i="20"/>
  <c r="Y92" i="20"/>
  <c r="Z92" i="20"/>
  <c r="AA92" i="20"/>
  <c r="AB92" i="20"/>
  <c r="AC92" i="20"/>
  <c r="AD92" i="20"/>
  <c r="AE92" i="20"/>
  <c r="AF92" i="20"/>
  <c r="BE92" i="20"/>
  <c r="BG92" i="20"/>
  <c r="BI92" i="20"/>
  <c r="U93" i="20"/>
  <c r="V93" i="20"/>
  <c r="W93" i="20"/>
  <c r="X93" i="20"/>
  <c r="Y93" i="20"/>
  <c r="Z93" i="20"/>
  <c r="AA93" i="20"/>
  <c r="AB93" i="20"/>
  <c r="AC93" i="20"/>
  <c r="AD93" i="20"/>
  <c r="AE93" i="20"/>
  <c r="AF93" i="20"/>
  <c r="AS93" i="20"/>
  <c r="AT93" i="20" s="1"/>
  <c r="AV93" i="20" s="1"/>
  <c r="BE93" i="20"/>
  <c r="BG93" i="20"/>
  <c r="BI93" i="20"/>
  <c r="U94" i="20"/>
  <c r="V94" i="20"/>
  <c r="W94" i="20"/>
  <c r="X94" i="20"/>
  <c r="Y94" i="20"/>
  <c r="Z94" i="20"/>
  <c r="AA94" i="20"/>
  <c r="AB94" i="20"/>
  <c r="AC94" i="20"/>
  <c r="AD94" i="20"/>
  <c r="AE94" i="20"/>
  <c r="AF94" i="20"/>
  <c r="BE94" i="20"/>
  <c r="BG94" i="20"/>
  <c r="BI94" i="20"/>
  <c r="U95" i="20"/>
  <c r="V95" i="20"/>
  <c r="W95" i="20"/>
  <c r="X95" i="20"/>
  <c r="Y95" i="20"/>
  <c r="Z95" i="20"/>
  <c r="AA95" i="20"/>
  <c r="AB95" i="20"/>
  <c r="AC95" i="20"/>
  <c r="AD95" i="20"/>
  <c r="AE95" i="20"/>
  <c r="AF95" i="20"/>
  <c r="AS95" i="20"/>
  <c r="AT95" i="20" s="1"/>
  <c r="AV95" i="20" s="1"/>
  <c r="BE95" i="20"/>
  <c r="BG95" i="20"/>
  <c r="BI95" i="20"/>
  <c r="U96" i="20"/>
  <c r="V96" i="20"/>
  <c r="W96" i="20"/>
  <c r="X96" i="20"/>
  <c r="Y96" i="20"/>
  <c r="Z96" i="20"/>
  <c r="AA96" i="20"/>
  <c r="AB96" i="20"/>
  <c r="AC96" i="20"/>
  <c r="AD96" i="20"/>
  <c r="AE96" i="20"/>
  <c r="AF96" i="20"/>
  <c r="BE96" i="20"/>
  <c r="BG96" i="20"/>
  <c r="BI96" i="20"/>
  <c r="U97" i="20"/>
  <c r="V97" i="20"/>
  <c r="W97" i="20"/>
  <c r="X97" i="20"/>
  <c r="Y97" i="20"/>
  <c r="Z97" i="20"/>
  <c r="AA97" i="20"/>
  <c r="AB97" i="20"/>
  <c r="AC97" i="20"/>
  <c r="AD97" i="20"/>
  <c r="AE97" i="20"/>
  <c r="AF97" i="20"/>
  <c r="AS97" i="20"/>
  <c r="AT97" i="20" s="1"/>
  <c r="AV97" i="20" s="1"/>
  <c r="BE97" i="20"/>
  <c r="BG97" i="20"/>
  <c r="BI97" i="20"/>
  <c r="U98" i="20"/>
  <c r="V98" i="20"/>
  <c r="W98" i="20"/>
  <c r="X98" i="20"/>
  <c r="Y98" i="20"/>
  <c r="Z98" i="20"/>
  <c r="AA98" i="20"/>
  <c r="AB98" i="20"/>
  <c r="AC98" i="20"/>
  <c r="AD98" i="20"/>
  <c r="AE98" i="20"/>
  <c r="AF98" i="20"/>
  <c r="BE98" i="20"/>
  <c r="BG98" i="20"/>
  <c r="BI98" i="20"/>
  <c r="U99" i="20"/>
  <c r="V99" i="20"/>
  <c r="W99" i="20"/>
  <c r="X99" i="20"/>
  <c r="Y99" i="20"/>
  <c r="Z99" i="20"/>
  <c r="AA99" i="20"/>
  <c r="AB99" i="20"/>
  <c r="AC99" i="20"/>
  <c r="AD99" i="20"/>
  <c r="AE99" i="20"/>
  <c r="AF99" i="20"/>
  <c r="AS99" i="20"/>
  <c r="AT99" i="20" s="1"/>
  <c r="AV99" i="20" s="1"/>
  <c r="BE99" i="20"/>
  <c r="BG99" i="20"/>
  <c r="BI99" i="20"/>
  <c r="U100" i="20"/>
  <c r="V100" i="20"/>
  <c r="W100" i="20"/>
  <c r="X100" i="20"/>
  <c r="Y100" i="20"/>
  <c r="Z100" i="20"/>
  <c r="AA100" i="20"/>
  <c r="AB100" i="20"/>
  <c r="AC100" i="20"/>
  <c r="AD100" i="20"/>
  <c r="AE100" i="20"/>
  <c r="AF100" i="20"/>
  <c r="BE100" i="20"/>
  <c r="BG100" i="20"/>
  <c r="BI100" i="20"/>
  <c r="U101" i="20"/>
  <c r="V101" i="20"/>
  <c r="W101" i="20"/>
  <c r="X101" i="20"/>
  <c r="Y101" i="20"/>
  <c r="Z101" i="20"/>
  <c r="AA101" i="20"/>
  <c r="AB101" i="20"/>
  <c r="AC101" i="20"/>
  <c r="AD101" i="20"/>
  <c r="AE101" i="20"/>
  <c r="AF101" i="20"/>
  <c r="AS101" i="20"/>
  <c r="AT101" i="20" s="1"/>
  <c r="AV101" i="20" s="1"/>
  <c r="BE101" i="20"/>
  <c r="BG101" i="20"/>
  <c r="BI101" i="20"/>
  <c r="U102" i="20"/>
  <c r="V102" i="20"/>
  <c r="W102" i="20"/>
  <c r="X102" i="20"/>
  <c r="Y102" i="20"/>
  <c r="Z102" i="20"/>
  <c r="AA102" i="20"/>
  <c r="AB102" i="20"/>
  <c r="AC102" i="20"/>
  <c r="AD102" i="20"/>
  <c r="AE102" i="20"/>
  <c r="AF102" i="20"/>
  <c r="BE102" i="20"/>
  <c r="BG102" i="20"/>
  <c r="BI102" i="20"/>
  <c r="U103" i="20"/>
  <c r="V103" i="20"/>
  <c r="W103" i="20"/>
  <c r="X103" i="20"/>
  <c r="Y103" i="20"/>
  <c r="Z103" i="20"/>
  <c r="AA103" i="20"/>
  <c r="AB103" i="20"/>
  <c r="AC103" i="20"/>
  <c r="AD103" i="20"/>
  <c r="AE103" i="20"/>
  <c r="AF103" i="20"/>
  <c r="AS103" i="20"/>
  <c r="AT103" i="20" s="1"/>
  <c r="AV103" i="20" s="1"/>
  <c r="BE103" i="20"/>
  <c r="BG103" i="20"/>
  <c r="BI103" i="20"/>
  <c r="U104" i="20"/>
  <c r="V104" i="20"/>
  <c r="W104" i="20"/>
  <c r="X104" i="20"/>
  <c r="Y104" i="20"/>
  <c r="Z104" i="20"/>
  <c r="AA104" i="20"/>
  <c r="AB104" i="20"/>
  <c r="AC104" i="20"/>
  <c r="AD104" i="20"/>
  <c r="AE104" i="20"/>
  <c r="AF104" i="20"/>
  <c r="BE104" i="20"/>
  <c r="BG104" i="20"/>
  <c r="BI104" i="20"/>
  <c r="U105" i="20"/>
  <c r="V105" i="20"/>
  <c r="W105" i="20"/>
  <c r="X105" i="20"/>
  <c r="Y105" i="20"/>
  <c r="Z105" i="20"/>
  <c r="AA105" i="20"/>
  <c r="AB105" i="20"/>
  <c r="AC105" i="20"/>
  <c r="AD105" i="20"/>
  <c r="AE105" i="20"/>
  <c r="AF105" i="20"/>
  <c r="AS105" i="20"/>
  <c r="AT105" i="20" s="1"/>
  <c r="AV105" i="20" s="1"/>
  <c r="BE105" i="20"/>
  <c r="BG105" i="20"/>
  <c r="BI105" i="20"/>
  <c r="U106" i="20"/>
  <c r="V106" i="20"/>
  <c r="W106" i="20"/>
  <c r="X106" i="20"/>
  <c r="Y106" i="20"/>
  <c r="Z106" i="20"/>
  <c r="AA106" i="20"/>
  <c r="AB106" i="20"/>
  <c r="AC106" i="20"/>
  <c r="AD106" i="20"/>
  <c r="AE106" i="20"/>
  <c r="AF106" i="20"/>
  <c r="BE106" i="20"/>
  <c r="BG106" i="20"/>
  <c r="BI106" i="20"/>
  <c r="U107" i="20"/>
  <c r="V107" i="20"/>
  <c r="W107" i="20"/>
  <c r="X107" i="20"/>
  <c r="Y107" i="20"/>
  <c r="Z107" i="20"/>
  <c r="AA107" i="20"/>
  <c r="AB107" i="20"/>
  <c r="AC107" i="20"/>
  <c r="AD107" i="20"/>
  <c r="AE107" i="20"/>
  <c r="AF107" i="20"/>
  <c r="AS107" i="20"/>
  <c r="AT107" i="20" s="1"/>
  <c r="AV107" i="20" s="1"/>
  <c r="BE107" i="20"/>
  <c r="BG107" i="20"/>
  <c r="BI107" i="20"/>
  <c r="U108" i="20"/>
  <c r="V108" i="20"/>
  <c r="W108" i="20"/>
  <c r="X108" i="20"/>
  <c r="Y108" i="20"/>
  <c r="Z108" i="20"/>
  <c r="AA108" i="20"/>
  <c r="AB108" i="20"/>
  <c r="AC108" i="20"/>
  <c r="AD108" i="20"/>
  <c r="AE108" i="20"/>
  <c r="AF108" i="20"/>
  <c r="BE108" i="20"/>
  <c r="BG108" i="20"/>
  <c r="BI108" i="20"/>
  <c r="U109" i="20"/>
  <c r="V109" i="20"/>
  <c r="W109" i="20"/>
  <c r="X109" i="20"/>
  <c r="Y109" i="20"/>
  <c r="Z109" i="20"/>
  <c r="AA109" i="20"/>
  <c r="AB109" i="20"/>
  <c r="AC109" i="20"/>
  <c r="AD109" i="20"/>
  <c r="AE109" i="20"/>
  <c r="AF109" i="20"/>
  <c r="AS109" i="20"/>
  <c r="AT109" i="20" s="1"/>
  <c r="AV109" i="20" s="1"/>
  <c r="BE109" i="20"/>
  <c r="BG109" i="20"/>
  <c r="BI109" i="20"/>
  <c r="U110" i="20"/>
  <c r="V110" i="20"/>
  <c r="W110" i="20"/>
  <c r="X110" i="20"/>
  <c r="Y110" i="20"/>
  <c r="Z110" i="20"/>
  <c r="AA110" i="20"/>
  <c r="AB110" i="20"/>
  <c r="AG110" i="20" s="1"/>
  <c r="AC110" i="20"/>
  <c r="AD110" i="20"/>
  <c r="AE110" i="20"/>
  <c r="AF110" i="20"/>
  <c r="BE110" i="20"/>
  <c r="BG110" i="20"/>
  <c r="BI110" i="20"/>
  <c r="U111" i="20"/>
  <c r="V111" i="20"/>
  <c r="W111" i="20"/>
  <c r="X111" i="20"/>
  <c r="Y111" i="20"/>
  <c r="Z111" i="20"/>
  <c r="AA111" i="20"/>
  <c r="AB111" i="20"/>
  <c r="AC111" i="20"/>
  <c r="AD111" i="20"/>
  <c r="AE111" i="20"/>
  <c r="AF111" i="20"/>
  <c r="AS111" i="20"/>
  <c r="AT111" i="20" s="1"/>
  <c r="AV111" i="20" s="1"/>
  <c r="BE111" i="20"/>
  <c r="BG111" i="20"/>
  <c r="BI111" i="20"/>
  <c r="U112" i="20"/>
  <c r="V112" i="20"/>
  <c r="W112" i="20"/>
  <c r="X112" i="20"/>
  <c r="Y112" i="20"/>
  <c r="Z112" i="20"/>
  <c r="AA112" i="20"/>
  <c r="AB112" i="20"/>
  <c r="AC112" i="20"/>
  <c r="AD112" i="20"/>
  <c r="AE112" i="20"/>
  <c r="AF112" i="20"/>
  <c r="AS112" i="20"/>
  <c r="AT112" i="20" s="1"/>
  <c r="AV112" i="20" s="1"/>
  <c r="BE112" i="20"/>
  <c r="BG112" i="20"/>
  <c r="BI112" i="20"/>
  <c r="U113" i="20"/>
  <c r="V113" i="20"/>
  <c r="W113" i="20"/>
  <c r="X113" i="20"/>
  <c r="Y113" i="20"/>
  <c r="Z113" i="20"/>
  <c r="AA113" i="20"/>
  <c r="AB113" i="20"/>
  <c r="AC113" i="20"/>
  <c r="AD113" i="20"/>
  <c r="AE113" i="20"/>
  <c r="AF113" i="20"/>
  <c r="AS113" i="20"/>
  <c r="AT113" i="20" s="1"/>
  <c r="AV113" i="20" s="1"/>
  <c r="BE113" i="20"/>
  <c r="BG113" i="20"/>
  <c r="BI113" i="20"/>
  <c r="U114" i="20"/>
  <c r="V114" i="20"/>
  <c r="W114" i="20"/>
  <c r="X114" i="20"/>
  <c r="Y114" i="20"/>
  <c r="Z114" i="20"/>
  <c r="AA114" i="20"/>
  <c r="AB114" i="20"/>
  <c r="AG114" i="20" s="1"/>
  <c r="AC114" i="20"/>
  <c r="AD114" i="20"/>
  <c r="AE114" i="20"/>
  <c r="AF114" i="20"/>
  <c r="AS114" i="20"/>
  <c r="AT114" i="20" s="1"/>
  <c r="AV114" i="20" s="1"/>
  <c r="BE114" i="20"/>
  <c r="BG114" i="20"/>
  <c r="BI114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S115" i="20"/>
  <c r="AT115" i="20" s="1"/>
  <c r="AV115" i="20" s="1"/>
  <c r="BE115" i="20"/>
  <c r="BG115" i="20"/>
  <c r="BI115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S116" i="20"/>
  <c r="AT116" i="20" s="1"/>
  <c r="AV116" i="20" s="1"/>
  <c r="BE116" i="20"/>
  <c r="BG116" i="20"/>
  <c r="BI116" i="20"/>
  <c r="U117" i="20"/>
  <c r="V117" i="20"/>
  <c r="W117" i="20"/>
  <c r="X117" i="20"/>
  <c r="Y117" i="20"/>
  <c r="Z117" i="20"/>
  <c r="AA117" i="20"/>
  <c r="AB117" i="20"/>
  <c r="AC117" i="20"/>
  <c r="AD117" i="20"/>
  <c r="AE117" i="20"/>
  <c r="AF117" i="20"/>
  <c r="AS117" i="20"/>
  <c r="AT117" i="20" s="1"/>
  <c r="AV117" i="20" s="1"/>
  <c r="BE117" i="20"/>
  <c r="BG117" i="20"/>
  <c r="BI117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S118" i="20"/>
  <c r="AT118" i="20" s="1"/>
  <c r="AV118" i="20" s="1"/>
  <c r="BE118" i="20"/>
  <c r="BG118" i="20"/>
  <c r="BI118" i="20"/>
  <c r="C119" i="20"/>
  <c r="D119" i="20"/>
  <c r="AA119" i="20" s="1"/>
  <c r="BE119" i="20"/>
  <c r="BG119" i="20"/>
  <c r="BI119" i="20"/>
  <c r="C120" i="20"/>
  <c r="V120" i="20" s="1"/>
  <c r="D120" i="20"/>
  <c r="AD120" i="20" s="1"/>
  <c r="Y120" i="20"/>
  <c r="BE120" i="20"/>
  <c r="BG120" i="20"/>
  <c r="BI120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S121" i="20"/>
  <c r="AT121" i="20" s="1"/>
  <c r="AV121" i="20" s="1"/>
  <c r="BE121" i="20"/>
  <c r="BG121" i="20"/>
  <c r="BI121" i="20"/>
  <c r="D122" i="20"/>
  <c r="U122" i="20"/>
  <c r="V122" i="20"/>
  <c r="W122" i="20"/>
  <c r="X122" i="20"/>
  <c r="Y122" i="20"/>
  <c r="AB122" i="20"/>
  <c r="AC122" i="20"/>
  <c r="BE122" i="20"/>
  <c r="BG122" i="20"/>
  <c r="BI122" i="20"/>
  <c r="D123" i="20"/>
  <c r="Z123" i="20" s="1"/>
  <c r="U123" i="20"/>
  <c r="V123" i="20"/>
  <c r="W123" i="20"/>
  <c r="X123" i="20"/>
  <c r="Y123" i="20"/>
  <c r="AE123" i="20"/>
  <c r="AF123" i="20"/>
  <c r="BE123" i="20"/>
  <c r="BG123" i="20"/>
  <c r="BI123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S124" i="20"/>
  <c r="AT124" i="20" s="1"/>
  <c r="AV124" i="20" s="1"/>
  <c r="BE124" i="20"/>
  <c r="BG124" i="20"/>
  <c r="BI124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S125" i="20"/>
  <c r="AT125" i="20" s="1"/>
  <c r="AV125" i="20" s="1"/>
  <c r="BE125" i="20"/>
  <c r="BG125" i="20"/>
  <c r="BI125" i="20"/>
  <c r="U126" i="20"/>
  <c r="V126" i="20"/>
  <c r="W126" i="20"/>
  <c r="X126" i="20"/>
  <c r="Y126" i="20"/>
  <c r="Z126" i="20"/>
  <c r="AA126" i="20"/>
  <c r="AB126" i="20"/>
  <c r="AC126" i="20"/>
  <c r="AD126" i="20"/>
  <c r="AE126" i="20"/>
  <c r="AF126" i="20"/>
  <c r="AS126" i="20"/>
  <c r="AT126" i="20" s="1"/>
  <c r="AV126" i="20" s="1"/>
  <c r="BE126" i="20"/>
  <c r="BG126" i="20"/>
  <c r="BI126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S127" i="20"/>
  <c r="AT127" i="20" s="1"/>
  <c r="AV127" i="20" s="1"/>
  <c r="BE127" i="20"/>
  <c r="BG127" i="20"/>
  <c r="BI127" i="20"/>
  <c r="U128" i="20"/>
  <c r="V128" i="20"/>
  <c r="W128" i="20"/>
  <c r="X128" i="20"/>
  <c r="Y128" i="20"/>
  <c r="Z128" i="20"/>
  <c r="AA128" i="20"/>
  <c r="AB128" i="20"/>
  <c r="AC128" i="20"/>
  <c r="AD128" i="20"/>
  <c r="AE128" i="20"/>
  <c r="AF128" i="20"/>
  <c r="AS128" i="20"/>
  <c r="AT128" i="20" s="1"/>
  <c r="AV128" i="20" s="1"/>
  <c r="BE128" i="20"/>
  <c r="BG128" i="20"/>
  <c r="BI128" i="20"/>
  <c r="U129" i="20"/>
  <c r="V129" i="20"/>
  <c r="W129" i="20"/>
  <c r="X129" i="20"/>
  <c r="Y129" i="20"/>
  <c r="Z129" i="20"/>
  <c r="AA129" i="20"/>
  <c r="AB129" i="20"/>
  <c r="AC129" i="20"/>
  <c r="AD129" i="20"/>
  <c r="AE129" i="20"/>
  <c r="AF129" i="20"/>
  <c r="AS129" i="20"/>
  <c r="AT129" i="20" s="1"/>
  <c r="AV129" i="20" s="1"/>
  <c r="BE129" i="20"/>
  <c r="BG129" i="20"/>
  <c r="BI129" i="20"/>
  <c r="U130" i="20"/>
  <c r="V130" i="20"/>
  <c r="W130" i="20"/>
  <c r="X130" i="20"/>
  <c r="Y130" i="20"/>
  <c r="Z130" i="20"/>
  <c r="AA130" i="20"/>
  <c r="AB130" i="20"/>
  <c r="AC130" i="20"/>
  <c r="AD130" i="20"/>
  <c r="AE130" i="20"/>
  <c r="AF130" i="20"/>
  <c r="AS130" i="20"/>
  <c r="AT130" i="20" s="1"/>
  <c r="AV130" i="20" s="1"/>
  <c r="BE130" i="20"/>
  <c r="BG130" i="20"/>
  <c r="BI130" i="20"/>
  <c r="U131" i="20"/>
  <c r="V131" i="20"/>
  <c r="W131" i="20"/>
  <c r="X131" i="20"/>
  <c r="Y131" i="20"/>
  <c r="Z131" i="20"/>
  <c r="AA131" i="20"/>
  <c r="AB131" i="20"/>
  <c r="AC131" i="20"/>
  <c r="AD131" i="20"/>
  <c r="AE131" i="20"/>
  <c r="AF131" i="20"/>
  <c r="AS131" i="20"/>
  <c r="AT131" i="20" s="1"/>
  <c r="AV131" i="20" s="1"/>
  <c r="BE131" i="20"/>
  <c r="BG131" i="20"/>
  <c r="BI131" i="20"/>
  <c r="U132" i="20"/>
  <c r="V132" i="20"/>
  <c r="W132" i="20"/>
  <c r="X132" i="20"/>
  <c r="Y132" i="20"/>
  <c r="Z132" i="20"/>
  <c r="AA132" i="20"/>
  <c r="AB132" i="20"/>
  <c r="AC132" i="20"/>
  <c r="AD132" i="20"/>
  <c r="AE132" i="20"/>
  <c r="AF132" i="20"/>
  <c r="AS132" i="20"/>
  <c r="AT132" i="20" s="1"/>
  <c r="AV132" i="20" s="1"/>
  <c r="BE132" i="20"/>
  <c r="BG132" i="20"/>
  <c r="BI132" i="20"/>
  <c r="U133" i="20"/>
  <c r="V133" i="20"/>
  <c r="W133" i="20"/>
  <c r="X133" i="20"/>
  <c r="Y133" i="20"/>
  <c r="Z133" i="20"/>
  <c r="AA133" i="20"/>
  <c r="AB133" i="20"/>
  <c r="AC133" i="20"/>
  <c r="AD133" i="20"/>
  <c r="AE133" i="20"/>
  <c r="AF133" i="20"/>
  <c r="AS133" i="20"/>
  <c r="AT133" i="20" s="1"/>
  <c r="AV133" i="20" s="1"/>
  <c r="BE133" i="20"/>
  <c r="BG133" i="20"/>
  <c r="BI133" i="20"/>
  <c r="U134" i="20"/>
  <c r="V134" i="20"/>
  <c r="W134" i="20"/>
  <c r="X134" i="20"/>
  <c r="Y134" i="20"/>
  <c r="Z134" i="20"/>
  <c r="AA134" i="20"/>
  <c r="AB134" i="20"/>
  <c r="AC134" i="20"/>
  <c r="AD134" i="20"/>
  <c r="AE134" i="20"/>
  <c r="AF134" i="20"/>
  <c r="AS134" i="20"/>
  <c r="AT134" i="20" s="1"/>
  <c r="AV134" i="20" s="1"/>
  <c r="BE134" i="20"/>
  <c r="BG134" i="20"/>
  <c r="BI134" i="20"/>
  <c r="U135" i="20"/>
  <c r="V135" i="20"/>
  <c r="W135" i="20"/>
  <c r="X135" i="20"/>
  <c r="Y135" i="20"/>
  <c r="Z135" i="20"/>
  <c r="AA135" i="20"/>
  <c r="AB135" i="20"/>
  <c r="AC135" i="20"/>
  <c r="AD135" i="20"/>
  <c r="AE135" i="20"/>
  <c r="AF135" i="20"/>
  <c r="AS135" i="20"/>
  <c r="AT135" i="20" s="1"/>
  <c r="AV135" i="20" s="1"/>
  <c r="BE135" i="20"/>
  <c r="BG135" i="20"/>
  <c r="BI135" i="20"/>
  <c r="U136" i="20"/>
  <c r="V136" i="20"/>
  <c r="W136" i="20"/>
  <c r="X136" i="20"/>
  <c r="Y136" i="20"/>
  <c r="Z136" i="20"/>
  <c r="AA136" i="20"/>
  <c r="AB136" i="20"/>
  <c r="AC136" i="20"/>
  <c r="AD136" i="20"/>
  <c r="AE136" i="20"/>
  <c r="AF136" i="20"/>
  <c r="AS136" i="20"/>
  <c r="AT136" i="20" s="1"/>
  <c r="AV136" i="20" s="1"/>
  <c r="BE136" i="20"/>
  <c r="BG136" i="20"/>
  <c r="BI136" i="20"/>
  <c r="U137" i="20"/>
  <c r="V137" i="20"/>
  <c r="W137" i="20"/>
  <c r="X137" i="20"/>
  <c r="Y137" i="20"/>
  <c r="Z137" i="20"/>
  <c r="AA137" i="20"/>
  <c r="AB137" i="20"/>
  <c r="AC137" i="20"/>
  <c r="AD137" i="20"/>
  <c r="AE137" i="20"/>
  <c r="AF137" i="20"/>
  <c r="AS137" i="20"/>
  <c r="AT137" i="20" s="1"/>
  <c r="AV137" i="20" s="1"/>
  <c r="BE137" i="20"/>
  <c r="BG137" i="20"/>
  <c r="BI137" i="20"/>
  <c r="U138" i="20"/>
  <c r="V138" i="20"/>
  <c r="W138" i="20"/>
  <c r="X138" i="20"/>
  <c r="Y138" i="20"/>
  <c r="Z138" i="20"/>
  <c r="AA138" i="20"/>
  <c r="AB138" i="20"/>
  <c r="AC138" i="20"/>
  <c r="AD138" i="20"/>
  <c r="AE138" i="20"/>
  <c r="AF138" i="20"/>
  <c r="AS138" i="20"/>
  <c r="AT138" i="20" s="1"/>
  <c r="AV138" i="20" s="1"/>
  <c r="BE138" i="20"/>
  <c r="BG138" i="20"/>
  <c r="BI138" i="20"/>
  <c r="U139" i="20"/>
  <c r="V139" i="20"/>
  <c r="W139" i="20"/>
  <c r="X139" i="20"/>
  <c r="Y139" i="20"/>
  <c r="Z139" i="20"/>
  <c r="AA139" i="20"/>
  <c r="AB139" i="20"/>
  <c r="AC139" i="20"/>
  <c r="AD139" i="20"/>
  <c r="AE139" i="20"/>
  <c r="AF139" i="20"/>
  <c r="AS139" i="20"/>
  <c r="AT139" i="20" s="1"/>
  <c r="AV139" i="20" s="1"/>
  <c r="BE139" i="20"/>
  <c r="BG139" i="20"/>
  <c r="BI139" i="20"/>
  <c r="U140" i="20"/>
  <c r="V140" i="20"/>
  <c r="W140" i="20"/>
  <c r="X140" i="20"/>
  <c r="Y140" i="20"/>
  <c r="Z140" i="20"/>
  <c r="AA140" i="20"/>
  <c r="AB140" i="20"/>
  <c r="AC140" i="20"/>
  <c r="AD140" i="20"/>
  <c r="AE140" i="20"/>
  <c r="AF140" i="20"/>
  <c r="AS140" i="20"/>
  <c r="AT140" i="20" s="1"/>
  <c r="AV140" i="20" s="1"/>
  <c r="BE140" i="20"/>
  <c r="BG140" i="20"/>
  <c r="BI140" i="20"/>
  <c r="U141" i="20"/>
  <c r="V141" i="20"/>
  <c r="W141" i="20"/>
  <c r="X141" i="20"/>
  <c r="Y141" i="20"/>
  <c r="Z141" i="20"/>
  <c r="AA141" i="20"/>
  <c r="AB141" i="20"/>
  <c r="AC141" i="20"/>
  <c r="AD141" i="20"/>
  <c r="AE141" i="20"/>
  <c r="AF141" i="20"/>
  <c r="AS141" i="20"/>
  <c r="AT141" i="20" s="1"/>
  <c r="AV141" i="20" s="1"/>
  <c r="BE141" i="20"/>
  <c r="BG141" i="20"/>
  <c r="BI141" i="20"/>
  <c r="U142" i="20"/>
  <c r="V142" i="20"/>
  <c r="W142" i="20"/>
  <c r="X142" i="20"/>
  <c r="Y142" i="20"/>
  <c r="Z142" i="20"/>
  <c r="AA142" i="20"/>
  <c r="AB142" i="20"/>
  <c r="AC142" i="20"/>
  <c r="AD142" i="20"/>
  <c r="AE142" i="20"/>
  <c r="AF142" i="20"/>
  <c r="AS142" i="20"/>
  <c r="AT142" i="20" s="1"/>
  <c r="AV142" i="20" s="1"/>
  <c r="BE142" i="20"/>
  <c r="BG142" i="20"/>
  <c r="BI142" i="20"/>
  <c r="D143" i="20"/>
  <c r="AC143" i="20" s="1"/>
  <c r="U143" i="20"/>
  <c r="V143" i="20"/>
  <c r="W143" i="20"/>
  <c r="X143" i="20"/>
  <c r="Y143" i="20"/>
  <c r="AB143" i="20"/>
  <c r="AD143" i="20"/>
  <c r="AS143" i="20"/>
  <c r="AT143" i="20" s="1"/>
  <c r="AV143" i="20" s="1"/>
  <c r="BE143" i="20"/>
  <c r="BG143" i="20"/>
  <c r="BI143" i="20"/>
  <c r="U144" i="20"/>
  <c r="V144" i="20"/>
  <c r="W144" i="20"/>
  <c r="X144" i="20"/>
  <c r="Y144" i="20"/>
  <c r="Z144" i="20"/>
  <c r="AA144" i="20"/>
  <c r="AB144" i="20"/>
  <c r="AC144" i="20"/>
  <c r="AD144" i="20"/>
  <c r="AE144" i="20"/>
  <c r="AF144" i="20"/>
  <c r="BE144" i="20"/>
  <c r="BG144" i="20"/>
  <c r="BI144" i="20"/>
  <c r="BE145" i="20"/>
  <c r="BG145" i="20"/>
  <c r="BI145" i="20"/>
  <c r="U146" i="20"/>
  <c r="BD146" i="20"/>
  <c r="BF146" i="20"/>
  <c r="BH146" i="20"/>
  <c r="BE147" i="20"/>
  <c r="BG147" i="20"/>
  <c r="BI147" i="20"/>
  <c r="BE148" i="20"/>
  <c r="BG148" i="20"/>
  <c r="BI148" i="20"/>
  <c r="BE149" i="20"/>
  <c r="BG149" i="20"/>
  <c r="BI149" i="20"/>
  <c r="BE150" i="20"/>
  <c r="BG150" i="20"/>
  <c r="BI150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S151" i="20"/>
  <c r="AT151" i="20" s="1"/>
  <c r="AV151" i="20" s="1"/>
  <c r="BE151" i="20"/>
  <c r="BG151" i="20"/>
  <c r="BI151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S152" i="20"/>
  <c r="AT152" i="20" s="1"/>
  <c r="AV152" i="20" s="1"/>
  <c r="BE152" i="20"/>
  <c r="BG152" i="20"/>
  <c r="BI152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S153" i="20"/>
  <c r="AT153" i="20" s="1"/>
  <c r="AV153" i="20" s="1"/>
  <c r="BE153" i="20"/>
  <c r="BG153" i="20"/>
  <c r="BI153" i="20"/>
  <c r="U154" i="20"/>
  <c r="V154" i="20"/>
  <c r="W154" i="20"/>
  <c r="X154" i="20"/>
  <c r="Y154" i="20"/>
  <c r="Z154" i="20"/>
  <c r="AA154" i="20"/>
  <c r="AB154" i="20"/>
  <c r="AC154" i="20"/>
  <c r="AD154" i="20"/>
  <c r="AE154" i="20"/>
  <c r="AF154" i="20"/>
  <c r="AS154" i="20"/>
  <c r="AT154" i="20" s="1"/>
  <c r="AV154" i="20" s="1"/>
  <c r="BE154" i="20"/>
  <c r="BG154" i="20"/>
  <c r="BI154" i="20"/>
  <c r="U155" i="20"/>
  <c r="V155" i="20"/>
  <c r="W155" i="20"/>
  <c r="X155" i="20"/>
  <c r="Y155" i="20"/>
  <c r="Z155" i="20"/>
  <c r="AA155" i="20"/>
  <c r="AB155" i="20"/>
  <c r="AC155" i="20"/>
  <c r="AD155" i="20"/>
  <c r="AE155" i="20"/>
  <c r="AF155" i="20"/>
  <c r="AS155" i="20"/>
  <c r="AT155" i="20" s="1"/>
  <c r="AV155" i="20" s="1"/>
  <c r="BE155" i="20"/>
  <c r="BG155" i="20"/>
  <c r="BI155" i="20"/>
  <c r="U156" i="20"/>
  <c r="V156" i="20"/>
  <c r="W156" i="20"/>
  <c r="X156" i="20"/>
  <c r="Y156" i="20"/>
  <c r="Z156" i="20"/>
  <c r="AA156" i="20"/>
  <c r="AB156" i="20"/>
  <c r="AC156" i="20"/>
  <c r="AD156" i="20"/>
  <c r="AE156" i="20"/>
  <c r="AF156" i="20"/>
  <c r="AS156" i="20"/>
  <c r="AT156" i="20" s="1"/>
  <c r="AV156" i="20" s="1"/>
  <c r="BE156" i="20"/>
  <c r="BG156" i="20"/>
  <c r="BI156" i="20"/>
  <c r="U157" i="20"/>
  <c r="V157" i="20"/>
  <c r="W157" i="20"/>
  <c r="X157" i="20"/>
  <c r="Y157" i="20"/>
  <c r="Z157" i="20"/>
  <c r="AA157" i="20"/>
  <c r="AB157" i="20"/>
  <c r="AC157" i="20"/>
  <c r="AD157" i="20"/>
  <c r="AE157" i="20"/>
  <c r="AF157" i="20"/>
  <c r="AS157" i="20"/>
  <c r="AT157" i="20" s="1"/>
  <c r="AV157" i="20" s="1"/>
  <c r="BE157" i="20"/>
  <c r="BG157" i="20"/>
  <c r="BI157" i="20"/>
  <c r="U158" i="20"/>
  <c r="V158" i="20"/>
  <c r="W158" i="20"/>
  <c r="X158" i="20"/>
  <c r="Y158" i="20"/>
  <c r="Z158" i="20"/>
  <c r="AA158" i="20"/>
  <c r="AB158" i="20"/>
  <c r="AC158" i="20"/>
  <c r="AD158" i="20"/>
  <c r="AE158" i="20"/>
  <c r="AF158" i="20"/>
  <c r="AS158" i="20"/>
  <c r="AT158" i="20" s="1"/>
  <c r="AV158" i="20" s="1"/>
  <c r="BE158" i="20"/>
  <c r="BG158" i="20"/>
  <c r="BI158" i="20"/>
  <c r="U159" i="20"/>
  <c r="V159" i="20"/>
  <c r="W159" i="20"/>
  <c r="X159" i="20"/>
  <c r="Y159" i="20"/>
  <c r="Z159" i="20"/>
  <c r="AA159" i="20"/>
  <c r="AB159" i="20"/>
  <c r="AC159" i="20"/>
  <c r="AD159" i="20"/>
  <c r="AE159" i="20"/>
  <c r="AF159" i="20"/>
  <c r="AS159" i="20"/>
  <c r="AT159" i="20" s="1"/>
  <c r="AV159" i="20" s="1"/>
  <c r="BE159" i="20"/>
  <c r="BG159" i="20"/>
  <c r="BI159" i="20"/>
  <c r="U160" i="20"/>
  <c r="V160" i="20"/>
  <c r="W160" i="20"/>
  <c r="X160" i="20"/>
  <c r="Y160" i="20"/>
  <c r="Z160" i="20"/>
  <c r="AA160" i="20"/>
  <c r="AB160" i="20"/>
  <c r="AC160" i="20"/>
  <c r="AD160" i="20"/>
  <c r="AE160" i="20"/>
  <c r="AF160" i="20"/>
  <c r="AS160" i="20"/>
  <c r="AT160" i="20" s="1"/>
  <c r="AV160" i="20" s="1"/>
  <c r="BE160" i="20"/>
  <c r="BG160" i="20"/>
  <c r="BI160" i="20"/>
  <c r="U161" i="20"/>
  <c r="V161" i="20"/>
  <c r="W161" i="20"/>
  <c r="X161" i="20"/>
  <c r="Y161" i="20"/>
  <c r="Z161" i="20"/>
  <c r="AA161" i="20"/>
  <c r="AB161" i="20"/>
  <c r="AC161" i="20"/>
  <c r="AD161" i="20"/>
  <c r="AE161" i="20"/>
  <c r="AF161" i="20"/>
  <c r="AS161" i="20"/>
  <c r="AT161" i="20" s="1"/>
  <c r="AV161" i="20" s="1"/>
  <c r="BE161" i="20"/>
  <c r="BG161" i="20"/>
  <c r="BI161" i="20"/>
  <c r="U162" i="20"/>
  <c r="V162" i="20"/>
  <c r="W162" i="20"/>
  <c r="X162" i="20"/>
  <c r="Y162" i="20"/>
  <c r="Z162" i="20"/>
  <c r="AA162" i="20"/>
  <c r="AB162" i="20"/>
  <c r="AC162" i="20"/>
  <c r="AD162" i="20"/>
  <c r="AE162" i="20"/>
  <c r="AF162" i="20"/>
  <c r="AS162" i="20"/>
  <c r="AT162" i="20" s="1"/>
  <c r="AV162" i="20" s="1"/>
  <c r="BE162" i="20"/>
  <c r="BG162" i="20"/>
  <c r="BI162" i="20"/>
  <c r="U163" i="20"/>
  <c r="V163" i="20"/>
  <c r="W163" i="20"/>
  <c r="X163" i="20"/>
  <c r="Y163" i="20"/>
  <c r="Z163" i="20"/>
  <c r="AA163" i="20"/>
  <c r="AB163" i="20"/>
  <c r="AC163" i="20"/>
  <c r="AD163" i="20"/>
  <c r="AE163" i="20"/>
  <c r="AF163" i="20"/>
  <c r="AS163" i="20"/>
  <c r="AT163" i="20" s="1"/>
  <c r="AV163" i="20" s="1"/>
  <c r="BE163" i="20"/>
  <c r="BG163" i="20"/>
  <c r="BI163" i="20"/>
  <c r="U164" i="20"/>
  <c r="V164" i="20"/>
  <c r="W164" i="20"/>
  <c r="X164" i="20"/>
  <c r="Y164" i="20"/>
  <c r="Z164" i="20"/>
  <c r="AA164" i="20"/>
  <c r="AB164" i="20"/>
  <c r="AC164" i="20"/>
  <c r="AD164" i="20"/>
  <c r="AE164" i="20"/>
  <c r="AF164" i="20"/>
  <c r="AS164" i="20"/>
  <c r="AT164" i="20" s="1"/>
  <c r="AV164" i="20" s="1"/>
  <c r="BE164" i="20"/>
  <c r="BG164" i="20"/>
  <c r="BI164" i="20"/>
  <c r="U165" i="20"/>
  <c r="V165" i="20"/>
  <c r="V179" i="20" s="1"/>
  <c r="W165" i="20"/>
  <c r="W179" i="20" s="1"/>
  <c r="X165" i="20"/>
  <c r="Y165" i="20"/>
  <c r="Z165" i="20"/>
  <c r="Z179" i="20" s="1"/>
  <c r="AA165" i="20"/>
  <c r="AB165" i="20"/>
  <c r="AC165" i="20"/>
  <c r="AD165" i="20"/>
  <c r="AE165" i="20"/>
  <c r="AE179" i="20" s="1"/>
  <c r="AF165" i="20"/>
  <c r="AS165" i="20"/>
  <c r="AT165" i="20" s="1"/>
  <c r="AV165" i="20" s="1"/>
  <c r="BE165" i="20"/>
  <c r="BG165" i="20"/>
  <c r="BI165" i="20"/>
  <c r="U166" i="20"/>
  <c r="V166" i="20"/>
  <c r="W166" i="20"/>
  <c r="X166" i="20"/>
  <c r="Y166" i="20"/>
  <c r="Z166" i="20"/>
  <c r="AA166" i="20"/>
  <c r="AB166" i="20"/>
  <c r="AC166" i="20"/>
  <c r="AD166" i="20"/>
  <c r="AE166" i="20"/>
  <c r="AF166" i="20"/>
  <c r="AS166" i="20"/>
  <c r="AT166" i="20" s="1"/>
  <c r="AV166" i="20" s="1"/>
  <c r="BE166" i="20"/>
  <c r="BG166" i="20"/>
  <c r="BI166" i="20"/>
  <c r="U167" i="20"/>
  <c r="V167" i="20"/>
  <c r="W167" i="20"/>
  <c r="X167" i="20"/>
  <c r="Y167" i="20"/>
  <c r="Z167" i="20"/>
  <c r="AA167" i="20"/>
  <c r="AB167" i="20"/>
  <c r="AC167" i="20"/>
  <c r="AD167" i="20"/>
  <c r="AE167" i="20"/>
  <c r="AF167" i="20"/>
  <c r="AS167" i="20"/>
  <c r="AT167" i="20" s="1"/>
  <c r="AV167" i="20" s="1"/>
  <c r="BE167" i="20"/>
  <c r="BG167" i="20"/>
  <c r="BI167" i="20"/>
  <c r="U168" i="20"/>
  <c r="V168" i="20"/>
  <c r="W168" i="20"/>
  <c r="X168" i="20"/>
  <c r="Y168" i="20"/>
  <c r="Z168" i="20"/>
  <c r="AA168" i="20"/>
  <c r="AB168" i="20"/>
  <c r="AC168" i="20"/>
  <c r="AD168" i="20"/>
  <c r="AE168" i="20"/>
  <c r="AF168" i="20"/>
  <c r="AS168" i="20"/>
  <c r="AT168" i="20" s="1"/>
  <c r="AV168" i="20" s="1"/>
  <c r="BE168" i="20"/>
  <c r="BG168" i="20"/>
  <c r="BI168" i="20"/>
  <c r="U169" i="20"/>
  <c r="V169" i="20"/>
  <c r="W169" i="20"/>
  <c r="X169" i="20"/>
  <c r="Y169" i="20"/>
  <c r="Z169" i="20"/>
  <c r="AA169" i="20"/>
  <c r="AB169" i="20"/>
  <c r="AC169" i="20"/>
  <c r="AD169" i="20"/>
  <c r="AE169" i="20"/>
  <c r="AF169" i="20"/>
  <c r="AS169" i="20"/>
  <c r="AT169" i="20" s="1"/>
  <c r="AV169" i="20" s="1"/>
  <c r="BE169" i="20"/>
  <c r="BG169" i="20"/>
  <c r="BI169" i="20"/>
  <c r="U170" i="20"/>
  <c r="V170" i="20"/>
  <c r="W170" i="20"/>
  <c r="X170" i="20"/>
  <c r="Y170" i="20"/>
  <c r="Z170" i="20"/>
  <c r="AA170" i="20"/>
  <c r="AB170" i="20"/>
  <c r="AC170" i="20"/>
  <c r="AD170" i="20"/>
  <c r="AE170" i="20"/>
  <c r="AF170" i="20"/>
  <c r="AS170" i="20"/>
  <c r="AT170" i="20" s="1"/>
  <c r="AV170" i="20" s="1"/>
  <c r="BE170" i="20"/>
  <c r="BG170" i="20"/>
  <c r="BI170" i="20"/>
  <c r="U171" i="20"/>
  <c r="V171" i="20"/>
  <c r="W171" i="20"/>
  <c r="X171" i="20"/>
  <c r="Y171" i="20"/>
  <c r="Z171" i="20"/>
  <c r="AA171" i="20"/>
  <c r="AB171" i="20"/>
  <c r="AC171" i="20"/>
  <c r="AD171" i="20"/>
  <c r="AE171" i="20"/>
  <c r="AF171" i="20"/>
  <c r="AS171" i="20"/>
  <c r="AT171" i="20" s="1"/>
  <c r="AV171" i="20" s="1"/>
  <c r="BE171" i="20"/>
  <c r="BG171" i="20"/>
  <c r="BI171" i="20"/>
  <c r="U172" i="20"/>
  <c r="V172" i="20"/>
  <c r="W172" i="20"/>
  <c r="X172" i="20"/>
  <c r="Y172" i="20"/>
  <c r="Z172" i="20"/>
  <c r="AA172" i="20"/>
  <c r="AB172" i="20"/>
  <c r="AC172" i="20"/>
  <c r="AD172" i="20"/>
  <c r="AE172" i="20"/>
  <c r="AF172" i="20"/>
  <c r="AS172" i="20"/>
  <c r="AT172" i="20" s="1"/>
  <c r="AV172" i="20" s="1"/>
  <c r="BE172" i="20"/>
  <c r="BG172" i="20"/>
  <c r="BI172" i="20"/>
  <c r="U173" i="20"/>
  <c r="V173" i="20"/>
  <c r="W173" i="20"/>
  <c r="X173" i="20"/>
  <c r="Y173" i="20"/>
  <c r="Z173" i="20"/>
  <c r="AA173" i="20"/>
  <c r="AB173" i="20"/>
  <c r="AC173" i="20"/>
  <c r="AD173" i="20"/>
  <c r="AE173" i="20"/>
  <c r="AF173" i="20"/>
  <c r="AS173" i="20"/>
  <c r="AT173" i="20" s="1"/>
  <c r="AV173" i="20" s="1"/>
  <c r="BE173" i="20"/>
  <c r="BG173" i="20"/>
  <c r="BI173" i="20"/>
  <c r="U174" i="20"/>
  <c r="V174" i="20"/>
  <c r="W174" i="20"/>
  <c r="X174" i="20"/>
  <c r="Y174" i="20"/>
  <c r="Z174" i="20"/>
  <c r="AA174" i="20"/>
  <c r="AB174" i="20"/>
  <c r="AC174" i="20"/>
  <c r="AD174" i="20"/>
  <c r="AE174" i="20"/>
  <c r="AF174" i="20"/>
  <c r="AS174" i="20"/>
  <c r="AT174" i="20" s="1"/>
  <c r="AV174" i="20" s="1"/>
  <c r="BE174" i="20"/>
  <c r="BG174" i="20"/>
  <c r="BI174" i="20"/>
  <c r="U175" i="20"/>
  <c r="V175" i="20"/>
  <c r="W175" i="20"/>
  <c r="X175" i="20"/>
  <c r="Y175" i="20"/>
  <c r="Z175" i="20"/>
  <c r="AA175" i="20"/>
  <c r="AB175" i="20"/>
  <c r="AC175" i="20"/>
  <c r="AD175" i="20"/>
  <c r="AE175" i="20"/>
  <c r="AF175" i="20"/>
  <c r="AS175" i="20"/>
  <c r="AT175" i="20" s="1"/>
  <c r="AV175" i="20" s="1"/>
  <c r="BE175" i="20"/>
  <c r="BG175" i="20"/>
  <c r="BI175" i="20"/>
  <c r="U176" i="20"/>
  <c r="V176" i="20"/>
  <c r="W176" i="20"/>
  <c r="X176" i="20"/>
  <c r="Y176" i="20"/>
  <c r="Z176" i="20"/>
  <c r="AA176" i="20"/>
  <c r="AB176" i="20"/>
  <c r="AC176" i="20"/>
  <c r="AD176" i="20"/>
  <c r="AE176" i="20"/>
  <c r="AF176" i="20"/>
  <c r="AS176" i="20"/>
  <c r="AT176" i="20" s="1"/>
  <c r="AV176" i="20" s="1"/>
  <c r="BE176" i="20"/>
  <c r="BG176" i="20"/>
  <c r="BI176" i="20"/>
  <c r="C177" i="20"/>
  <c r="Z177" i="20"/>
  <c r="AA177" i="20"/>
  <c r="AB177" i="20"/>
  <c r="AC177" i="20"/>
  <c r="AD177" i="20"/>
  <c r="AE177" i="20"/>
  <c r="AF177" i="20"/>
  <c r="AS177" i="20"/>
  <c r="AT177" i="20" s="1"/>
  <c r="AV177" i="20" s="1"/>
  <c r="BE177" i="20"/>
  <c r="BG177" i="20"/>
  <c r="BI177" i="20"/>
  <c r="BE178" i="20"/>
  <c r="BG178" i="20"/>
  <c r="BI178" i="20"/>
  <c r="U179" i="20"/>
  <c r="AD179" i="20"/>
  <c r="BD179" i="20"/>
  <c r="BF179" i="20"/>
  <c r="BH179" i="20"/>
  <c r="BE180" i="20"/>
  <c r="BG180" i="20"/>
  <c r="BI180" i="20"/>
  <c r="BE181" i="20"/>
  <c r="BG181" i="20"/>
  <c r="BI181" i="20"/>
  <c r="D182" i="20"/>
  <c r="BE182" i="20"/>
  <c r="BG182" i="20"/>
  <c r="BI182" i="20"/>
  <c r="BE183" i="20"/>
  <c r="BG183" i="20"/>
  <c r="BI183" i="20"/>
  <c r="BE184" i="20"/>
  <c r="BG184" i="20"/>
  <c r="BI184" i="20"/>
  <c r="BE185" i="20"/>
  <c r="BG185" i="20"/>
  <c r="BI185" i="20"/>
  <c r="BE186" i="20"/>
  <c r="BG186" i="20"/>
  <c r="BI186" i="20"/>
  <c r="BE187" i="20"/>
  <c r="BG187" i="20"/>
  <c r="BI187" i="20"/>
  <c r="BE188" i="20"/>
  <c r="BG188" i="20"/>
  <c r="BI188" i="20"/>
  <c r="BE189" i="20"/>
  <c r="BG189" i="20"/>
  <c r="BI189" i="20"/>
  <c r="BE190" i="20"/>
  <c r="BG190" i="20"/>
  <c r="BI190" i="20"/>
  <c r="BE191" i="20"/>
  <c r="BG191" i="20"/>
  <c r="BI191" i="20"/>
  <c r="BE192" i="20"/>
  <c r="BG192" i="20"/>
  <c r="BI192" i="20"/>
  <c r="BE193" i="20"/>
  <c r="BG193" i="20"/>
  <c r="BI193" i="20"/>
  <c r="AG197" i="20"/>
  <c r="AG154" i="20" l="1"/>
  <c r="AG31" i="20"/>
  <c r="AG13" i="20"/>
  <c r="AG174" i="20"/>
  <c r="AE143" i="20"/>
  <c r="W120" i="20"/>
  <c r="AG118" i="20"/>
  <c r="W40" i="20"/>
  <c r="AC39" i="20"/>
  <c r="AF35" i="20"/>
  <c r="AG15" i="20"/>
  <c r="BE47" i="20"/>
  <c r="X46" i="20"/>
  <c r="AG17" i="20"/>
  <c r="AA143" i="20"/>
  <c r="AC37" i="20"/>
  <c r="AB35" i="20"/>
  <c r="Z46" i="20"/>
  <c r="AG96" i="20"/>
  <c r="AG25" i="20"/>
  <c r="BI51" i="20"/>
  <c r="AG156" i="20"/>
  <c r="AC179" i="20"/>
  <c r="Z143" i="20"/>
  <c r="AS120" i="20"/>
  <c r="AT120" i="20" s="1"/>
  <c r="AV120" i="20" s="1"/>
  <c r="AH89" i="20"/>
  <c r="BI56" i="20"/>
  <c r="BE51" i="20"/>
  <c r="AB37" i="20"/>
  <c r="Z35" i="20"/>
  <c r="AG27" i="20"/>
  <c r="AA46" i="20"/>
  <c r="AG162" i="20"/>
  <c r="AG172" i="20"/>
  <c r="AH144" i="20"/>
  <c r="BE146" i="20"/>
  <c r="AE120" i="20"/>
  <c r="AG116" i="20"/>
  <c r="AG104" i="20"/>
  <c r="AG29" i="20"/>
  <c r="AG23" i="20"/>
  <c r="AB120" i="20"/>
  <c r="AB119" i="20"/>
  <c r="Y40" i="20"/>
  <c r="AD34" i="20"/>
  <c r="AH162" i="20"/>
  <c r="AG128" i="20"/>
  <c r="AG126" i="20"/>
  <c r="AG124" i="20"/>
  <c r="AC120" i="20"/>
  <c r="U120" i="20"/>
  <c r="AG120" i="20" s="1"/>
  <c r="AH116" i="20"/>
  <c r="AG90" i="20"/>
  <c r="AE39" i="20"/>
  <c r="AD37" i="20"/>
  <c r="AB36" i="20"/>
  <c r="AE34" i="20"/>
  <c r="AA33" i="20"/>
  <c r="BE179" i="20"/>
  <c r="AG170" i="20"/>
  <c r="AH156" i="20"/>
  <c r="AG152" i="20"/>
  <c r="AH114" i="20"/>
  <c r="AG108" i="20"/>
  <c r="AG82" i="20"/>
  <c r="AG81" i="20"/>
  <c r="AH73" i="20"/>
  <c r="AG68" i="20"/>
  <c r="AH66" i="20"/>
  <c r="E24" i="7" s="1"/>
  <c r="AW62" i="20" s="1"/>
  <c r="AH65" i="20"/>
  <c r="AG42" i="20"/>
  <c r="Y46" i="20"/>
  <c r="AG168" i="20"/>
  <c r="AG166" i="20"/>
  <c r="AG142" i="20"/>
  <c r="AG140" i="20"/>
  <c r="AH139" i="20"/>
  <c r="AA120" i="20"/>
  <c r="AG112" i="20"/>
  <c r="AH109" i="20"/>
  <c r="AG98" i="20"/>
  <c r="AG94" i="20"/>
  <c r="AH74" i="20"/>
  <c r="BG56" i="20"/>
  <c r="AG164" i="20"/>
  <c r="AG121" i="20"/>
  <c r="Z120" i="20"/>
  <c r="AH75" i="20"/>
  <c r="AG70" i="20"/>
  <c r="AB39" i="20"/>
  <c r="AA37" i="20"/>
  <c r="AB34" i="20"/>
  <c r="BG179" i="20"/>
  <c r="AG158" i="20"/>
  <c r="AG106" i="20"/>
  <c r="AG102" i="20"/>
  <c r="AH87" i="20"/>
  <c r="Z39" i="20"/>
  <c r="Z37" i="20"/>
  <c r="Z34" i="20"/>
  <c r="BG47" i="20"/>
  <c r="AG19" i="20"/>
  <c r="AE46" i="20"/>
  <c r="W46" i="20"/>
  <c r="AH172" i="20"/>
  <c r="AH166" i="20"/>
  <c r="AG160" i="20"/>
  <c r="AG136" i="20"/>
  <c r="AG134" i="20"/>
  <c r="AG132" i="20"/>
  <c r="AF120" i="20"/>
  <c r="X120" i="20"/>
  <c r="AH118" i="20"/>
  <c r="AG92" i="20"/>
  <c r="AG64" i="20"/>
  <c r="AB179" i="20"/>
  <c r="AG137" i="20"/>
  <c r="AD146" i="20"/>
  <c r="V146" i="20"/>
  <c r="AB46" i="20"/>
  <c r="AG176" i="20"/>
  <c r="AA179" i="20"/>
  <c r="AB123" i="20"/>
  <c r="AG100" i="20"/>
  <c r="AG80" i="20"/>
  <c r="AG79" i="20"/>
  <c r="AG66" i="20"/>
  <c r="AH64" i="20"/>
  <c r="AH63" i="20"/>
  <c r="AC36" i="20"/>
  <c r="AB33" i="20"/>
  <c r="AV49" i="20"/>
  <c r="AV51" i="20" s="1"/>
  <c r="AT51" i="20"/>
  <c r="AV179" i="20"/>
  <c r="AG161" i="20"/>
  <c r="AH161" i="20"/>
  <c r="AH141" i="20"/>
  <c r="AH101" i="20"/>
  <c r="AH176" i="20"/>
  <c r="AG171" i="20"/>
  <c r="AH171" i="20"/>
  <c r="AH160" i="20"/>
  <c r="AG155" i="20"/>
  <c r="AH155" i="20"/>
  <c r="AG144" i="20"/>
  <c r="AH142" i="20"/>
  <c r="AH134" i="20"/>
  <c r="AH126" i="20"/>
  <c r="AH97" i="20"/>
  <c r="Y146" i="20"/>
  <c r="AA146" i="20"/>
  <c r="BG146" i="20"/>
  <c r="AH131" i="20"/>
  <c r="AH121" i="20"/>
  <c r="AH164" i="20"/>
  <c r="AG159" i="20"/>
  <c r="AH159" i="20"/>
  <c r="AH140" i="20"/>
  <c r="AH132" i="20"/>
  <c r="AH124" i="20"/>
  <c r="V119" i="20"/>
  <c r="W119" i="20"/>
  <c r="X119" i="20"/>
  <c r="Y119" i="20"/>
  <c r="U119" i="20"/>
  <c r="AG115" i="20"/>
  <c r="AH115" i="20"/>
  <c r="AH170" i="20"/>
  <c r="AG165" i="20"/>
  <c r="AH165" i="20"/>
  <c r="AH154" i="20"/>
  <c r="AD119" i="20"/>
  <c r="AE119" i="20"/>
  <c r="AF119" i="20"/>
  <c r="Z119" i="20"/>
  <c r="AC119" i="20"/>
  <c r="AH93" i="20"/>
  <c r="AH175" i="20"/>
  <c r="AG175" i="20"/>
  <c r="AH174" i="20"/>
  <c r="AG169" i="20"/>
  <c r="AH169" i="20"/>
  <c r="Y179" i="20"/>
  <c r="AH158" i="20"/>
  <c r="AG153" i="20"/>
  <c r="AH153" i="20"/>
  <c r="AG139" i="20"/>
  <c r="AG138" i="20"/>
  <c r="AH137" i="20"/>
  <c r="AG131" i="20"/>
  <c r="AG130" i="20"/>
  <c r="AH129" i="20"/>
  <c r="AG129" i="20"/>
  <c r="AE122" i="20"/>
  <c r="AF122" i="20"/>
  <c r="Z122" i="20"/>
  <c r="AA122" i="20"/>
  <c r="AS122" i="20"/>
  <c r="AT122" i="20" s="1"/>
  <c r="AV122" i="20" s="1"/>
  <c r="AD122" i="20"/>
  <c r="AB146" i="20"/>
  <c r="BI146" i="20"/>
  <c r="AG173" i="20"/>
  <c r="AH173" i="20"/>
  <c r="AT179" i="20"/>
  <c r="AG141" i="20"/>
  <c r="AG133" i="20"/>
  <c r="AH168" i="20"/>
  <c r="AF179" i="20"/>
  <c r="X179" i="20"/>
  <c r="AG163" i="20"/>
  <c r="AH163" i="20"/>
  <c r="BI179" i="20"/>
  <c r="AH152" i="20"/>
  <c r="AH138" i="20"/>
  <c r="AH130" i="20"/>
  <c r="AH112" i="20"/>
  <c r="AH85" i="20"/>
  <c r="AG157" i="20"/>
  <c r="AH157" i="20"/>
  <c r="AH135" i="20"/>
  <c r="AG135" i="20"/>
  <c r="AH127" i="20"/>
  <c r="AG127" i="20"/>
  <c r="AG88" i="20"/>
  <c r="AH88" i="20"/>
  <c r="BE197" i="20"/>
  <c r="AG167" i="20"/>
  <c r="AH167" i="20"/>
  <c r="AG151" i="20"/>
  <c r="AH151" i="20"/>
  <c r="AH136" i="20"/>
  <c r="AH128" i="20"/>
  <c r="AS119" i="20"/>
  <c r="AT119" i="20" s="1"/>
  <c r="AV119" i="20" s="1"/>
  <c r="AG117" i="20"/>
  <c r="AH117" i="20"/>
  <c r="AG113" i="20"/>
  <c r="AH113" i="20"/>
  <c r="AH105" i="20"/>
  <c r="AF146" i="20"/>
  <c r="X146" i="20"/>
  <c r="V177" i="20"/>
  <c r="W177" i="20"/>
  <c r="Y177" i="20"/>
  <c r="U177" i="20"/>
  <c r="X177" i="20"/>
  <c r="AH133" i="20"/>
  <c r="AH125" i="20"/>
  <c r="AG125" i="20"/>
  <c r="AG38" i="20"/>
  <c r="AH38" i="20"/>
  <c r="AF143" i="20"/>
  <c r="AG111" i="20"/>
  <c r="AH110" i="20"/>
  <c r="AG107" i="20"/>
  <c r="AH106" i="20"/>
  <c r="AG103" i="20"/>
  <c r="AH102" i="20"/>
  <c r="AG99" i="20"/>
  <c r="AH98" i="20"/>
  <c r="AG95" i="20"/>
  <c r="AH94" i="20"/>
  <c r="AG91" i="20"/>
  <c r="AH90" i="20"/>
  <c r="AH83" i="20"/>
  <c r="AH78" i="20"/>
  <c r="AG77" i="20"/>
  <c r="AH76" i="20"/>
  <c r="AH62" i="20"/>
  <c r="AH61" i="20"/>
  <c r="AV54" i="20"/>
  <c r="AV56" i="20" s="1"/>
  <c r="AT56" i="20"/>
  <c r="AD123" i="20"/>
  <c r="AG89" i="20"/>
  <c r="AG84" i="20"/>
  <c r="AG83" i="20"/>
  <c r="AG72" i="20"/>
  <c r="AH68" i="20"/>
  <c r="AH67" i="20"/>
  <c r="AH49" i="20"/>
  <c r="AH42" i="20"/>
  <c r="AH41" i="20"/>
  <c r="AC123" i="20"/>
  <c r="AH111" i="20"/>
  <c r="AG109" i="20"/>
  <c r="AH108" i="20"/>
  <c r="AH107" i="20"/>
  <c r="AG105" i="20"/>
  <c r="AH104" i="20"/>
  <c r="AH103" i="20"/>
  <c r="AG101" i="20"/>
  <c r="AH100" i="20"/>
  <c r="AH99" i="20"/>
  <c r="AG97" i="20"/>
  <c r="AH96" i="20"/>
  <c r="AH95" i="20"/>
  <c r="AG93" i="20"/>
  <c r="AH92" i="20"/>
  <c r="AH91" i="20"/>
  <c r="AG86" i="20"/>
  <c r="AG85" i="20"/>
  <c r="AG74" i="20"/>
  <c r="AH70" i="20"/>
  <c r="AH69" i="20"/>
  <c r="AG54" i="20"/>
  <c r="AH43" i="20"/>
  <c r="AG37" i="20"/>
  <c r="AG87" i="20"/>
  <c r="AH77" i="20"/>
  <c r="AG76" i="20"/>
  <c r="AH71" i="20"/>
  <c r="AD40" i="20"/>
  <c r="AE40" i="20"/>
  <c r="AF40" i="20"/>
  <c r="Z40" i="20"/>
  <c r="AA40" i="20"/>
  <c r="AS40" i="20"/>
  <c r="AT40" i="20" s="1"/>
  <c r="AV40" i="20" s="1"/>
  <c r="AC40" i="20"/>
  <c r="AS123" i="20"/>
  <c r="AT123" i="20" s="1"/>
  <c r="AV123" i="20" s="1"/>
  <c r="AA123" i="20"/>
  <c r="AH79" i="20"/>
  <c r="AG78" i="20"/>
  <c r="AH72" i="20"/>
  <c r="AG62" i="20"/>
  <c r="BI47" i="20"/>
  <c r="AD32" i="20"/>
  <c r="AE32" i="20"/>
  <c r="AF32" i="20"/>
  <c r="Z32" i="20"/>
  <c r="AA32" i="20"/>
  <c r="AS32" i="20"/>
  <c r="AT32" i="20" s="1"/>
  <c r="AV32" i="20" s="1"/>
  <c r="AC32" i="20"/>
  <c r="AH31" i="20"/>
  <c r="AG30" i="20"/>
  <c r="AH30" i="20"/>
  <c r="AH29" i="20"/>
  <c r="AG28" i="20"/>
  <c r="AH28" i="20"/>
  <c r="AH27" i="20"/>
  <c r="AG26" i="20"/>
  <c r="AH26" i="20"/>
  <c r="AH25" i="20"/>
  <c r="AG24" i="20"/>
  <c r="AH24" i="20"/>
  <c r="AH23" i="20"/>
  <c r="AG22" i="20"/>
  <c r="AH22" i="20"/>
  <c r="AH21" i="20"/>
  <c r="AG20" i="20"/>
  <c r="AH20" i="20"/>
  <c r="AH19" i="20"/>
  <c r="AG18" i="20"/>
  <c r="AH18" i="20"/>
  <c r="AH17" i="20"/>
  <c r="AG16" i="20"/>
  <c r="AH16" i="20"/>
  <c r="AH15" i="20"/>
  <c r="AC46" i="20"/>
  <c r="AG14" i="20"/>
  <c r="AH14" i="20"/>
  <c r="U46" i="20"/>
  <c r="AH13" i="20"/>
  <c r="AS13" i="20"/>
  <c r="AT13" i="20" s="1"/>
  <c r="AS15" i="20"/>
  <c r="AT15" i="20" s="1"/>
  <c r="AV15" i="20" s="1"/>
  <c r="AS17" i="20"/>
  <c r="AT17" i="20" s="1"/>
  <c r="AV17" i="20" s="1"/>
  <c r="AS19" i="20"/>
  <c r="AT19" i="20" s="1"/>
  <c r="AV19" i="20" s="1"/>
  <c r="AS21" i="20"/>
  <c r="AT21" i="20" s="1"/>
  <c r="AV21" i="20" s="1"/>
  <c r="AS23" i="20"/>
  <c r="AT23" i="20" s="1"/>
  <c r="AV23" i="20" s="1"/>
  <c r="AS25" i="20"/>
  <c r="AT25" i="20" s="1"/>
  <c r="AV25" i="20" s="1"/>
  <c r="AS27" i="20"/>
  <c r="AT27" i="20" s="1"/>
  <c r="AV27" i="20" s="1"/>
  <c r="AS29" i="20"/>
  <c r="AT29" i="20" s="1"/>
  <c r="AV29" i="20" s="1"/>
  <c r="AS31" i="20"/>
  <c r="AT31" i="20" s="1"/>
  <c r="AV31" i="20" s="1"/>
  <c r="AS41" i="20"/>
  <c r="AT41" i="20" s="1"/>
  <c r="AV41" i="20" s="1"/>
  <c r="AS43" i="20"/>
  <c r="AT43" i="20" s="1"/>
  <c r="AV43" i="20" s="1"/>
  <c r="AS44" i="20"/>
  <c r="AT44" i="20" s="1"/>
  <c r="AV44" i="20" s="1"/>
  <c r="AS61" i="20"/>
  <c r="AT61" i="20" s="1"/>
  <c r="AS63" i="20"/>
  <c r="AT63" i="20" s="1"/>
  <c r="AV63" i="20" s="1"/>
  <c r="AS65" i="20"/>
  <c r="AT65" i="20" s="1"/>
  <c r="AV65" i="20" s="1"/>
  <c r="AS67" i="20"/>
  <c r="AT67" i="20" s="1"/>
  <c r="AV67" i="20" s="1"/>
  <c r="AS69" i="20"/>
  <c r="AT69" i="20" s="1"/>
  <c r="AV69" i="20" s="1"/>
  <c r="AS71" i="20"/>
  <c r="AT71" i="20" s="1"/>
  <c r="AV71" i="20" s="1"/>
  <c r="AS73" i="20"/>
  <c r="AT73" i="20" s="1"/>
  <c r="AV73" i="20" s="1"/>
  <c r="AS75" i="20"/>
  <c r="AT75" i="20" s="1"/>
  <c r="AV75" i="20" s="1"/>
  <c r="AS77" i="20"/>
  <c r="AT77" i="20" s="1"/>
  <c r="AV77" i="20" s="1"/>
  <c r="AS79" i="20"/>
  <c r="AT79" i="20" s="1"/>
  <c r="AV79" i="20" s="1"/>
  <c r="AS81" i="20"/>
  <c r="AT81" i="20" s="1"/>
  <c r="AV81" i="20" s="1"/>
  <c r="AS83" i="20"/>
  <c r="AT83" i="20" s="1"/>
  <c r="AV83" i="20" s="1"/>
  <c r="AS85" i="20"/>
  <c r="AT85" i="20" s="1"/>
  <c r="AV85" i="20" s="1"/>
  <c r="AS33" i="20"/>
  <c r="AT33" i="20" s="1"/>
  <c r="AV33" i="20" s="1"/>
  <c r="AS38" i="20"/>
  <c r="AT38" i="20" s="1"/>
  <c r="AV38" i="20" s="1"/>
  <c r="AS14" i="20"/>
  <c r="AT14" i="20" s="1"/>
  <c r="AV14" i="20" s="1"/>
  <c r="AS16" i="20"/>
  <c r="AT16" i="20" s="1"/>
  <c r="AV16" i="20" s="1"/>
  <c r="AS18" i="20"/>
  <c r="AT18" i="20" s="1"/>
  <c r="AV18" i="20" s="1"/>
  <c r="AS20" i="20"/>
  <c r="AT20" i="20" s="1"/>
  <c r="AV20" i="20" s="1"/>
  <c r="AS22" i="20"/>
  <c r="AT22" i="20" s="1"/>
  <c r="AV22" i="20" s="1"/>
  <c r="AS24" i="20"/>
  <c r="AT24" i="20" s="1"/>
  <c r="AV24" i="20" s="1"/>
  <c r="AS26" i="20"/>
  <c r="AT26" i="20" s="1"/>
  <c r="AV26" i="20" s="1"/>
  <c r="AS28" i="20"/>
  <c r="AT28" i="20" s="1"/>
  <c r="AV28" i="20" s="1"/>
  <c r="AS30" i="20"/>
  <c r="AT30" i="20" s="1"/>
  <c r="AV30" i="20" s="1"/>
  <c r="AS42" i="20"/>
  <c r="AT42" i="20" s="1"/>
  <c r="AV42" i="20" s="1"/>
  <c r="AS62" i="20"/>
  <c r="AT62" i="20" s="1"/>
  <c r="AV62" i="20" s="1"/>
  <c r="AS64" i="20"/>
  <c r="AT64" i="20" s="1"/>
  <c r="AV64" i="20" s="1"/>
  <c r="AS66" i="20"/>
  <c r="AT66" i="20" s="1"/>
  <c r="AV66" i="20" s="1"/>
  <c r="AS68" i="20"/>
  <c r="AT68" i="20" s="1"/>
  <c r="AV68" i="20" s="1"/>
  <c r="AS70" i="20"/>
  <c r="AT70" i="20" s="1"/>
  <c r="AV70" i="20" s="1"/>
  <c r="AS72" i="20"/>
  <c r="AT72" i="20" s="1"/>
  <c r="AV72" i="20" s="1"/>
  <c r="AS74" i="20"/>
  <c r="AT74" i="20" s="1"/>
  <c r="AV74" i="20" s="1"/>
  <c r="AS76" i="20"/>
  <c r="AT76" i="20" s="1"/>
  <c r="AV76" i="20" s="1"/>
  <c r="AS78" i="20"/>
  <c r="AT78" i="20" s="1"/>
  <c r="AV78" i="20" s="1"/>
  <c r="AS80" i="20"/>
  <c r="AT80" i="20" s="1"/>
  <c r="AV80" i="20" s="1"/>
  <c r="AS82" i="20"/>
  <c r="AT82" i="20" s="1"/>
  <c r="AV82" i="20" s="1"/>
  <c r="AS84" i="20"/>
  <c r="AT84" i="20" s="1"/>
  <c r="AV84" i="20" s="1"/>
  <c r="AS86" i="20"/>
  <c r="AT86" i="20" s="1"/>
  <c r="AV86" i="20" s="1"/>
  <c r="AS88" i="20"/>
  <c r="AT88" i="20" s="1"/>
  <c r="AV88" i="20" s="1"/>
  <c r="AS90" i="20"/>
  <c r="AT90" i="20" s="1"/>
  <c r="AV90" i="20" s="1"/>
  <c r="AS92" i="20"/>
  <c r="AT92" i="20" s="1"/>
  <c r="AV92" i="20" s="1"/>
  <c r="AS94" i="20"/>
  <c r="AT94" i="20" s="1"/>
  <c r="AV94" i="20" s="1"/>
  <c r="AS96" i="20"/>
  <c r="AT96" i="20" s="1"/>
  <c r="AV96" i="20" s="1"/>
  <c r="AS98" i="20"/>
  <c r="AT98" i="20" s="1"/>
  <c r="AV98" i="20" s="1"/>
  <c r="AS100" i="20"/>
  <c r="AT100" i="20" s="1"/>
  <c r="AV100" i="20" s="1"/>
  <c r="AS102" i="20"/>
  <c r="AT102" i="20" s="1"/>
  <c r="AV102" i="20" s="1"/>
  <c r="AS104" i="20"/>
  <c r="AT104" i="20" s="1"/>
  <c r="AV104" i="20" s="1"/>
  <c r="AS106" i="20"/>
  <c r="AT106" i="20" s="1"/>
  <c r="AV106" i="20" s="1"/>
  <c r="AS108" i="20"/>
  <c r="AT108" i="20" s="1"/>
  <c r="AV108" i="20" s="1"/>
  <c r="AS110" i="20"/>
  <c r="AT110" i="20" s="1"/>
  <c r="AV110" i="20" s="1"/>
  <c r="AS45" i="20"/>
  <c r="AT45" i="20" s="1"/>
  <c r="AV45" i="20" s="1"/>
  <c r="AH81" i="20"/>
  <c r="AG75" i="20"/>
  <c r="AG73" i="20"/>
  <c r="AG71" i="20"/>
  <c r="AG69" i="20"/>
  <c r="AG67" i="20"/>
  <c r="AG65" i="20"/>
  <c r="AG63" i="20"/>
  <c r="AG61" i="20"/>
  <c r="AG49" i="20"/>
  <c r="AG43" i="20"/>
  <c r="AG41" i="20"/>
  <c r="AS39" i="20"/>
  <c r="AT39" i="20" s="1"/>
  <c r="AV39" i="20" s="1"/>
  <c r="AA39" i="20"/>
  <c r="AD35" i="20"/>
  <c r="AG35" i="20" s="1"/>
  <c r="AS34" i="20"/>
  <c r="AT34" i="20" s="1"/>
  <c r="AV34" i="20" s="1"/>
  <c r="AA34" i="20"/>
  <c r="AF33" i="20"/>
  <c r="AH54" i="20"/>
  <c r="AH37" i="20"/>
  <c r="AE36" i="20"/>
  <c r="AD33" i="20"/>
  <c r="AH86" i="20"/>
  <c r="AH84" i="20"/>
  <c r="AH82" i="20"/>
  <c r="AH80" i="20"/>
  <c r="AD36" i="20"/>
  <c r="AS35" i="20"/>
  <c r="AT35" i="20" s="1"/>
  <c r="AV35" i="20" s="1"/>
  <c r="AC33" i="20"/>
  <c r="AS36" i="20"/>
  <c r="AT36" i="20" s="1"/>
  <c r="AV36" i="20" s="1"/>
  <c r="AA36" i="20"/>
  <c r="F68" i="4"/>
  <c r="AH36" i="20" l="1"/>
  <c r="AH39" i="20"/>
  <c r="AH40" i="20"/>
  <c r="AG143" i="20"/>
  <c r="BG197" i="20"/>
  <c r="AG40" i="20"/>
  <c r="AH120" i="20"/>
  <c r="AG33" i="20"/>
  <c r="AG36" i="20"/>
  <c r="AH143" i="20"/>
  <c r="AG46" i="20"/>
  <c r="AG122" i="20"/>
  <c r="BI197" i="20"/>
  <c r="BK197" i="20" s="1"/>
  <c r="AG123" i="20"/>
  <c r="AH34" i="20"/>
  <c r="AH35" i="20"/>
  <c r="AG179" i="20"/>
  <c r="AH46" i="20"/>
  <c r="AV13" i="20"/>
  <c r="AV47" i="20" s="1"/>
  <c r="AT47" i="20"/>
  <c r="AH33" i="20"/>
  <c r="AG177" i="20"/>
  <c r="AH177" i="20"/>
  <c r="AH123" i="20"/>
  <c r="AH179" i="20"/>
  <c r="AG32" i="20"/>
  <c r="AV61" i="20"/>
  <c r="AV146" i="20" s="1"/>
  <c r="AT146" i="20"/>
  <c r="AH32" i="20"/>
  <c r="AH122" i="20"/>
  <c r="AG39" i="20"/>
  <c r="AH146" i="20"/>
  <c r="AG146" i="20"/>
  <c r="AG34" i="20"/>
  <c r="AG119" i="20"/>
  <c r="AH119" i="20"/>
  <c r="D69" i="4"/>
  <c r="B57" i="4" s="1"/>
  <c r="AV197" i="20" l="1"/>
  <c r="AT197" i="20"/>
  <c r="N53" i="7" l="1"/>
  <c r="B62" i="12"/>
  <c r="G57" i="4" l="1"/>
  <c r="E69" i="4" l="1"/>
  <c r="N63" i="7" l="1"/>
  <c r="F21" i="7"/>
  <c r="F17" i="7"/>
  <c r="Z64" i="7"/>
  <c r="Z65" i="7"/>
  <c r="Z22" i="7"/>
  <c r="H69" i="7" l="1"/>
  <c r="I69" i="7" s="1"/>
  <c r="N69" i="7"/>
  <c r="N60" i="7" l="1"/>
  <c r="N59" i="7"/>
  <c r="H53" i="7"/>
  <c r="N54" i="7"/>
  <c r="H54" i="7"/>
  <c r="N52" i="7"/>
  <c r="H52" i="7"/>
  <c r="H60" i="7"/>
  <c r="H59" i="7"/>
  <c r="N51" i="7"/>
  <c r="N50" i="7"/>
  <c r="N49" i="7"/>
  <c r="N48" i="7"/>
  <c r="H51" i="7"/>
  <c r="H50" i="7"/>
  <c r="H49" i="7"/>
  <c r="H48" i="7"/>
  <c r="N58" i="7"/>
  <c r="N7" i="7" l="1"/>
  <c r="H7" i="7"/>
  <c r="H62" i="7"/>
  <c r="H61" i="7"/>
  <c r="N57" i="7"/>
  <c r="N56" i="7"/>
  <c r="N55" i="7" l="1"/>
  <c r="N47" i="7"/>
  <c r="N46" i="7"/>
  <c r="N45" i="7"/>
  <c r="N41" i="7"/>
  <c r="N42" i="7" s="1"/>
  <c r="N43" i="7" s="1"/>
  <c r="N36" i="7"/>
  <c r="N37" i="7" s="1"/>
  <c r="N38" i="7" s="1"/>
  <c r="N39" i="7" s="1"/>
  <c r="N40" i="7" s="1"/>
  <c r="N32" i="7"/>
  <c r="N33" i="7" s="1"/>
  <c r="N34" i="7" s="1"/>
  <c r="N35" i="7" s="1"/>
  <c r="N28" i="7"/>
  <c r="N29" i="7" s="1"/>
  <c r="N30" i="7" s="1"/>
  <c r="N31" i="7" s="1"/>
  <c r="H47" i="7"/>
  <c r="H46" i="7"/>
  <c r="H45" i="7"/>
  <c r="H43" i="7"/>
  <c r="H42" i="7"/>
  <c r="H41" i="7"/>
  <c r="N23" i="7"/>
  <c r="N24" i="7" s="1"/>
  <c r="N25" i="7" s="1"/>
  <c r="N26" i="7" s="1"/>
  <c r="N27" i="7" s="1"/>
  <c r="H40" i="7"/>
  <c r="H39" i="7"/>
  <c r="H38" i="7"/>
  <c r="H37" i="7"/>
  <c r="H35" i="7"/>
  <c r="H34" i="7"/>
  <c r="H33" i="7"/>
  <c r="H32" i="7"/>
  <c r="H31" i="7"/>
  <c r="H30" i="7"/>
  <c r="H29" i="7"/>
  <c r="H28" i="7"/>
  <c r="H27" i="7"/>
  <c r="H26" i="7"/>
  <c r="H25" i="7"/>
  <c r="N15" i="7"/>
  <c r="N14" i="7"/>
  <c r="H14" i="7"/>
  <c r="H13" i="7"/>
  <c r="B27" i="4"/>
  <c r="H63" i="7" s="1"/>
  <c r="H15" i="7" l="1"/>
  <c r="H12" i="7" l="1"/>
  <c r="N13" i="7"/>
  <c r="N12" i="7"/>
  <c r="N11" i="7"/>
  <c r="H11" i="7"/>
  <c r="Q12" i="7" l="1"/>
  <c r="Q7" i="7"/>
  <c r="Q11" i="7"/>
  <c r="G17" i="7"/>
  <c r="Q13" i="7"/>
  <c r="Q55" i="7"/>
  <c r="G21" i="7" l="1"/>
  <c r="N62" i="7" l="1"/>
  <c r="N61" i="7"/>
  <c r="N21" i="7"/>
  <c r="N17" i="7"/>
  <c r="N16" i="7"/>
  <c r="N9" i="7"/>
  <c r="N10" i="7"/>
  <c r="N8" i="7"/>
  <c r="N6" i="7"/>
  <c r="Q6" i="7" s="1"/>
  <c r="E22" i="7" l="1"/>
  <c r="E64" i="7"/>
  <c r="AR147" i="20" s="1"/>
  <c r="Q17" i="7"/>
  <c r="Q21" i="7"/>
  <c r="H36" i="7"/>
  <c r="H24" i="7"/>
  <c r="H23" i="7"/>
  <c r="Q9" i="7"/>
  <c r="Q10" i="7"/>
  <c r="Q14" i="7"/>
  <c r="Q15" i="7"/>
  <c r="H21" i="7"/>
  <c r="H17" i="7"/>
  <c r="H16" i="7"/>
  <c r="H6" i="7"/>
  <c r="B64" i="4"/>
  <c r="AR47" i="20" l="1"/>
  <c r="E65" i="7"/>
  <c r="I17" i="7"/>
  <c r="I21" i="7"/>
  <c r="H10" i="7"/>
  <c r="H9" i="7"/>
  <c r="H8" i="7"/>
  <c r="Q8" i="7" l="1"/>
  <c r="B6" i="4" l="1"/>
  <c r="B7" i="4"/>
  <c r="B8" i="4"/>
  <c r="B9" i="4"/>
  <c r="F39" i="7" l="1"/>
  <c r="G39" i="7" s="1"/>
  <c r="I39" i="7" s="1"/>
  <c r="F24" i="7"/>
  <c r="G24" i="7" s="1"/>
  <c r="F33" i="7"/>
  <c r="G33" i="7" s="1"/>
  <c r="F42" i="7"/>
  <c r="G42" i="7" s="1"/>
  <c r="F29" i="7"/>
  <c r="G29" i="7" s="1"/>
  <c r="F37" i="7"/>
  <c r="G37" i="7" s="1"/>
  <c r="F34" i="7"/>
  <c r="G34" i="7" s="1"/>
  <c r="F38" i="7"/>
  <c r="G38" i="7" s="1"/>
  <c r="F30" i="7"/>
  <c r="G30" i="7" s="1"/>
  <c r="F43" i="7"/>
  <c r="G43" i="7" s="1"/>
  <c r="F25" i="7"/>
  <c r="F35" i="7"/>
  <c r="G35" i="7" s="1"/>
  <c r="F40" i="7"/>
  <c r="G40" i="7" s="1"/>
  <c r="F31" i="7"/>
  <c r="G31" i="7" s="1"/>
  <c r="F26" i="7"/>
  <c r="G26" i="7" s="1"/>
  <c r="D8" i="4"/>
  <c r="C7" i="4"/>
  <c r="E7" i="4"/>
  <c r="G7" i="4"/>
  <c r="F8" i="4"/>
  <c r="C8" i="4"/>
  <c r="D7" i="4"/>
  <c r="F7" i="4"/>
  <c r="H7" i="4"/>
  <c r="C9" i="4"/>
  <c r="H9" i="4"/>
  <c r="E8" i="4"/>
  <c r="G8" i="4"/>
  <c r="H8" i="4"/>
  <c r="C6" i="4"/>
  <c r="D6" i="4"/>
  <c r="E6" i="4"/>
  <c r="F6" i="4"/>
  <c r="G6" i="4"/>
  <c r="H6" i="4"/>
  <c r="Q39" i="7" l="1"/>
  <c r="I31" i="7"/>
  <c r="Q31" i="7"/>
  <c r="I40" i="7"/>
  <c r="Q40" i="7"/>
  <c r="Q35" i="7"/>
  <c r="I35" i="7"/>
  <c r="G25" i="7"/>
  <c r="Q24" i="7"/>
  <c r="I24" i="7"/>
  <c r="I30" i="7"/>
  <c r="Q30" i="7"/>
  <c r="I38" i="7"/>
  <c r="Q38" i="7"/>
  <c r="I37" i="7"/>
  <c r="Q37" i="7"/>
  <c r="I29" i="7"/>
  <c r="Q29" i="7"/>
  <c r="I42" i="7"/>
  <c r="Q42" i="7"/>
  <c r="I33" i="7"/>
  <c r="Q33" i="7"/>
  <c r="Q43" i="7"/>
  <c r="I43" i="7"/>
  <c r="I26" i="7"/>
  <c r="Q26" i="7"/>
  <c r="I34" i="7"/>
  <c r="Q34" i="7"/>
  <c r="G9" i="4"/>
  <c r="F9" i="4"/>
  <c r="E9" i="4"/>
  <c r="D9" i="4"/>
  <c r="Q25" i="7" l="1"/>
  <c r="I25" i="7"/>
  <c r="E78" i="7"/>
  <c r="B59" i="4" l="1"/>
  <c r="S72" i="7" s="1"/>
  <c r="C58" i="4"/>
  <c r="C57" i="4"/>
  <c r="B12" i="4"/>
  <c r="F44" i="7" s="1"/>
  <c r="G44" i="7" s="1"/>
  <c r="B11" i="4"/>
  <c r="B10" i="4"/>
  <c r="G58" i="7" l="1"/>
  <c r="G57" i="7"/>
  <c r="G56" i="7"/>
  <c r="F54" i="7"/>
  <c r="G54" i="7" s="1"/>
  <c r="F70" i="7"/>
  <c r="G70" i="7" s="1"/>
  <c r="I70" i="7" s="1"/>
  <c r="I44" i="7"/>
  <c r="Q44" i="7"/>
  <c r="F27" i="7"/>
  <c r="G27" i="7" s="1"/>
  <c r="F51" i="7"/>
  <c r="F60" i="7"/>
  <c r="G60" i="7" s="1"/>
  <c r="F50" i="7"/>
  <c r="F46" i="7"/>
  <c r="G46" i="7" s="1"/>
  <c r="F59" i="7"/>
  <c r="G59" i="7" s="1"/>
  <c r="F53" i="7"/>
  <c r="G53" i="7" s="1"/>
  <c r="F49" i="7"/>
  <c r="G49" i="7" s="1"/>
  <c r="F45" i="7"/>
  <c r="G45" i="7" s="1"/>
  <c r="F52" i="7"/>
  <c r="G52" i="7" s="1"/>
  <c r="F48" i="7"/>
  <c r="G48" i="7" s="1"/>
  <c r="F16" i="7"/>
  <c r="G16" i="7" s="1"/>
  <c r="F7" i="7"/>
  <c r="G7" i="7" s="1"/>
  <c r="I7" i="7" s="1"/>
  <c r="F47" i="7"/>
  <c r="G47" i="7" s="1"/>
  <c r="F61" i="7"/>
  <c r="G61" i="7" s="1"/>
  <c r="F10" i="7"/>
  <c r="F9" i="7"/>
  <c r="G9" i="7" s="1"/>
  <c r="I9" i="7" s="1"/>
  <c r="F8" i="7"/>
  <c r="F69" i="7"/>
  <c r="G51" i="7"/>
  <c r="G50" i="7"/>
  <c r="D59" i="4"/>
  <c r="F63" i="7"/>
  <c r="G63" i="7" s="1"/>
  <c r="F62" i="7"/>
  <c r="G62" i="7" s="1"/>
  <c r="F41" i="7"/>
  <c r="G41" i="7" s="1"/>
  <c r="F23" i="7"/>
  <c r="G23" i="7" s="1"/>
  <c r="F55" i="7"/>
  <c r="G55" i="7" s="1"/>
  <c r="F28" i="7"/>
  <c r="G28" i="7" s="1"/>
  <c r="F32" i="7"/>
  <c r="G32" i="7" s="1"/>
  <c r="F36" i="7"/>
  <c r="G36" i="7" s="1"/>
  <c r="F15" i="7"/>
  <c r="G15" i="7" s="1"/>
  <c r="I15" i="7" s="1"/>
  <c r="F6" i="7"/>
  <c r="G6" i="7" s="1"/>
  <c r="I6" i="7" s="1"/>
  <c r="F14" i="7"/>
  <c r="G14" i="7" s="1"/>
  <c r="I14" i="7" s="1"/>
  <c r="F13" i="7"/>
  <c r="G13" i="7" s="1"/>
  <c r="I13" i="7" s="1"/>
  <c r="F12" i="7"/>
  <c r="G12" i="7" s="1"/>
  <c r="I12" i="7" s="1"/>
  <c r="F11" i="7"/>
  <c r="G11" i="7" s="1"/>
  <c r="I11" i="7" s="1"/>
  <c r="C59" i="4"/>
  <c r="B62" i="4"/>
  <c r="C79" i="12"/>
  <c r="D79" i="12" s="1"/>
  <c r="G10" i="7"/>
  <c r="I10" i="7" s="1"/>
  <c r="G8" i="7"/>
  <c r="I8" i="7" s="1"/>
  <c r="H11" i="4"/>
  <c r="G11" i="4"/>
  <c r="F11" i="4"/>
  <c r="E11" i="4"/>
  <c r="D11" i="4"/>
  <c r="C11" i="4"/>
  <c r="H10" i="4"/>
  <c r="C10" i="4"/>
  <c r="G10" i="4"/>
  <c r="F10" i="4"/>
  <c r="E10" i="4"/>
  <c r="D10" i="4"/>
  <c r="H12" i="4"/>
  <c r="G12" i="4"/>
  <c r="F12" i="4"/>
  <c r="E12" i="4"/>
  <c r="D12" i="4"/>
  <c r="C12" i="4"/>
  <c r="G60" i="4"/>
  <c r="G62" i="4" s="1"/>
  <c r="Q56" i="7" l="1"/>
  <c r="I56" i="7"/>
  <c r="Q57" i="7"/>
  <c r="I57" i="7"/>
  <c r="I58" i="7"/>
  <c r="Q58" i="7"/>
  <c r="T72" i="7"/>
  <c r="I27" i="7"/>
  <c r="Q27" i="7"/>
  <c r="I48" i="7"/>
  <c r="Q48" i="7"/>
  <c r="I51" i="7"/>
  <c r="Q51" i="7"/>
  <c r="Q60" i="7"/>
  <c r="I60" i="7"/>
  <c r="I49" i="7"/>
  <c r="Q49" i="7"/>
  <c r="Q53" i="7"/>
  <c r="I53" i="7"/>
  <c r="Q59" i="7"/>
  <c r="I59" i="7"/>
  <c r="I54" i="7"/>
  <c r="Q54" i="7"/>
  <c r="Q52" i="7"/>
  <c r="I52" i="7"/>
  <c r="Q50" i="7"/>
  <c r="I50" i="7"/>
  <c r="I28" i="7"/>
  <c r="Q28" i="7"/>
  <c r="I55" i="7"/>
  <c r="Q47" i="7"/>
  <c r="I47" i="7"/>
  <c r="Q61" i="7"/>
  <c r="I61" i="7"/>
  <c r="Q45" i="7"/>
  <c r="I45" i="7"/>
  <c r="I32" i="7"/>
  <c r="Q32" i="7"/>
  <c r="Q63" i="7"/>
  <c r="I63" i="7"/>
  <c r="Q46" i="7"/>
  <c r="I46" i="7"/>
  <c r="Q23" i="7"/>
  <c r="I23" i="7"/>
  <c r="Q41" i="7"/>
  <c r="I41" i="7"/>
  <c r="Q62" i="7"/>
  <c r="I62" i="7"/>
  <c r="Q36" i="7"/>
  <c r="I36" i="7"/>
  <c r="Q16" i="7"/>
  <c r="I16" i="7"/>
  <c r="G64" i="7"/>
  <c r="B63" i="4"/>
  <c r="B65" i="4" s="1"/>
  <c r="Q64" i="7" l="1"/>
  <c r="G22" i="7"/>
  <c r="G65" i="7" s="1"/>
  <c r="I22" i="7"/>
  <c r="I64" i="7" l="1"/>
  <c r="I65" i="7" s="1"/>
  <c r="E80" i="7" s="1"/>
  <c r="E79" i="7"/>
  <c r="J18" i="7" l="1"/>
  <c r="K18" i="7" s="1"/>
  <c r="L18" i="7" s="1"/>
  <c r="M18" i="7" s="1"/>
  <c r="J20" i="7"/>
  <c r="K20" i="7" s="1"/>
  <c r="L20" i="7" s="1"/>
  <c r="M20" i="7" s="1"/>
  <c r="J19" i="7"/>
  <c r="K19" i="7" s="1"/>
  <c r="L19" i="7" s="1"/>
  <c r="M19" i="7" s="1"/>
  <c r="J44" i="7"/>
  <c r="K44" i="7" s="1"/>
  <c r="L44" i="7" s="1"/>
  <c r="M44" i="7" s="1"/>
  <c r="J71" i="7"/>
  <c r="J70" i="7"/>
  <c r="K70" i="7" s="1"/>
  <c r="L70" i="7" s="1"/>
  <c r="M70" i="7" s="1"/>
  <c r="J6" i="7"/>
  <c r="K6" i="7" s="1"/>
  <c r="L6" i="7" s="1"/>
  <c r="M6" i="7" s="1"/>
  <c r="O6" i="7" s="1"/>
  <c r="J69" i="7"/>
  <c r="K69" i="7" s="1"/>
  <c r="L69" i="7" s="1"/>
  <c r="M69" i="7" s="1"/>
  <c r="J53" i="7"/>
  <c r="K53" i="7" s="1"/>
  <c r="L53" i="7" s="1"/>
  <c r="M53" i="7" s="1"/>
  <c r="J60" i="7"/>
  <c r="K60" i="7" s="1"/>
  <c r="L60" i="7" s="1"/>
  <c r="M60" i="7" s="1"/>
  <c r="O60" i="7" s="1"/>
  <c r="J59" i="7"/>
  <c r="K59" i="7" s="1"/>
  <c r="L59" i="7" s="1"/>
  <c r="M59" i="7" s="1"/>
  <c r="J54" i="7"/>
  <c r="K54" i="7" s="1"/>
  <c r="L54" i="7" s="1"/>
  <c r="M54" i="7" s="1"/>
  <c r="O54" i="7" s="1"/>
  <c r="V54" i="7" s="1"/>
  <c r="W54" i="7" s="1"/>
  <c r="X54" i="7" s="1"/>
  <c r="J52" i="7"/>
  <c r="K52" i="7" s="1"/>
  <c r="L52" i="7" s="1"/>
  <c r="M52" i="7" s="1"/>
  <c r="J51" i="7"/>
  <c r="K51" i="7" s="1"/>
  <c r="L51" i="7" s="1"/>
  <c r="M51" i="7" s="1"/>
  <c r="O51" i="7" s="1"/>
  <c r="J48" i="7"/>
  <c r="K48" i="7" s="1"/>
  <c r="L48" i="7" s="1"/>
  <c r="M48" i="7" s="1"/>
  <c r="O48" i="7" s="1"/>
  <c r="J49" i="7"/>
  <c r="K49" i="7" s="1"/>
  <c r="L49" i="7" s="1"/>
  <c r="M49" i="7" s="1"/>
  <c r="O49" i="7" s="1"/>
  <c r="J50" i="7"/>
  <c r="K50" i="7" s="1"/>
  <c r="L50" i="7" s="1"/>
  <c r="M50" i="7" s="1"/>
  <c r="O50" i="7" s="1"/>
  <c r="J58" i="7"/>
  <c r="K58" i="7" s="1"/>
  <c r="L58" i="7" s="1"/>
  <c r="M58" i="7" s="1"/>
  <c r="O58" i="7" s="1"/>
  <c r="V58" i="7" s="1"/>
  <c r="W58" i="7" s="1"/>
  <c r="X58" i="7" s="1"/>
  <c r="J7" i="7"/>
  <c r="K7" i="7" s="1"/>
  <c r="L7" i="7" s="1"/>
  <c r="M7" i="7" s="1"/>
  <c r="C20" i="12" s="1"/>
  <c r="D20" i="12" s="1"/>
  <c r="Q22" i="7"/>
  <c r="Q65" i="7" s="1"/>
  <c r="J56" i="7"/>
  <c r="K56" i="7" s="1"/>
  <c r="L56" i="7" s="1"/>
  <c r="M56" i="7" s="1"/>
  <c r="C114" i="12" s="1"/>
  <c r="J43" i="7"/>
  <c r="K43" i="7" s="1"/>
  <c r="L43" i="7" s="1"/>
  <c r="M43" i="7" s="1"/>
  <c r="O43" i="7" s="1"/>
  <c r="J42" i="7"/>
  <c r="K42" i="7" s="1"/>
  <c r="L42" i="7" s="1"/>
  <c r="M42" i="7" s="1"/>
  <c r="O42" i="7" s="1"/>
  <c r="J40" i="7"/>
  <c r="K40" i="7" s="1"/>
  <c r="L40" i="7" s="1"/>
  <c r="M40" i="7" s="1"/>
  <c r="O40" i="7" s="1"/>
  <c r="J32" i="7"/>
  <c r="K32" i="7" s="1"/>
  <c r="L32" i="7" s="1"/>
  <c r="M32" i="7" s="1"/>
  <c r="J24" i="7"/>
  <c r="K24" i="7" s="1"/>
  <c r="L24" i="7" s="1"/>
  <c r="M24" i="7" s="1"/>
  <c r="O24" i="7" s="1"/>
  <c r="J30" i="7"/>
  <c r="K30" i="7" s="1"/>
  <c r="L30" i="7" s="1"/>
  <c r="M30" i="7" s="1"/>
  <c r="O30" i="7" s="1"/>
  <c r="J37" i="7"/>
  <c r="K37" i="7" s="1"/>
  <c r="L37" i="7" s="1"/>
  <c r="M37" i="7" s="1"/>
  <c r="O37" i="7" s="1"/>
  <c r="J29" i="7"/>
  <c r="K29" i="7" s="1"/>
  <c r="L29" i="7" s="1"/>
  <c r="M29" i="7" s="1"/>
  <c r="O29" i="7" s="1"/>
  <c r="J28" i="7"/>
  <c r="K28" i="7" s="1"/>
  <c r="L28" i="7" s="1"/>
  <c r="M28" i="7" s="1"/>
  <c r="J39" i="7"/>
  <c r="K39" i="7" s="1"/>
  <c r="L39" i="7" s="1"/>
  <c r="M39" i="7" s="1"/>
  <c r="O39" i="7" s="1"/>
  <c r="J31" i="7"/>
  <c r="K31" i="7" s="1"/>
  <c r="L31" i="7" s="1"/>
  <c r="M31" i="7" s="1"/>
  <c r="O31" i="7" s="1"/>
  <c r="J23" i="7"/>
  <c r="K23" i="7" s="1"/>
  <c r="L23" i="7" s="1"/>
  <c r="M23" i="7" s="1"/>
  <c r="J38" i="7"/>
  <c r="K38" i="7" s="1"/>
  <c r="L38" i="7" s="1"/>
  <c r="M38" i="7" s="1"/>
  <c r="O38" i="7" s="1"/>
  <c r="J36" i="7"/>
  <c r="K36" i="7" s="1"/>
  <c r="L36" i="7" s="1"/>
  <c r="M36" i="7" s="1"/>
  <c r="J34" i="7"/>
  <c r="K34" i="7" s="1"/>
  <c r="L34" i="7" s="1"/>
  <c r="M34" i="7" s="1"/>
  <c r="O34" i="7" s="1"/>
  <c r="J33" i="7"/>
  <c r="K33" i="7" s="1"/>
  <c r="L33" i="7" s="1"/>
  <c r="M33" i="7" s="1"/>
  <c r="O33" i="7" s="1"/>
  <c r="J27" i="7"/>
  <c r="K27" i="7" s="1"/>
  <c r="L27" i="7" s="1"/>
  <c r="M27" i="7" s="1"/>
  <c r="O27" i="7" s="1"/>
  <c r="J26" i="7"/>
  <c r="K26" i="7" s="1"/>
  <c r="L26" i="7" s="1"/>
  <c r="M26" i="7" s="1"/>
  <c r="O26" i="7" s="1"/>
  <c r="J41" i="7"/>
  <c r="K41" i="7" s="1"/>
  <c r="L41" i="7" s="1"/>
  <c r="M41" i="7" s="1"/>
  <c r="J25" i="7"/>
  <c r="K25" i="7" s="1"/>
  <c r="L25" i="7" s="1"/>
  <c r="M25" i="7" s="1"/>
  <c r="O25" i="7" s="1"/>
  <c r="J35" i="7"/>
  <c r="K35" i="7" s="1"/>
  <c r="L35" i="7" s="1"/>
  <c r="M35" i="7" s="1"/>
  <c r="O35" i="7" s="1"/>
  <c r="J13" i="7"/>
  <c r="K13" i="7" s="1"/>
  <c r="L13" i="7" s="1"/>
  <c r="M13" i="7" s="1"/>
  <c r="J12" i="7"/>
  <c r="K12" i="7" s="1"/>
  <c r="L12" i="7" s="1"/>
  <c r="M12" i="7" s="1"/>
  <c r="J11" i="7"/>
  <c r="K11" i="7" s="1"/>
  <c r="L11" i="7" s="1"/>
  <c r="M11" i="7" s="1"/>
  <c r="J45" i="7"/>
  <c r="K45" i="7" s="1"/>
  <c r="L45" i="7" s="1"/>
  <c r="M45" i="7" s="1"/>
  <c r="J46" i="7"/>
  <c r="K46" i="7" s="1"/>
  <c r="L46" i="7" s="1"/>
  <c r="M46" i="7" s="1"/>
  <c r="J47" i="7"/>
  <c r="K47" i="7" s="1"/>
  <c r="L47" i="7" s="1"/>
  <c r="M47" i="7" s="1"/>
  <c r="J55" i="7"/>
  <c r="K55" i="7" s="1"/>
  <c r="L55" i="7" s="1"/>
  <c r="M55" i="7" s="1"/>
  <c r="C130" i="12" s="1"/>
  <c r="J57" i="7"/>
  <c r="K57" i="7" s="1"/>
  <c r="L57" i="7" s="1"/>
  <c r="M57" i="7" s="1"/>
  <c r="J61" i="7"/>
  <c r="K61" i="7" s="1"/>
  <c r="L61" i="7" s="1"/>
  <c r="J62" i="7"/>
  <c r="K62" i="7" s="1"/>
  <c r="L62" i="7" s="1"/>
  <c r="M62" i="7" s="1"/>
  <c r="C107" i="12" s="1"/>
  <c r="J63" i="7"/>
  <c r="K63" i="7" s="1"/>
  <c r="L63" i="7" s="1"/>
  <c r="M63" i="7" s="1"/>
  <c r="J9" i="7"/>
  <c r="K9" i="7" s="1"/>
  <c r="L9" i="7" s="1"/>
  <c r="M9" i="7" s="1"/>
  <c r="J15" i="7"/>
  <c r="K15" i="7" s="1"/>
  <c r="L15" i="7" s="1"/>
  <c r="M15" i="7" s="1"/>
  <c r="J16" i="7"/>
  <c r="K16" i="7" s="1"/>
  <c r="L16" i="7" s="1"/>
  <c r="J21" i="7"/>
  <c r="K21" i="7" s="1"/>
  <c r="L21" i="7" s="1"/>
  <c r="J8" i="7"/>
  <c r="K8" i="7" s="1"/>
  <c r="L8" i="7" s="1"/>
  <c r="M8" i="7" s="1"/>
  <c r="J10" i="7"/>
  <c r="K10" i="7" s="1"/>
  <c r="L10" i="7" s="1"/>
  <c r="M10" i="7" s="1"/>
  <c r="J14" i="7"/>
  <c r="K14" i="7" s="1"/>
  <c r="L14" i="7" s="1"/>
  <c r="M14" i="7" s="1"/>
  <c r="C18" i="12" s="1"/>
  <c r="J17" i="7"/>
  <c r="K17" i="7" s="1"/>
  <c r="L17" i="7" s="1"/>
  <c r="O19" i="7" l="1"/>
  <c r="C26" i="12"/>
  <c r="O20" i="7"/>
  <c r="C24" i="12"/>
  <c r="C25" i="12"/>
  <c r="O18" i="7"/>
  <c r="P7" i="7"/>
  <c r="O70" i="7"/>
  <c r="C16" i="12"/>
  <c r="K71" i="7"/>
  <c r="L71" i="7" s="1"/>
  <c r="M71" i="7" s="1"/>
  <c r="C98" i="12"/>
  <c r="O44" i="7"/>
  <c r="T44" i="7" s="1"/>
  <c r="M61" i="7"/>
  <c r="C104" i="12" s="1"/>
  <c r="O69" i="7"/>
  <c r="C137" i="12"/>
  <c r="D137" i="12" s="1"/>
  <c r="C108" i="12"/>
  <c r="C75" i="12"/>
  <c r="D75" i="12" s="1"/>
  <c r="O59" i="7"/>
  <c r="C131" i="12"/>
  <c r="D131" i="12" s="1"/>
  <c r="C134" i="12"/>
  <c r="D134" i="12" s="1"/>
  <c r="T60" i="7"/>
  <c r="V60" i="7"/>
  <c r="W60" i="7" s="1"/>
  <c r="X60" i="7" s="1"/>
  <c r="O53" i="7"/>
  <c r="C63" i="12"/>
  <c r="C135" i="12"/>
  <c r="T54" i="7"/>
  <c r="O52" i="7"/>
  <c r="T52" i="7" s="1"/>
  <c r="C62" i="12"/>
  <c r="V50" i="7"/>
  <c r="T50" i="7"/>
  <c r="V49" i="7"/>
  <c r="T49" i="7"/>
  <c r="V48" i="7"/>
  <c r="T48" i="7"/>
  <c r="V51" i="7"/>
  <c r="W51" i="7" s="1"/>
  <c r="X51" i="7" s="1"/>
  <c r="T51" i="7"/>
  <c r="T58" i="7"/>
  <c r="O7" i="7"/>
  <c r="V7" i="7" s="1"/>
  <c r="W7" i="7" s="1"/>
  <c r="X7" i="7" s="1"/>
  <c r="O63" i="7"/>
  <c r="C110" i="12"/>
  <c r="C76" i="12" s="1"/>
  <c r="D76" i="12" s="1"/>
  <c r="C115" i="12"/>
  <c r="C116" i="12"/>
  <c r="D116" i="12" s="1"/>
  <c r="O56" i="7"/>
  <c r="V56" i="7" s="1"/>
  <c r="W56" i="7" s="1"/>
  <c r="X56" i="7" s="1"/>
  <c r="D18" i="12"/>
  <c r="C32" i="12"/>
  <c r="O32" i="7"/>
  <c r="V32" i="7" s="1"/>
  <c r="W32" i="7" s="1"/>
  <c r="X32" i="7" s="1"/>
  <c r="C86" i="12"/>
  <c r="O36" i="7"/>
  <c r="V36" i="7" s="1"/>
  <c r="W36" i="7" s="1"/>
  <c r="X36" i="7" s="1"/>
  <c r="C87" i="12"/>
  <c r="O23" i="7"/>
  <c r="V23" i="7" s="1"/>
  <c r="W23" i="7" s="1"/>
  <c r="X23" i="7" s="1"/>
  <c r="C84" i="12"/>
  <c r="C68" i="12" s="1"/>
  <c r="O41" i="7"/>
  <c r="V41" i="7" s="1"/>
  <c r="W41" i="7" s="1"/>
  <c r="X41" i="7" s="1"/>
  <c r="C88" i="12"/>
  <c r="O28" i="7"/>
  <c r="T28" i="7" s="1"/>
  <c r="C85" i="12"/>
  <c r="V42" i="7"/>
  <c r="T42" i="7"/>
  <c r="V43" i="7"/>
  <c r="T43" i="7"/>
  <c r="V26" i="7"/>
  <c r="W26" i="7" s="1"/>
  <c r="X26" i="7" s="1"/>
  <c r="T26" i="7"/>
  <c r="V33" i="7"/>
  <c r="W33" i="7" s="1"/>
  <c r="X33" i="7" s="1"/>
  <c r="T33" i="7"/>
  <c r="T34" i="7"/>
  <c r="V34" i="7"/>
  <c r="W34" i="7" s="1"/>
  <c r="X34" i="7" s="1"/>
  <c r="T30" i="7"/>
  <c r="V30" i="7"/>
  <c r="W30" i="7" s="1"/>
  <c r="X30" i="7" s="1"/>
  <c r="T37" i="7"/>
  <c r="V37" i="7"/>
  <c r="W37" i="7" s="1"/>
  <c r="X37" i="7" s="1"/>
  <c r="V35" i="7"/>
  <c r="W35" i="7" s="1"/>
  <c r="X35" i="7" s="1"/>
  <c r="T35" i="7"/>
  <c r="T38" i="7"/>
  <c r="V38" i="7"/>
  <c r="W38" i="7" s="1"/>
  <c r="X38" i="7" s="1"/>
  <c r="V24" i="7"/>
  <c r="W24" i="7" s="1"/>
  <c r="X24" i="7" s="1"/>
  <c r="T24" i="7"/>
  <c r="V39" i="7"/>
  <c r="W39" i="7" s="1"/>
  <c r="X39" i="7" s="1"/>
  <c r="T39" i="7"/>
  <c r="T29" i="7"/>
  <c r="V29" i="7"/>
  <c r="W29" i="7" s="1"/>
  <c r="X29" i="7" s="1"/>
  <c r="V25" i="7"/>
  <c r="W25" i="7" s="1"/>
  <c r="X25" i="7" s="1"/>
  <c r="T25" i="7"/>
  <c r="V27" i="7"/>
  <c r="W27" i="7" s="1"/>
  <c r="X27" i="7" s="1"/>
  <c r="T27" i="7"/>
  <c r="V31" i="7"/>
  <c r="W31" i="7" s="1"/>
  <c r="X31" i="7" s="1"/>
  <c r="T31" i="7"/>
  <c r="V40" i="7"/>
  <c r="W40" i="7" s="1"/>
  <c r="X40" i="7" s="1"/>
  <c r="T40" i="7"/>
  <c r="O12" i="7"/>
  <c r="V12" i="7" s="1"/>
  <c r="W12" i="7" s="1"/>
  <c r="X12" i="7" s="1"/>
  <c r="C15" i="12"/>
  <c r="O11" i="7"/>
  <c r="V11" i="7" s="1"/>
  <c r="W11" i="7" s="1"/>
  <c r="X11" i="7" s="1"/>
  <c r="C14" i="12"/>
  <c r="O15" i="7"/>
  <c r="T15" i="7" s="1"/>
  <c r="C19" i="12"/>
  <c r="O13" i="7"/>
  <c r="V13" i="7" s="1"/>
  <c r="W13" i="7" s="1"/>
  <c r="X13" i="7" s="1"/>
  <c r="C17" i="12"/>
  <c r="O8" i="7"/>
  <c r="C11" i="12"/>
  <c r="D11" i="12" s="1"/>
  <c r="O14" i="7"/>
  <c r="T14" i="7" s="1"/>
  <c r="O9" i="7"/>
  <c r="T9" i="7" s="1"/>
  <c r="C12" i="12"/>
  <c r="D12" i="12" s="1"/>
  <c r="O10" i="7"/>
  <c r="T10" i="7" s="1"/>
  <c r="C13" i="12"/>
  <c r="D13" i="12" s="1"/>
  <c r="J64" i="7"/>
  <c r="J22" i="7"/>
  <c r="M17" i="7"/>
  <c r="C27" i="12" s="1"/>
  <c r="M16" i="7"/>
  <c r="M21" i="7"/>
  <c r="C23" i="12" s="1"/>
  <c r="C30" i="12" s="1"/>
  <c r="O62" i="7"/>
  <c r="O57" i="7"/>
  <c r="O46" i="7"/>
  <c r="T46" i="7" s="1"/>
  <c r="O45" i="7"/>
  <c r="T45" i="7" s="1"/>
  <c r="O55" i="7"/>
  <c r="O47" i="7"/>
  <c r="T47" i="7" s="1"/>
  <c r="T18" i="7" l="1"/>
  <c r="V18" i="7"/>
  <c r="W18" i="7" s="1"/>
  <c r="X18" i="7" s="1"/>
  <c r="T20" i="7"/>
  <c r="V20" i="7"/>
  <c r="W20" i="7" s="1"/>
  <c r="X20" i="7" s="1"/>
  <c r="T19" i="7"/>
  <c r="V19" i="7"/>
  <c r="W19" i="7" s="1"/>
  <c r="X19" i="7" s="1"/>
  <c r="P9" i="7"/>
  <c r="R9" i="7" s="1"/>
  <c r="S9" i="7" s="1"/>
  <c r="P69" i="7"/>
  <c r="P14" i="7"/>
  <c r="P10" i="7"/>
  <c r="R10" i="7" s="1"/>
  <c r="S10" i="7" s="1"/>
  <c r="O71" i="7"/>
  <c r="C83" i="12"/>
  <c r="C67" i="12" s="1"/>
  <c r="D67" i="12" s="1"/>
  <c r="D16" i="12"/>
  <c r="V44" i="7"/>
  <c r="W44" i="7" s="1"/>
  <c r="X44" i="7" s="1"/>
  <c r="O61" i="7"/>
  <c r="T61" i="7" s="1"/>
  <c r="C105" i="12"/>
  <c r="D105" i="12" s="1"/>
  <c r="C74" i="12"/>
  <c r="D74" i="12" s="1"/>
  <c r="V28" i="7"/>
  <c r="W28" i="7" s="1"/>
  <c r="X28" i="7" s="1"/>
  <c r="Z7" i="7"/>
  <c r="D30" i="12"/>
  <c r="C48" i="12"/>
  <c r="C36" i="12"/>
  <c r="C53" i="12" s="1"/>
  <c r="C42" i="12"/>
  <c r="D42" i="12" s="1"/>
  <c r="D68" i="12"/>
  <c r="C119" i="12"/>
  <c r="C125" i="12" s="1"/>
  <c r="D125" i="12" s="1"/>
  <c r="C50" i="12"/>
  <c r="D50" i="12" s="1"/>
  <c r="C38" i="12"/>
  <c r="D38" i="12" s="1"/>
  <c r="D32" i="12"/>
  <c r="C44" i="12"/>
  <c r="D44" i="12" s="1"/>
  <c r="D135" i="12"/>
  <c r="C138" i="12"/>
  <c r="P59" i="7"/>
  <c r="P60" i="7"/>
  <c r="C122" i="12"/>
  <c r="C71" i="12"/>
  <c r="D71" i="12" s="1"/>
  <c r="V53" i="7"/>
  <c r="W53" i="7" s="1"/>
  <c r="X53" i="7" s="1"/>
  <c r="T53" i="7"/>
  <c r="V59" i="7"/>
  <c r="W59" i="7" s="1"/>
  <c r="X59" i="7" s="1"/>
  <c r="T59" i="7"/>
  <c r="C95" i="12"/>
  <c r="C72" i="12"/>
  <c r="D72" i="12" s="1"/>
  <c r="C120" i="12"/>
  <c r="C126" i="12" s="1"/>
  <c r="D126" i="12" s="1"/>
  <c r="C69" i="12"/>
  <c r="D69" i="12" s="1"/>
  <c r="C121" i="12"/>
  <c r="C127" i="12" s="1"/>
  <c r="D127" i="12" s="1"/>
  <c r="C70" i="12"/>
  <c r="D70" i="12" s="1"/>
  <c r="T62" i="7"/>
  <c r="V62" i="7"/>
  <c r="W62" i="7" s="1"/>
  <c r="X62" i="7" s="1"/>
  <c r="T55" i="7"/>
  <c r="V55" i="7"/>
  <c r="W55" i="7" s="1"/>
  <c r="X55" i="7" s="1"/>
  <c r="T63" i="7"/>
  <c r="V63" i="7"/>
  <c r="W63" i="7" s="1"/>
  <c r="X63" i="7" s="1"/>
  <c r="T57" i="7"/>
  <c r="V57" i="7"/>
  <c r="W57" i="7" s="1"/>
  <c r="X57" i="7" s="1"/>
  <c r="C61" i="12"/>
  <c r="D61" i="12" s="1"/>
  <c r="C64" i="12"/>
  <c r="D64" i="12" s="1"/>
  <c r="V52" i="7"/>
  <c r="W52" i="7" s="1"/>
  <c r="X52" i="7" s="1"/>
  <c r="W48" i="7"/>
  <c r="X48" i="7" s="1"/>
  <c r="W49" i="7"/>
  <c r="X49" i="7" s="1"/>
  <c r="W50" i="7"/>
  <c r="X50" i="7" s="1"/>
  <c r="T7" i="7"/>
  <c r="P8" i="7"/>
  <c r="D110" i="12"/>
  <c r="C111" i="12"/>
  <c r="D111" i="12" s="1"/>
  <c r="T56" i="7"/>
  <c r="T32" i="7"/>
  <c r="T41" i="7"/>
  <c r="T36" i="7"/>
  <c r="C91" i="12"/>
  <c r="C94" i="12"/>
  <c r="C101" i="12"/>
  <c r="D19" i="12"/>
  <c r="C33" i="12"/>
  <c r="T23" i="7"/>
  <c r="C92" i="12"/>
  <c r="C99" i="12"/>
  <c r="C93" i="12"/>
  <c r="C100" i="12"/>
  <c r="D17" i="12"/>
  <c r="C31" i="12"/>
  <c r="W43" i="7"/>
  <c r="X43" i="7" s="1"/>
  <c r="W42" i="7"/>
  <c r="X42" i="7" s="1"/>
  <c r="T12" i="7"/>
  <c r="T11" i="7"/>
  <c r="V15" i="7"/>
  <c r="W15" i="7" s="1"/>
  <c r="X15" i="7" s="1"/>
  <c r="T13" i="7"/>
  <c r="V9" i="7"/>
  <c r="W9" i="7" s="1"/>
  <c r="X9" i="7" s="1"/>
  <c r="V10" i="7"/>
  <c r="W10" i="7" s="1"/>
  <c r="X10" i="7" s="1"/>
  <c r="V14" i="7"/>
  <c r="W14" i="7" s="1"/>
  <c r="X14" i="7" s="1"/>
  <c r="R14" i="7"/>
  <c r="S14" i="7" s="1"/>
  <c r="D114" i="12"/>
  <c r="D130" i="12"/>
  <c r="D115" i="12"/>
  <c r="D107" i="12"/>
  <c r="D108" i="12"/>
  <c r="O21" i="7"/>
  <c r="T21" i="7" s="1"/>
  <c r="C7" i="12"/>
  <c r="D7" i="12" s="1"/>
  <c r="D104" i="12"/>
  <c r="V6" i="7"/>
  <c r="C10" i="12"/>
  <c r="D10" i="12" s="1"/>
  <c r="O16" i="7"/>
  <c r="T16" i="7" s="1"/>
  <c r="D27" i="12"/>
  <c r="D62" i="12"/>
  <c r="D63" i="12"/>
  <c r="O17" i="7"/>
  <c r="T17" i="7" s="1"/>
  <c r="D14" i="12"/>
  <c r="D15" i="12"/>
  <c r="V47" i="7"/>
  <c r="V45" i="7"/>
  <c r="V46" i="7"/>
  <c r="J65" i="7"/>
  <c r="V8" i="7"/>
  <c r="T8" i="7"/>
  <c r="C118" i="12" l="1"/>
  <c r="C124" i="12" s="1"/>
  <c r="P15" i="7"/>
  <c r="R15" i="7" s="1"/>
  <c r="S15" i="7" s="1"/>
  <c r="Y15" i="7" s="1"/>
  <c r="P63" i="7"/>
  <c r="Z63" i="7" s="1"/>
  <c r="P62" i="7"/>
  <c r="Z62" i="7" s="1"/>
  <c r="P54" i="7"/>
  <c r="Z54" i="7" s="1"/>
  <c r="P53" i="7"/>
  <c r="Z53" i="7" s="1"/>
  <c r="P13" i="7"/>
  <c r="Z13" i="7" s="1"/>
  <c r="P55" i="7"/>
  <c r="R55" i="7" s="1"/>
  <c r="P21" i="7"/>
  <c r="P16" i="7"/>
  <c r="R16" i="7" s="1"/>
  <c r="S16" i="7" s="1"/>
  <c r="P6" i="7"/>
  <c r="R6" i="7" s="1"/>
  <c r="S6" i="7" s="1"/>
  <c r="P70" i="7"/>
  <c r="C90" i="12"/>
  <c r="D90" i="12" s="1"/>
  <c r="C97" i="12"/>
  <c r="V61" i="7"/>
  <c r="W61" i="7" s="1"/>
  <c r="X61" i="7" s="1"/>
  <c r="U10" i="7"/>
  <c r="U9" i="7"/>
  <c r="Y14" i="7"/>
  <c r="Z59" i="7"/>
  <c r="Z14" i="7"/>
  <c r="Z10" i="7"/>
  <c r="Z9" i="7"/>
  <c r="Y10" i="7"/>
  <c r="Y9" i="7"/>
  <c r="R21" i="7"/>
  <c r="S21" i="7" s="1"/>
  <c r="R60" i="7"/>
  <c r="U60" i="7" s="1"/>
  <c r="Z60" i="7"/>
  <c r="Z15" i="7"/>
  <c r="R8" i="7"/>
  <c r="S8" i="7" s="1"/>
  <c r="Z8" i="7"/>
  <c r="D48" i="12"/>
  <c r="C57" i="12"/>
  <c r="C51" i="12"/>
  <c r="D51" i="12" s="1"/>
  <c r="C45" i="12"/>
  <c r="D45" i="12" s="1"/>
  <c r="C39" i="12"/>
  <c r="D39" i="12" s="1"/>
  <c r="D33" i="12"/>
  <c r="D31" i="12"/>
  <c r="C43" i="12"/>
  <c r="D43" i="12" s="1"/>
  <c r="C37" i="12"/>
  <c r="D37" i="12" s="1"/>
  <c r="C49" i="12"/>
  <c r="D49" i="12" s="1"/>
  <c r="C128" i="12"/>
  <c r="D128" i="12" s="1"/>
  <c r="D122" i="12"/>
  <c r="R59" i="7"/>
  <c r="D36" i="12"/>
  <c r="P52" i="7"/>
  <c r="Z52" i="7" s="1"/>
  <c r="P61" i="7"/>
  <c r="P58" i="7"/>
  <c r="P56" i="7"/>
  <c r="R7" i="7"/>
  <c r="P12" i="7"/>
  <c r="Z12" i="7" s="1"/>
  <c r="P11" i="7"/>
  <c r="Z11" i="7" s="1"/>
  <c r="V21" i="7"/>
  <c r="W21" i="7" s="1"/>
  <c r="X21" i="7" s="1"/>
  <c r="V16" i="7"/>
  <c r="P57" i="7"/>
  <c r="D84" i="12"/>
  <c r="D91" i="12"/>
  <c r="D98" i="12"/>
  <c r="D88" i="12"/>
  <c r="D121" i="12"/>
  <c r="D124" i="12"/>
  <c r="D94" i="12"/>
  <c r="T6" i="7"/>
  <c r="R63" i="7"/>
  <c r="V17" i="7"/>
  <c r="W17" i="7" s="1"/>
  <c r="X17" i="7" s="1"/>
  <c r="D85" i="12"/>
  <c r="D99" i="12"/>
  <c r="D118" i="12"/>
  <c r="D87" i="12"/>
  <c r="D101" i="12"/>
  <c r="D93" i="12"/>
  <c r="D120" i="12"/>
  <c r="D86" i="12"/>
  <c r="D100" i="12"/>
  <c r="D92" i="12"/>
  <c r="D119" i="12"/>
  <c r="D83" i="12"/>
  <c r="D97" i="12"/>
  <c r="D95" i="12"/>
  <c r="D23" i="12"/>
  <c r="D25" i="12"/>
  <c r="P18" i="7" s="1"/>
  <c r="D26" i="12"/>
  <c r="P19" i="7" s="1"/>
  <c r="D24" i="12"/>
  <c r="P20" i="7" s="1"/>
  <c r="U14" i="7"/>
  <c r="D138" i="12"/>
  <c r="W8" i="7"/>
  <c r="X8" i="7" s="1"/>
  <c r="W6" i="7"/>
  <c r="X6" i="7" s="1"/>
  <c r="W46" i="7"/>
  <c r="X46" i="7" s="1"/>
  <c r="W45" i="7"/>
  <c r="X45" i="7" s="1"/>
  <c r="W47" i="7"/>
  <c r="X47" i="7" s="1"/>
  <c r="R54" i="7" l="1"/>
  <c r="R19" i="7"/>
  <c r="Z19" i="7"/>
  <c r="R18" i="7"/>
  <c r="Z18" i="7"/>
  <c r="R20" i="7"/>
  <c r="Z20" i="7"/>
  <c r="R53" i="7"/>
  <c r="U53" i="7" s="1"/>
  <c r="R13" i="7"/>
  <c r="S13" i="7" s="1"/>
  <c r="Y13" i="7" s="1"/>
  <c r="R62" i="7"/>
  <c r="P48" i="7"/>
  <c r="Z48" i="7" s="1"/>
  <c r="P17" i="7"/>
  <c r="Z17" i="7" s="1"/>
  <c r="P50" i="7"/>
  <c r="Z50" i="7" s="1"/>
  <c r="U6" i="7"/>
  <c r="P51" i="7"/>
  <c r="Z51" i="7" s="1"/>
  <c r="Z6" i="7"/>
  <c r="P23" i="7"/>
  <c r="Z23" i="7" s="1"/>
  <c r="P47" i="7"/>
  <c r="Z47" i="7" s="1"/>
  <c r="Z55" i="7"/>
  <c r="Z16" i="7"/>
  <c r="P49" i="7"/>
  <c r="Z49" i="7" s="1"/>
  <c r="P45" i="7"/>
  <c r="Z45" i="7" s="1"/>
  <c r="P46" i="7"/>
  <c r="Z46" i="7" s="1"/>
  <c r="P44" i="7"/>
  <c r="U16" i="7"/>
  <c r="U21" i="7"/>
  <c r="S60" i="7"/>
  <c r="Y60" i="7" s="1"/>
  <c r="U15" i="7"/>
  <c r="Y21" i="7"/>
  <c r="Y8" i="7"/>
  <c r="Z21" i="7"/>
  <c r="R57" i="7"/>
  <c r="S57" i="7" s="1"/>
  <c r="Y57" i="7" s="1"/>
  <c r="Z57" i="7"/>
  <c r="R58" i="7"/>
  <c r="S58" i="7" s="1"/>
  <c r="Y58" i="7" s="1"/>
  <c r="Z58" i="7"/>
  <c r="U8" i="7"/>
  <c r="R56" i="7"/>
  <c r="S56" i="7" s="1"/>
  <c r="Y56" i="7" s="1"/>
  <c r="Z56" i="7"/>
  <c r="R61" i="7"/>
  <c r="S61" i="7" s="1"/>
  <c r="Y61" i="7" s="1"/>
  <c r="Z61" i="7"/>
  <c r="D57" i="12"/>
  <c r="C58" i="12"/>
  <c r="D58" i="12" s="1"/>
  <c r="U59" i="7"/>
  <c r="S59" i="7"/>
  <c r="Y59" i="7" s="1"/>
  <c r="C54" i="12"/>
  <c r="D54" i="12" s="1"/>
  <c r="D53" i="12"/>
  <c r="U54" i="7"/>
  <c r="S54" i="7"/>
  <c r="Y54" i="7" s="1"/>
  <c r="R48" i="7"/>
  <c r="U7" i="7"/>
  <c r="S7" i="7"/>
  <c r="Y7" i="7" s="1"/>
  <c r="P32" i="7"/>
  <c r="Z32" i="7" s="1"/>
  <c r="P36" i="7"/>
  <c r="Z36" i="7" s="1"/>
  <c r="P28" i="7"/>
  <c r="Z28" i="7" s="1"/>
  <c r="P41" i="7"/>
  <c r="Z41" i="7" s="1"/>
  <c r="R11" i="7"/>
  <c r="R12" i="7"/>
  <c r="W16" i="7"/>
  <c r="X16" i="7" s="1"/>
  <c r="Y16" i="7" s="1"/>
  <c r="T22" i="7"/>
  <c r="Y6" i="7"/>
  <c r="S55" i="7"/>
  <c r="Y55" i="7" s="1"/>
  <c r="U55" i="7"/>
  <c r="S62" i="7"/>
  <c r="Y62" i="7" s="1"/>
  <c r="U62" i="7"/>
  <c r="S63" i="7"/>
  <c r="Y63" i="7" s="1"/>
  <c r="U63" i="7"/>
  <c r="T64" i="7"/>
  <c r="R50" i="7" l="1"/>
  <c r="S53" i="7"/>
  <c r="Y53" i="7" s="1"/>
  <c r="U13" i="7"/>
  <c r="S19" i="7"/>
  <c r="Y19" i="7" s="1"/>
  <c r="U19" i="7"/>
  <c r="S18" i="7"/>
  <c r="Y18" i="7" s="1"/>
  <c r="U18" i="7"/>
  <c r="U20" i="7"/>
  <c r="S20" i="7"/>
  <c r="Y20" i="7" s="1"/>
  <c r="P24" i="7"/>
  <c r="P25" i="7" s="1"/>
  <c r="R25" i="7" s="1"/>
  <c r="R17" i="7"/>
  <c r="S17" i="7" s="1"/>
  <c r="Y17" i="7" s="1"/>
  <c r="R23" i="7"/>
  <c r="S23" i="7" s="1"/>
  <c r="Y23" i="7" s="1"/>
  <c r="R49" i="7"/>
  <c r="U49" i="7" s="1"/>
  <c r="R46" i="7"/>
  <c r="S46" i="7" s="1"/>
  <c r="Y46" i="7" s="1"/>
  <c r="R51" i="7"/>
  <c r="U51" i="7" s="1"/>
  <c r="R44" i="7"/>
  <c r="Z44" i="7"/>
  <c r="U17" i="7"/>
  <c r="U61" i="7"/>
  <c r="U58" i="7"/>
  <c r="U57" i="7"/>
  <c r="U56" i="7"/>
  <c r="R52" i="7"/>
  <c r="S48" i="7"/>
  <c r="Y48" i="7" s="1"/>
  <c r="U48" i="7"/>
  <c r="S50" i="7"/>
  <c r="Y50" i="7" s="1"/>
  <c r="U50" i="7"/>
  <c r="U23" i="7"/>
  <c r="P29" i="7"/>
  <c r="Z29" i="7" s="1"/>
  <c r="R28" i="7"/>
  <c r="P37" i="7"/>
  <c r="Z37" i="7" s="1"/>
  <c r="R36" i="7"/>
  <c r="P42" i="7"/>
  <c r="Z42" i="7" s="1"/>
  <c r="R41" i="7"/>
  <c r="P33" i="7"/>
  <c r="Z33" i="7" s="1"/>
  <c r="R32" i="7"/>
  <c r="X22" i="7"/>
  <c r="W22" i="7"/>
  <c r="U12" i="7"/>
  <c r="S12" i="7"/>
  <c r="Y12" i="7" s="1"/>
  <c r="U11" i="7"/>
  <c r="S11" i="7"/>
  <c r="Y11" i="7" s="1"/>
  <c r="R22" i="7"/>
  <c r="R47" i="7"/>
  <c r="R45" i="7"/>
  <c r="W64" i="7"/>
  <c r="T65" i="7"/>
  <c r="S49" i="7" l="1"/>
  <c r="Y49" i="7" s="1"/>
  <c r="Z24" i="7"/>
  <c r="R24" i="7"/>
  <c r="S24" i="7" s="1"/>
  <c r="Y24" i="7" s="1"/>
  <c r="U46" i="7"/>
  <c r="S51" i="7"/>
  <c r="Y51" i="7" s="1"/>
  <c r="S44" i="7"/>
  <c r="Y44" i="7" s="1"/>
  <c r="U44" i="7"/>
  <c r="S22" i="7"/>
  <c r="S68" i="7" s="1"/>
  <c r="P26" i="7"/>
  <c r="Z25" i="7"/>
  <c r="U52" i="7"/>
  <c r="S52" i="7"/>
  <c r="Y52" i="7" s="1"/>
  <c r="U24" i="7"/>
  <c r="S36" i="7"/>
  <c r="Y36" i="7" s="1"/>
  <c r="U36" i="7"/>
  <c r="P38" i="7"/>
  <c r="Z38" i="7" s="1"/>
  <c r="R37" i="7"/>
  <c r="S25" i="7"/>
  <c r="Y25" i="7" s="1"/>
  <c r="U25" i="7"/>
  <c r="S32" i="7"/>
  <c r="Y32" i="7" s="1"/>
  <c r="U32" i="7"/>
  <c r="S28" i="7"/>
  <c r="Y28" i="7" s="1"/>
  <c r="U28" i="7"/>
  <c r="P34" i="7"/>
  <c r="Z34" i="7" s="1"/>
  <c r="R33" i="7"/>
  <c r="P30" i="7"/>
  <c r="Z30" i="7" s="1"/>
  <c r="R29" i="7"/>
  <c r="S41" i="7"/>
  <c r="Y41" i="7" s="1"/>
  <c r="U41" i="7"/>
  <c r="P43" i="7"/>
  <c r="Z43" i="7" s="1"/>
  <c r="R42" i="7"/>
  <c r="U22" i="7"/>
  <c r="S45" i="7"/>
  <c r="Y45" i="7" s="1"/>
  <c r="U45" i="7"/>
  <c r="S47" i="7"/>
  <c r="Y47" i="7" s="1"/>
  <c r="U47" i="7"/>
  <c r="X64" i="7"/>
  <c r="W65" i="7"/>
  <c r="Y22" i="7" l="1"/>
  <c r="P27" i="7"/>
  <c r="Z26" i="7"/>
  <c r="R26" i="7"/>
  <c r="T68" i="7"/>
  <c r="P31" i="7"/>
  <c r="R30" i="7"/>
  <c r="S42" i="7"/>
  <c r="Y42" i="7" s="1"/>
  <c r="U42" i="7"/>
  <c r="S33" i="7"/>
  <c r="Y33" i="7" s="1"/>
  <c r="U33" i="7"/>
  <c r="R43" i="7"/>
  <c r="P35" i="7"/>
  <c r="Z35" i="7" s="1"/>
  <c r="R34" i="7"/>
  <c r="S37" i="7"/>
  <c r="Y37" i="7" s="1"/>
  <c r="U37" i="7"/>
  <c r="P39" i="7"/>
  <c r="Z39" i="7" s="1"/>
  <c r="R38" i="7"/>
  <c r="S29" i="7"/>
  <c r="Y29" i="7" s="1"/>
  <c r="U29" i="7"/>
  <c r="X65" i="7"/>
  <c r="S26" i="7" l="1"/>
  <c r="U26" i="7"/>
  <c r="R31" i="7"/>
  <c r="S31" i="7" s="1"/>
  <c r="Y31" i="7" s="1"/>
  <c r="Z31" i="7"/>
  <c r="R27" i="7"/>
  <c r="Z27" i="7"/>
  <c r="S43" i="7"/>
  <c r="Y43" i="7" s="1"/>
  <c r="U43" i="7"/>
  <c r="P40" i="7"/>
  <c r="R39" i="7"/>
  <c r="S38" i="7"/>
  <c r="Y38" i="7" s="1"/>
  <c r="U38" i="7"/>
  <c r="S34" i="7"/>
  <c r="Y34" i="7" s="1"/>
  <c r="U34" i="7"/>
  <c r="S30" i="7"/>
  <c r="Y30" i="7" s="1"/>
  <c r="U30" i="7"/>
  <c r="R35" i="7"/>
  <c r="Y26" i="7" l="1"/>
  <c r="U31" i="7"/>
  <c r="R40" i="7"/>
  <c r="U40" i="7" s="1"/>
  <c r="Z40" i="7"/>
  <c r="S27" i="7"/>
  <c r="Y27" i="7" s="1"/>
  <c r="U27" i="7"/>
  <c r="S35" i="7"/>
  <c r="Y35" i="7" s="1"/>
  <c r="U35" i="7"/>
  <c r="S39" i="7"/>
  <c r="Y39" i="7" s="1"/>
  <c r="U39" i="7"/>
  <c r="R64" i="7" l="1"/>
  <c r="R65" i="7" s="1"/>
  <c r="S40" i="7"/>
  <c r="Y40" i="7" s="1"/>
  <c r="U64" i="7"/>
  <c r="U65" i="7" s="1"/>
  <c r="S64" i="7" l="1"/>
  <c r="Y64" i="7" s="1"/>
  <c r="T69" i="7" l="1"/>
  <c r="S65" i="7"/>
  <c r="Y65" i="7" s="1"/>
  <c r="S69" i="7"/>
  <c r="S70" i="7" s="1"/>
  <c r="S74" i="7" s="1"/>
  <c r="B70" i="4" l="1"/>
  <c r="B7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B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Updated 10/31/2022 - always need to make sure it does not include the refuse tax.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Vandenburg</author>
  </authors>
  <commentList>
    <comment ref="E17" authorId="0" shapeId="0" xr:uid="{49F2A657-1D72-42A1-B676-069F47B1ED0B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Unique formula to pull in extra 32, 64, and 96 carts</t>
        </r>
      </text>
    </comment>
    <comment ref="E23" authorId="0" shapeId="0" xr:uid="{41B53A70-E908-4478-B971-5EE7A97DFCC2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Unique formula</t>
        </r>
      </text>
    </comment>
    <comment ref="E24" authorId="0" shapeId="0" xr:uid="{9101911C-EEF7-44C9-B18F-A4F2807F3198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Unique formula</t>
        </r>
      </text>
    </comment>
    <comment ref="E25" authorId="0" shapeId="0" xr:uid="{F9D49E8E-80AF-4819-A1A4-EADCAE42CFC3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Unique formula </t>
        </r>
      </text>
    </comment>
    <comment ref="E26" authorId="0" shapeId="0" xr:uid="{16EF0D70-4A2C-43D5-B68B-2AD9B9EB6A52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Unique formula </t>
        </r>
      </text>
    </comment>
    <comment ref="E44" authorId="0" shapeId="0" xr:uid="{D5CA3719-D10F-4717-A87F-BDB7FC4F935B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Unique formula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B2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the Bill Areas: Yakima County, Grand View, Granger, Moxee, Selah, Toppenish, Union Gap, Yakima City
</t>
        </r>
      </text>
    </comment>
  </commentList>
</comments>
</file>

<file path=xl/sharedStrings.xml><?xml version="1.0" encoding="utf-8"?>
<sst xmlns="http://schemas.openxmlformats.org/spreadsheetml/2006/main" count="873" uniqueCount="678">
  <si>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</si>
  <si>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</si>
  <si>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</si>
  <si>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</si>
  <si>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</si>
  <si>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</si>
  <si>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</si>
  <si>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</si>
  <si>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</si>
  <si>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</si>
  <si>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</si>
  <si>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</si>
  <si>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</si>
  <si>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</si>
  <si>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</si>
  <si>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</si>
  <si>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</si>
  <si>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</si>
  <si>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</si>
  <si>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</si>
  <si>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</si>
  <si>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</si>
  <si>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</si>
  <si>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</si>
  <si>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</si>
  <si>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</si>
  <si>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</si>
  <si>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</si>
  <si>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</si>
  <si>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</si>
  <si>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</si>
  <si>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</si>
  <si>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</si>
  <si>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</si>
  <si>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</si>
  <si>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</si>
  <si>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</si>
  <si>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</si>
  <si>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</si>
  <si>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</si>
  <si>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</si>
  <si>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</si>
  <si>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</si>
  <si>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</si>
  <si>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</si>
  <si>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</si>
  <si>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</si>
  <si>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</si>
  <si>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</si>
  <si>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</si>
  <si>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</si>
  <si>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</si>
  <si>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</si>
  <si>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</si>
  <si>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</si>
  <si>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</si>
  <si>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</si>
  <si>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</si>
  <si>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</si>
  <si>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</si>
  <si>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</si>
  <si>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</si>
  <si>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</si>
  <si>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</si>
  <si>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</si>
  <si>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</si>
  <si>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</si>
  <si>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</si>
  <si>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</si>
  <si>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</si>
  <si>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</si>
  <si>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</si>
  <si>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</si>
  <si>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</si>
  <si>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</si>
  <si>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</si>
  <si>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</si>
  <si>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</si>
  <si>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</si>
  <si>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</si>
  <si>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</si>
  <si>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</si>
  <si>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</si>
  <si>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</si>
  <si>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</si>
  <si>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</si>
  <si>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</si>
  <si>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</si>
  <si>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</si>
  <si>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</si>
  <si>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</si>
  <si>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</si>
  <si>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</si>
  <si>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</si>
  <si>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</si>
  <si>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</si>
  <si>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</si>
  <si>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</si>
  <si>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</si>
  <si>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</si>
  <si>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</si>
  <si>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</si>
  <si>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</si>
  <si>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</si>
  <si>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1-20 GAL CAN WEEKLY SVC</t>
  </si>
  <si>
    <t>1-32 GAL CAN-WEEKLY SVC</t>
  </si>
  <si>
    <t>2-32 GAL CANS-WEEKLY SVC</t>
  </si>
  <si>
    <t>3-32 GAL CANS-WEEKLY SVC</t>
  </si>
  <si>
    <t>1-32 GAL CAN-ON CALL SVC</t>
  </si>
  <si>
    <t>EXTRA CAN/BAGS</t>
  </si>
  <si>
    <t>OVERFILL/OVERWEIGHT CHG</t>
  </si>
  <si>
    <t>1.5YD CONT 1X WEEKLY</t>
  </si>
  <si>
    <t>1.5YD CONT 2X WEEKLY</t>
  </si>
  <si>
    <t>8YD CONT 1X WEEKLY</t>
  </si>
  <si>
    <t>1.5YD TEMP CONT PU</t>
  </si>
  <si>
    <t>3-32 GAL CANS WKLY SVC</t>
  </si>
  <si>
    <t xml:space="preserve">Annual </t>
  </si>
  <si>
    <t>Tariff Rate</t>
  </si>
  <si>
    <t>Check</t>
  </si>
  <si>
    <t>Comments</t>
  </si>
  <si>
    <t>Oversized Container</t>
  </si>
  <si>
    <t>Mini Can</t>
  </si>
  <si>
    <t>1 Can Weekly</t>
  </si>
  <si>
    <t>2 Can Weekly</t>
  </si>
  <si>
    <t>3 Can Weekly</t>
  </si>
  <si>
    <t>4 Can Weekly</t>
  </si>
  <si>
    <t>5 Can Weekly</t>
  </si>
  <si>
    <t>96 Gal Weekly</t>
  </si>
  <si>
    <t>1 Can Monthly</t>
  </si>
  <si>
    <t>On-Call</t>
  </si>
  <si>
    <t>Item 230, Pg. 34</t>
  </si>
  <si>
    <t>1.5 Yard</t>
  </si>
  <si>
    <t>3 Yard</t>
  </si>
  <si>
    <t>4 Yard</t>
  </si>
  <si>
    <t>6 Yard</t>
  </si>
  <si>
    <t>8 Yard</t>
  </si>
  <si>
    <t>1.5 Yard - Special</t>
  </si>
  <si>
    <t>3 Yard - Special</t>
  </si>
  <si>
    <t>4 Yard - Special</t>
  </si>
  <si>
    <t>6 Yard - Special</t>
  </si>
  <si>
    <t>8 Yard - Special</t>
  </si>
  <si>
    <t>1.5 Yard - Temp</t>
  </si>
  <si>
    <t>96 Gal</t>
  </si>
  <si>
    <t>32 Gal</t>
  </si>
  <si>
    <t>32 Gal - Minimum</t>
  </si>
  <si>
    <t>35 gallon Can</t>
  </si>
  <si>
    <t>3 Yard - Temp</t>
  </si>
  <si>
    <t>4 Yard - Temp</t>
  </si>
  <si>
    <t>Item 55, Pg. 18</t>
  </si>
  <si>
    <t>6 Can Weekly</t>
  </si>
  <si>
    <t>64 Gal Weekly</t>
  </si>
  <si>
    <t>48 Gal Weekly</t>
  </si>
  <si>
    <t>Yakima Waste Systems, Inc. G-89</t>
  </si>
  <si>
    <t>RESIDENTIAL SERVICES</t>
  </si>
  <si>
    <t>RESIDENTIAL GARBAGE</t>
  </si>
  <si>
    <t>RL020.0G1W001</t>
  </si>
  <si>
    <t>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</si>
  <si>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</si>
  <si>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</si>
  <si>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</si>
  <si>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</si>
  <si>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</si>
  <si>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</si>
  <si>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</si>
  <si>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</si>
  <si>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RL032.0G1W004</t>
  </si>
  <si>
    <t>RL 32 GL 1X WK 4</t>
  </si>
  <si>
    <t>RL032.0G1W005</t>
  </si>
  <si>
    <t>RL 32 GL 1X WK 5</t>
  </si>
  <si>
    <t>RL032.0G1W006</t>
  </si>
  <si>
    <t>RL 32 GL 1X WK 6</t>
  </si>
  <si>
    <t>RL048.0G1W001</t>
  </si>
  <si>
    <t>RL 48 GL 1X WK 1</t>
  </si>
  <si>
    <t>RL064.0G1W001</t>
  </si>
  <si>
    <t>RL 64 GL 1X WK 1</t>
  </si>
  <si>
    <t>RL096.0G1W001</t>
  </si>
  <si>
    <t>RL 96 GL 1X WK 1</t>
  </si>
  <si>
    <t>RL32R-OC</t>
  </si>
  <si>
    <t>1 RL 32 GL ON CALL-RES</t>
  </si>
  <si>
    <t>EXTRA-RES</t>
  </si>
  <si>
    <t>EXTRA CAN, BAG, BOX - RES</t>
  </si>
  <si>
    <t>OS-RES</t>
  </si>
  <si>
    <t>OVERSIZE CAN - RES</t>
  </si>
  <si>
    <t>SUNKENCAN-RES</t>
  </si>
  <si>
    <t>SUNKEN CAN FEE - RES</t>
  </si>
  <si>
    <t>WI1-RES</t>
  </si>
  <si>
    <t>WALK IN 6-25' - RES</t>
  </si>
  <si>
    <t>WI2-RES</t>
  </si>
  <si>
    <t>WALK IN 26-50' - RES</t>
  </si>
  <si>
    <t>WI3-RES</t>
  </si>
  <si>
    <t>WALK IN 51-75' - RES</t>
  </si>
  <si>
    <t>WI4-RES</t>
  </si>
  <si>
    <t>WALK IN 76-100' - RES</t>
  </si>
  <si>
    <t>WI5-RES</t>
  </si>
  <si>
    <t>WALK IN 101-125' - RES</t>
  </si>
  <si>
    <t>REDEL-RES</t>
  </si>
  <si>
    <t>REDELIVER FEE - RES</t>
  </si>
  <si>
    <t>REINSTATE-RES</t>
  </si>
  <si>
    <t>REINSTATE FEE - RES</t>
  </si>
  <si>
    <t>TRIP-RES</t>
  </si>
  <si>
    <t>TRIP FEE - RES</t>
  </si>
  <si>
    <t>TOTAL RESIDENTIAL GARBAGE</t>
  </si>
  <si>
    <t>RESIDENTIAL RECYCLING</t>
  </si>
  <si>
    <t>SL064.0GEO001REC</t>
  </si>
  <si>
    <t>SL 64 GL EOW RECYCLE 1</t>
  </si>
  <si>
    <t>TOTAL RESIDENTIAL RECYCLING</t>
  </si>
  <si>
    <t>RESIDENTIAL YARD WASTE</t>
  </si>
  <si>
    <t>SL096.0GEO001GW</t>
  </si>
  <si>
    <t>SL 96 GL EOW GREENWASTE 1</t>
  </si>
  <si>
    <t>TOTAL RESIDENTIAL YARD WASTE</t>
  </si>
  <si>
    <t>COMMERCIAL SERVICES</t>
  </si>
  <si>
    <t>COMMERCIAL GARBAGE</t>
  </si>
  <si>
    <t>FL001.5Y1W001</t>
  </si>
  <si>
    <t>1.5 YD 1X WK 1</t>
  </si>
  <si>
    <t>FL001.5Y2W001</t>
  </si>
  <si>
    <t>1.5 YD 2X WK 1</t>
  </si>
  <si>
    <t>FL001.5Y3W001</t>
  </si>
  <si>
    <t>1.5 YD 3X WK 1</t>
  </si>
  <si>
    <t>FL001.5Y5W001</t>
  </si>
  <si>
    <t>FL 1.5 YD 5X WK 1</t>
  </si>
  <si>
    <t>RL001.5Y1W001</t>
  </si>
  <si>
    <t>RL 1.5 YD 1X WK 1</t>
  </si>
  <si>
    <t>RL001.5Y2W001</t>
  </si>
  <si>
    <t>RL 1.5 YD 2X WK 1</t>
  </si>
  <si>
    <t>RL001.5Y3W001</t>
  </si>
  <si>
    <t>RL 1.5 YD 3X WK 1</t>
  </si>
  <si>
    <t>RL001.5Y5W001</t>
  </si>
  <si>
    <t>RL 1.5 YD 5X WK 1</t>
  </si>
  <si>
    <t>RL001.5YEO001</t>
  </si>
  <si>
    <t>RL 1.5 YD EOW 1</t>
  </si>
  <si>
    <t>FL003.0Y1W001</t>
  </si>
  <si>
    <t>3 YD 1X WK 1</t>
  </si>
  <si>
    <t>FL003.0Y2W001</t>
  </si>
  <si>
    <t>3 YD 2X WK 1</t>
  </si>
  <si>
    <t>FL003.0Y3W001</t>
  </si>
  <si>
    <t>3 YD 3X WK 1</t>
  </si>
  <si>
    <t>FL003.0Y5W001</t>
  </si>
  <si>
    <t>3 YD 5X WK 1</t>
  </si>
  <si>
    <t>FL004.0Y1W001</t>
  </si>
  <si>
    <t>4 YD 1X WK 1</t>
  </si>
  <si>
    <t>FL004.0Y2W001</t>
  </si>
  <si>
    <t>4 YD 2X WK 1</t>
  </si>
  <si>
    <t>FL004.0Y3W001</t>
  </si>
  <si>
    <t>4 YD 3X WK 1</t>
  </si>
  <si>
    <t>FL004.0Y5W001</t>
  </si>
  <si>
    <t>FL 4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</si>
  <si>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</si>
  <si>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</si>
  <si>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</si>
  <si>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</si>
  <si>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</si>
  <si>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</si>
  <si>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</si>
  <si>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6 YD 4X WK 1</t>
  </si>
  <si>
    <t>FL006.0Y5W001</t>
  </si>
  <si>
    <t>6 YD 5X WK 1</t>
  </si>
  <si>
    <t>FL008.0Y1W001</t>
  </si>
  <si>
    <t>FL 8 YD 1X WK 1</t>
  </si>
  <si>
    <t>FL008.0Y2W001</t>
  </si>
  <si>
    <t>FL 8 YD 2X WK 1</t>
  </si>
  <si>
    <t>FL008.0Y3W001</t>
  </si>
  <si>
    <t>FL 8 YD 3X WK 1</t>
  </si>
  <si>
    <t>FL004.0Y1W001CMP</t>
  </si>
  <si>
    <t>4 YD 1X WK COMP 1</t>
  </si>
  <si>
    <t>FL1.5TC-COMM</t>
  </si>
  <si>
    <t>FL 1.5 YD TEMP - COMM</t>
  </si>
  <si>
    <t>RL1.5TC-COMM</t>
  </si>
  <si>
    <t>RL TEMPORARY 1.5 YD-COMM</t>
  </si>
  <si>
    <t>FL3TC-COMM</t>
  </si>
  <si>
    <t>FL 3 YD TEMP - COMM</t>
  </si>
  <si>
    <t>FL4TC-COMM</t>
  </si>
  <si>
    <t>FL 4 YD TEMP - COMM</t>
  </si>
  <si>
    <t>FL6TC-COMM</t>
  </si>
  <si>
    <t>FL 6 YD TEMP - COMM</t>
  </si>
  <si>
    <t>RL032.0G1W001COMM</t>
  </si>
  <si>
    <t>RL 32 GL 1X WK COMM 1</t>
  </si>
  <si>
    <t>RL032.0G1W002COMM</t>
  </si>
  <si>
    <t>RL 32 GL 1X WK COMM 2</t>
  </si>
  <si>
    <t>RL032.0G1W003COMM</t>
  </si>
  <si>
    <t>RL 32 GL 1X WK COMM 3</t>
  </si>
  <si>
    <t>RL032.0G1W004COMM</t>
  </si>
  <si>
    <t>RL 32 GL 1X WK COMM 4</t>
  </si>
  <si>
    <t>RL032.0G1W005COMM</t>
  </si>
  <si>
    <t>32 GL 1X WK COMM 5</t>
  </si>
  <si>
    <t>RL048.0G1W001COMM</t>
  </si>
  <si>
    <t>RL 48 GL 1X WK COMM 1</t>
  </si>
  <si>
    <t>RL064.0G1W001COMM</t>
  </si>
  <si>
    <t>RL 64 GL 1X WK COMM 1</t>
  </si>
  <si>
    <t>RL096.0G1W001COMM</t>
  </si>
  <si>
    <t>RL 96 GL 1X WK COMM 1</t>
  </si>
  <si>
    <t>EP1.5-COMM</t>
  </si>
  <si>
    <t>EXTRA PICK UP 1.5 YD - CO</t>
  </si>
  <si>
    <t>EP3-COMM</t>
  </si>
  <si>
    <t>EXTRA PICK UP 3 YD - COMM</t>
  </si>
  <si>
    <t>EP4-COMM</t>
  </si>
  <si>
    <t>EXTRA PICK UP 4 YD - COMM</t>
  </si>
  <si>
    <t>EP6-COMM</t>
  </si>
  <si>
    <t>EXTRA PICK UP 6 YD - COMM</t>
  </si>
  <si>
    <t>EXTRA1TO4YD-COMM</t>
  </si>
  <si>
    <t>EXTRA PU 1 TO 4YD - COMM</t>
  </si>
  <si>
    <t>EXTRA5OVERYD-COMM</t>
  </si>
  <si>
    <t>EXTRA PU 5YD OVER - COMM</t>
  </si>
  <si>
    <t>EXTRA-COMM</t>
  </si>
  <si>
    <t>EXTRA CAN, BAG, BOX - COM</t>
  </si>
  <si>
    <t>OS-COMM</t>
  </si>
  <si>
    <t>OVERSIZE CAN - COMM</t>
  </si>
  <si>
    <t>DISP-COMM</t>
  </si>
  <si>
    <t>DISPOSAL FEE - COMM</t>
  </si>
  <si>
    <t>RENT1.5-COMM</t>
  </si>
  <si>
    <t>RENTAL FEE 1.5 YD COMM</t>
  </si>
  <si>
    <t>RENT3-COMM</t>
  </si>
  <si>
    <t>RENTAL FEE 3 YD COMM</t>
  </si>
  <si>
    <t>RENT4-COMM</t>
  </si>
  <si>
    <t>RENTAL FEE 4 YD COMM</t>
  </si>
  <si>
    <t>RENT6-COMM</t>
  </si>
  <si>
    <t>RENTAL FEE 6 YD COMM</t>
  </si>
  <si>
    <t>RENT8-COMM</t>
  </si>
  <si>
    <t>RENTAL FEE 8 YD COMM</t>
  </si>
  <si>
    <t>RENT1.5TEMP-COMM</t>
  </si>
  <si>
    <t xml:space="preserve">RENTAL FEE 1.5 YD TEMP - </t>
  </si>
  <si>
    <t>RENT3TEMP-COMM</t>
  </si>
  <si>
    <t>RENTAL FEE 3 YD TEMP - CO</t>
  </si>
  <si>
    <t>RENT4TEMP-COMM</t>
  </si>
  <si>
    <t>RENTAL FEE 4YD TEMP - COM</t>
  </si>
  <si>
    <t>RENT6TEMP-COMM</t>
  </si>
  <si>
    <t>RENTAL FEE 6 YD TEMP - CO</t>
  </si>
  <si>
    <t>ROLL-COMM</t>
  </si>
  <si>
    <t>ROLL OUT CHARGE - COMM</t>
  </si>
  <si>
    <t>WI1-COMM</t>
  </si>
  <si>
    <t>WALK IN 6-25' - COMM</t>
  </si>
  <si>
    <t>WI4-COMM</t>
  </si>
  <si>
    <t>WALK IN 76-100' - COMM</t>
  </si>
  <si>
    <t>SUNKENCAN-COMM</t>
  </si>
  <si>
    <t>SUNKEN CAN FEE - COMM</t>
  </si>
  <si>
    <t>CLEAN-COMM</t>
  </si>
  <si>
    <t>CONTAINER CLEANING FEE -</t>
  </si>
  <si>
    <t>DEL1.5-COMM</t>
  </si>
  <si>
    <t>DELIVERY FEE 1.5YD - COMM</t>
  </si>
  <si>
    <t>DEL3-COMM</t>
  </si>
  <si>
    <t>DELIVERY FEE 3YD - COMM</t>
  </si>
  <si>
    <t>DEL4-COMM</t>
  </si>
  <si>
    <t>DELIVERY FEE 4YD - COMM</t>
  </si>
  <si>
    <t>DEL6-COMM</t>
  </si>
  <si>
    <t>DELIVERY FEE 6YD - COMM</t>
  </si>
  <si>
    <t>DELTEMP-COMM</t>
  </si>
  <si>
    <t>DELIVERY FEE TEMP-COMM</t>
  </si>
  <si>
    <t>REINSTATE-COMM</t>
  </si>
  <si>
    <t>REINSTATE FEE - COMM</t>
  </si>
  <si>
    <t>TIME-COMM</t>
  </si>
  <si>
    <t>TIME FEE 1 - COMM</t>
  </si>
  <si>
    <t>UNLATCH-COMM</t>
  </si>
  <si>
    <t>UNLATCHING FEE-COMM</t>
  </si>
  <si>
    <t>UNLCKC</t>
  </si>
  <si>
    <t>UNLOCKING FEE - COMM</t>
  </si>
  <si>
    <t>REDEL1.5-COMM</t>
  </si>
  <si>
    <t>REDELIVERY FEE 1.5 YD - COMM</t>
  </si>
  <si>
    <t>REDEL3-COMM</t>
  </si>
  <si>
    <t>REDELIVERY FEE 3 YD - COMM</t>
  </si>
  <si>
    <t>REDEL4-COMM</t>
  </si>
  <si>
    <t>REDELIVERY FEE 4 YD - COMM</t>
  </si>
  <si>
    <t>REDEL-COMM</t>
  </si>
  <si>
    <t>REDELIVER FEE LVL 1 - COM</t>
  </si>
  <si>
    <t>ADJ-COM</t>
  </si>
  <si>
    <t>ADJUSTMENT COMMERCIAL</t>
  </si>
  <si>
    <t>TOTAL COMMERCIAL GARBAGE</t>
  </si>
  <si>
    <t>DROP BOX SERVICES</t>
  </si>
  <si>
    <t>DROP BOX HAULS/RENTAL</t>
  </si>
  <si>
    <t>HAUL20-RO</t>
  </si>
  <si>
    <t>HAUL 20 YD - RO</t>
  </si>
  <si>
    <t>HAUL30-RO</t>
  </si>
  <si>
    <t>HAUL 30 YD - RO</t>
  </si>
  <si>
    <t>HAUL40-RO</t>
  </si>
  <si>
    <t>HAUL 40 YD - RO</t>
  </si>
  <si>
    <t>HAUL50-RO</t>
  </si>
  <si>
    <t>HAUL 50 YD - RO</t>
  </si>
  <si>
    <t>HAUL10-CP</t>
  </si>
  <si>
    <t>HAUL 10-18YD COMP - RO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</si>
  <si>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</si>
  <si>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</si>
  <si>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</si>
  <si>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</si>
  <si>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</si>
  <si>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</si>
  <si>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HAUL35-CP</t>
  </si>
  <si>
    <t>COMPACTOR HAUL 35 YD - RO</t>
  </si>
  <si>
    <t>HAUL40-CP</t>
  </si>
  <si>
    <t>COMPACTOR HAUL 40 YD</t>
  </si>
  <si>
    <t>HAUL20TEMP-RO</t>
  </si>
  <si>
    <t>HAUL 20 YD TEMP - RO</t>
  </si>
  <si>
    <t>HAUL30TEMP-RO</t>
  </si>
  <si>
    <t>HAUL 30 YD TEMP - RO</t>
  </si>
  <si>
    <t>HAUL40TEMP-RO</t>
  </si>
  <si>
    <t>HAUL 40 YD TEMP - RO</t>
  </si>
  <si>
    <t>DEL-RO</t>
  </si>
  <si>
    <t>DELIVERY FEE - RO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</si>
  <si>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</si>
  <si>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</si>
  <si>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</si>
  <si>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</si>
  <si>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</si>
  <si>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</si>
  <si>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RENT20DAY-RO</t>
  </si>
  <si>
    <t>RENTAL FEE 20 YD DAILY</t>
  </si>
  <si>
    <t>RENT30DAY-RO</t>
  </si>
  <si>
    <t>RENTAL FEE 30 YD DAILY</t>
  </si>
  <si>
    <t>RENT40DAY-RO</t>
  </si>
  <si>
    <t>RENTAL FEE 40 YD DAILY</t>
  </si>
  <si>
    <t>MILE-RO</t>
  </si>
  <si>
    <t>MILEAGE FEE - RO</t>
  </si>
  <si>
    <t>TIME-RO</t>
  </si>
  <si>
    <t>TIME FEE - RO</t>
  </si>
  <si>
    <t>TOTAL DROP BOX HAULS/RENTAL</t>
  </si>
  <si>
    <t>PASSTHROUGH DISPOSAL</t>
  </si>
  <si>
    <t>DISP-RO</t>
  </si>
  <si>
    <t>DISPOSAL CHARGE - RO</t>
  </si>
  <si>
    <t>TOTAL PASSTHROUGH DISPOSAL</t>
  </si>
  <si>
    <t>Service Charges</t>
  </si>
  <si>
    <t>ADJ-FIN</t>
  </si>
  <si>
    <t>ADJUSTMENT FINANCE CHARGE</t>
  </si>
  <si>
    <t>FINCHG</t>
  </si>
  <si>
    <t>FINANCE CHARGE</t>
  </si>
  <si>
    <t>RETCKC</t>
  </si>
  <si>
    <t>RETURN CHECK CHARGE</t>
  </si>
  <si>
    <t>TOTAL SERVICE CHARGES</t>
  </si>
  <si>
    <t>TOTAL REVENUE</t>
  </si>
  <si>
    <t>Minimum</t>
  </si>
  <si>
    <t>On Call</t>
  </si>
  <si>
    <t>Additional</t>
  </si>
  <si>
    <t>Special Pickup:</t>
  </si>
  <si>
    <t>Difference</t>
  </si>
  <si>
    <t>4-32 GAL CANS-WEEKLY SVC</t>
  </si>
  <si>
    <t>5-32 GAL CANS-WEEKLY SVC</t>
  </si>
  <si>
    <t>6-32 GAL CANS-WEEKLY SVC</t>
  </si>
  <si>
    <t>1-64 GAL CART WEEKLY SVC</t>
  </si>
  <si>
    <t>1-48 GAL CART WEEKLY SVC</t>
  </si>
  <si>
    <t>1-96 GAL CARTS WEEKLY SVC</t>
  </si>
  <si>
    <t>48 gallon Can</t>
  </si>
  <si>
    <t>64 gallon Can</t>
  </si>
  <si>
    <t>96 gallon Can</t>
  </si>
  <si>
    <t>*  1.5 cans</t>
  </si>
  <si>
    <t>*  2 cans</t>
  </si>
  <si>
    <t>*  3 cans</t>
  </si>
  <si>
    <t>On Call/Oversize</t>
  </si>
  <si>
    <t>48 Gal Extra</t>
  </si>
  <si>
    <t>64 Gal Extra</t>
  </si>
  <si>
    <t>Item 100, Pg. 23</t>
  </si>
  <si>
    <t>Item 100, Pg. 24</t>
  </si>
  <si>
    <t>Item 105, Pg. 27</t>
  </si>
  <si>
    <t>32 gal</t>
  </si>
  <si>
    <t>48 Gal</t>
  </si>
  <si>
    <t>64 Gal</t>
  </si>
  <si>
    <t>Minimum Monthly Chrg</t>
  </si>
  <si>
    <t>Occasional Extra</t>
  </si>
  <si>
    <t>Each Additional Can/Unit</t>
  </si>
  <si>
    <t>Item 150, Pg. 28</t>
  </si>
  <si>
    <t xml:space="preserve">Loose Material </t>
  </si>
  <si>
    <t>Bulky Material</t>
  </si>
  <si>
    <t>1.25 Yard</t>
  </si>
  <si>
    <t>1.50 Yard</t>
  </si>
  <si>
    <t>Item 207, Pg. 32</t>
  </si>
  <si>
    <t>Snipes/Cheyne/County</t>
  </si>
  <si>
    <t>Item 240, Pg. 35</t>
  </si>
  <si>
    <t>1.25 Yard - Special</t>
  </si>
  <si>
    <t>1.25 Yard - Temp</t>
  </si>
  <si>
    <t>Item 240, Pg 36</t>
  </si>
  <si>
    <t>48 Gal - Special</t>
  </si>
  <si>
    <t>64 Gal - Special</t>
  </si>
  <si>
    <t>96 Gal - Special</t>
  </si>
  <si>
    <t>Item 245, Pg. 37</t>
  </si>
  <si>
    <t>32 Gal - Special</t>
  </si>
  <si>
    <t>32 Gal - Special Add'l Unit</t>
  </si>
  <si>
    <t>1.5YD CONT 3X WEEKLY</t>
  </si>
  <si>
    <t>1.5YD CONT 5X WEEKLY</t>
  </si>
  <si>
    <t>1.5YD CONT EOW</t>
  </si>
  <si>
    <t xml:space="preserve">3YD CONT 2X WEEKLY </t>
  </si>
  <si>
    <t xml:space="preserve">3YD CONT 1X WEEKLY </t>
  </si>
  <si>
    <t xml:space="preserve">3YD CONT 3X WEEKLY </t>
  </si>
  <si>
    <t xml:space="preserve">3YD CONT 5X WEEKLY </t>
  </si>
  <si>
    <t xml:space="preserve">4YD CONT 1X WEEKLY </t>
  </si>
  <si>
    <t xml:space="preserve">4YD CONT 2X WEEKLY </t>
  </si>
  <si>
    <t xml:space="preserve">4YD CONT 3X WEEKLY </t>
  </si>
  <si>
    <t xml:space="preserve">4YD CONT 5X WEEKLY </t>
  </si>
  <si>
    <t xml:space="preserve">6YD CONT 1X WEEKLY </t>
  </si>
  <si>
    <t xml:space="preserve">6YD CONT 2X WEEKLY </t>
  </si>
  <si>
    <t xml:space="preserve">6YD CONT 3X WEEKLY </t>
  </si>
  <si>
    <t xml:space="preserve">6YD CONT 5X WEEKLY </t>
  </si>
  <si>
    <t xml:space="preserve">6YD CONT 4X WEEKLY </t>
  </si>
  <si>
    <t>8YD CONT 2X WEEKLY</t>
  </si>
  <si>
    <t>8YD CONT 3X WEEKLY</t>
  </si>
  <si>
    <t>3YD TEMP CONT PU</t>
  </si>
  <si>
    <t>4YD TEMP CONT PU</t>
  </si>
  <si>
    <t>6YD TEMP CONT PU</t>
  </si>
  <si>
    <t>4YD COMP</t>
  </si>
  <si>
    <t xml:space="preserve">1-32 GAL CAN Minimum </t>
  </si>
  <si>
    <t>1-48 GAL CAN WEEKLY SVC</t>
  </si>
  <si>
    <t>1-64 GAL CART CMML WKLY</t>
  </si>
  <si>
    <t>1-96 GAL CART CMML WKLY</t>
  </si>
  <si>
    <t>1-32 GAL CAN MONTHLY</t>
  </si>
  <si>
    <t xml:space="preserve">2-32 GAL CAN </t>
  </si>
  <si>
    <t>5-32 GAL CANS WKLY SVC</t>
  </si>
  <si>
    <t>Item 255, Pg. 38 (2:75 Compaction Ratio)</t>
  </si>
  <si>
    <t>1.5YD SPECIAL PU</t>
  </si>
  <si>
    <t>3YD SPECIAL PU</t>
  </si>
  <si>
    <t>4YD SPECIAL PU</t>
  </si>
  <si>
    <t>6YD SPECIAL PU</t>
  </si>
  <si>
    <t>OVERSIZE CAN COMM</t>
  </si>
  <si>
    <t>EXTRA 1-4 Yes</t>
  </si>
  <si>
    <t>OVER 4 YD</t>
  </si>
  <si>
    <t>EXTRA CAN/BAG/BOX</t>
  </si>
  <si>
    <t>3YD COMP</t>
  </si>
  <si>
    <t>Roll-Off</t>
  </si>
  <si>
    <t>No Customers</t>
  </si>
  <si>
    <t>Other no customer services listed on proposed rate schedule  are increased by the</t>
  </si>
  <si>
    <t>same rate as other identical services.  No separate calculation required.</t>
  </si>
  <si>
    <t>Company Calculated Rate</t>
  </si>
  <si>
    <t>Litter Receptacle</t>
  </si>
  <si>
    <t>Item 130, Pg. 28</t>
  </si>
  <si>
    <t>Minimum Monthly</t>
  </si>
  <si>
    <t>Dump Fee Calc References</t>
  </si>
  <si>
    <t>Dump Fee Calculation</t>
  </si>
  <si>
    <t>Current Tariff Rate</t>
  </si>
  <si>
    <t>Proposed Increase</t>
  </si>
  <si>
    <t>6 Yard - Temp</t>
  </si>
  <si>
    <t>Yakima County</t>
  </si>
  <si>
    <t>Regulated Price Out</t>
  </si>
  <si>
    <t>Total Revenue</t>
  </si>
  <si>
    <t>Average Customers</t>
  </si>
  <si>
    <t>DRIVEIN1-RES</t>
  </si>
  <si>
    <t xml:space="preserve">DRIVE IN 125-250' - RES </t>
  </si>
  <si>
    <t>DRIVE-IN1 RES MTHLY</t>
  </si>
  <si>
    <t>DRIVE IN 125-250' - RES MONTHLY</t>
  </si>
  <si>
    <t>DRIVEINEOW1-RES</t>
  </si>
  <si>
    <t>DRIVE IN 125-250' - RES EOW</t>
  </si>
  <si>
    <t xml:space="preserve">DRIVEIN1-COMM </t>
  </si>
  <si>
    <t>DRIVE IN 125-250' - COMM</t>
  </si>
  <si>
    <t>LCKC</t>
  </si>
  <si>
    <t>LOCK &amp; KEY FEE - COMM</t>
  </si>
  <si>
    <t>CARTREPL-COM</t>
  </si>
  <si>
    <t>CART REPLACEMENT - COMM</t>
  </si>
  <si>
    <t>CLEAN-RO</t>
  </si>
  <si>
    <t>CONT CLEANING FEE - RO</t>
  </si>
  <si>
    <t>CLEAN20-RO</t>
  </si>
  <si>
    <t>CLEANING FEE 20 YD - RO</t>
  </si>
  <si>
    <t>YW</t>
  </si>
  <si>
    <t>Disposal Schedule</t>
  </si>
  <si>
    <t xml:space="preserve">SOURCE: </t>
  </si>
  <si>
    <t>Monthly disposal logs - available upon request.  Data is not linked within Pro forma workbook to avoid external file linking errors.</t>
  </si>
  <si>
    <t>Terrace Heights</t>
  </si>
  <si>
    <t>Cheyne</t>
  </si>
  <si>
    <t>Lower Valley</t>
  </si>
  <si>
    <t>Regulated Tons</t>
  </si>
  <si>
    <t>Regulated $</t>
  </si>
  <si>
    <t>Non Reg Tons</t>
  </si>
  <si>
    <t>RO Reg Tons</t>
  </si>
  <si>
    <t>RO Non Reg Tons</t>
  </si>
  <si>
    <t>RO Non Reg $</t>
  </si>
  <si>
    <t>Total Packer</t>
  </si>
  <si>
    <t>Total Pass Thru</t>
  </si>
  <si>
    <t>Yard waste</t>
  </si>
  <si>
    <t>Tons</t>
  </si>
  <si>
    <t>$</t>
  </si>
  <si>
    <t>Total Reg MSW</t>
  </si>
  <si>
    <t>Total Reg RO MSW</t>
  </si>
  <si>
    <t>Total Non Reg MSW</t>
  </si>
  <si>
    <t>Total Non Reg RO MSW</t>
  </si>
  <si>
    <t>Total MSW Packer</t>
  </si>
  <si>
    <t>Total RO MSW</t>
  </si>
  <si>
    <t>Total Reg YW</t>
  </si>
  <si>
    <t>Total Non Reg YW</t>
  </si>
  <si>
    <t>Pass Through per GL</t>
  </si>
  <si>
    <t>Total Disposal per GL</t>
  </si>
  <si>
    <t>imm</t>
  </si>
  <si>
    <t>Per Notification</t>
  </si>
  <si>
    <t>Remove Refuse Tax</t>
  </si>
  <si>
    <t>Yakima Waste Systems, Inc G-89</t>
  </si>
  <si>
    <t>32 Gal Extra/ Bag</t>
  </si>
  <si>
    <t xml:space="preserve">BILL AREAS:  </t>
  </si>
  <si>
    <t>Grandview, Granger, Moxee, Selah, Toppenish, Yakima City and Yakima County</t>
  </si>
  <si>
    <t>A or B = EOW</t>
  </si>
  <si>
    <t>E = Every Week</t>
  </si>
  <si>
    <t>4/1/2021-3/31/2022</t>
  </si>
  <si>
    <t>Covid Recovery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</si>
  <si>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</si>
  <si>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</si>
  <si>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</si>
  <si>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</si>
  <si>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</si>
  <si>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</si>
  <si>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</si>
  <si>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</si>
  <si>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</si>
  <si>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</si>
  <si>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</si>
  <si>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</si>
  <si>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Cart</t>
  </si>
  <si>
    <t>Container</t>
  </si>
  <si>
    <t>Drop Box</t>
  </si>
  <si>
    <t>CUST</t>
  </si>
  <si>
    <t>Customers</t>
  </si>
  <si>
    <t>Less Customers Getting Carts</t>
  </si>
  <si>
    <t>Revised Customer Count</t>
  </si>
  <si>
    <t>Quantity</t>
  </si>
  <si>
    <t>Count</t>
  </si>
  <si>
    <t>EXTRARES-REC</t>
  </si>
  <si>
    <t xml:space="preserve">EXTRA RESI REC BAG, BOX, </t>
  </si>
  <si>
    <t>EXTRA-RES64</t>
  </si>
  <si>
    <t>EXTRA 64 GAL CART</t>
  </si>
  <si>
    <t>EXTRA-RES96</t>
  </si>
  <si>
    <t>EXTRA 96 GAL CART</t>
  </si>
  <si>
    <t>EXTRA-RES48</t>
  </si>
  <si>
    <t>EXTRA 48 GAL CART</t>
  </si>
  <si>
    <t>DRIVEIN1EOW-RES</t>
  </si>
  <si>
    <t>DRIVE IN &gt; 250' RES EOW</t>
  </si>
  <si>
    <t>ADJ-RES</t>
  </si>
  <si>
    <t>ADJUSTMENT RESIDENTIAL</t>
  </si>
  <si>
    <t>RL096.0G1W001REC</t>
  </si>
  <si>
    <t>RL 96 GL 1X WK REC COMM 1</t>
  </si>
  <si>
    <t>DRIVEIN1-COM</t>
  </si>
  <si>
    <t>DRIVE IN COMMERCIAL</t>
  </si>
  <si>
    <t>DRIVEINEOW-COM</t>
  </si>
  <si>
    <t>DRIVE IN EOW COMM</t>
  </si>
  <si>
    <t>CLEANPU8OVER-COMM</t>
  </si>
  <si>
    <t>CLEAN PICKUP 8YD OVER-COM</t>
  </si>
  <si>
    <t>C19-ADJCOM</t>
  </si>
  <si>
    <t>COMMERCIAL ADJUSTMENT</t>
  </si>
  <si>
    <t>CLEAN10-RO</t>
  </si>
  <si>
    <t>CLEANING FEE 10 YD - RO</t>
  </si>
  <si>
    <t>CLEAN30-RO</t>
  </si>
  <si>
    <t>CLEANING FEE 30 YD - RO</t>
  </si>
  <si>
    <t>CLEAN40-RO</t>
  </si>
  <si>
    <t>ADJ - UTILITYTAX</t>
  </si>
  <si>
    <t>ADJUST CITY UTILITY TAX</t>
  </si>
  <si>
    <t>C19-ADJFIN</t>
  </si>
  <si>
    <t>FINANCE CHARGE ADJUSTMENT</t>
  </si>
  <si>
    <t>RETCK</t>
  </si>
  <si>
    <t>RETURN CHECK</t>
  </si>
  <si>
    <t>MOXEE</t>
  </si>
  <si>
    <t>6% CITY UTILITY TAX</t>
  </si>
  <si>
    <t>Removed in Rate Filing</t>
  </si>
  <si>
    <t>Change in Annual Revenue</t>
  </si>
  <si>
    <t>New Cart Revenue</t>
  </si>
  <si>
    <t>Proposed Annual Revenue</t>
  </si>
  <si>
    <t>Proposed Tariff Rate</t>
  </si>
  <si>
    <t>Container Size</t>
  </si>
  <si>
    <t>Can Size</t>
  </si>
  <si>
    <t>Cart Size</t>
  </si>
  <si>
    <t>Recycling</t>
  </si>
  <si>
    <t xml:space="preserve">Garbage </t>
  </si>
  <si>
    <t>Diff From LG</t>
  </si>
  <si>
    <t>Total PI</t>
  </si>
  <si>
    <t>True-Up</t>
  </si>
  <si>
    <t>Increase per LG</t>
  </si>
  <si>
    <r>
      <t xml:space="preserve">YD </t>
    </r>
    <r>
      <rPr>
        <b/>
        <sz val="9"/>
        <color theme="1"/>
        <rFont val="Calibri"/>
        <family val="2"/>
        <scheme val="minor"/>
      </rPr>
      <t>(Included in Totals)</t>
    </r>
  </si>
  <si>
    <t>MSW/RO Total</t>
  </si>
  <si>
    <t>Non-Reg</t>
  </si>
  <si>
    <t># RO</t>
  </si>
  <si>
    <t>Packer Tons</t>
  </si>
  <si>
    <t>RO Tons</t>
  </si>
  <si>
    <t>YW Total Tons</t>
  </si>
  <si>
    <t>Reg</t>
  </si>
  <si>
    <t>Total Disposal</t>
  </si>
  <si>
    <t>G/L</t>
  </si>
  <si>
    <t>Diff</t>
  </si>
  <si>
    <t>Note:  Revenue source data is from the billing system.  Links have been deleted to maintain data integrity.  Support is available upon request.</t>
  </si>
  <si>
    <t>Check With DF Calcs</t>
  </si>
  <si>
    <t>Note from Brian Vandenburg: Customer Counts and Disposal Schedule are from Filing under TG-220446 audit, effective August 1, 2022.  The information shaded gray was taken directly from the audited file.</t>
  </si>
  <si>
    <t>Customer Count For Price Out</t>
  </si>
  <si>
    <t>Regulated</t>
  </si>
  <si>
    <t>G/L Rev</t>
  </si>
  <si>
    <t>Pass Thru</t>
  </si>
  <si>
    <t>RO Reg %</t>
  </si>
  <si>
    <t>Non-Reg $</t>
  </si>
  <si>
    <t>Tip Fee 1/1-12/31/21</t>
  </si>
  <si>
    <t>New 6/1/2023 Rate</t>
  </si>
  <si>
    <t>1.25YD CONT</t>
  </si>
  <si>
    <t>1.25 yd container</t>
  </si>
  <si>
    <t>Customer Counts and Disposal Schedule are from Filing under TG-220446 audit, effective August 1, 2022.</t>
  </si>
  <si>
    <t>Effective 6-1-2023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</si>
</sst>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(&quot;$&quot;* #,##0.00_);_(&quot;$&quot;* \(#,##0.00\);_(&quot;$&quot;* &quot;-&quot;????_);_(@_)"/>
    <numFmt numFmtId="173" formatCode="[$-409]mmm\-yy;@"/>
    <numFmt numFmtId="174" formatCode="&quot;$&quot;#,##0\ ;\(&quot;$&quot;#,##0\)"/>
    <numFmt numFmtId="175" formatCode="&quot;$&quot;#,##0"/>
    <numFmt numFmtId="176" formatCode="General_)"/>
    <numFmt numFmtId="177" formatCode="mm\-yy;\-0;;@"/>
    <numFmt numFmtId="178" formatCode=".00#####;\-.00####;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Arial MT"/>
    </font>
    <font>
      <b/>
      <u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Bookman Old Style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6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6" fillId="0" borderId="0" applyFont="0" applyFill="0" applyBorder="0" applyAlignment="0" applyProtection="0"/>
    <xf numFmtId="14" fontId="2" fillId="0" borderId="0"/>
    <xf numFmtId="0" fontId="2" fillId="0" borderId="0"/>
    <xf numFmtId="1" fontId="2" fillId="0" borderId="0">
      <alignment horizontal="center"/>
    </xf>
    <xf numFmtId="0" fontId="51" fillId="34" borderId="0" applyNumberFormat="0" applyBorder="0" applyAlignment="0" applyProtection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53" fillId="0" borderId="0"/>
    <xf numFmtId="0" fontId="2" fillId="0" borderId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16" borderId="0" applyNumberFormat="0" applyBorder="0" applyAlignment="0" applyProtection="0"/>
    <xf numFmtId="0" fontId="55" fillId="24" borderId="4" applyNumberFormat="0" applyAlignment="0" applyProtection="0"/>
    <xf numFmtId="0" fontId="55" fillId="12" borderId="4" applyNumberFormat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22" fillId="0" borderId="27" applyNumberFormat="0" applyFill="0" applyAlignment="0" applyProtection="0"/>
    <xf numFmtId="0" fontId="56" fillId="0" borderId="28" applyNumberFormat="0" applyFill="0" applyAlignment="0" applyProtection="0"/>
    <xf numFmtId="0" fontId="23" fillId="0" borderId="10" applyNumberFormat="0" applyFill="0" applyAlignment="0" applyProtection="0"/>
    <xf numFmtId="0" fontId="57" fillId="0" borderId="10" applyNumberFormat="0" applyFill="0" applyAlignment="0" applyProtection="0"/>
    <xf numFmtId="0" fontId="24" fillId="0" borderId="29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60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5" applyNumberFormat="0" applyFont="0" applyAlignment="0" applyProtection="0"/>
    <xf numFmtId="0" fontId="50" fillId="10" borderId="15" applyNumberFormat="0" applyFont="0" applyAlignment="0" applyProtection="0"/>
    <xf numFmtId="9" fontId="8" fillId="0" borderId="0" applyFont="0" applyFill="0" applyBorder="0" applyAlignment="0" applyProtection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2" fillId="0" borderId="0"/>
    <xf numFmtId="0" fontId="2" fillId="0" borderId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49" fontId="75" fillId="0" borderId="0" applyFill="0" applyBorder="0" applyAlignment="0" applyProtection="0"/>
    <xf numFmtId="0" fontId="76" fillId="0" borderId="39" applyBorder="0">
      <alignment horizontal="center" vertical="center" wrapText="1"/>
    </xf>
    <xf numFmtId="0" fontId="15" fillId="23" borderId="0" applyNumberFormat="0" applyBorder="0" applyAlignment="0" applyProtection="0"/>
    <xf numFmtId="0" fontId="32" fillId="24" borderId="4" applyNumberFormat="0" applyAlignment="0" applyProtection="0"/>
    <xf numFmtId="0" fontId="16" fillId="24" borderId="4" applyNumberFormat="0" applyAlignment="0" applyProtection="0"/>
    <xf numFmtId="0" fontId="16" fillId="24" borderId="4" applyNumberFormat="0" applyAlignment="0" applyProtection="0"/>
    <xf numFmtId="0" fontId="77" fillId="4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11" borderId="0" applyNumberFormat="0" applyBorder="0" applyAlignment="0" applyProtection="0"/>
    <xf numFmtId="0" fontId="36" fillId="0" borderId="8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37" fillId="0" borderId="10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4" applyNumberFormat="0" applyAlignment="0" applyProtection="0"/>
    <xf numFmtId="0" fontId="76" fillId="0" borderId="39" applyBorder="0">
      <alignment horizontal="center" vertical="center" wrapText="1"/>
    </xf>
    <xf numFmtId="0" fontId="42" fillId="0" borderId="14" applyNumberFormat="0" applyFill="0" applyAlignment="0" applyProtection="0"/>
    <xf numFmtId="0" fontId="26" fillId="0" borderId="13" applyNumberFormat="0" applyFill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8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0" fillId="0" borderId="0"/>
    <xf numFmtId="0" fontId="2" fillId="0" borderId="0"/>
    <xf numFmtId="0" fontId="1" fillId="0" borderId="0"/>
    <xf numFmtId="0" fontId="80" fillId="0" borderId="0"/>
    <xf numFmtId="0" fontId="1" fillId="0" borderId="0"/>
    <xf numFmtId="0" fontId="78" fillId="0" borderId="0"/>
    <xf numFmtId="0" fontId="2" fillId="0" borderId="0"/>
    <xf numFmtId="0" fontId="1" fillId="0" borderId="0"/>
    <xf numFmtId="0" fontId="78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0" fontId="81" fillId="0" borderId="0"/>
    <xf numFmtId="0" fontId="2" fillId="0" borderId="0"/>
    <xf numFmtId="176" fontId="28" fillId="0" borderId="0"/>
    <xf numFmtId="0" fontId="2" fillId="0" borderId="0"/>
    <xf numFmtId="0" fontId="8" fillId="0" borderId="0"/>
    <xf numFmtId="0" fontId="2" fillId="0" borderId="0"/>
    <xf numFmtId="0" fontId="2" fillId="0" borderId="0">
      <alignment wrapText="1"/>
    </xf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6" fillId="0" borderId="0"/>
    <xf numFmtId="0" fontId="8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8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8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0" borderId="15" applyNumberFormat="0" applyFont="0" applyAlignment="0" applyProtection="0"/>
    <xf numFmtId="0" fontId="28" fillId="10" borderId="15" applyNumberFormat="0" applyFont="0" applyAlignment="0" applyProtection="0"/>
    <xf numFmtId="0" fontId="28" fillId="10" borderId="15" applyNumberFormat="0" applyFont="0" applyAlignment="0" applyProtection="0"/>
    <xf numFmtId="0" fontId="29" fillId="24" borderId="16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19" fillId="0" borderId="0">
      <alignment horizontal="center"/>
    </xf>
    <xf numFmtId="178" fontId="82" fillId="42" borderId="0" applyFill="0" applyBorder="0" applyProtection="0">
      <alignment horizontal="center"/>
      <protection hidden="1"/>
    </xf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83" fillId="0" borderId="0">
      <alignment horizontal="center"/>
    </xf>
    <xf numFmtId="9" fontId="1" fillId="0" borderId="0" applyFont="0" applyFill="0" applyBorder="0" applyAlignment="0" applyProtection="0"/>
  </cellStyleXfs>
  <cellXfs count="278">
    <xf numFmtId="0" fontId="0" fillId="0" borderId="0" xfId="0"/>
    <xf numFmtId="43" fontId="0" fillId="0" borderId="0" xfId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3" fillId="0" borderId="0" xfId="0" applyFont="1"/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Alignment="1">
      <alignment horizontal="center"/>
    </xf>
    <xf numFmtId="166" fontId="0" fillId="0" borderId="1" xfId="1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43" fontId="0" fillId="0" borderId="0" xfId="0" applyNumberFormat="1"/>
    <xf numFmtId="0" fontId="0" fillId="0" borderId="0" xfId="0" applyAlignment="1">
      <alignment horizontal="left"/>
    </xf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/>
    <xf numFmtId="0" fontId="12" fillId="6" borderId="1" xfId="4" applyFont="1" applyFill="1" applyBorder="1" applyAlignment="1">
      <alignment horizontal="left"/>
    </xf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textRotation="90"/>
    </xf>
    <xf numFmtId="0" fontId="9" fillId="0" borderId="0" xfId="272" applyFont="1" applyAlignment="1">
      <alignment horizontal="left"/>
    </xf>
    <xf numFmtId="44" fontId="0" fillId="0" borderId="0" xfId="2" applyFont="1" applyFill="1" applyBorder="1"/>
    <xf numFmtId="0" fontId="0" fillId="32" borderId="0" xfId="0" applyFill="1"/>
    <xf numFmtId="0" fontId="0" fillId="32" borderId="0" xfId="0" applyFill="1" applyAlignment="1">
      <alignment horizontal="center"/>
    </xf>
    <xf numFmtId="0" fontId="0" fillId="32" borderId="0" xfId="0" applyFill="1" applyAlignment="1">
      <alignment horizontal="right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/>
    <xf numFmtId="0" fontId="0" fillId="6" borderId="1" xfId="0" applyFill="1" applyBorder="1" applyAlignment="1">
      <alignment horizontal="center" vertical="center"/>
    </xf>
    <xf numFmtId="166" fontId="0" fillId="5" borderId="0" xfId="1" applyNumberFormat="1" applyFont="1" applyFill="1" applyBorder="1"/>
    <xf numFmtId="0" fontId="0" fillId="5" borderId="0" xfId="0" applyFill="1" applyAlignment="1">
      <alignment horizontal="left"/>
    </xf>
    <xf numFmtId="0" fontId="0" fillId="33" borderId="0" xfId="0" applyFill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0" borderId="21" xfId="0" applyBorder="1"/>
    <xf numFmtId="44" fontId="0" fillId="0" borderId="22" xfId="2" applyFont="1" applyBorder="1"/>
    <xf numFmtId="3" fontId="0" fillId="0" borderId="0" xfId="0" applyNumberFormat="1"/>
    <xf numFmtId="42" fontId="3" fillId="0" borderId="0" xfId="0" applyNumberFormat="1" applyFont="1"/>
    <xf numFmtId="0" fontId="0" fillId="5" borderId="0" xfId="0" applyFill="1"/>
    <xf numFmtId="10" fontId="0" fillId="0" borderId="0" xfId="0" applyNumberFormat="1"/>
    <xf numFmtId="13" fontId="0" fillId="0" borderId="0" xfId="0" applyNumberFormat="1"/>
    <xf numFmtId="166" fontId="0" fillId="0" borderId="0" xfId="0" applyNumberForma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0" fillId="5" borderId="0" xfId="0" applyFill="1" applyAlignment="1">
      <alignment horizontal="center" vertical="center"/>
    </xf>
    <xf numFmtId="43" fontId="0" fillId="5" borderId="0" xfId="1" applyFont="1" applyFill="1" applyBorder="1"/>
    <xf numFmtId="166" fontId="0" fillId="5" borderId="0" xfId="1" applyNumberFormat="1" applyFont="1" applyFill="1" applyBorder="1" applyAlignment="1">
      <alignment horizontal="center" wrapText="1"/>
    </xf>
    <xf numFmtId="44" fontId="0" fillId="5" borderId="0" xfId="2" applyFont="1" applyFill="1" applyBorder="1"/>
    <xf numFmtId="3" fontId="0" fillId="0" borderId="0" xfId="2" applyNumberFormat="1" applyFont="1" applyFill="1" applyBorder="1"/>
    <xf numFmtId="3" fontId="3" fillId="0" borderId="0" xfId="0" applyNumberFormat="1" applyFont="1"/>
    <xf numFmtId="10" fontId="0" fillId="0" borderId="0" xfId="2" applyNumberFormat="1" applyFont="1" applyFill="1" applyBorder="1"/>
    <xf numFmtId="0" fontId="11" fillId="5" borderId="0" xfId="4" applyFont="1" applyFill="1" applyAlignment="1">
      <alignment horizontal="left"/>
    </xf>
    <xf numFmtId="166" fontId="11" fillId="5" borderId="0" xfId="1" applyNumberFormat="1" applyFont="1" applyFill="1" applyBorder="1"/>
    <xf numFmtId="43" fontId="11" fillId="5" borderId="0" xfId="0" applyNumberFormat="1" applyFont="1" applyFill="1"/>
    <xf numFmtId="0" fontId="11" fillId="5" borderId="0" xfId="0" applyFont="1" applyFill="1"/>
    <xf numFmtId="166" fontId="11" fillId="5" borderId="0" xfId="1" applyNumberFormat="1" applyFont="1" applyFill="1" applyBorder="1" applyAlignment="1">
      <alignment horizontal="left"/>
    </xf>
    <xf numFmtId="0" fontId="0" fillId="0" borderId="23" xfId="0" applyBorder="1"/>
    <xf numFmtId="0" fontId="0" fillId="0" borderId="24" xfId="0" applyBorder="1"/>
    <xf numFmtId="175" fontId="3" fillId="0" borderId="0" xfId="0" applyNumberFormat="1" applyFont="1"/>
    <xf numFmtId="175" fontId="0" fillId="0" borderId="0" xfId="2" applyNumberFormat="1" applyFont="1" applyFill="1" applyBorder="1"/>
    <xf numFmtId="3" fontId="0" fillId="6" borderId="25" xfId="0" applyNumberFormat="1" applyFill="1" applyBorder="1" applyAlignment="1">
      <alignment horizontal="center"/>
    </xf>
    <xf numFmtId="3" fontId="0" fillId="0" borderId="22" xfId="2" applyNumberFormat="1" applyFont="1" applyBorder="1"/>
    <xf numFmtId="43" fontId="3" fillId="0" borderId="0" xfId="1" applyFont="1" applyBorder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43" fontId="0" fillId="0" borderId="0" xfId="1" applyFont="1" applyFill="1" applyBorder="1" applyAlignment="1"/>
    <xf numFmtId="0" fontId="12" fillId="6" borderId="1" xfId="0" applyFont="1" applyFill="1" applyBorder="1" applyAlignment="1">
      <alignment horizontal="center" wrapText="1"/>
    </xf>
    <xf numFmtId="0" fontId="54" fillId="0" borderId="0" xfId="0" applyFont="1"/>
    <xf numFmtId="0" fontId="0" fillId="5" borderId="0" xfId="0" applyFill="1" applyAlignment="1">
      <alignment vertical="center" textRotation="90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166" fontId="3" fillId="6" borderId="1" xfId="1" applyNumberFormat="1" applyFont="1" applyFill="1" applyBorder="1" applyAlignment="1">
      <alignment horizontal="center" wrapText="1"/>
    </xf>
    <xf numFmtId="0" fontId="0" fillId="6" borderId="0" xfId="0" applyFill="1" applyAlignment="1">
      <alignment horizontal="center"/>
    </xf>
    <xf numFmtId="43" fontId="11" fillId="0" borderId="0" xfId="1" applyFont="1" applyBorder="1"/>
    <xf numFmtId="43" fontId="12" fillId="0" borderId="0" xfId="1" applyFont="1" applyBorder="1" applyAlignment="1">
      <alignment horizontal="center"/>
    </xf>
    <xf numFmtId="43" fontId="12" fillId="6" borderId="0" xfId="1" applyFont="1" applyFill="1" applyBorder="1" applyAlignment="1">
      <alignment horizontal="center" wrapText="1"/>
    </xf>
    <xf numFmtId="43" fontId="11" fillId="0" borderId="0" xfId="1" applyFont="1" applyFill="1" applyBorder="1"/>
    <xf numFmtId="0" fontId="3" fillId="0" borderId="0" xfId="0" applyFont="1" applyAlignment="1">
      <alignment horizontal="right"/>
    </xf>
    <xf numFmtId="44" fontId="61" fillId="6" borderId="1" xfId="2" applyFont="1" applyFill="1" applyBorder="1"/>
    <xf numFmtId="44" fontId="63" fillId="6" borderId="1" xfId="2" applyFont="1" applyFill="1" applyBorder="1"/>
    <xf numFmtId="44" fontId="61" fillId="0" borderId="0" xfId="2" applyFont="1" applyBorder="1" applyAlignment="1">
      <alignment horizontal="right"/>
    </xf>
    <xf numFmtId="0" fontId="63" fillId="0" borderId="0" xfId="0" applyFont="1"/>
    <xf numFmtId="164" fontId="63" fillId="0" borderId="0" xfId="0" applyNumberFormat="1" applyFont="1"/>
    <xf numFmtId="0" fontId="68" fillId="6" borderId="1" xfId="4" applyFont="1" applyFill="1" applyBorder="1" applyAlignment="1">
      <alignment horizontal="left"/>
    </xf>
    <xf numFmtId="3" fontId="61" fillId="6" borderId="1" xfId="0" applyNumberFormat="1" applyFont="1" applyFill="1" applyBorder="1" applyAlignment="1">
      <alignment horizontal="right"/>
    </xf>
    <xf numFmtId="43" fontId="63" fillId="6" borderId="1" xfId="1" applyFont="1" applyFill="1" applyBorder="1"/>
    <xf numFmtId="166" fontId="61" fillId="6" borderId="1" xfId="0" applyNumberFormat="1" applyFont="1" applyFill="1" applyBorder="1"/>
    <xf numFmtId="43" fontId="63" fillId="6" borderId="1" xfId="0" applyNumberFormat="1" applyFont="1" applyFill="1" applyBorder="1"/>
    <xf numFmtId="166" fontId="61" fillId="6" borderId="1" xfId="1" applyNumberFormat="1" applyFont="1" applyFill="1" applyBorder="1"/>
    <xf numFmtId="0" fontId="68" fillId="0" borderId="0" xfId="4" applyFont="1" applyAlignment="1">
      <alignment horizontal="left"/>
    </xf>
    <xf numFmtId="166" fontId="61" fillId="0" borderId="0" xfId="1" applyNumberFormat="1" applyFont="1" applyBorder="1" applyAlignment="1">
      <alignment horizontal="right"/>
    </xf>
    <xf numFmtId="43" fontId="63" fillId="0" borderId="0" xfId="1" applyFont="1" applyFill="1" applyBorder="1"/>
    <xf numFmtId="166" fontId="63" fillId="0" borderId="0" xfId="1" applyNumberFormat="1" applyFont="1" applyFill="1" applyBorder="1"/>
    <xf numFmtId="166" fontId="63" fillId="0" borderId="0" xfId="1" applyNumberFormat="1" applyFont="1" applyFill="1" applyBorder="1" applyAlignment="1">
      <alignment horizontal="center" wrapText="1"/>
    </xf>
    <xf numFmtId="44" fontId="63" fillId="0" borderId="0" xfId="2" applyFont="1" applyFill="1" applyBorder="1"/>
    <xf numFmtId="43" fontId="63" fillId="0" borderId="0" xfId="1" applyFont="1" applyBorder="1"/>
    <xf numFmtId="44" fontId="63" fillId="2" borderId="0" xfId="2" applyFont="1" applyFill="1" applyBorder="1"/>
    <xf numFmtId="172" fontId="63" fillId="0" borderId="0" xfId="2" applyNumberFormat="1" applyFont="1" applyFill="1" applyBorder="1"/>
    <xf numFmtId="3" fontId="61" fillId="6" borderId="1" xfId="0" applyNumberFormat="1" applyFont="1" applyFill="1" applyBorder="1"/>
    <xf numFmtId="166" fontId="63" fillId="0" borderId="0" xfId="1" applyNumberFormat="1" applyFont="1" applyBorder="1"/>
    <xf numFmtId="44" fontId="63" fillId="0" borderId="0" xfId="1" applyNumberFormat="1" applyFont="1" applyFill="1" applyBorder="1"/>
    <xf numFmtId="44" fontId="63" fillId="0" borderId="0" xfId="0" applyNumberFormat="1" applyFont="1"/>
    <xf numFmtId="0" fontId="84" fillId="0" borderId="0" xfId="0" applyFont="1"/>
    <xf numFmtId="0" fontId="54" fillId="5" borderId="0" xfId="0" applyFont="1" applyFill="1"/>
    <xf numFmtId="166" fontId="63" fillId="5" borderId="0" xfId="1" applyNumberFormat="1" applyFont="1" applyFill="1" applyBorder="1" applyAlignment="1">
      <alignment horizontal="right"/>
    </xf>
    <xf numFmtId="166" fontId="63" fillId="43" borderId="0" xfId="1" applyNumberFormat="1" applyFont="1" applyFill="1" applyBorder="1" applyAlignment="1">
      <alignment horizontal="right"/>
    </xf>
    <xf numFmtId="0" fontId="63" fillId="5" borderId="0" xfId="0" applyFont="1" applyFill="1"/>
    <xf numFmtId="0" fontId="11" fillId="5" borderId="0" xfId="0" applyFont="1" applyFill="1" applyAlignment="1">
      <alignment horizontal="center" vertical="center"/>
    </xf>
    <xf numFmtId="166" fontId="63" fillId="5" borderId="0" xfId="1" applyNumberFormat="1" applyFont="1" applyFill="1" applyBorder="1"/>
    <xf numFmtId="43" fontId="63" fillId="5" borderId="0" xfId="1" applyFont="1" applyFill="1" applyBorder="1"/>
    <xf numFmtId="166" fontId="63" fillId="5" borderId="0" xfId="1" applyNumberFormat="1" applyFont="1" applyFill="1" applyBorder="1" applyAlignment="1">
      <alignment horizontal="center" wrapText="1"/>
    </xf>
    <xf numFmtId="44" fontId="63" fillId="5" borderId="0" xfId="2" applyFont="1" applyFill="1" applyBorder="1"/>
    <xf numFmtId="166" fontId="0" fillId="43" borderId="0" xfId="1" applyNumberFormat="1" applyFont="1" applyFill="1" applyBorder="1" applyAlignment="1">
      <alignment horizontal="right"/>
    </xf>
    <xf numFmtId="44" fontId="0" fillId="43" borderId="0" xfId="2" applyFont="1" applyFill="1" applyAlignment="1">
      <alignment horizontal="center"/>
    </xf>
    <xf numFmtId="44" fontId="3" fillId="43" borderId="0" xfId="0" applyNumberFormat="1" applyFont="1" applyFill="1"/>
    <xf numFmtId="44" fontId="0" fillId="43" borderId="3" xfId="2" applyFont="1" applyFill="1" applyBorder="1"/>
    <xf numFmtId="165" fontId="0" fillId="43" borderId="0" xfId="2" applyNumberFormat="1" applyFont="1" applyFill="1"/>
    <xf numFmtId="165" fontId="0" fillId="43" borderId="1" xfId="2" applyNumberFormat="1" applyFont="1" applyFill="1" applyBorder="1"/>
    <xf numFmtId="44" fontId="0" fillId="43" borderId="0" xfId="2" applyFont="1" applyFill="1"/>
    <xf numFmtId="169" fontId="0" fillId="43" borderId="0" xfId="2" applyNumberFormat="1" applyFont="1" applyFill="1"/>
    <xf numFmtId="44" fontId="3" fillId="45" borderId="0" xfId="0" applyNumberFormat="1" applyFont="1" applyFill="1"/>
    <xf numFmtId="43" fontId="0" fillId="44" borderId="0" xfId="1" applyFont="1" applyFill="1" applyBorder="1"/>
    <xf numFmtId="43" fontId="0" fillId="44" borderId="0" xfId="1" applyFont="1" applyFill="1" applyBorder="1" applyAlignment="1">
      <alignment horizontal="right"/>
    </xf>
    <xf numFmtId="43" fontId="0" fillId="44" borderId="0" xfId="1" applyFont="1" applyFill="1" applyBorder="1" applyAlignment="1"/>
    <xf numFmtId="0" fontId="90" fillId="2" borderId="0" xfId="278" applyFont="1" applyFill="1" applyAlignment="1">
      <alignment horizontal="left"/>
    </xf>
    <xf numFmtId="0" fontId="63" fillId="2" borderId="0" xfId="0" applyFont="1" applyFill="1"/>
    <xf numFmtId="166" fontId="63" fillId="2" borderId="0" xfId="103" applyNumberFormat="1" applyFont="1" applyFill="1"/>
    <xf numFmtId="0" fontId="61" fillId="2" borderId="0" xfId="0" applyFont="1" applyFill="1"/>
    <xf numFmtId="0" fontId="62" fillId="2" borderId="0" xfId="278" applyFont="1" applyFill="1"/>
    <xf numFmtId="166" fontId="85" fillId="2" borderId="0" xfId="103" applyNumberFormat="1" applyFont="1" applyFill="1"/>
    <xf numFmtId="166" fontId="62" fillId="2" borderId="0" xfId="103" applyNumberFormat="1" applyFont="1" applyFill="1"/>
    <xf numFmtId="0" fontId="86" fillId="2" borderId="0" xfId="278" applyFont="1" applyFill="1"/>
    <xf numFmtId="0" fontId="88" fillId="2" borderId="0" xfId="278" applyFont="1" applyFill="1" applyAlignment="1">
      <alignment horizontal="center" wrapText="1"/>
    </xf>
    <xf numFmtId="0" fontId="62" fillId="2" borderId="0" xfId="278" applyFont="1" applyFill="1" applyAlignment="1">
      <alignment horizontal="center"/>
    </xf>
    <xf numFmtId="43" fontId="62" fillId="2" borderId="0" xfId="103" applyFont="1" applyFill="1"/>
    <xf numFmtId="0" fontId="61" fillId="2" borderId="0" xfId="0" applyFont="1" applyFill="1" applyAlignment="1">
      <alignment horizontal="right"/>
    </xf>
    <xf numFmtId="10" fontId="63" fillId="2" borderId="0" xfId="0" applyNumberFormat="1" applyFont="1" applyFill="1"/>
    <xf numFmtId="10" fontId="69" fillId="2" borderId="0" xfId="629" applyNumberFormat="1" applyFont="1" applyFill="1"/>
    <xf numFmtId="166" fontId="63" fillId="2" borderId="0" xfId="0" applyNumberFormat="1" applyFont="1" applyFill="1"/>
    <xf numFmtId="0" fontId="64" fillId="2" borderId="0" xfId="278" applyFont="1" applyFill="1"/>
    <xf numFmtId="0" fontId="64" fillId="2" borderId="0" xfId="278" applyFont="1" applyFill="1" applyAlignment="1">
      <alignment horizontal="center"/>
    </xf>
    <xf numFmtId="166" fontId="64" fillId="2" borderId="0" xfId="103" applyNumberFormat="1" applyFont="1" applyFill="1" applyAlignment="1">
      <alignment horizontal="center" wrapText="1"/>
    </xf>
    <xf numFmtId="166" fontId="64" fillId="2" borderId="26" xfId="278" applyNumberFormat="1" applyFont="1" applyFill="1" applyBorder="1" applyAlignment="1">
      <alignment horizontal="center" wrapText="1"/>
    </xf>
    <xf numFmtId="0" fontId="64" fillId="2" borderId="26" xfId="278" applyFont="1" applyFill="1" applyBorder="1" applyAlignment="1">
      <alignment horizontal="center" wrapText="1"/>
    </xf>
    <xf numFmtId="0" fontId="64" fillId="2" borderId="0" xfId="278" applyFont="1" applyFill="1" applyAlignment="1">
      <alignment horizontal="center" wrapText="1"/>
    </xf>
    <xf numFmtId="14" fontId="64" fillId="2" borderId="0" xfId="278" quotePrefix="1" applyNumberFormat="1" applyFont="1" applyFill="1" applyAlignment="1">
      <alignment horizontal="center" wrapText="1"/>
    </xf>
    <xf numFmtId="0" fontId="64" fillId="2" borderId="0" xfId="103" applyNumberFormat="1" applyFont="1" applyFill="1" applyAlignment="1">
      <alignment horizontal="center" wrapText="1"/>
    </xf>
    <xf numFmtId="0" fontId="61" fillId="2" borderId="0" xfId="0" applyFont="1" applyFill="1" applyAlignment="1">
      <alignment horizontal="center" wrapText="1"/>
    </xf>
    <xf numFmtId="166" fontId="64" fillId="2" borderId="0" xfId="299" applyNumberFormat="1" applyFont="1" applyFill="1" applyAlignment="1">
      <alignment horizontal="center" wrapText="1"/>
    </xf>
    <xf numFmtId="0" fontId="86" fillId="2" borderId="41" xfId="278" applyFont="1" applyFill="1" applyBorder="1"/>
    <xf numFmtId="0" fontId="86" fillId="2" borderId="42" xfId="278" applyFont="1" applyFill="1" applyBorder="1"/>
    <xf numFmtId="0" fontId="65" fillId="2" borderId="0" xfId="278" applyFont="1" applyFill="1" applyAlignment="1">
      <alignment horizontal="center"/>
    </xf>
    <xf numFmtId="0" fontId="66" fillId="2" borderId="0" xfId="278" applyFont="1" applyFill="1" applyAlignment="1">
      <alignment horizontal="left"/>
    </xf>
    <xf numFmtId="0" fontId="54" fillId="2" borderId="0" xfId="0" applyFont="1" applyFill="1"/>
    <xf numFmtId="0" fontId="61" fillId="2" borderId="0" xfId="0" applyFont="1" applyFill="1" applyAlignment="1">
      <alignment horizontal="left"/>
    </xf>
    <xf numFmtId="0" fontId="64" fillId="2" borderId="0" xfId="278" applyFont="1" applyFill="1" applyAlignment="1">
      <alignment horizontal="left"/>
    </xf>
    <xf numFmtId="43" fontId="62" fillId="2" borderId="0" xfId="103" applyFont="1" applyFill="1" applyAlignment="1">
      <alignment horizontal="center"/>
    </xf>
    <xf numFmtId="0" fontId="61" fillId="2" borderId="0" xfId="0" applyFont="1" applyFill="1" applyAlignment="1">
      <alignment horizontal="left" indent="1"/>
    </xf>
    <xf numFmtId="43" fontId="67" fillId="2" borderId="0" xfId="103" applyFont="1" applyFill="1" applyAlignment="1">
      <alignment horizontal="center"/>
    </xf>
    <xf numFmtId="9" fontId="67" fillId="2" borderId="0" xfId="629" applyFont="1" applyFill="1" applyAlignment="1">
      <alignment horizontal="center"/>
    </xf>
    <xf numFmtId="43" fontId="63" fillId="2" borderId="0" xfId="0" applyNumberFormat="1" applyFont="1" applyFill="1"/>
    <xf numFmtId="43" fontId="62" fillId="2" borderId="0" xfId="278" applyNumberFormat="1" applyFont="1" applyFill="1"/>
    <xf numFmtId="44" fontId="87" fillId="2" borderId="0" xfId="300" applyFont="1" applyFill="1"/>
    <xf numFmtId="164" fontId="87" fillId="2" borderId="0" xfId="300" applyNumberFormat="1" applyFont="1" applyFill="1"/>
    <xf numFmtId="164" fontId="87" fillId="2" borderId="0" xfId="278" applyNumberFormat="1" applyFont="1" applyFill="1"/>
    <xf numFmtId="166" fontId="62" fillId="2" borderId="0" xfId="278" applyNumberFormat="1" applyFont="1" applyFill="1"/>
    <xf numFmtId="0" fontId="67" fillId="2" borderId="0" xfId="0" applyFont="1" applyFill="1"/>
    <xf numFmtId="43" fontId="61" fillId="2" borderId="0" xfId="0" applyNumberFormat="1" applyFont="1" applyFill="1"/>
    <xf numFmtId="0" fontId="64" fillId="2" borderId="0" xfId="278" applyFont="1" applyFill="1" applyAlignment="1">
      <alignment horizontal="right"/>
    </xf>
    <xf numFmtId="166" fontId="68" fillId="2" borderId="26" xfId="103" applyNumberFormat="1" applyFont="1" applyFill="1" applyBorder="1"/>
    <xf numFmtId="166" fontId="64" fillId="2" borderId="34" xfId="278" applyNumberFormat="1" applyFont="1" applyFill="1" applyBorder="1"/>
    <xf numFmtId="0" fontId="66" fillId="2" borderId="0" xfId="278" applyFont="1" applyFill="1" applyAlignment="1">
      <alignment horizontal="center"/>
    </xf>
    <xf numFmtId="0" fontId="69" fillId="2" borderId="0" xfId="0" applyFont="1" applyFill="1"/>
    <xf numFmtId="44" fontId="62" fillId="2" borderId="0" xfId="278" applyNumberFormat="1" applyFont="1" applyFill="1"/>
    <xf numFmtId="43" fontId="67" fillId="2" borderId="0" xfId="103" applyFont="1" applyFill="1"/>
    <xf numFmtId="43" fontId="67" fillId="2" borderId="0" xfId="103" applyFont="1" applyFill="1" applyBorder="1"/>
    <xf numFmtId="43" fontId="68" fillId="2" borderId="0" xfId="103" applyFont="1" applyFill="1" applyAlignment="1">
      <alignment horizontal="center"/>
    </xf>
    <xf numFmtId="0" fontId="61" fillId="2" borderId="0" xfId="0" applyFont="1" applyFill="1" applyAlignment="1">
      <alignment horizontal="right" indent="1"/>
    </xf>
    <xf numFmtId="0" fontId="63" fillId="2" borderId="0" xfId="0" applyFont="1" applyFill="1" applyAlignment="1">
      <alignment horizontal="left"/>
    </xf>
    <xf numFmtId="0" fontId="68" fillId="2" borderId="0" xfId="0" applyFont="1" applyFill="1" applyAlignment="1">
      <alignment horizontal="right" indent="1"/>
    </xf>
    <xf numFmtId="0" fontId="62" fillId="2" borderId="0" xfId="0" applyFont="1" applyFill="1" applyAlignment="1">
      <alignment vertical="top"/>
    </xf>
    <xf numFmtId="166" fontId="68" fillId="2" borderId="0" xfId="103" applyNumberFormat="1" applyFont="1" applyFill="1" applyBorder="1"/>
    <xf numFmtId="43" fontId="69" fillId="2" borderId="0" xfId="103" applyFont="1" applyFill="1" applyAlignment="1">
      <alignment horizontal="center"/>
    </xf>
    <xf numFmtId="166" fontId="69" fillId="2" borderId="0" xfId="103" applyNumberFormat="1" applyFont="1" applyFill="1"/>
    <xf numFmtId="0" fontId="85" fillId="2" borderId="0" xfId="0" applyFont="1" applyFill="1" applyAlignment="1">
      <alignment horizontal="left" indent="1"/>
    </xf>
    <xf numFmtId="0" fontId="85" fillId="2" borderId="0" xfId="0" applyFont="1" applyFill="1"/>
    <xf numFmtId="166" fontId="64" fillId="2" borderId="0" xfId="278" applyNumberFormat="1" applyFont="1" applyFill="1"/>
    <xf numFmtId="166" fontId="61" fillId="2" borderId="35" xfId="0" applyNumberFormat="1" applyFont="1" applyFill="1" applyBorder="1"/>
    <xf numFmtId="43" fontId="63" fillId="2" borderId="0" xfId="103" applyFont="1" applyFill="1"/>
    <xf numFmtId="0" fontId="70" fillId="2" borderId="0" xfId="0" applyFont="1" applyFill="1"/>
    <xf numFmtId="10" fontId="63" fillId="2" borderId="0" xfId="629" applyNumberFormat="1" applyFont="1" applyFill="1"/>
    <xf numFmtId="166" fontId="63" fillId="0" borderId="0" xfId="1" applyNumberFormat="1" applyFont="1" applyFill="1" applyBorder="1" applyAlignment="1">
      <alignment horizontal="right"/>
    </xf>
    <xf numFmtId="166" fontId="0" fillId="0" borderId="0" xfId="1" applyNumberFormat="1" applyFont="1" applyFill="1" applyBorder="1"/>
    <xf numFmtId="166" fontId="63" fillId="0" borderId="0" xfId="1" applyNumberFormat="1" applyFont="1" applyAlignment="1">
      <alignment horizontal="right"/>
    </xf>
    <xf numFmtId="0" fontId="69" fillId="5" borderId="0" xfId="278" applyFont="1" applyFill="1" applyAlignment="1">
      <alignment horizontal="centerContinuous" wrapText="1"/>
    </xf>
    <xf numFmtId="0" fontId="3" fillId="6" borderId="1" xfId="0" applyFont="1" applyFill="1" applyBorder="1" applyAlignment="1">
      <alignment horizontal="center"/>
    </xf>
    <xf numFmtId="0" fontId="64" fillId="5" borderId="0" xfId="278" applyFont="1" applyFill="1" applyAlignment="1">
      <alignment horizontal="centerContinuous" wrapText="1"/>
    </xf>
    <xf numFmtId="0" fontId="85" fillId="5" borderId="0" xfId="278" applyFont="1" applyFill="1" applyAlignment="1">
      <alignment horizontal="center"/>
    </xf>
    <xf numFmtId="0" fontId="62" fillId="5" borderId="0" xfId="278" applyFont="1" applyFill="1"/>
    <xf numFmtId="166" fontId="69" fillId="5" borderId="0" xfId="278" applyNumberFormat="1" applyFont="1" applyFill="1"/>
    <xf numFmtId="43" fontId="90" fillId="2" borderId="0" xfId="1" applyFont="1" applyFill="1" applyAlignment="1">
      <alignment horizontal="center"/>
    </xf>
    <xf numFmtId="0" fontId="90" fillId="2" borderId="0" xfId="278" applyFont="1" applyFill="1" applyAlignment="1">
      <alignment horizontal="right"/>
    </xf>
    <xf numFmtId="1" fontId="3" fillId="6" borderId="0" xfId="0" applyNumberFormat="1" applyFont="1" applyFill="1"/>
    <xf numFmtId="0" fontId="0" fillId="6" borderId="0" xfId="0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0" fontId="71" fillId="6" borderId="0" xfId="0" applyFont="1" applyFill="1"/>
    <xf numFmtId="0" fontId="0" fillId="6" borderId="0" xfId="0" applyFill="1" applyAlignment="1">
      <alignment horizontal="right"/>
    </xf>
    <xf numFmtId="44" fontId="0" fillId="6" borderId="0" xfId="2" applyFont="1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173" fontId="0" fillId="6" borderId="0" xfId="0" applyNumberFormat="1" applyFill="1"/>
    <xf numFmtId="166" fontId="0" fillId="6" borderId="0" xfId="1" applyNumberFormat="1" applyFont="1" applyFill="1"/>
    <xf numFmtId="164" fontId="0" fillId="6" borderId="0" xfId="2" applyNumberFormat="1" applyFont="1" applyFill="1"/>
    <xf numFmtId="166" fontId="0" fillId="6" borderId="0" xfId="1" applyNumberFormat="1" applyFont="1" applyFill="1" applyBorder="1"/>
    <xf numFmtId="164" fontId="0" fillId="6" borderId="0" xfId="0" applyNumberFormat="1" applyFill="1"/>
    <xf numFmtId="43" fontId="0" fillId="6" borderId="0" xfId="1" applyFont="1" applyFill="1"/>
    <xf numFmtId="44" fontId="0" fillId="6" borderId="0" xfId="0" applyNumberFormat="1" applyFill="1"/>
    <xf numFmtId="164" fontId="0" fillId="6" borderId="0" xfId="2" applyNumberFormat="1" applyFont="1" applyFill="1" applyBorder="1"/>
    <xf numFmtId="16" fontId="0" fillId="6" borderId="0" xfId="0" applyNumberFormat="1" applyFill="1"/>
    <xf numFmtId="166" fontId="0" fillId="6" borderId="1" xfId="1" applyNumberFormat="1" applyFont="1" applyFill="1" applyBorder="1"/>
    <xf numFmtId="164" fontId="0" fillId="6" borderId="1" xfId="2" applyNumberFormat="1" applyFont="1" applyFill="1" applyBorder="1"/>
    <xf numFmtId="0" fontId="0" fillId="6" borderId="1" xfId="0" applyFill="1" applyBorder="1"/>
    <xf numFmtId="16" fontId="3" fillId="6" borderId="0" xfId="0" applyNumberFormat="1" applyFont="1" applyFill="1" applyAlignment="1">
      <alignment horizontal="right"/>
    </xf>
    <xf numFmtId="10" fontId="0" fillId="6" borderId="0" xfId="629" applyNumberFormat="1" applyFont="1" applyFill="1"/>
    <xf numFmtId="43" fontId="0" fillId="6" borderId="0" xfId="0" applyNumberFormat="1" applyFill="1"/>
    <xf numFmtId="16" fontId="3" fillId="6" borderId="0" xfId="0" applyNumberFormat="1" applyFont="1" applyFill="1"/>
    <xf numFmtId="166" fontId="0" fillId="6" borderId="0" xfId="0" applyNumberFormat="1" applyFill="1"/>
    <xf numFmtId="17" fontId="0" fillId="6" borderId="0" xfId="0" applyNumberFormat="1" applyFill="1"/>
    <xf numFmtId="44" fontId="0" fillId="6" borderId="1" xfId="2" applyFont="1" applyFill="1" applyBorder="1"/>
    <xf numFmtId="44" fontId="3" fillId="6" borderId="0" xfId="2" applyFont="1" applyFill="1"/>
    <xf numFmtId="43" fontId="0" fillId="6" borderId="1" xfId="1" applyFont="1" applyFill="1" applyBorder="1"/>
    <xf numFmtId="43" fontId="0" fillId="6" borderId="35" xfId="0" applyNumberFormat="1" applyFill="1" applyBorder="1"/>
    <xf numFmtId="0" fontId="3" fillId="6" borderId="0" xfId="0" applyFont="1" applyFill="1" applyAlignment="1">
      <alignment horizontal="right"/>
    </xf>
    <xf numFmtId="171" fontId="0" fillId="6" borderId="0" xfId="629" applyNumberFormat="1" applyFont="1" applyFill="1"/>
    <xf numFmtId="0" fontId="54" fillId="6" borderId="0" xfId="0" applyFont="1" applyFill="1"/>
    <xf numFmtId="0" fontId="72" fillId="6" borderId="0" xfId="0" applyFont="1" applyFill="1"/>
    <xf numFmtId="164" fontId="72" fillId="6" borderId="0" xfId="2" applyNumberFormat="1" applyFont="1" applyFill="1"/>
    <xf numFmtId="44" fontId="0" fillId="43" borderId="1" xfId="2" applyFont="1" applyFill="1" applyBorder="1"/>
    <xf numFmtId="166" fontId="0" fillId="5" borderId="0" xfId="1" applyNumberFormat="1" applyFont="1" applyFill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" fillId="6" borderId="36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3" fillId="6" borderId="0" xfId="0" applyFont="1" applyFill="1" applyAlignment="1">
      <alignment horizontal="center" wrapText="1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86" fillId="2" borderId="39" xfId="278" applyFont="1" applyFill="1" applyBorder="1" applyAlignment="1">
      <alignment horizontal="center"/>
    </xf>
    <xf numFmtId="0" fontId="86" fillId="2" borderId="40" xfId="278" applyFont="1" applyFill="1" applyBorder="1" applyAlignment="1">
      <alignment horizontal="center"/>
    </xf>
  </cellXfs>
  <cellStyles count="630">
    <cellStyle name="20% - Accent1 2" xfId="40" xr:uid="{00000000-0005-0000-0000-000000000000}"/>
    <cellStyle name="20% - Accent1 2 2" xfId="360" xr:uid="{00000000-0005-0000-0000-000001000000}"/>
    <cellStyle name="20% - Accent1 2 3" xfId="405" xr:uid="{00000000-0005-0000-0000-000002000000}"/>
    <cellStyle name="20% - Accent1 3" xfId="39" xr:uid="{00000000-0005-0000-0000-000003000000}"/>
    <cellStyle name="20% - Accent1 3 2" xfId="361" xr:uid="{00000000-0005-0000-0000-000004000000}"/>
    <cellStyle name="20% - Accent1 3 3" xfId="406" xr:uid="{00000000-0005-0000-0000-000005000000}"/>
    <cellStyle name="20% - Accent1 4" xfId="407" xr:uid="{00000000-0005-0000-0000-000006000000}"/>
    <cellStyle name="20% - Accent2 2" xfId="42" xr:uid="{00000000-0005-0000-0000-000007000000}"/>
    <cellStyle name="20% - Accent2 3" xfId="41" xr:uid="{00000000-0005-0000-0000-000008000000}"/>
    <cellStyle name="20% - Accent2 3 2" xfId="408" xr:uid="{00000000-0005-0000-0000-000009000000}"/>
    <cellStyle name="20% - Accent3 2" xfId="44" xr:uid="{00000000-0005-0000-0000-00000A000000}"/>
    <cellStyle name="20% - Accent3 3" xfId="43" xr:uid="{00000000-0005-0000-0000-00000B000000}"/>
    <cellStyle name="20% - Accent3 3 2" xfId="409" xr:uid="{00000000-0005-0000-0000-00000C000000}"/>
    <cellStyle name="20% - Accent4 2" xfId="46" xr:uid="{00000000-0005-0000-0000-00000D000000}"/>
    <cellStyle name="20% - Accent4 2 2" xfId="362" xr:uid="{00000000-0005-0000-0000-00000E000000}"/>
    <cellStyle name="20% - Accent4 2 3" xfId="410" xr:uid="{00000000-0005-0000-0000-00000F000000}"/>
    <cellStyle name="20% - Accent4 3" xfId="45" xr:uid="{00000000-0005-0000-0000-000010000000}"/>
    <cellStyle name="20% - Accent4 3 2" xfId="363" xr:uid="{00000000-0005-0000-0000-000011000000}"/>
    <cellStyle name="20% - Accent4 3 3" xfId="411" xr:uid="{00000000-0005-0000-0000-000012000000}"/>
    <cellStyle name="20% - Accent4 4" xfId="412" xr:uid="{00000000-0005-0000-0000-000013000000}"/>
    <cellStyle name="20% - Accent5 2" xfId="48" xr:uid="{00000000-0005-0000-0000-000014000000}"/>
    <cellStyle name="20% - Accent5 3" xfId="47" xr:uid="{00000000-0005-0000-0000-000015000000}"/>
    <cellStyle name="20% - Accent6 2" xfId="50" xr:uid="{00000000-0005-0000-0000-000016000000}"/>
    <cellStyle name="20% - Accent6 3" xfId="49" xr:uid="{00000000-0005-0000-0000-000017000000}"/>
    <cellStyle name="20% - Accent6 3 2" xfId="413" xr:uid="{00000000-0005-0000-0000-000018000000}"/>
    <cellStyle name="40% - Accent1 2" xfId="52" xr:uid="{00000000-0005-0000-0000-000019000000}"/>
    <cellStyle name="40% - Accent1 3" xfId="51" xr:uid="{00000000-0005-0000-0000-00001A000000}"/>
    <cellStyle name="40% - Accent1 3 2" xfId="364" xr:uid="{00000000-0005-0000-0000-00001B000000}"/>
    <cellStyle name="40% - Accent1 3 3" xfId="414" xr:uid="{00000000-0005-0000-0000-00001C000000}"/>
    <cellStyle name="40% - Accent1 4" xfId="415" xr:uid="{00000000-0005-0000-0000-00001D000000}"/>
    <cellStyle name="40% - Accent2 2" xfId="54" xr:uid="{00000000-0005-0000-0000-00001E000000}"/>
    <cellStyle name="40% - Accent2 3" xfId="53" xr:uid="{00000000-0005-0000-0000-00001F000000}"/>
    <cellStyle name="40% - Accent3 2" xfId="56" xr:uid="{00000000-0005-0000-0000-000020000000}"/>
    <cellStyle name="40% - Accent3 3" xfId="55" xr:uid="{00000000-0005-0000-0000-000021000000}"/>
    <cellStyle name="40% - Accent3 3 2" xfId="416" xr:uid="{00000000-0005-0000-0000-000022000000}"/>
    <cellStyle name="40% - Accent4 2" xfId="58" xr:uid="{00000000-0005-0000-0000-000023000000}"/>
    <cellStyle name="40% - Accent4 3" xfId="57" xr:uid="{00000000-0005-0000-0000-000024000000}"/>
    <cellStyle name="40% - Accent4 3 2" xfId="365" xr:uid="{00000000-0005-0000-0000-000025000000}"/>
    <cellStyle name="40% - Accent4 3 3" xfId="417" xr:uid="{00000000-0005-0000-0000-000026000000}"/>
    <cellStyle name="40% - Accent4 4" xfId="418" xr:uid="{00000000-0005-0000-0000-000027000000}"/>
    <cellStyle name="40% - Accent5 2" xfId="60" xr:uid="{00000000-0005-0000-0000-000028000000}"/>
    <cellStyle name="40% - Accent5 3" xfId="59" xr:uid="{00000000-0005-0000-0000-000029000000}"/>
    <cellStyle name="40% - Accent5 3 2" xfId="419" xr:uid="{00000000-0005-0000-0000-00002A000000}"/>
    <cellStyle name="40% - Accent6 2" xfId="62" xr:uid="{00000000-0005-0000-0000-00002B000000}"/>
    <cellStyle name="40% - Accent6 3" xfId="61" xr:uid="{00000000-0005-0000-0000-00002C000000}"/>
    <cellStyle name="40% - Accent6 3 2" xfId="366" xr:uid="{00000000-0005-0000-0000-00002D000000}"/>
    <cellStyle name="40% - Accent6 3 3" xfId="420" xr:uid="{00000000-0005-0000-0000-00002E000000}"/>
    <cellStyle name="40% - Accent6 4" xfId="421" xr:uid="{00000000-0005-0000-0000-00002F000000}"/>
    <cellStyle name="60% - Accent1 2" xfId="64" xr:uid="{00000000-0005-0000-0000-000030000000}"/>
    <cellStyle name="60% - Accent1 2 2" xfId="367" xr:uid="{00000000-0005-0000-0000-000031000000}"/>
    <cellStyle name="60% - Accent1 2 3" xfId="422" xr:uid="{00000000-0005-0000-0000-000032000000}"/>
    <cellStyle name="60% - Accent1 3" xfId="63" xr:uid="{00000000-0005-0000-0000-000033000000}"/>
    <cellStyle name="60% - Accent1 3 2" xfId="368" xr:uid="{00000000-0005-0000-0000-000034000000}"/>
    <cellStyle name="60% - Accent1 3 3" xfId="423" xr:uid="{00000000-0005-0000-0000-000035000000}"/>
    <cellStyle name="60% - Accent1 4" xfId="424" xr:uid="{00000000-0005-0000-0000-000036000000}"/>
    <cellStyle name="60% - Accent2 2" xfId="66" xr:uid="{00000000-0005-0000-0000-000037000000}"/>
    <cellStyle name="60% - Accent2 3" xfId="65" xr:uid="{00000000-0005-0000-0000-000038000000}"/>
    <cellStyle name="60% - Accent2 3 2" xfId="425" xr:uid="{00000000-0005-0000-0000-000039000000}"/>
    <cellStyle name="60% - Accent3 2" xfId="68" xr:uid="{00000000-0005-0000-0000-00003A000000}"/>
    <cellStyle name="60% - Accent3 3" xfId="67" xr:uid="{00000000-0005-0000-0000-00003B000000}"/>
    <cellStyle name="60% - Accent3 3 2" xfId="369" xr:uid="{00000000-0005-0000-0000-00003C000000}"/>
    <cellStyle name="60% - Accent3 3 3" xfId="426" xr:uid="{00000000-0005-0000-0000-00003D000000}"/>
    <cellStyle name="60% - Accent3 4" xfId="427" xr:uid="{00000000-0005-0000-0000-00003E000000}"/>
    <cellStyle name="60% - Accent4 2" xfId="70" xr:uid="{00000000-0005-0000-0000-00003F000000}"/>
    <cellStyle name="60% - Accent4 3" xfId="69" xr:uid="{00000000-0005-0000-0000-000040000000}"/>
    <cellStyle name="60% - Accent4 3 2" xfId="370" xr:uid="{00000000-0005-0000-0000-000041000000}"/>
    <cellStyle name="60% - Accent4 3 3" xfId="428" xr:uid="{00000000-0005-0000-0000-000042000000}"/>
    <cellStyle name="60% - Accent4 4" xfId="429" xr:uid="{00000000-0005-0000-0000-000043000000}"/>
    <cellStyle name="60% - Accent5 2" xfId="72" xr:uid="{00000000-0005-0000-0000-000044000000}"/>
    <cellStyle name="60% - Accent5 2 2" xfId="371" xr:uid="{00000000-0005-0000-0000-000045000000}"/>
    <cellStyle name="60% - Accent5 2 3" xfId="430" xr:uid="{00000000-0005-0000-0000-000046000000}"/>
    <cellStyle name="60% - Accent5 3" xfId="71" xr:uid="{00000000-0005-0000-0000-000047000000}"/>
    <cellStyle name="60% - Accent5 3 2" xfId="431" xr:uid="{00000000-0005-0000-0000-000048000000}"/>
    <cellStyle name="60% - Accent6 2" xfId="74" xr:uid="{00000000-0005-0000-0000-000049000000}"/>
    <cellStyle name="60% - Accent6 3" xfId="73" xr:uid="{00000000-0005-0000-0000-00004A000000}"/>
    <cellStyle name="60% - Accent6 3 2" xfId="432" xr:uid="{00000000-0005-0000-0000-00004B000000}"/>
    <cellStyle name="Accent1 2" xfId="76" xr:uid="{00000000-0005-0000-0000-00004C000000}"/>
    <cellStyle name="Accent1 2 2" xfId="372" xr:uid="{00000000-0005-0000-0000-00004D000000}"/>
    <cellStyle name="Accent1 2 3" xfId="433" xr:uid="{00000000-0005-0000-0000-00004E000000}"/>
    <cellStyle name="Accent1 3" xfId="75" xr:uid="{00000000-0005-0000-0000-00004F000000}"/>
    <cellStyle name="Accent1 3 2" xfId="373" xr:uid="{00000000-0005-0000-0000-000050000000}"/>
    <cellStyle name="Accent1 3 3" xfId="434" xr:uid="{00000000-0005-0000-0000-000051000000}"/>
    <cellStyle name="Accent1 4" xfId="435" xr:uid="{00000000-0005-0000-0000-000052000000}"/>
    <cellStyle name="Accent2 2" xfId="78" xr:uid="{00000000-0005-0000-0000-000053000000}"/>
    <cellStyle name="Accent2 3" xfId="77" xr:uid="{00000000-0005-0000-0000-000054000000}"/>
    <cellStyle name="Accent2 3 2" xfId="436" xr:uid="{00000000-0005-0000-0000-000055000000}"/>
    <cellStyle name="Accent3 2" xfId="80" xr:uid="{00000000-0005-0000-0000-000056000000}"/>
    <cellStyle name="Accent3 2 2" xfId="374" xr:uid="{00000000-0005-0000-0000-000057000000}"/>
    <cellStyle name="Accent3 2 3" xfId="437" xr:uid="{00000000-0005-0000-0000-000058000000}"/>
    <cellStyle name="Accent3 3" xfId="79" xr:uid="{00000000-0005-0000-0000-000059000000}"/>
    <cellStyle name="Accent3 3 2" xfId="438" xr:uid="{00000000-0005-0000-0000-00005A000000}"/>
    <cellStyle name="Accent4 2" xfId="82" xr:uid="{00000000-0005-0000-0000-00005B000000}"/>
    <cellStyle name="Accent4 3" xfId="81" xr:uid="{00000000-0005-0000-0000-00005C000000}"/>
    <cellStyle name="Accent4 3 2" xfId="439" xr:uid="{00000000-0005-0000-0000-00005D000000}"/>
    <cellStyle name="Accent5 2" xfId="84" xr:uid="{00000000-0005-0000-0000-00005E000000}"/>
    <cellStyle name="Accent5 3" xfId="83" xr:uid="{00000000-0005-0000-0000-00005F000000}"/>
    <cellStyle name="Accent6 2" xfId="86" xr:uid="{00000000-0005-0000-0000-000060000000}"/>
    <cellStyle name="Accent6 2 2" xfId="375" xr:uid="{00000000-0005-0000-0000-000061000000}"/>
    <cellStyle name="Accent6 2 3" xfId="440" xr:uid="{00000000-0005-0000-0000-000062000000}"/>
    <cellStyle name="Accent6 3" xfId="85" xr:uid="{00000000-0005-0000-0000-000063000000}"/>
    <cellStyle name="Accent6 3 2" xfId="441" xr:uid="{00000000-0005-0000-0000-000064000000}"/>
    <cellStyle name="Accounting" xfId="87" xr:uid="{00000000-0005-0000-0000-000065000000}"/>
    <cellStyle name="Accounting 2" xfId="88" xr:uid="{00000000-0005-0000-0000-000066000000}"/>
    <cellStyle name="Accounting 3" xfId="89" xr:uid="{00000000-0005-0000-0000-000067000000}"/>
    <cellStyle name="Accounting_2011-11" xfId="90" xr:uid="{00000000-0005-0000-0000-000068000000}"/>
    <cellStyle name="APS" xfId="442" xr:uid="{00000000-0005-0000-0000-000069000000}"/>
    <cellStyle name="APSLabels" xfId="443" xr:uid="{00000000-0005-0000-0000-00006A000000}"/>
    <cellStyle name="Bad 2" xfId="92" xr:uid="{00000000-0005-0000-0000-00006B000000}"/>
    <cellStyle name="Bad 3" xfId="91" xr:uid="{00000000-0005-0000-0000-00006C000000}"/>
    <cellStyle name="Bad 3 2" xfId="444" xr:uid="{00000000-0005-0000-0000-00006D000000}"/>
    <cellStyle name="Budget" xfId="93" xr:uid="{00000000-0005-0000-0000-00006E000000}"/>
    <cellStyle name="Budget 2" xfId="94" xr:uid="{00000000-0005-0000-0000-00006F000000}"/>
    <cellStyle name="Budget 3" xfId="95" xr:uid="{00000000-0005-0000-0000-000070000000}"/>
    <cellStyle name="Budget_2011-11" xfId="96" xr:uid="{00000000-0005-0000-0000-000071000000}"/>
    <cellStyle name="Calculation 2" xfId="98" xr:uid="{00000000-0005-0000-0000-000072000000}"/>
    <cellStyle name="Calculation 2 2" xfId="376" xr:uid="{00000000-0005-0000-0000-000073000000}"/>
    <cellStyle name="Calculation 2 3" xfId="445" xr:uid="{00000000-0005-0000-0000-000074000000}"/>
    <cellStyle name="Calculation 3" xfId="97" xr:uid="{00000000-0005-0000-0000-000075000000}"/>
    <cellStyle name="Calculation 3 2" xfId="377" xr:uid="{00000000-0005-0000-0000-000076000000}"/>
    <cellStyle name="Calculation 3 3" xfId="446" xr:uid="{00000000-0005-0000-0000-000077000000}"/>
    <cellStyle name="Calculation 4" xfId="447" xr:uid="{00000000-0005-0000-0000-000078000000}"/>
    <cellStyle name="Check Cell 2" xfId="100" xr:uid="{00000000-0005-0000-0000-000079000000}"/>
    <cellStyle name="Check Cell 3" xfId="99" xr:uid="{00000000-0005-0000-0000-00007A000000}"/>
    <cellStyle name="Color" xfId="448" xr:uid="{00000000-0005-0000-0000-00007B000000}"/>
    <cellStyle name="combo" xfId="101" xr:uid="{00000000-0005-0000-0000-00007C000000}"/>
    <cellStyle name="Comma" xfId="1" builtinId="3"/>
    <cellStyle name="Comma 10" xfId="103" xr:uid="{00000000-0005-0000-0000-00007E000000}"/>
    <cellStyle name="Comma 10 2" xfId="449" xr:uid="{00000000-0005-0000-0000-00007F000000}"/>
    <cellStyle name="Comma 11" xfId="104" xr:uid="{00000000-0005-0000-0000-000080000000}"/>
    <cellStyle name="Comma 11 2" xfId="450" xr:uid="{00000000-0005-0000-0000-000081000000}"/>
    <cellStyle name="Comma 12" xfId="102" xr:uid="{00000000-0005-0000-0000-000082000000}"/>
    <cellStyle name="Comma 12 2" xfId="275" xr:uid="{00000000-0005-0000-0000-000083000000}"/>
    <cellStyle name="Comma 12 2 2" xfId="451" xr:uid="{00000000-0005-0000-0000-000084000000}"/>
    <cellStyle name="Comma 12 3" xfId="281" xr:uid="{00000000-0005-0000-0000-000085000000}"/>
    <cellStyle name="Comma 12 4" xfId="452" xr:uid="{00000000-0005-0000-0000-000086000000}"/>
    <cellStyle name="Comma 12 5" xfId="453" xr:uid="{00000000-0005-0000-0000-000087000000}"/>
    <cellStyle name="Comma 13" xfId="282" xr:uid="{00000000-0005-0000-0000-000088000000}"/>
    <cellStyle name="Comma 13 2" xfId="454" xr:uid="{00000000-0005-0000-0000-000089000000}"/>
    <cellStyle name="Comma 13 3" xfId="455" xr:uid="{00000000-0005-0000-0000-00008A000000}"/>
    <cellStyle name="Comma 14" xfId="283" xr:uid="{00000000-0005-0000-0000-00008B000000}"/>
    <cellStyle name="Comma 15" xfId="284" xr:uid="{00000000-0005-0000-0000-00008C000000}"/>
    <cellStyle name="Comma 15 2" xfId="456" xr:uid="{00000000-0005-0000-0000-00008D000000}"/>
    <cellStyle name="Comma 15 3" xfId="457" xr:uid="{00000000-0005-0000-0000-00008E000000}"/>
    <cellStyle name="Comma 16" xfId="285" xr:uid="{00000000-0005-0000-0000-00008F000000}"/>
    <cellStyle name="Comma 17" xfId="301" xr:uid="{00000000-0005-0000-0000-000090000000}"/>
    <cellStyle name="Comma 17 2" xfId="378" xr:uid="{00000000-0005-0000-0000-000091000000}"/>
    <cellStyle name="Comma 17 3" xfId="458" xr:uid="{00000000-0005-0000-0000-000092000000}"/>
    <cellStyle name="Comma 18" xfId="302" xr:uid="{00000000-0005-0000-0000-000093000000}"/>
    <cellStyle name="Comma 18 2" xfId="303" xr:uid="{00000000-0005-0000-0000-000094000000}"/>
    <cellStyle name="Comma 18 3" xfId="379" xr:uid="{00000000-0005-0000-0000-000095000000}"/>
    <cellStyle name="Comma 19" xfId="299" xr:uid="{00000000-0005-0000-0000-000096000000}"/>
    <cellStyle name="Comma 2" xfId="5" xr:uid="{00000000-0005-0000-0000-000097000000}"/>
    <cellStyle name="Comma 2 2" xfId="6" xr:uid="{00000000-0005-0000-0000-000098000000}"/>
    <cellStyle name="Comma 2 2 2" xfId="304" xr:uid="{00000000-0005-0000-0000-000099000000}"/>
    <cellStyle name="Comma 2 2 2 2" xfId="459" xr:uid="{00000000-0005-0000-0000-00009A000000}"/>
    <cellStyle name="Comma 2 2 3" xfId="460" xr:uid="{00000000-0005-0000-0000-00009B000000}"/>
    <cellStyle name="Comma 2 3" xfId="105" xr:uid="{00000000-0005-0000-0000-00009C000000}"/>
    <cellStyle name="Comma 2 4" xfId="305" xr:uid="{00000000-0005-0000-0000-00009D000000}"/>
    <cellStyle name="Comma 2 4 2" xfId="380" xr:uid="{00000000-0005-0000-0000-00009E000000}"/>
    <cellStyle name="Comma 2 4 3" xfId="461" xr:uid="{00000000-0005-0000-0000-00009F000000}"/>
    <cellStyle name="Comma 2 5" xfId="359" xr:uid="{00000000-0005-0000-0000-0000A0000000}"/>
    <cellStyle name="Comma 2 6" xfId="7" xr:uid="{00000000-0005-0000-0000-0000A1000000}"/>
    <cellStyle name="Comma 2 6 2" xfId="8" xr:uid="{00000000-0005-0000-0000-0000A2000000}"/>
    <cellStyle name="Comma 20" xfId="462" xr:uid="{00000000-0005-0000-0000-0000A3000000}"/>
    <cellStyle name="Comma 21" xfId="463" xr:uid="{00000000-0005-0000-0000-0000A4000000}"/>
    <cellStyle name="Comma 21 2" xfId="464" xr:uid="{00000000-0005-0000-0000-0000A5000000}"/>
    <cellStyle name="Comma 3" xfId="9" xr:uid="{00000000-0005-0000-0000-0000A6000000}"/>
    <cellStyle name="Comma 3 2" xfId="106" xr:uid="{00000000-0005-0000-0000-0000A7000000}"/>
    <cellStyle name="Comma 3 2 2" xfId="107" xr:uid="{00000000-0005-0000-0000-0000A8000000}"/>
    <cellStyle name="Comma 3 3" xfId="286" xr:uid="{00000000-0005-0000-0000-0000A9000000}"/>
    <cellStyle name="Comma 3 4" xfId="306" xr:uid="{00000000-0005-0000-0000-0000AA000000}"/>
    <cellStyle name="Comma 4" xfId="108" xr:uid="{00000000-0005-0000-0000-0000AB000000}"/>
    <cellStyle name="Comma 4 2" xfId="109" xr:uid="{00000000-0005-0000-0000-0000AC000000}"/>
    <cellStyle name="Comma 4 2 2" xfId="287" xr:uid="{00000000-0005-0000-0000-0000AD000000}"/>
    <cellStyle name="Comma 4 2 3" xfId="307" xr:uid="{00000000-0005-0000-0000-0000AE000000}"/>
    <cellStyle name="Comma 4 2 4" xfId="465" xr:uid="{00000000-0005-0000-0000-0000AF000000}"/>
    <cellStyle name="Comma 4 3" xfId="110" xr:uid="{00000000-0005-0000-0000-0000B0000000}"/>
    <cellStyle name="Comma 4 3 2" xfId="288" xr:uid="{00000000-0005-0000-0000-0000B1000000}"/>
    <cellStyle name="Comma 4 3 3" xfId="308" xr:uid="{00000000-0005-0000-0000-0000B2000000}"/>
    <cellStyle name="Comma 4 4" xfId="289" xr:uid="{00000000-0005-0000-0000-0000B3000000}"/>
    <cellStyle name="Comma 4 4 2" xfId="309" xr:uid="{00000000-0005-0000-0000-0000B4000000}"/>
    <cellStyle name="Comma 4 4 3" xfId="310" xr:uid="{00000000-0005-0000-0000-0000B5000000}"/>
    <cellStyle name="Comma 4 5" xfId="111" xr:uid="{00000000-0005-0000-0000-0000B6000000}"/>
    <cellStyle name="Comma 4 5 2" xfId="311" xr:uid="{00000000-0005-0000-0000-0000B7000000}"/>
    <cellStyle name="Comma 4 6" xfId="279" xr:uid="{00000000-0005-0000-0000-0000B8000000}"/>
    <cellStyle name="Comma 5" xfId="112" xr:uid="{00000000-0005-0000-0000-0000B9000000}"/>
    <cellStyle name="Comma 5 2" xfId="312" xr:uid="{00000000-0005-0000-0000-0000BA000000}"/>
    <cellStyle name="Comma 5 2 2" xfId="466" xr:uid="{00000000-0005-0000-0000-0000BB000000}"/>
    <cellStyle name="Comma 5 3" xfId="313" xr:uid="{00000000-0005-0000-0000-0000BC000000}"/>
    <cellStyle name="Comma 5 4" xfId="467" xr:uid="{00000000-0005-0000-0000-0000BD000000}"/>
    <cellStyle name="Comma 5 5" xfId="468" xr:uid="{00000000-0005-0000-0000-0000BE000000}"/>
    <cellStyle name="Comma 6" xfId="113" xr:uid="{00000000-0005-0000-0000-0000BF000000}"/>
    <cellStyle name="Comma 6 2" xfId="314" xr:uid="{00000000-0005-0000-0000-0000C0000000}"/>
    <cellStyle name="Comma 6 2 2" xfId="469" xr:uid="{00000000-0005-0000-0000-0000C1000000}"/>
    <cellStyle name="Comma 6 3" xfId="470" xr:uid="{00000000-0005-0000-0000-0000C2000000}"/>
    <cellStyle name="Comma 6 4" xfId="471" xr:uid="{00000000-0005-0000-0000-0000C3000000}"/>
    <cellStyle name="Comma 7" xfId="114" xr:uid="{00000000-0005-0000-0000-0000C4000000}"/>
    <cellStyle name="Comma 7 2" xfId="472" xr:uid="{00000000-0005-0000-0000-0000C5000000}"/>
    <cellStyle name="Comma 7 2 2" xfId="473" xr:uid="{00000000-0005-0000-0000-0000C6000000}"/>
    <cellStyle name="Comma 7 3" xfId="474" xr:uid="{00000000-0005-0000-0000-0000C7000000}"/>
    <cellStyle name="Comma 8" xfId="115" xr:uid="{00000000-0005-0000-0000-0000C8000000}"/>
    <cellStyle name="Comma 8 2" xfId="475" xr:uid="{00000000-0005-0000-0000-0000C9000000}"/>
    <cellStyle name="Comma 8 2 2" xfId="476" xr:uid="{00000000-0005-0000-0000-0000CA000000}"/>
    <cellStyle name="Comma 8 3" xfId="477" xr:uid="{00000000-0005-0000-0000-0000CB000000}"/>
    <cellStyle name="Comma 8 4" xfId="478" xr:uid="{00000000-0005-0000-0000-0000CC000000}"/>
    <cellStyle name="Comma 9" xfId="116" xr:uid="{00000000-0005-0000-0000-0000CD000000}"/>
    <cellStyle name="Comma 9 2" xfId="479" xr:uid="{00000000-0005-0000-0000-0000CE000000}"/>
    <cellStyle name="Comma(2)" xfId="117" xr:uid="{00000000-0005-0000-0000-0000CF000000}"/>
    <cellStyle name="Comma0" xfId="315" xr:uid="{00000000-0005-0000-0000-0000D0000000}"/>
    <cellStyle name="Comma0 - Style2" xfId="118" xr:uid="{00000000-0005-0000-0000-0000D1000000}"/>
    <cellStyle name="Comma1 - Style1" xfId="119" xr:uid="{00000000-0005-0000-0000-0000D2000000}"/>
    <cellStyle name="Comments" xfId="120" xr:uid="{00000000-0005-0000-0000-0000D3000000}"/>
    <cellStyle name="Currency" xfId="2" builtinId="4"/>
    <cellStyle name="Currency 10" xfId="300" xr:uid="{00000000-0005-0000-0000-0000D5000000}"/>
    <cellStyle name="Currency 11" xfId="480" xr:uid="{00000000-0005-0000-0000-0000D6000000}"/>
    <cellStyle name="Currency 12" xfId="481" xr:uid="{00000000-0005-0000-0000-0000D7000000}"/>
    <cellStyle name="Currency 13" xfId="482" xr:uid="{00000000-0005-0000-0000-0000D8000000}"/>
    <cellStyle name="Currency 2" xfId="10" xr:uid="{00000000-0005-0000-0000-0000D9000000}"/>
    <cellStyle name="Currency 2 2" xfId="11" xr:uid="{00000000-0005-0000-0000-0000DA000000}"/>
    <cellStyle name="Currency 2 2 2" xfId="123" xr:uid="{00000000-0005-0000-0000-0000DB000000}"/>
    <cellStyle name="Currency 2 2 3" xfId="483" xr:uid="{00000000-0005-0000-0000-0000DC000000}"/>
    <cellStyle name="Currency 2 2 4" xfId="484" xr:uid="{00000000-0005-0000-0000-0000DD000000}"/>
    <cellStyle name="Currency 2 3" xfId="122" xr:uid="{00000000-0005-0000-0000-0000DE000000}"/>
    <cellStyle name="Currency 2 3 2" xfId="381" xr:uid="{00000000-0005-0000-0000-0000DF000000}"/>
    <cellStyle name="Currency 2 3 3" xfId="485" xr:uid="{00000000-0005-0000-0000-0000E0000000}"/>
    <cellStyle name="Currency 2 4" xfId="316" xr:uid="{00000000-0005-0000-0000-0000E1000000}"/>
    <cellStyle name="Currency 2 6" xfId="12" xr:uid="{00000000-0005-0000-0000-0000E2000000}"/>
    <cellStyle name="Currency 2 6 2" xfId="13" xr:uid="{00000000-0005-0000-0000-0000E3000000}"/>
    <cellStyle name="Currency 3" xfId="14" xr:uid="{00000000-0005-0000-0000-0000E4000000}"/>
    <cellStyle name="Currency 3 2" xfId="125" xr:uid="{00000000-0005-0000-0000-0000E5000000}"/>
    <cellStyle name="Currency 3 2 2" xfId="486" xr:uid="{00000000-0005-0000-0000-0000E6000000}"/>
    <cellStyle name="Currency 3 3" xfId="124" xr:uid="{00000000-0005-0000-0000-0000E7000000}"/>
    <cellStyle name="Currency 3 3 2" xfId="487" xr:uid="{00000000-0005-0000-0000-0000E8000000}"/>
    <cellStyle name="Currency 3 4" xfId="290" xr:uid="{00000000-0005-0000-0000-0000E9000000}"/>
    <cellStyle name="Currency 3 5" xfId="488" xr:uid="{00000000-0005-0000-0000-0000EA000000}"/>
    <cellStyle name="Currency 4" xfId="15" xr:uid="{00000000-0005-0000-0000-0000EB000000}"/>
    <cellStyle name="Currency 4 2" xfId="16" xr:uid="{00000000-0005-0000-0000-0000EC000000}"/>
    <cellStyle name="Currency 4 2 2" xfId="489" xr:uid="{00000000-0005-0000-0000-0000ED000000}"/>
    <cellStyle name="Currency 4 3" xfId="490" xr:uid="{00000000-0005-0000-0000-0000EE000000}"/>
    <cellStyle name="Currency 4 4" xfId="491" xr:uid="{00000000-0005-0000-0000-0000EF000000}"/>
    <cellStyle name="Currency 5" xfId="121" xr:uid="{00000000-0005-0000-0000-0000F0000000}"/>
    <cellStyle name="Currency 5 2" xfId="274" xr:uid="{00000000-0005-0000-0000-0000F1000000}"/>
    <cellStyle name="Currency 5 3" xfId="291" xr:uid="{00000000-0005-0000-0000-0000F2000000}"/>
    <cellStyle name="Currency 6" xfId="292" xr:uid="{00000000-0005-0000-0000-0000F3000000}"/>
    <cellStyle name="Currency 7" xfId="293" xr:uid="{00000000-0005-0000-0000-0000F4000000}"/>
    <cellStyle name="Currency 8" xfId="317" xr:uid="{00000000-0005-0000-0000-0000F5000000}"/>
    <cellStyle name="Currency 8 2" xfId="382" xr:uid="{00000000-0005-0000-0000-0000F6000000}"/>
    <cellStyle name="Currency 9" xfId="318" xr:uid="{00000000-0005-0000-0000-0000F7000000}"/>
    <cellStyle name="Currency0" xfId="319" xr:uid="{00000000-0005-0000-0000-0000F8000000}"/>
    <cellStyle name="Data Enter" xfId="126" xr:uid="{00000000-0005-0000-0000-0000F9000000}"/>
    <cellStyle name="date" xfId="320" xr:uid="{00000000-0005-0000-0000-0000FA000000}"/>
    <cellStyle name="Explanatory Text 2" xfId="128" xr:uid="{00000000-0005-0000-0000-0000FB000000}"/>
    <cellStyle name="Explanatory Text 3" xfId="127" xr:uid="{00000000-0005-0000-0000-0000FC000000}"/>
    <cellStyle name="F9ReportControlStyle_ctpInquire" xfId="321" xr:uid="{00000000-0005-0000-0000-0000FD000000}"/>
    <cellStyle name="FactSheet" xfId="129" xr:uid="{00000000-0005-0000-0000-0000FE000000}"/>
    <cellStyle name="fish" xfId="322" xr:uid="{00000000-0005-0000-0000-0000FF000000}"/>
    <cellStyle name="Good 2" xfId="131" xr:uid="{00000000-0005-0000-0000-000000010000}"/>
    <cellStyle name="Good 3" xfId="130" xr:uid="{00000000-0005-0000-0000-000001010000}"/>
    <cellStyle name="Good 3 2" xfId="492" xr:uid="{00000000-0005-0000-0000-000002010000}"/>
    <cellStyle name="Good 4" xfId="323" xr:uid="{00000000-0005-0000-0000-000003010000}"/>
    <cellStyle name="Heading 1 2" xfId="133" xr:uid="{00000000-0005-0000-0000-000004010000}"/>
    <cellStyle name="Heading 1 2 2" xfId="383" xr:uid="{00000000-0005-0000-0000-000005010000}"/>
    <cellStyle name="Heading 1 2 3" xfId="493" xr:uid="{00000000-0005-0000-0000-000006010000}"/>
    <cellStyle name="Heading 1 3" xfId="132" xr:uid="{00000000-0005-0000-0000-000007010000}"/>
    <cellStyle name="Heading 1 3 2" xfId="384" xr:uid="{00000000-0005-0000-0000-000008010000}"/>
    <cellStyle name="Heading 1 3 3" xfId="494" xr:uid="{00000000-0005-0000-0000-000009010000}"/>
    <cellStyle name="Heading 1 4" xfId="495" xr:uid="{00000000-0005-0000-0000-00000A010000}"/>
    <cellStyle name="Heading 2 2" xfId="135" xr:uid="{00000000-0005-0000-0000-00000B010000}"/>
    <cellStyle name="Heading 2 2 2" xfId="385" xr:uid="{00000000-0005-0000-0000-00000C010000}"/>
    <cellStyle name="Heading 2 2 3" xfId="496" xr:uid="{00000000-0005-0000-0000-00000D010000}"/>
    <cellStyle name="Heading 2 3" xfId="134" xr:uid="{00000000-0005-0000-0000-00000E010000}"/>
    <cellStyle name="Heading 2 3 2" xfId="386" xr:uid="{00000000-0005-0000-0000-00000F010000}"/>
    <cellStyle name="Heading 2 3 3" xfId="497" xr:uid="{00000000-0005-0000-0000-000010010000}"/>
    <cellStyle name="Heading 2 4" xfId="498" xr:uid="{00000000-0005-0000-0000-000011010000}"/>
    <cellStyle name="Heading 3 2" xfId="137" xr:uid="{00000000-0005-0000-0000-000012010000}"/>
    <cellStyle name="Heading 3 2 2" xfId="387" xr:uid="{00000000-0005-0000-0000-000013010000}"/>
    <cellStyle name="Heading 3 2 3" xfId="499" xr:uid="{00000000-0005-0000-0000-000014010000}"/>
    <cellStyle name="Heading 3 3" xfId="136" xr:uid="{00000000-0005-0000-0000-000015010000}"/>
    <cellStyle name="Heading 3 3 2" xfId="388" xr:uid="{00000000-0005-0000-0000-000016010000}"/>
    <cellStyle name="Heading 3 3 3" xfId="500" xr:uid="{00000000-0005-0000-0000-000017010000}"/>
    <cellStyle name="Heading 3 4" xfId="501" xr:uid="{00000000-0005-0000-0000-000018010000}"/>
    <cellStyle name="Heading 4 2" xfId="139" xr:uid="{00000000-0005-0000-0000-000019010000}"/>
    <cellStyle name="Heading 4 3" xfId="138" xr:uid="{00000000-0005-0000-0000-00001A010000}"/>
    <cellStyle name="Heading 4 3 2" xfId="502" xr:uid="{00000000-0005-0000-0000-00001B010000}"/>
    <cellStyle name="Hyperlink 2" xfId="140" xr:uid="{00000000-0005-0000-0000-00001C010000}"/>
    <cellStyle name="Hyperlink 3" xfId="141" xr:uid="{00000000-0005-0000-0000-00001D010000}"/>
    <cellStyle name="Hyperlink 3 2" xfId="294" xr:uid="{00000000-0005-0000-0000-00001E010000}"/>
    <cellStyle name="Input 2" xfId="143" xr:uid="{00000000-0005-0000-0000-00001F010000}"/>
    <cellStyle name="Input 3" xfId="142" xr:uid="{00000000-0005-0000-0000-000020010000}"/>
    <cellStyle name="Input 3 2" xfId="503" xr:uid="{00000000-0005-0000-0000-000021010000}"/>
    <cellStyle name="input(0)" xfId="144" xr:uid="{00000000-0005-0000-0000-000022010000}"/>
    <cellStyle name="Input(2)" xfId="145" xr:uid="{00000000-0005-0000-0000-000023010000}"/>
    <cellStyle name="Labels" xfId="504" xr:uid="{00000000-0005-0000-0000-000024010000}"/>
    <cellStyle name="Linked Cell 2" xfId="147" xr:uid="{00000000-0005-0000-0000-000025010000}"/>
    <cellStyle name="Linked Cell 2 2" xfId="389" xr:uid="{00000000-0005-0000-0000-000026010000}"/>
    <cellStyle name="Linked Cell 2 3" xfId="505" xr:uid="{00000000-0005-0000-0000-000027010000}"/>
    <cellStyle name="Linked Cell 3" xfId="146" xr:uid="{00000000-0005-0000-0000-000028010000}"/>
    <cellStyle name="Linked Cell 3 2" xfId="506" xr:uid="{00000000-0005-0000-0000-000029010000}"/>
    <cellStyle name="Neutral 2" xfId="149" xr:uid="{00000000-0005-0000-0000-00002A010000}"/>
    <cellStyle name="Neutral 2 2" xfId="390" xr:uid="{00000000-0005-0000-0000-00002B010000}"/>
    <cellStyle name="Neutral 2 3" xfId="507" xr:uid="{00000000-0005-0000-0000-00002C010000}"/>
    <cellStyle name="Neutral 3" xfId="148" xr:uid="{00000000-0005-0000-0000-00002D010000}"/>
    <cellStyle name="Neutral 3 2" xfId="508" xr:uid="{00000000-0005-0000-0000-00002E010000}"/>
    <cellStyle name="New_normal" xfId="150" xr:uid="{00000000-0005-0000-0000-00002F010000}"/>
    <cellStyle name="Normal" xfId="0" builtinId="0"/>
    <cellStyle name="Normal - Style1" xfId="151" xr:uid="{00000000-0005-0000-0000-000031010000}"/>
    <cellStyle name="Normal - Style2" xfId="152" xr:uid="{00000000-0005-0000-0000-000032010000}"/>
    <cellStyle name="Normal - Style3" xfId="153" xr:uid="{00000000-0005-0000-0000-000033010000}"/>
    <cellStyle name="Normal - Style4" xfId="154" xr:uid="{00000000-0005-0000-0000-000034010000}"/>
    <cellStyle name="Normal - Style5" xfId="155" xr:uid="{00000000-0005-0000-0000-000035010000}"/>
    <cellStyle name="Normal 10" xfId="156" xr:uid="{00000000-0005-0000-0000-000036010000}"/>
    <cellStyle name="Normal 10 2" xfId="17" xr:uid="{00000000-0005-0000-0000-000037010000}"/>
    <cellStyle name="Normal 10 2 2" xfId="324" xr:uid="{00000000-0005-0000-0000-000038010000}"/>
    <cellStyle name="Normal 10 2 3" xfId="391" xr:uid="{00000000-0005-0000-0000-000039010000}"/>
    <cellStyle name="Normal 10 2 4" xfId="509" xr:uid="{00000000-0005-0000-0000-00003A010000}"/>
    <cellStyle name="Normal 10 2 5" xfId="510" xr:uid="{00000000-0005-0000-0000-00003B010000}"/>
    <cellStyle name="Normal 10 3" xfId="511" xr:uid="{00000000-0005-0000-0000-00003C010000}"/>
    <cellStyle name="Normal 10_2112 DF Schedule" xfId="325" xr:uid="{00000000-0005-0000-0000-00003D010000}"/>
    <cellStyle name="Normal 100" xfId="512" xr:uid="{00000000-0005-0000-0000-00003E010000}"/>
    <cellStyle name="Normal 101" xfId="513" xr:uid="{00000000-0005-0000-0000-00003F010000}"/>
    <cellStyle name="Normal 102" xfId="514" xr:uid="{00000000-0005-0000-0000-000040010000}"/>
    <cellStyle name="Normal 103" xfId="515" xr:uid="{00000000-0005-0000-0000-000041010000}"/>
    <cellStyle name="Normal 104" xfId="516" xr:uid="{00000000-0005-0000-0000-000042010000}"/>
    <cellStyle name="Normal 105" xfId="517" xr:uid="{00000000-0005-0000-0000-000043010000}"/>
    <cellStyle name="Normal 106" xfId="518" xr:uid="{00000000-0005-0000-0000-000044010000}"/>
    <cellStyle name="Normal 107" xfId="519" xr:uid="{00000000-0005-0000-0000-000045010000}"/>
    <cellStyle name="Normal 108" xfId="520" xr:uid="{00000000-0005-0000-0000-000046010000}"/>
    <cellStyle name="Normal 109" xfId="521" xr:uid="{00000000-0005-0000-0000-000047010000}"/>
    <cellStyle name="Normal 109 2" xfId="522" xr:uid="{00000000-0005-0000-0000-000048010000}"/>
    <cellStyle name="Normal 11" xfId="157" xr:uid="{00000000-0005-0000-0000-000049010000}"/>
    <cellStyle name="Normal 11 2" xfId="326" xr:uid="{00000000-0005-0000-0000-00004A010000}"/>
    <cellStyle name="Normal 11 2 2" xfId="523" xr:uid="{00000000-0005-0000-0000-00004B010000}"/>
    <cellStyle name="Normal 11 2 3" xfId="524" xr:uid="{00000000-0005-0000-0000-00004C010000}"/>
    <cellStyle name="Normal 11 3" xfId="525" xr:uid="{00000000-0005-0000-0000-00004D010000}"/>
    <cellStyle name="Normal 110" xfId="526" xr:uid="{00000000-0005-0000-0000-00004E010000}"/>
    <cellStyle name="Normal 111" xfId="527" xr:uid="{00000000-0005-0000-0000-00004F010000}"/>
    <cellStyle name="Normal 112" xfId="528" xr:uid="{00000000-0005-0000-0000-000050010000}"/>
    <cellStyle name="Normal 12" xfId="158" xr:uid="{00000000-0005-0000-0000-000051010000}"/>
    <cellStyle name="Normal 12 2" xfId="392" xr:uid="{00000000-0005-0000-0000-000052010000}"/>
    <cellStyle name="Normal 12 2 2" xfId="529" xr:uid="{00000000-0005-0000-0000-000053010000}"/>
    <cellStyle name="Normal 12 3" xfId="530" xr:uid="{00000000-0005-0000-0000-000054010000}"/>
    <cellStyle name="Normal 12 4" xfId="531" xr:uid="{00000000-0005-0000-0000-000055010000}"/>
    <cellStyle name="Normal 12 5" xfId="532" xr:uid="{00000000-0005-0000-0000-000056010000}"/>
    <cellStyle name="Normal 12_Sheet1" xfId="533" xr:uid="{00000000-0005-0000-0000-000057010000}"/>
    <cellStyle name="Normal 13" xfId="159" xr:uid="{00000000-0005-0000-0000-000058010000}"/>
    <cellStyle name="Normal 13 2" xfId="393" xr:uid="{00000000-0005-0000-0000-000059010000}"/>
    <cellStyle name="Normal 13 2 2" xfId="534" xr:uid="{00000000-0005-0000-0000-00005A010000}"/>
    <cellStyle name="Normal 13 3" xfId="535" xr:uid="{00000000-0005-0000-0000-00005B010000}"/>
    <cellStyle name="Normal 13 4" xfId="536" xr:uid="{00000000-0005-0000-0000-00005C010000}"/>
    <cellStyle name="Normal 13 5" xfId="537" xr:uid="{00000000-0005-0000-0000-00005D010000}"/>
    <cellStyle name="Normal 13_Sheet1" xfId="538" xr:uid="{00000000-0005-0000-0000-00005E010000}"/>
    <cellStyle name="Normal 14" xfId="160" xr:uid="{00000000-0005-0000-0000-00005F010000}"/>
    <cellStyle name="Normal 14 2" xfId="394" xr:uid="{00000000-0005-0000-0000-000060010000}"/>
    <cellStyle name="Normal 14 3" xfId="539" xr:uid="{00000000-0005-0000-0000-000061010000}"/>
    <cellStyle name="Normal 14 4" xfId="540" xr:uid="{00000000-0005-0000-0000-000062010000}"/>
    <cellStyle name="Normal 14_Sheet1" xfId="541" xr:uid="{00000000-0005-0000-0000-000063010000}"/>
    <cellStyle name="Normal 15" xfId="161" xr:uid="{00000000-0005-0000-0000-000064010000}"/>
    <cellStyle name="Normal 15 2" xfId="395" xr:uid="{00000000-0005-0000-0000-000065010000}"/>
    <cellStyle name="Normal 15 3" xfId="542" xr:uid="{00000000-0005-0000-0000-000066010000}"/>
    <cellStyle name="Normal 15 4" xfId="543" xr:uid="{00000000-0005-0000-0000-000067010000}"/>
    <cellStyle name="Normal 16" xfId="162" xr:uid="{00000000-0005-0000-0000-000068010000}"/>
    <cellStyle name="Normal 16 2" xfId="327" xr:uid="{00000000-0005-0000-0000-000069010000}"/>
    <cellStyle name="Normal 16 3" xfId="544" xr:uid="{00000000-0005-0000-0000-00006A010000}"/>
    <cellStyle name="Normal 17" xfId="163" xr:uid="{00000000-0005-0000-0000-00006B010000}"/>
    <cellStyle name="Normal 17 2" xfId="328" xr:uid="{00000000-0005-0000-0000-00006C010000}"/>
    <cellStyle name="Normal 17 3" xfId="545" xr:uid="{00000000-0005-0000-0000-00006D010000}"/>
    <cellStyle name="Normal 18" xfId="164" xr:uid="{00000000-0005-0000-0000-00006E010000}"/>
    <cellStyle name="Normal 18 2" xfId="329" xr:uid="{00000000-0005-0000-0000-00006F010000}"/>
    <cellStyle name="Normal 18 3" xfId="546" xr:uid="{00000000-0005-0000-0000-000070010000}"/>
    <cellStyle name="Normal 19" xfId="165" xr:uid="{00000000-0005-0000-0000-000071010000}"/>
    <cellStyle name="Normal 19 2" xfId="330" xr:uid="{00000000-0005-0000-0000-000072010000}"/>
    <cellStyle name="Normal 19 3" xfId="547" xr:uid="{00000000-0005-0000-0000-000073010000}"/>
    <cellStyle name="Normal 2" xfId="18" xr:uid="{00000000-0005-0000-0000-000074010000}"/>
    <cellStyle name="Normal 2 10" xfId="331" xr:uid="{00000000-0005-0000-0000-000075010000}"/>
    <cellStyle name="Normal 2 11" xfId="332" xr:uid="{00000000-0005-0000-0000-000076010000}"/>
    <cellStyle name="Normal 2 2" xfId="19" xr:uid="{00000000-0005-0000-0000-000077010000}"/>
    <cellStyle name="Normal 2 2 2" xfId="167" xr:uid="{00000000-0005-0000-0000-000078010000}"/>
    <cellStyle name="Normal 2 2 2 2" xfId="333" xr:uid="{00000000-0005-0000-0000-000079010000}"/>
    <cellStyle name="Normal 2 2 2_JE_IS11" xfId="548" xr:uid="{00000000-0005-0000-0000-00007A010000}"/>
    <cellStyle name="Normal 2 2 3" xfId="166" xr:uid="{00000000-0005-0000-0000-00007B010000}"/>
    <cellStyle name="Normal 2 2 4" xfId="549" xr:uid="{00000000-0005-0000-0000-00007C010000}"/>
    <cellStyle name="Normal 2 2_4MthProj2" xfId="550" xr:uid="{00000000-0005-0000-0000-00007D010000}"/>
    <cellStyle name="Normal 2 3" xfId="168" xr:uid="{00000000-0005-0000-0000-00007E010000}"/>
    <cellStyle name="Normal 2 3 2" xfId="169" xr:uid="{00000000-0005-0000-0000-00007F010000}"/>
    <cellStyle name="Normal 2 3 2 2" xfId="551" xr:uid="{00000000-0005-0000-0000-000080010000}"/>
    <cellStyle name="Normal 2 3 2 3" xfId="552" xr:uid="{00000000-0005-0000-0000-000081010000}"/>
    <cellStyle name="Normal 2 3 3" xfId="295" xr:uid="{00000000-0005-0000-0000-000082010000}"/>
    <cellStyle name="Normal 2 3 4" xfId="553" xr:uid="{00000000-0005-0000-0000-000083010000}"/>
    <cellStyle name="Normal 2 3_4MthProj2" xfId="554" xr:uid="{00000000-0005-0000-0000-000084010000}"/>
    <cellStyle name="Normal 2 4" xfId="296" xr:uid="{00000000-0005-0000-0000-000085010000}"/>
    <cellStyle name="Normal 2 4 2" xfId="555" xr:uid="{00000000-0005-0000-0000-000086010000}"/>
    <cellStyle name="Normal 2 4 3" xfId="556" xr:uid="{00000000-0005-0000-0000-000087010000}"/>
    <cellStyle name="Normal 2 5" xfId="297" xr:uid="{00000000-0005-0000-0000-000088010000}"/>
    <cellStyle name="Normal 2 6" xfId="334" xr:uid="{00000000-0005-0000-0000-000089010000}"/>
    <cellStyle name="Normal 2 7" xfId="335" xr:uid="{00000000-0005-0000-0000-00008A010000}"/>
    <cellStyle name="Normal 2 8" xfId="336" xr:uid="{00000000-0005-0000-0000-00008B010000}"/>
    <cellStyle name="Normal 2 9" xfId="337" xr:uid="{00000000-0005-0000-0000-00008C010000}"/>
    <cellStyle name="Normal 2_2009 Regulated Price Out" xfId="338" xr:uid="{00000000-0005-0000-0000-00008D010000}"/>
    <cellStyle name="Normal 20" xfId="170" xr:uid="{00000000-0005-0000-0000-00008E010000}"/>
    <cellStyle name="Normal 20 2" xfId="557" xr:uid="{00000000-0005-0000-0000-00008F010000}"/>
    <cellStyle name="Normal 20 3" xfId="558" xr:uid="{00000000-0005-0000-0000-000090010000}"/>
    <cellStyle name="Normal 20 4" xfId="559" xr:uid="{00000000-0005-0000-0000-000091010000}"/>
    <cellStyle name="Normal 21" xfId="171" xr:uid="{00000000-0005-0000-0000-000092010000}"/>
    <cellStyle name="Normal 21 2" xfId="560" xr:uid="{00000000-0005-0000-0000-000093010000}"/>
    <cellStyle name="Normal 21 3" xfId="561" xr:uid="{00000000-0005-0000-0000-000094010000}"/>
    <cellStyle name="Normal 22" xfId="172" xr:uid="{00000000-0005-0000-0000-000095010000}"/>
    <cellStyle name="Normal 22 2" xfId="562" xr:uid="{00000000-0005-0000-0000-000096010000}"/>
    <cellStyle name="Normal 22 3" xfId="563" xr:uid="{00000000-0005-0000-0000-000097010000}"/>
    <cellStyle name="Normal 23" xfId="173" xr:uid="{00000000-0005-0000-0000-000098010000}"/>
    <cellStyle name="Normal 23 2" xfId="564" xr:uid="{00000000-0005-0000-0000-000099010000}"/>
    <cellStyle name="Normal 23 3" xfId="565" xr:uid="{00000000-0005-0000-0000-00009A010000}"/>
    <cellStyle name="Normal 24" xfId="174" xr:uid="{00000000-0005-0000-0000-00009B010000}"/>
    <cellStyle name="Normal 24 2" xfId="566" xr:uid="{00000000-0005-0000-0000-00009C010000}"/>
    <cellStyle name="Normal 25" xfId="175" xr:uid="{00000000-0005-0000-0000-00009D010000}"/>
    <cellStyle name="Normal 26" xfId="176" xr:uid="{00000000-0005-0000-0000-00009E010000}"/>
    <cellStyle name="Normal 27" xfId="177" xr:uid="{00000000-0005-0000-0000-00009F010000}"/>
    <cellStyle name="Normal 27 2" xfId="567" xr:uid="{00000000-0005-0000-0000-0000A0010000}"/>
    <cellStyle name="Normal 27 3" xfId="568" xr:uid="{00000000-0005-0000-0000-0000A1010000}"/>
    <cellStyle name="Normal 28" xfId="178" xr:uid="{00000000-0005-0000-0000-0000A2010000}"/>
    <cellStyle name="Normal 29" xfId="179" xr:uid="{00000000-0005-0000-0000-0000A3010000}"/>
    <cellStyle name="Normal 3" xfId="20" xr:uid="{00000000-0005-0000-0000-0000A4010000}"/>
    <cellStyle name="Normal 3 2" xfId="181" xr:uid="{00000000-0005-0000-0000-0000A5010000}"/>
    <cellStyle name="Normal 3 2 2" xfId="339" xr:uid="{00000000-0005-0000-0000-0000A6010000}"/>
    <cellStyle name="Normal 3 3" xfId="180" xr:uid="{00000000-0005-0000-0000-0000A7010000}"/>
    <cellStyle name="Normal 3 3 2" xfId="569" xr:uid="{00000000-0005-0000-0000-0000A8010000}"/>
    <cellStyle name="Normal 3 3 3" xfId="570" xr:uid="{00000000-0005-0000-0000-0000A9010000}"/>
    <cellStyle name="Normal 3 4" xfId="280" xr:uid="{00000000-0005-0000-0000-0000AA010000}"/>
    <cellStyle name="Normal 3_2012 PR" xfId="182" xr:uid="{00000000-0005-0000-0000-0000AB010000}"/>
    <cellStyle name="Normal 30" xfId="183" xr:uid="{00000000-0005-0000-0000-0000AC010000}"/>
    <cellStyle name="Normal 31" xfId="184" xr:uid="{00000000-0005-0000-0000-0000AD010000}"/>
    <cellStyle name="Normal 31 2" xfId="571" xr:uid="{00000000-0005-0000-0000-0000AE010000}"/>
    <cellStyle name="Normal 31 3" xfId="572" xr:uid="{00000000-0005-0000-0000-0000AF010000}"/>
    <cellStyle name="Normal 32" xfId="185" xr:uid="{00000000-0005-0000-0000-0000B0010000}"/>
    <cellStyle name="Normal 32 2" xfId="573" xr:uid="{00000000-0005-0000-0000-0000B1010000}"/>
    <cellStyle name="Normal 33" xfId="186" xr:uid="{00000000-0005-0000-0000-0000B2010000}"/>
    <cellStyle name="Normal 34" xfId="187" xr:uid="{00000000-0005-0000-0000-0000B3010000}"/>
    <cellStyle name="Normal 35" xfId="188" xr:uid="{00000000-0005-0000-0000-0000B4010000}"/>
    <cellStyle name="Normal 36" xfId="189" xr:uid="{00000000-0005-0000-0000-0000B5010000}"/>
    <cellStyle name="Normal 37" xfId="190" xr:uid="{00000000-0005-0000-0000-0000B6010000}"/>
    <cellStyle name="Normal 38" xfId="191" xr:uid="{00000000-0005-0000-0000-0000B7010000}"/>
    <cellStyle name="Normal 39" xfId="192" xr:uid="{00000000-0005-0000-0000-0000B8010000}"/>
    <cellStyle name="Normal 4" xfId="21" xr:uid="{00000000-0005-0000-0000-0000B9010000}"/>
    <cellStyle name="Normal 4 2" xfId="193" xr:uid="{00000000-0005-0000-0000-0000BA010000}"/>
    <cellStyle name="Normal 4 2 2" xfId="574" xr:uid="{00000000-0005-0000-0000-0000BB010000}"/>
    <cellStyle name="Normal 4 2 3" xfId="575" xr:uid="{00000000-0005-0000-0000-0000BC010000}"/>
    <cellStyle name="Normal 4 3" xfId="340" xr:uid="{00000000-0005-0000-0000-0000BD010000}"/>
    <cellStyle name="Normal 4 3 2" xfId="576" xr:uid="{00000000-0005-0000-0000-0000BE010000}"/>
    <cellStyle name="Normal 4 3 3" xfId="577" xr:uid="{00000000-0005-0000-0000-0000BF010000}"/>
    <cellStyle name="Normal 4 4" xfId="578" xr:uid="{00000000-0005-0000-0000-0000C0010000}"/>
    <cellStyle name="Normal 4 5" xfId="579" xr:uid="{00000000-0005-0000-0000-0000C1010000}"/>
    <cellStyle name="Normal 4_Consolidated IS" xfId="580" xr:uid="{00000000-0005-0000-0000-0000C2010000}"/>
    <cellStyle name="Normal 40" xfId="194" xr:uid="{00000000-0005-0000-0000-0000C3010000}"/>
    <cellStyle name="Normal 41" xfId="195" xr:uid="{00000000-0005-0000-0000-0000C4010000}"/>
    <cellStyle name="Normal 42" xfId="196" xr:uid="{00000000-0005-0000-0000-0000C5010000}"/>
    <cellStyle name="Normal 43" xfId="197" xr:uid="{00000000-0005-0000-0000-0000C6010000}"/>
    <cellStyle name="Normal 44" xfId="198" xr:uid="{00000000-0005-0000-0000-0000C7010000}"/>
    <cellStyle name="Normal 45" xfId="199" xr:uid="{00000000-0005-0000-0000-0000C8010000}"/>
    <cellStyle name="Normal 46" xfId="200" xr:uid="{00000000-0005-0000-0000-0000C9010000}"/>
    <cellStyle name="Normal 47" xfId="201" xr:uid="{00000000-0005-0000-0000-0000CA010000}"/>
    <cellStyle name="Normal 48" xfId="202" xr:uid="{00000000-0005-0000-0000-0000CB010000}"/>
    <cellStyle name="Normal 49" xfId="203" xr:uid="{00000000-0005-0000-0000-0000CC010000}"/>
    <cellStyle name="Normal 5" xfId="22" xr:uid="{00000000-0005-0000-0000-0000CD010000}"/>
    <cellStyle name="Normal 5 2" xfId="204" xr:uid="{00000000-0005-0000-0000-0000CE010000}"/>
    <cellStyle name="Normal 5 2 2" xfId="581" xr:uid="{00000000-0005-0000-0000-0000CF010000}"/>
    <cellStyle name="Normal 5 3" xfId="582" xr:uid="{00000000-0005-0000-0000-0000D0010000}"/>
    <cellStyle name="Normal 5 4" xfId="583" xr:uid="{00000000-0005-0000-0000-0000D1010000}"/>
    <cellStyle name="Normal 5 5" xfId="584" xr:uid="{00000000-0005-0000-0000-0000D2010000}"/>
    <cellStyle name="Normal 5_2112 DF Schedule" xfId="341" xr:uid="{00000000-0005-0000-0000-0000D3010000}"/>
    <cellStyle name="Normal 50" xfId="205" xr:uid="{00000000-0005-0000-0000-0000D4010000}"/>
    <cellStyle name="Normal 51" xfId="206" xr:uid="{00000000-0005-0000-0000-0000D5010000}"/>
    <cellStyle name="Normal 52" xfId="207" xr:uid="{00000000-0005-0000-0000-0000D6010000}"/>
    <cellStyle name="Normal 53" xfId="208" xr:uid="{00000000-0005-0000-0000-0000D7010000}"/>
    <cellStyle name="Normal 54" xfId="209" xr:uid="{00000000-0005-0000-0000-0000D8010000}"/>
    <cellStyle name="Normal 55" xfId="210" xr:uid="{00000000-0005-0000-0000-0000D9010000}"/>
    <cellStyle name="Normal 56" xfId="211" xr:uid="{00000000-0005-0000-0000-0000DA010000}"/>
    <cellStyle name="Normal 57" xfId="212" xr:uid="{00000000-0005-0000-0000-0000DB010000}"/>
    <cellStyle name="Normal 58" xfId="213" xr:uid="{00000000-0005-0000-0000-0000DC010000}"/>
    <cellStyle name="Normal 59" xfId="214" xr:uid="{00000000-0005-0000-0000-0000DD010000}"/>
    <cellStyle name="Normal 6" xfId="23" xr:uid="{00000000-0005-0000-0000-0000DE010000}"/>
    <cellStyle name="Normal 6 2" xfId="215" xr:uid="{00000000-0005-0000-0000-0000DF010000}"/>
    <cellStyle name="Normal 6 2 2" xfId="585" xr:uid="{00000000-0005-0000-0000-0000E0010000}"/>
    <cellStyle name="Normal 6 2 3" xfId="586" xr:uid="{00000000-0005-0000-0000-0000E1010000}"/>
    <cellStyle name="Normal 6 3" xfId="587" xr:uid="{00000000-0005-0000-0000-0000E2010000}"/>
    <cellStyle name="Normal 60" xfId="216" xr:uid="{00000000-0005-0000-0000-0000E3010000}"/>
    <cellStyle name="Normal 61" xfId="217" xr:uid="{00000000-0005-0000-0000-0000E4010000}"/>
    <cellStyle name="Normal 62" xfId="218" xr:uid="{00000000-0005-0000-0000-0000E5010000}"/>
    <cellStyle name="Normal 63" xfId="219" xr:uid="{00000000-0005-0000-0000-0000E6010000}"/>
    <cellStyle name="Normal 64" xfId="220" xr:uid="{00000000-0005-0000-0000-0000E7010000}"/>
    <cellStyle name="Normal 65" xfId="221" xr:uid="{00000000-0005-0000-0000-0000E8010000}"/>
    <cellStyle name="Normal 66" xfId="222" xr:uid="{00000000-0005-0000-0000-0000E9010000}"/>
    <cellStyle name="Normal 67" xfId="223" xr:uid="{00000000-0005-0000-0000-0000EA010000}"/>
    <cellStyle name="Normal 68" xfId="224" xr:uid="{00000000-0005-0000-0000-0000EB010000}"/>
    <cellStyle name="Normal 69" xfId="225" xr:uid="{00000000-0005-0000-0000-0000EC010000}"/>
    <cellStyle name="Normal 7" xfId="226" xr:uid="{00000000-0005-0000-0000-0000ED010000}"/>
    <cellStyle name="Normal 7 2" xfId="342" xr:uid="{00000000-0005-0000-0000-0000EE010000}"/>
    <cellStyle name="Normal 7 2 2" xfId="588" xr:uid="{00000000-0005-0000-0000-0000EF010000}"/>
    <cellStyle name="Normal 7 2 2 2" xfId="589" xr:uid="{00000000-0005-0000-0000-0000F0010000}"/>
    <cellStyle name="Normal 7 2 3" xfId="590" xr:uid="{00000000-0005-0000-0000-0000F1010000}"/>
    <cellStyle name="Normal 7 3" xfId="591" xr:uid="{00000000-0005-0000-0000-0000F2010000}"/>
    <cellStyle name="Normal 7 3 2" xfId="592" xr:uid="{00000000-0005-0000-0000-0000F3010000}"/>
    <cellStyle name="Normal 7 4" xfId="593" xr:uid="{00000000-0005-0000-0000-0000F4010000}"/>
    <cellStyle name="Normal 70" xfId="227" xr:uid="{00000000-0005-0000-0000-0000F5010000}"/>
    <cellStyle name="Normal 71" xfId="228" xr:uid="{00000000-0005-0000-0000-0000F6010000}"/>
    <cellStyle name="Normal 72" xfId="229" xr:uid="{00000000-0005-0000-0000-0000F7010000}"/>
    <cellStyle name="Normal 73" xfId="230" xr:uid="{00000000-0005-0000-0000-0000F8010000}"/>
    <cellStyle name="Normal 74" xfId="231" xr:uid="{00000000-0005-0000-0000-0000F9010000}"/>
    <cellStyle name="Normal 75" xfId="232" xr:uid="{00000000-0005-0000-0000-0000FA010000}"/>
    <cellStyle name="Normal 76" xfId="233" xr:uid="{00000000-0005-0000-0000-0000FB010000}"/>
    <cellStyle name="Normal 77" xfId="234" xr:uid="{00000000-0005-0000-0000-0000FC010000}"/>
    <cellStyle name="Normal 78" xfId="235" xr:uid="{00000000-0005-0000-0000-0000FD010000}"/>
    <cellStyle name="Normal 79" xfId="236" xr:uid="{00000000-0005-0000-0000-0000FE010000}"/>
    <cellStyle name="Normal 8" xfId="237" xr:uid="{00000000-0005-0000-0000-0000FF010000}"/>
    <cellStyle name="Normal 8 2" xfId="343" xr:uid="{00000000-0005-0000-0000-000000020000}"/>
    <cellStyle name="Normal 8 2 2" xfId="594" xr:uid="{00000000-0005-0000-0000-000001020000}"/>
    <cellStyle name="Normal 8 2 3" xfId="595" xr:uid="{00000000-0005-0000-0000-000002020000}"/>
    <cellStyle name="Normal 8 3" xfId="596" xr:uid="{00000000-0005-0000-0000-000003020000}"/>
    <cellStyle name="Normal 8 4" xfId="597" xr:uid="{00000000-0005-0000-0000-000004020000}"/>
    <cellStyle name="Normal 80" xfId="238" xr:uid="{00000000-0005-0000-0000-000005020000}"/>
    <cellStyle name="Normal 81" xfId="239" xr:uid="{00000000-0005-0000-0000-000006020000}"/>
    <cellStyle name="Normal 82" xfId="240" xr:uid="{00000000-0005-0000-0000-000007020000}"/>
    <cellStyle name="Normal 83" xfId="241" xr:uid="{00000000-0005-0000-0000-000008020000}"/>
    <cellStyle name="Normal 84" xfId="38" xr:uid="{00000000-0005-0000-0000-000009020000}"/>
    <cellStyle name="Normal 84 2" xfId="276" xr:uid="{00000000-0005-0000-0000-00000A020000}"/>
    <cellStyle name="Normal 84 3" xfId="396" xr:uid="{00000000-0005-0000-0000-00000B020000}"/>
    <cellStyle name="Normal 85" xfId="250" xr:uid="{00000000-0005-0000-0000-00000C020000}"/>
    <cellStyle name="Normal 85 2" xfId="397" xr:uid="{00000000-0005-0000-0000-00000D020000}"/>
    <cellStyle name="Normal 85 3" xfId="598" xr:uid="{00000000-0005-0000-0000-00000E020000}"/>
    <cellStyle name="Normal 86" xfId="268" xr:uid="{00000000-0005-0000-0000-00000F020000}"/>
    <cellStyle name="Normal 87" xfId="269" xr:uid="{00000000-0005-0000-0000-000010020000}"/>
    <cellStyle name="Normal 88" xfId="270" xr:uid="{00000000-0005-0000-0000-000011020000}"/>
    <cellStyle name="Normal 89" xfId="271" xr:uid="{00000000-0005-0000-0000-000012020000}"/>
    <cellStyle name="Normal 9" xfId="242" xr:uid="{00000000-0005-0000-0000-000013020000}"/>
    <cellStyle name="Normal 9 2" xfId="344" xr:uid="{00000000-0005-0000-0000-000014020000}"/>
    <cellStyle name="Normal 9 2 2" xfId="599" xr:uid="{00000000-0005-0000-0000-000015020000}"/>
    <cellStyle name="Normal 9 2 3" xfId="600" xr:uid="{00000000-0005-0000-0000-000016020000}"/>
    <cellStyle name="Normal 9 3" xfId="601" xr:uid="{00000000-0005-0000-0000-000017020000}"/>
    <cellStyle name="Normal 90" xfId="272" xr:uid="{00000000-0005-0000-0000-000018020000}"/>
    <cellStyle name="Normal 91" xfId="277" xr:uid="{00000000-0005-0000-0000-000019020000}"/>
    <cellStyle name="Normal 92" xfId="358" xr:uid="{00000000-0005-0000-0000-00001A020000}"/>
    <cellStyle name="Normal 93" xfId="403" xr:uid="{00000000-0005-0000-0000-00001B020000}"/>
    <cellStyle name="Normal 94" xfId="404" xr:uid="{00000000-0005-0000-0000-00001C020000}"/>
    <cellStyle name="Normal 95" xfId="602" xr:uid="{00000000-0005-0000-0000-00001D020000}"/>
    <cellStyle name="Normal 96" xfId="603" xr:uid="{00000000-0005-0000-0000-00001E020000}"/>
    <cellStyle name="Normal 97" xfId="604" xr:uid="{00000000-0005-0000-0000-00001F020000}"/>
    <cellStyle name="Normal 98" xfId="605" xr:uid="{00000000-0005-0000-0000-000020020000}"/>
    <cellStyle name="Normal 99" xfId="606" xr:uid="{00000000-0005-0000-0000-000021020000}"/>
    <cellStyle name="Normal_Price out" xfId="4" xr:uid="{00000000-0005-0000-0000-000022020000}"/>
    <cellStyle name="Normal_Regulated Price Out 9-6-2011 Final HL" xfId="278" xr:uid="{00000000-0005-0000-0000-000023020000}"/>
    <cellStyle name="Note 2" xfId="244" xr:uid="{00000000-0005-0000-0000-000024020000}"/>
    <cellStyle name="Note 2 2" xfId="398" xr:uid="{00000000-0005-0000-0000-000025020000}"/>
    <cellStyle name="Note 2 3" xfId="607" xr:uid="{00000000-0005-0000-0000-000026020000}"/>
    <cellStyle name="Note 3" xfId="243" xr:uid="{00000000-0005-0000-0000-000027020000}"/>
    <cellStyle name="Note 3 2" xfId="399" xr:uid="{00000000-0005-0000-0000-000028020000}"/>
    <cellStyle name="Note 3 3" xfId="608" xr:uid="{00000000-0005-0000-0000-000029020000}"/>
    <cellStyle name="Note 4" xfId="609" xr:uid="{00000000-0005-0000-0000-00002A020000}"/>
    <cellStyle name="Notes" xfId="245" xr:uid="{00000000-0005-0000-0000-00002B020000}"/>
    <cellStyle name="Output 2" xfId="247" xr:uid="{00000000-0005-0000-0000-00002C020000}"/>
    <cellStyle name="Output 3" xfId="246" xr:uid="{00000000-0005-0000-0000-00002D020000}"/>
    <cellStyle name="Output 3 2" xfId="610" xr:uid="{00000000-0005-0000-0000-00002E020000}"/>
    <cellStyle name="Percent" xfId="3" builtinId="5"/>
    <cellStyle name="Percent 10" xfId="611" xr:uid="{00000000-0005-0000-0000-000030020000}"/>
    <cellStyle name="Percent 11" xfId="629" xr:uid="{3246BDEE-0056-4BFD-B188-F43F49D9C82B}"/>
    <cellStyle name="Percent 2" xfId="24" xr:uid="{00000000-0005-0000-0000-000031020000}"/>
    <cellStyle name="Percent 2 2" xfId="25" xr:uid="{00000000-0005-0000-0000-000032020000}"/>
    <cellStyle name="Percent 2 2 2" xfId="249" xr:uid="{00000000-0005-0000-0000-000033020000}"/>
    <cellStyle name="Percent 2 2 3" xfId="612" xr:uid="{00000000-0005-0000-0000-000034020000}"/>
    <cellStyle name="Percent 2 3" xfId="345" xr:uid="{00000000-0005-0000-0000-000035020000}"/>
    <cellStyle name="Percent 2 4" xfId="298" xr:uid="{00000000-0005-0000-0000-000036020000}"/>
    <cellStyle name="Percent 2 6" xfId="26" xr:uid="{00000000-0005-0000-0000-000037020000}"/>
    <cellStyle name="Percent 3" xfId="27" xr:uid="{00000000-0005-0000-0000-000038020000}"/>
    <cellStyle name="Percent 3 2" xfId="28" xr:uid="{00000000-0005-0000-0000-000039020000}"/>
    <cellStyle name="Percent 3 2 2" xfId="613" xr:uid="{00000000-0005-0000-0000-00003A020000}"/>
    <cellStyle name="Percent 3 3" xfId="614" xr:uid="{00000000-0005-0000-0000-00003B020000}"/>
    <cellStyle name="Percent 4" xfId="29" xr:uid="{00000000-0005-0000-0000-00003C020000}"/>
    <cellStyle name="Percent 4 2" xfId="346" xr:uid="{00000000-0005-0000-0000-00003D020000}"/>
    <cellStyle name="Percent 4 3" xfId="347" xr:uid="{00000000-0005-0000-0000-00003E020000}"/>
    <cellStyle name="Percent 4 4" xfId="615" xr:uid="{00000000-0005-0000-0000-00003F020000}"/>
    <cellStyle name="Percent 5" xfId="251" xr:uid="{00000000-0005-0000-0000-000040020000}"/>
    <cellStyle name="Percent 5 2" xfId="616" xr:uid="{00000000-0005-0000-0000-000041020000}"/>
    <cellStyle name="Percent 5 2 2" xfId="617" xr:uid="{00000000-0005-0000-0000-000042020000}"/>
    <cellStyle name="Percent 5 3" xfId="618" xr:uid="{00000000-0005-0000-0000-000043020000}"/>
    <cellStyle name="Percent 5 4" xfId="619" xr:uid="{00000000-0005-0000-0000-000044020000}"/>
    <cellStyle name="Percent 6" xfId="252" xr:uid="{00000000-0005-0000-0000-000045020000}"/>
    <cellStyle name="Percent 6 2" xfId="620" xr:uid="{00000000-0005-0000-0000-000046020000}"/>
    <cellStyle name="Percent 7" xfId="248" xr:uid="{00000000-0005-0000-0000-000047020000}"/>
    <cellStyle name="Percent 7 2" xfId="273" xr:uid="{00000000-0005-0000-0000-000048020000}"/>
    <cellStyle name="Percent 7 3" xfId="400" xr:uid="{00000000-0005-0000-0000-000049020000}"/>
    <cellStyle name="Percent 8" xfId="348" xr:uid="{00000000-0005-0000-0000-00004A020000}"/>
    <cellStyle name="Percent 9" xfId="621" xr:uid="{00000000-0005-0000-0000-00004B020000}"/>
    <cellStyle name="Percent(1)" xfId="253" xr:uid="{00000000-0005-0000-0000-00004C020000}"/>
    <cellStyle name="Percent(2)" xfId="254" xr:uid="{00000000-0005-0000-0000-00004D020000}"/>
    <cellStyle name="Posting_Period" xfId="622" xr:uid="{00000000-0005-0000-0000-00004E020000}"/>
    <cellStyle name="PRM" xfId="255" xr:uid="{00000000-0005-0000-0000-00004F020000}"/>
    <cellStyle name="PRM 2" xfId="256" xr:uid="{00000000-0005-0000-0000-000050020000}"/>
    <cellStyle name="PRM 3" xfId="257" xr:uid="{00000000-0005-0000-0000-000051020000}"/>
    <cellStyle name="PRM_2011-11" xfId="258" xr:uid="{00000000-0005-0000-0000-000052020000}"/>
    <cellStyle name="PS_Comma" xfId="30" xr:uid="{00000000-0005-0000-0000-000053020000}"/>
    <cellStyle name="PSChar" xfId="31" xr:uid="{00000000-0005-0000-0000-000054020000}"/>
    <cellStyle name="PSDate" xfId="32" xr:uid="{00000000-0005-0000-0000-000055020000}"/>
    <cellStyle name="PSDec" xfId="33" xr:uid="{00000000-0005-0000-0000-000056020000}"/>
    <cellStyle name="PSHeading" xfId="34" xr:uid="{00000000-0005-0000-0000-000057020000}"/>
    <cellStyle name="PSInt" xfId="35" xr:uid="{00000000-0005-0000-0000-000058020000}"/>
    <cellStyle name="PSSpacer" xfId="36" xr:uid="{00000000-0005-0000-0000-000059020000}"/>
    <cellStyle name="STYL0 - Style1" xfId="349" xr:uid="{00000000-0005-0000-0000-00005A020000}"/>
    <cellStyle name="STYL1 - Style2" xfId="350" xr:uid="{00000000-0005-0000-0000-00005B020000}"/>
    <cellStyle name="STYL2 - Style3" xfId="351" xr:uid="{00000000-0005-0000-0000-00005C020000}"/>
    <cellStyle name="STYL3 - Style4" xfId="352" xr:uid="{00000000-0005-0000-0000-00005D020000}"/>
    <cellStyle name="STYL4 - Style5" xfId="353" xr:uid="{00000000-0005-0000-0000-00005E020000}"/>
    <cellStyle name="STYL5 - Style6" xfId="354" xr:uid="{00000000-0005-0000-0000-00005F020000}"/>
    <cellStyle name="STYL6 - Style7" xfId="355" xr:uid="{00000000-0005-0000-0000-000060020000}"/>
    <cellStyle name="STYL7 - Style8" xfId="356" xr:uid="{00000000-0005-0000-0000-000061020000}"/>
    <cellStyle name="Style 1" xfId="259" xr:uid="{00000000-0005-0000-0000-000062020000}"/>
    <cellStyle name="Style 1 2" xfId="260" xr:uid="{00000000-0005-0000-0000-000063020000}"/>
    <cellStyle name="STYLE1" xfId="261" xr:uid="{00000000-0005-0000-0000-000064020000}"/>
    <cellStyle name="sub heading" xfId="357" xr:uid="{00000000-0005-0000-0000-000065020000}"/>
    <cellStyle name="Tax_Rate" xfId="623" xr:uid="{00000000-0005-0000-0000-000066020000}"/>
    <cellStyle name="Title 2" xfId="263" xr:uid="{00000000-0005-0000-0000-000067020000}"/>
    <cellStyle name="Title 3" xfId="262" xr:uid="{00000000-0005-0000-0000-000068020000}"/>
    <cellStyle name="Title 3 2" xfId="624" xr:uid="{00000000-0005-0000-0000-000069020000}"/>
    <cellStyle name="Total 2" xfId="265" xr:uid="{00000000-0005-0000-0000-00006A020000}"/>
    <cellStyle name="Total 2 2" xfId="401" xr:uid="{00000000-0005-0000-0000-00006B020000}"/>
    <cellStyle name="Total 2 3" xfId="625" xr:uid="{00000000-0005-0000-0000-00006C020000}"/>
    <cellStyle name="Total 3" xfId="264" xr:uid="{00000000-0005-0000-0000-00006D020000}"/>
    <cellStyle name="Total 3 2" xfId="402" xr:uid="{00000000-0005-0000-0000-00006E020000}"/>
    <cellStyle name="Total 3 3" xfId="626" xr:uid="{00000000-0005-0000-0000-00006F020000}"/>
    <cellStyle name="Total 4" xfId="627" xr:uid="{00000000-0005-0000-0000-000070020000}"/>
    <cellStyle name="Transcript_Date" xfId="628" xr:uid="{00000000-0005-0000-0000-000071020000}"/>
    <cellStyle name="Warning Text 2" xfId="267" xr:uid="{00000000-0005-0000-0000-000072020000}"/>
    <cellStyle name="Warning Text 3" xfId="266" xr:uid="{00000000-0005-0000-0000-000073020000}"/>
    <cellStyle name="WM_STANDARD" xfId="37" xr:uid="{00000000-0005-0000-0000-000074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SRC%20Reports/SRC%20Format/Bonus%20Schedule/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LeMay/2183-1%20Pacific%20Disp,%20Butlers%20Cove/Filing%20Possibly%202012/Filing/Audit/Final%20Outcome%208-14-2012/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Columbia%202025\General%20Filing%204-15-2016\Filed%204-15-16\CRD%20Pro%20forma%203-31-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195%20Yakima\General%20Rate%20Filings\2017%20Rate%20Filing\.Yakima%20Waste%20Pro%20forma%20YE%206.30.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12.31.2010%20Test%20Year/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Annual%20Reports/2180%20LeMay/2009/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XS11RNOC\SolidWaste-NonPublic%20LG%202018%20V5.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LeMay/Master%20Truck%20Schedule/South_LeMay%20Master%20Truck%20Schedule-Shar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Yakima%202195/General%20Rate%20Filings/Yakima%20Rate%20Filing%206-15-2022/Audit/FINAL%20Staff02-.Yakima%20GRC%20Pro%20forma%203.31.22%20-%20Deliverable%20(C)%20(1)%20HG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.Mason%20Pro%20forma11.30.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95%20Yakima/General%20Rate%20Filings/6.15.2022%20General%20Rate%20Filing/Yakima%20Price%20Out%200421-032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jaclynn_simmons_utc_wa_gov/Documents/Local%20Computer%20Files/Documents/Solid%20Waste/Yakima%20Waste%20Services/TG-220446/02-.Yakima%20GRC%20Pro%20forma%203.31.22%20-%20Deliverable%20(C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kima BS"/>
      <sheetName val="Yakima IS"/>
      <sheetName val="References"/>
      <sheetName val="Yakima Consolidated IS"/>
      <sheetName val="Ratios"/>
      <sheetName val="Restating Adj's"/>
      <sheetName val="Pro-forma Adj's"/>
      <sheetName val="LG-Total Reg"/>
      <sheetName val="LG-Garbage"/>
      <sheetName val="LG-Recycle"/>
      <sheetName val="LG-Yardwaste"/>
      <sheetName val="Yakima Regulated Price Out"/>
      <sheetName val="Proposed Rates"/>
      <sheetName val="Revenue Summary"/>
      <sheetName val="Depr Summary"/>
      <sheetName val="Yakima Payroll"/>
      <sheetName val="Disposal"/>
      <sheetName val="Fuel Schedule"/>
      <sheetName val="A-Team Summary"/>
      <sheetName val="Roll Off Cust Count"/>
      <sheetName val="DivCon-DVP Alloc In"/>
      <sheetName val="Region OH Calc"/>
      <sheetName val="WCI P&amp;L"/>
      <sheetName val="WCI BS"/>
      <sheetName val="Corp OH"/>
      <sheetName val="July Fuel"/>
      <sheetName val="70149 Detail"/>
      <sheetName val="70095 Detail"/>
      <sheetName val="70195 Detail"/>
      <sheetName val="70255 Detail"/>
      <sheetName val="6.30.17 BS"/>
      <sheetName val="Yakima BS "/>
      <sheetName val="Pro-forma Adj Detail"/>
    </sheetNames>
    <sheetDataSet>
      <sheetData sheetId="0">
        <row r="30">
          <cell r="AC30">
            <v>749099.65</v>
          </cell>
        </row>
      </sheetData>
      <sheetData sheetId="1"/>
      <sheetData sheetId="2"/>
      <sheetData sheetId="3">
        <row r="1">
          <cell r="A1" t="str">
            <v>Yakima Waste Systems, Inc G-89</v>
          </cell>
        </row>
      </sheetData>
      <sheetData sheetId="4">
        <row r="8">
          <cell r="B8">
            <v>0</v>
          </cell>
        </row>
      </sheetData>
      <sheetData sheetId="5">
        <row r="16">
          <cell r="P16">
            <v>0</v>
          </cell>
        </row>
      </sheetData>
      <sheetData sheetId="6"/>
      <sheetData sheetId="7"/>
      <sheetData sheetId="8">
        <row r="36">
          <cell r="E36">
            <v>8.8546485705000733E-2</v>
          </cell>
        </row>
      </sheetData>
      <sheetData sheetId="9">
        <row r="36">
          <cell r="E36">
            <v>-5.2505146465273579E-2</v>
          </cell>
        </row>
      </sheetData>
      <sheetData sheetId="10">
        <row r="6">
          <cell r="J6">
            <v>-5.3162356997751466E-2</v>
          </cell>
        </row>
      </sheetData>
      <sheetData sheetId="11"/>
      <sheetData sheetId="12"/>
      <sheetData sheetId="13">
        <row r="21">
          <cell r="F21">
            <v>1708297.48</v>
          </cell>
        </row>
      </sheetData>
      <sheetData sheetId="14"/>
      <sheetData sheetId="15">
        <row r="64">
          <cell r="Y64">
            <v>22919.914580870409</v>
          </cell>
        </row>
      </sheetData>
      <sheetData sheetId="16">
        <row r="10">
          <cell r="B10">
            <v>3635.19</v>
          </cell>
        </row>
      </sheetData>
      <sheetData sheetId="17">
        <row r="39">
          <cell r="B39">
            <v>2349.7995013614564</v>
          </cell>
        </row>
      </sheetData>
      <sheetData sheetId="18">
        <row r="13">
          <cell r="L13">
            <v>3949.02</v>
          </cell>
        </row>
      </sheetData>
      <sheetData sheetId="19"/>
      <sheetData sheetId="20">
        <row r="25">
          <cell r="C25">
            <v>22665.762188783203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173">
          <cell r="E173">
            <v>218</v>
          </cell>
        </row>
      </sheetData>
      <sheetData sheetId="28">
        <row r="64">
          <cell r="D64">
            <v>1271</v>
          </cell>
        </row>
      </sheetData>
      <sheetData sheetId="29">
        <row r="128">
          <cell r="E128">
            <v>4587.2300000000005</v>
          </cell>
        </row>
      </sheetData>
      <sheetData sheetId="30">
        <row r="35">
          <cell r="P35">
            <v>655883.93000000005</v>
          </cell>
        </row>
      </sheetData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95 IS (C)"/>
      <sheetName val="Master IS (C)"/>
      <sheetName val="Comparison from last GRC"/>
      <sheetName val="Yakima LOB (C)"/>
      <sheetName val="Staff Adj"/>
      <sheetName val="Restating Adj (C)"/>
      <sheetName val="Pro forma Adj (C)"/>
      <sheetName val="Allocators (C)"/>
      <sheetName val="Automation Data"/>
      <sheetName val="Payroll Summary (C)"/>
      <sheetName val="Staff payroll calcs"/>
      <sheetName val="Yakima Regulated Price Out"/>
      <sheetName val="Depr Summary (C)"/>
      <sheetName val="Interject_LastPulledValues"/>
      <sheetName val="Recycle Breakout"/>
      <sheetName val="2195_BS 03-2021 (C)"/>
      <sheetName val="2195_BS 03-2022 (C)"/>
      <sheetName val="Proposed Rates"/>
      <sheetName val="Staff Priceout"/>
      <sheetName val="LG BRG - Total"/>
      <sheetName val="LG BRG - MSW"/>
      <sheetName val="LG BRG - Recycle"/>
      <sheetName val="LG BRG - Yard Waste"/>
      <sheetName val="5 Year Insurance (C)"/>
      <sheetName val="41201 JE Query"/>
      <sheetName val="43001 JE Query"/>
      <sheetName val="70195 JE Query (C)"/>
      <sheetName val="70255 JE Query (C)"/>
      <sheetName val="70235 JE Query (C)"/>
      <sheetName val="91010 JE Query"/>
      <sheetName val="DVP-DivCon Allocs  (C)"/>
      <sheetName val="Region OH (C)"/>
      <sheetName val="Corp-OH (C)"/>
      <sheetName val="Corp BS &amp; IS"/>
    </sheetNames>
    <sheetDataSet>
      <sheetData sheetId="0" refreshError="1"/>
      <sheetData sheetId="1">
        <row r="30">
          <cell r="E30">
            <v>2136839</v>
          </cell>
        </row>
        <row r="137">
          <cell r="E137">
            <v>4888724.2600000007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0">
          <cell r="C120">
            <v>0.61069109927085174</v>
          </cell>
          <cell r="D120">
            <v>0.38930890072914831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 Count Summary"/>
      <sheetName val="Revenue Summary"/>
      <sheetName val="Non-Reg Container Counts"/>
      <sheetName val="2195_IS210"/>
      <sheetName val="Yakima Regulated Price Out"/>
      <sheetName val="Indian Nation Price Out"/>
      <sheetName val="Zillah Price Out"/>
      <sheetName val="Tieton Price Out"/>
      <sheetName val="Sunnyside Price Out"/>
      <sheetName val="Naches Price Out"/>
      <sheetName val="Mabton Price Out"/>
      <sheetName val="Comm Recy-Storage Price Out"/>
      <sheetName val="2021 Pivot - Value"/>
      <sheetName val="2021 Pivot"/>
      <sheetName val="MM001"/>
      <sheetName val="Bill Area Layout"/>
    </sheetNames>
    <sheetDataSet>
      <sheetData sheetId="0">
        <row r="3">
          <cell r="L3">
            <v>8935.092860892295</v>
          </cell>
        </row>
        <row r="5">
          <cell r="B5">
            <v>667.19630787798997</v>
          </cell>
          <cell r="L5">
            <v>425.33035359555026</v>
          </cell>
          <cell r="M5">
            <v>1092.5266614735401</v>
          </cell>
        </row>
      </sheetData>
      <sheetData sheetId="1">
        <row r="6">
          <cell r="L6">
            <v>1731368.6199999999</v>
          </cell>
        </row>
      </sheetData>
      <sheetData sheetId="2">
        <row r="2">
          <cell r="C2">
            <v>8275.7884150391765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95 IS (C)"/>
      <sheetName val="Master IS (C)"/>
      <sheetName val="Yakima LOB (C)"/>
      <sheetName val="Restating Adj (C)"/>
      <sheetName val="Pro forma Adj (C)"/>
      <sheetName val="Allocators (C)"/>
      <sheetName val="Automation Data"/>
      <sheetName val="Proposed Rates"/>
      <sheetName val="Payroll Summary (C)"/>
      <sheetName val="Yakima Regulated Price Out"/>
      <sheetName val="Depr Summary (C)"/>
      <sheetName val="Disposal 4.21-3-22"/>
      <sheetName val="Interject_LastPulledValues"/>
      <sheetName val="Recycle Breakout"/>
      <sheetName val="2195_BS 03-2021 (C)"/>
      <sheetName val="2195_BS 03-2022 (C)"/>
      <sheetName val="LG BRG - Total"/>
      <sheetName val="LG BRG - MSW"/>
      <sheetName val="LG BRG - Recycle"/>
      <sheetName val="LG BRG - Yard Waste"/>
      <sheetName val="5 Year Insurance (C)"/>
      <sheetName val="41201 JE Query"/>
      <sheetName val="43001 JE Query"/>
      <sheetName val="70195 JE Query (C)"/>
      <sheetName val="70255 JE Query (C)"/>
      <sheetName val="70235 JE Query (C)"/>
      <sheetName val="91010 JE Query"/>
      <sheetName val="DVP-DivCon Allocs  (C)"/>
      <sheetName val="Region OH (C)"/>
      <sheetName val="Corp-OH (C)"/>
      <sheetName val="Corp BS &amp;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T19">
            <v>58728.253199999992</v>
          </cell>
        </row>
      </sheetData>
      <sheetData sheetId="9">
        <row r="2">
          <cell r="AY2">
            <v>6.542641945990324E-2</v>
          </cell>
          <cell r="BB2">
            <v>-274.04788647149689</v>
          </cell>
        </row>
        <row r="3">
          <cell r="AY3">
            <v>0.42351934067149033</v>
          </cell>
          <cell r="BB3">
            <v>-180.23167704045773</v>
          </cell>
        </row>
        <row r="4">
          <cell r="AY4">
            <v>-8.7095962555165607E-2</v>
          </cell>
          <cell r="BB4">
            <v>-365.9222903958871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showGridLines="0" tabSelected="1" view="pageBreakPreview" zoomScale="80" zoomScaleNormal="85" zoomScaleSheetLayoutView="80" workbookViewId="0">
      <selection activeCell="B59" sqref="B59"/>
    </sheetView>
  </sheetViews>
  <sheetFormatPr defaultRowHeight="15"/>
  <cols>
    <col min="1" max="1" width="36.28515625" bestFit="1" customWidth="1"/>
    <col min="2" max="2" width="19" bestFit="1" customWidth="1"/>
    <col min="3" max="3" width="23.28515625" customWidth="1"/>
    <col min="4" max="4" width="10.5703125" bestFit="1" customWidth="1"/>
    <col min="5" max="5" width="8.28515625" customWidth="1"/>
    <col min="6" max="6" width="11.42578125" bestFit="1" customWidth="1"/>
    <col min="7" max="7" width="10.7109375" bestFit="1" customWidth="1"/>
    <col min="8" max="8" width="8.5703125" bestFit="1" customWidth="1"/>
    <col min="9" max="9" width="15.85546875" bestFit="1" customWidth="1"/>
    <col min="10" max="10" width="12" bestFit="1" customWidth="1"/>
  </cols>
  <sheetData>
    <row r="1" spans="1:8">
      <c r="A1" s="13" t="s">
        <v>152</v>
      </c>
    </row>
    <row r="2" spans="1:8">
      <c r="A2" s="13" t="s">
        <v>518</v>
      </c>
    </row>
    <row r="4" spans="1:8">
      <c r="A4" s="263" t="s">
        <v>19</v>
      </c>
      <c r="B4" s="263"/>
      <c r="C4" s="263"/>
      <c r="D4" s="263"/>
      <c r="E4" s="263"/>
      <c r="F4" s="263"/>
      <c r="G4" s="263"/>
      <c r="H4" s="263"/>
    </row>
    <row r="5" spans="1:8">
      <c r="A5" t="s">
        <v>61</v>
      </c>
      <c r="B5" s="7" t="s">
        <v>48</v>
      </c>
      <c r="C5" s="7" t="s">
        <v>49</v>
      </c>
      <c r="D5" s="7" t="s">
        <v>50</v>
      </c>
      <c r="E5" s="7" t="s">
        <v>52</v>
      </c>
      <c r="F5" s="7" t="s">
        <v>53</v>
      </c>
      <c r="G5" s="7" t="s">
        <v>54</v>
      </c>
      <c r="H5" s="7" t="s">
        <v>57</v>
      </c>
    </row>
    <row r="6" spans="1:8">
      <c r="A6" t="s">
        <v>58</v>
      </c>
      <c r="B6" s="1">
        <f>52*5/12</f>
        <v>21.666666666666668</v>
      </c>
      <c r="C6" s="8">
        <f>$B$6*2</f>
        <v>43.333333333333336</v>
      </c>
      <c r="D6" s="8">
        <f>$B$6*3</f>
        <v>65</v>
      </c>
      <c r="E6" s="8">
        <f>$B$6*4</f>
        <v>86.666666666666671</v>
      </c>
      <c r="F6" s="8">
        <f>$B$6*5</f>
        <v>108.33333333333334</v>
      </c>
      <c r="G6" s="8">
        <f>$B$6*6</f>
        <v>130</v>
      </c>
      <c r="H6" s="8">
        <f>$B$6*7</f>
        <v>151.66666666666669</v>
      </c>
    </row>
    <row r="7" spans="1:8">
      <c r="A7" t="s">
        <v>91</v>
      </c>
      <c r="B7" s="1">
        <f>52*4/12</f>
        <v>17.333333333333332</v>
      </c>
      <c r="C7" s="8">
        <f>$B$7*2</f>
        <v>34.666666666666664</v>
      </c>
      <c r="D7" s="8">
        <f>$B$7*3</f>
        <v>52</v>
      </c>
      <c r="E7" s="8">
        <f>$B$7*4</f>
        <v>69.333333333333329</v>
      </c>
      <c r="F7" s="8">
        <f>$B$7*5</f>
        <v>86.666666666666657</v>
      </c>
      <c r="G7" s="8">
        <f>$B$7*6</f>
        <v>104</v>
      </c>
      <c r="H7" s="8">
        <f>$B$7*7</f>
        <v>121.33333333333333</v>
      </c>
    </row>
    <row r="8" spans="1:8">
      <c r="A8" t="s">
        <v>59</v>
      </c>
      <c r="B8" s="1">
        <f>52*3/12</f>
        <v>13</v>
      </c>
      <c r="C8" s="8">
        <f>$B$8*2</f>
        <v>26</v>
      </c>
      <c r="D8" s="8">
        <f>$B$8*3</f>
        <v>39</v>
      </c>
      <c r="E8" s="8">
        <f>$B$8*4</f>
        <v>52</v>
      </c>
      <c r="F8" s="8">
        <f>$B$8*5</f>
        <v>65</v>
      </c>
      <c r="G8" s="8">
        <f>$B$8*6</f>
        <v>78</v>
      </c>
      <c r="H8" s="8">
        <f>$B$8*7</f>
        <v>91</v>
      </c>
    </row>
    <row r="9" spans="1:8">
      <c r="A9" t="s">
        <v>60</v>
      </c>
      <c r="B9" s="1">
        <f>52*2/12</f>
        <v>8.6666666666666661</v>
      </c>
      <c r="C9" s="28">
        <f>$B$9*2</f>
        <v>17.333333333333332</v>
      </c>
      <c r="D9" s="28">
        <f>$B$9*3</f>
        <v>26</v>
      </c>
      <c r="E9" s="28">
        <f>$B$9*4</f>
        <v>34.666666666666664</v>
      </c>
      <c r="F9" s="28">
        <f>$B$9*5</f>
        <v>43.333333333333329</v>
      </c>
      <c r="G9" s="28">
        <f>$B$9*6</f>
        <v>52</v>
      </c>
      <c r="H9" s="28">
        <f>$B$9*7</f>
        <v>60.666666666666664</v>
      </c>
    </row>
    <row r="10" spans="1:8">
      <c r="A10" t="s">
        <v>22</v>
      </c>
      <c r="B10" s="1">
        <f>52/12</f>
        <v>4.333333333333333</v>
      </c>
      <c r="C10" s="28">
        <f>$B$10*2</f>
        <v>8.6666666666666661</v>
      </c>
      <c r="D10" s="28">
        <f>$B$10*3</f>
        <v>13</v>
      </c>
      <c r="E10" s="28">
        <f>$B$10*4</f>
        <v>17.333333333333332</v>
      </c>
      <c r="F10" s="28">
        <f>$B$10*5</f>
        <v>21.666666666666664</v>
      </c>
      <c r="G10" s="28">
        <f>$B$10*6</f>
        <v>26</v>
      </c>
      <c r="H10" s="28">
        <f>$B$10*7</f>
        <v>30.333333333333332</v>
      </c>
    </row>
    <row r="11" spans="1:8">
      <c r="A11" t="s">
        <v>24</v>
      </c>
      <c r="B11" s="1">
        <f>26/12</f>
        <v>2.1666666666666665</v>
      </c>
      <c r="C11" s="28">
        <f>$B$11*2</f>
        <v>4.333333333333333</v>
      </c>
      <c r="D11" s="28">
        <f>$B$11*3</f>
        <v>6.5</v>
      </c>
      <c r="E11" s="28">
        <f>$B$11*4</f>
        <v>8.6666666666666661</v>
      </c>
      <c r="F11" s="28">
        <f>$B$11*5</f>
        <v>10.833333333333332</v>
      </c>
      <c r="G11" s="28">
        <f>$B$11*6</f>
        <v>13</v>
      </c>
      <c r="H11" s="28">
        <f>$B$11*7</f>
        <v>15.166666666666666</v>
      </c>
    </row>
    <row r="12" spans="1:8">
      <c r="A12" t="s">
        <v>23</v>
      </c>
      <c r="B12" s="1">
        <f>12/12</f>
        <v>1</v>
      </c>
      <c r="C12" s="28">
        <f>$B$12*2</f>
        <v>2</v>
      </c>
      <c r="D12" s="28">
        <f>$B$12*3</f>
        <v>3</v>
      </c>
      <c r="E12" s="28">
        <f>$B$12*4</f>
        <v>4</v>
      </c>
      <c r="F12" s="28">
        <f>$B$12*5</f>
        <v>5</v>
      </c>
      <c r="G12" s="28">
        <f>$B$12*6</f>
        <v>6</v>
      </c>
      <c r="H12" s="28">
        <f>$B$12*7</f>
        <v>7</v>
      </c>
    </row>
    <row r="13" spans="1:8">
      <c r="A13" t="s">
        <v>442</v>
      </c>
      <c r="B13" s="1">
        <v>1</v>
      </c>
      <c r="C13" s="28"/>
      <c r="D13" s="28"/>
      <c r="E13" s="28"/>
      <c r="F13" s="28"/>
      <c r="G13" s="28"/>
      <c r="H13" s="28"/>
    </row>
    <row r="14" spans="1:8">
      <c r="B14" s="1"/>
      <c r="C14" s="28"/>
      <c r="D14" s="28"/>
      <c r="E14" s="28"/>
      <c r="F14" s="28"/>
      <c r="G14" s="28"/>
      <c r="H14" s="28"/>
    </row>
    <row r="15" spans="1:8">
      <c r="A15" s="263" t="s">
        <v>11</v>
      </c>
      <c r="B15" s="263"/>
      <c r="C15" s="28"/>
      <c r="D15" s="28"/>
      <c r="E15" s="28"/>
      <c r="F15" s="28"/>
      <c r="G15" s="28"/>
      <c r="H15" s="28"/>
    </row>
    <row r="16" spans="1:8">
      <c r="A16" s="13" t="s">
        <v>56</v>
      </c>
      <c r="B16" s="14" t="s">
        <v>84</v>
      </c>
      <c r="C16" s="28"/>
      <c r="D16" s="28"/>
      <c r="E16" s="28"/>
      <c r="F16" s="28"/>
      <c r="G16" s="28"/>
      <c r="H16" s="28"/>
    </row>
    <row r="17" spans="1:8">
      <c r="A17" s="32" t="s">
        <v>85</v>
      </c>
      <c r="B17" s="23">
        <v>20</v>
      </c>
      <c r="C17" s="28"/>
      <c r="D17" s="28"/>
      <c r="E17" s="28"/>
      <c r="F17" s="28"/>
      <c r="G17" s="28"/>
      <c r="H17" s="28"/>
    </row>
    <row r="18" spans="1:8">
      <c r="A18" s="32" t="s">
        <v>62</v>
      </c>
      <c r="B18" s="23">
        <v>34</v>
      </c>
      <c r="C18" s="28"/>
      <c r="D18" s="28"/>
      <c r="E18" s="28"/>
      <c r="F18" s="28"/>
      <c r="G18" s="28"/>
      <c r="H18" s="28"/>
    </row>
    <row r="19" spans="1:8">
      <c r="A19" s="32" t="s">
        <v>63</v>
      </c>
      <c r="B19" s="23">
        <v>51</v>
      </c>
      <c r="C19" s="28"/>
      <c r="D19" s="28"/>
      <c r="E19" s="28"/>
      <c r="F19" s="28"/>
      <c r="G19" s="28"/>
      <c r="H19" s="28"/>
    </row>
    <row r="20" spans="1:8">
      <c r="A20" s="32" t="s">
        <v>64</v>
      </c>
      <c r="B20" s="23">
        <v>77</v>
      </c>
      <c r="C20" s="28"/>
      <c r="D20" s="28"/>
      <c r="E20" s="28"/>
      <c r="F20" t="s">
        <v>20</v>
      </c>
      <c r="G20" s="23">
        <v>2000</v>
      </c>
      <c r="H20" s="28"/>
    </row>
    <row r="21" spans="1:8">
      <c r="A21" s="32" t="s">
        <v>65</v>
      </c>
      <c r="B21" s="23">
        <v>97</v>
      </c>
      <c r="C21" s="28"/>
      <c r="D21" s="28"/>
      <c r="E21" s="28"/>
      <c r="F21" t="s">
        <v>21</v>
      </c>
      <c r="G21" s="9" t="s">
        <v>51</v>
      </c>
      <c r="H21" s="28"/>
    </row>
    <row r="22" spans="1:8">
      <c r="A22" s="32" t="s">
        <v>66</v>
      </c>
      <c r="B22" s="23">
        <v>117</v>
      </c>
      <c r="C22" s="28"/>
      <c r="D22" s="28"/>
      <c r="E22" s="28"/>
      <c r="F22" t="s">
        <v>116</v>
      </c>
      <c r="G22">
        <v>12</v>
      </c>
      <c r="H22" s="28"/>
    </row>
    <row r="23" spans="1:8">
      <c r="A23" s="32" t="s">
        <v>67</v>
      </c>
      <c r="B23" s="23">
        <v>157</v>
      </c>
      <c r="C23" s="28"/>
      <c r="D23" s="28"/>
      <c r="E23" s="28"/>
      <c r="F23" s="5"/>
      <c r="G23" s="6"/>
      <c r="H23" s="28"/>
    </row>
    <row r="24" spans="1:8">
      <c r="A24" s="32" t="s">
        <v>145</v>
      </c>
      <c r="B24" s="23">
        <v>37</v>
      </c>
      <c r="C24" s="28"/>
      <c r="D24" s="28"/>
      <c r="E24" s="28"/>
      <c r="F24" s="5"/>
      <c r="G24" s="6"/>
      <c r="H24" s="28"/>
    </row>
    <row r="25" spans="1:8">
      <c r="A25" s="32" t="s">
        <v>436</v>
      </c>
      <c r="B25" s="23">
        <v>48</v>
      </c>
      <c r="C25" s="28" t="s">
        <v>439</v>
      </c>
      <c r="D25" s="28"/>
      <c r="E25" s="28"/>
      <c r="F25" s="5"/>
      <c r="G25" s="6"/>
      <c r="H25" s="28"/>
    </row>
    <row r="26" spans="1:8">
      <c r="A26" s="32" t="s">
        <v>437</v>
      </c>
      <c r="B26" s="23">
        <v>51</v>
      </c>
      <c r="C26" s="28" t="s">
        <v>440</v>
      </c>
      <c r="D26" s="28"/>
      <c r="E26" s="28"/>
      <c r="F26" s="28"/>
      <c r="G26" s="28"/>
      <c r="H26" s="28"/>
    </row>
    <row r="27" spans="1:8">
      <c r="A27" s="32" t="s">
        <v>438</v>
      </c>
      <c r="B27" s="23">
        <f>77</f>
        <v>77</v>
      </c>
      <c r="C27" s="28" t="s">
        <v>441</v>
      </c>
      <c r="D27" s="64"/>
      <c r="E27" s="28"/>
      <c r="F27" s="28"/>
      <c r="G27" s="28"/>
      <c r="H27" s="28"/>
    </row>
    <row r="28" spans="1:8">
      <c r="A28" s="32" t="s">
        <v>68</v>
      </c>
      <c r="B28" s="23">
        <v>34</v>
      </c>
      <c r="C28" s="28"/>
      <c r="D28" s="28"/>
      <c r="E28" s="28"/>
      <c r="F28" s="28"/>
      <c r="G28" s="28"/>
      <c r="H28" s="28"/>
    </row>
    <row r="29" spans="1:8">
      <c r="A29" s="32" t="s">
        <v>32</v>
      </c>
      <c r="B29" s="23">
        <v>34</v>
      </c>
      <c r="C29" s="28"/>
      <c r="D29" s="28"/>
      <c r="E29" s="28"/>
      <c r="F29" s="28"/>
      <c r="G29" s="28"/>
      <c r="H29" s="28"/>
    </row>
    <row r="30" spans="1:8">
      <c r="A30" s="13" t="s">
        <v>69</v>
      </c>
      <c r="B30" s="23"/>
      <c r="C30" s="28"/>
      <c r="D30" s="28"/>
      <c r="E30" s="28"/>
      <c r="F30" s="28"/>
      <c r="G30" s="28"/>
      <c r="H30" s="28"/>
    </row>
    <row r="31" spans="1:8">
      <c r="A31" s="32" t="s">
        <v>70</v>
      </c>
      <c r="B31" s="23">
        <v>29</v>
      </c>
      <c r="C31" s="28"/>
      <c r="D31" s="28"/>
      <c r="E31" s="28"/>
      <c r="F31" s="28"/>
      <c r="G31" s="28"/>
      <c r="H31" s="28"/>
    </row>
    <row r="32" spans="1:8">
      <c r="A32" s="32" t="s">
        <v>71</v>
      </c>
      <c r="B32" s="23">
        <v>175</v>
      </c>
      <c r="C32" s="28"/>
      <c r="D32" s="28"/>
      <c r="E32" s="28"/>
      <c r="F32" s="28"/>
      <c r="G32" s="28"/>
      <c r="H32" s="28"/>
    </row>
    <row r="33" spans="1:8">
      <c r="A33" s="32" t="s">
        <v>675</v>
      </c>
      <c r="B33" s="262">
        <f>+B32+((B34-B32)/2)</f>
        <v>212.5</v>
      </c>
      <c r="C33" s="28" t="s">
        <v>86</v>
      </c>
      <c r="D33" s="28"/>
      <c r="E33" s="28"/>
      <c r="F33" s="28"/>
      <c r="G33" s="28"/>
      <c r="H33" s="28"/>
    </row>
    <row r="34" spans="1:8">
      <c r="A34" s="32" t="s">
        <v>72</v>
      </c>
      <c r="B34" s="23">
        <v>250</v>
      </c>
      <c r="C34" s="28"/>
      <c r="D34" s="28"/>
      <c r="E34" s="28"/>
      <c r="F34" s="28"/>
      <c r="G34" s="28"/>
      <c r="H34" s="28"/>
    </row>
    <row r="35" spans="1:8">
      <c r="A35" s="32" t="s">
        <v>102</v>
      </c>
      <c r="B35" s="23">
        <v>375</v>
      </c>
      <c r="C35" s="28" t="s">
        <v>86</v>
      </c>
      <c r="D35" s="28"/>
      <c r="E35" s="28"/>
      <c r="F35" s="28"/>
      <c r="G35" s="28"/>
      <c r="H35" s="28"/>
    </row>
    <row r="36" spans="1:8">
      <c r="A36" s="32" t="s">
        <v>73</v>
      </c>
      <c r="B36" s="23">
        <v>324</v>
      </c>
      <c r="C36" s="28"/>
      <c r="D36" s="28"/>
      <c r="E36" s="28"/>
      <c r="F36" s="28"/>
      <c r="G36" s="28"/>
      <c r="H36" s="28"/>
    </row>
    <row r="37" spans="1:8">
      <c r="A37" s="32" t="s">
        <v>74</v>
      </c>
      <c r="B37" s="23">
        <v>473</v>
      </c>
      <c r="C37" s="28"/>
      <c r="D37" s="28"/>
      <c r="E37" s="28"/>
      <c r="F37" s="28"/>
      <c r="G37" s="28"/>
      <c r="H37" s="28"/>
    </row>
    <row r="38" spans="1:8">
      <c r="A38" s="32" t="s">
        <v>101</v>
      </c>
      <c r="B38" s="23">
        <v>710</v>
      </c>
      <c r="C38" s="28" t="s">
        <v>86</v>
      </c>
      <c r="D38" s="28"/>
      <c r="E38" s="28"/>
      <c r="F38" s="28"/>
      <c r="G38" s="28"/>
      <c r="H38" s="28"/>
    </row>
    <row r="39" spans="1:8">
      <c r="A39" s="32" t="s">
        <v>75</v>
      </c>
      <c r="B39" s="23">
        <v>613</v>
      </c>
      <c r="C39" s="28"/>
      <c r="D39" s="28"/>
      <c r="E39" s="28"/>
      <c r="F39" s="28"/>
      <c r="G39" s="28"/>
      <c r="H39" s="28"/>
    </row>
    <row r="40" spans="1:8">
      <c r="A40" s="32" t="s">
        <v>100</v>
      </c>
      <c r="B40" s="23">
        <v>920</v>
      </c>
      <c r="C40" s="28" t="s">
        <v>86</v>
      </c>
      <c r="D40" s="28"/>
      <c r="E40" s="28"/>
      <c r="F40" s="28"/>
      <c r="G40" s="28"/>
      <c r="H40" s="28"/>
    </row>
    <row r="41" spans="1:8">
      <c r="A41" s="32" t="s">
        <v>76</v>
      </c>
      <c r="B41" s="23">
        <v>840</v>
      </c>
      <c r="C41" s="28"/>
      <c r="D41" s="28"/>
      <c r="E41" s="28"/>
      <c r="F41" s="28"/>
      <c r="G41" s="28"/>
      <c r="H41" s="28"/>
    </row>
    <row r="42" spans="1:8">
      <c r="A42" s="32" t="s">
        <v>99</v>
      </c>
      <c r="B42" s="23">
        <v>1260</v>
      </c>
      <c r="C42" s="28" t="s">
        <v>86</v>
      </c>
      <c r="D42" s="28"/>
      <c r="E42" s="28"/>
      <c r="F42" s="28"/>
      <c r="G42" s="28"/>
      <c r="H42" s="28"/>
    </row>
    <row r="43" spans="1:8">
      <c r="A43" s="32" t="s">
        <v>77</v>
      </c>
      <c r="B43" s="23">
        <v>980</v>
      </c>
      <c r="C43" s="28"/>
      <c r="D43" s="28"/>
      <c r="E43" s="28"/>
      <c r="F43" s="28"/>
      <c r="G43" s="28"/>
      <c r="H43" s="28"/>
    </row>
    <row r="44" spans="1:8">
      <c r="A44" s="32" t="s">
        <v>92</v>
      </c>
      <c r="B44" s="23">
        <v>482</v>
      </c>
      <c r="C44" s="28" t="s">
        <v>86</v>
      </c>
      <c r="D44" s="28"/>
      <c r="E44" s="28"/>
      <c r="F44" s="28"/>
      <c r="G44" s="28"/>
      <c r="H44" s="28"/>
    </row>
    <row r="45" spans="1:8">
      <c r="A45" s="32" t="s">
        <v>93</v>
      </c>
      <c r="B45" s="23">
        <v>689</v>
      </c>
      <c r="C45" s="28" t="s">
        <v>86</v>
      </c>
      <c r="D45" s="28"/>
      <c r="E45" s="28"/>
      <c r="F45" s="28"/>
      <c r="G45" s="28"/>
      <c r="H45" s="28"/>
    </row>
    <row r="46" spans="1:8">
      <c r="A46" s="32" t="s">
        <v>79</v>
      </c>
      <c r="B46" s="23">
        <v>892</v>
      </c>
      <c r="C46" s="28" t="s">
        <v>86</v>
      </c>
      <c r="D46" s="28"/>
      <c r="E46" s="28"/>
      <c r="F46" s="28"/>
      <c r="G46" s="28"/>
      <c r="H46" s="28"/>
    </row>
    <row r="47" spans="1:8">
      <c r="A47" s="32" t="s">
        <v>78</v>
      </c>
      <c r="B47" s="23">
        <v>1301</v>
      </c>
      <c r="C47" s="28"/>
      <c r="D47" s="28"/>
      <c r="E47" s="28"/>
      <c r="F47" s="28"/>
      <c r="G47" s="28"/>
      <c r="H47" s="28"/>
    </row>
    <row r="48" spans="1:8">
      <c r="A48" s="32" t="s">
        <v>80</v>
      </c>
      <c r="B48" s="23">
        <v>1686</v>
      </c>
      <c r="C48" s="28"/>
      <c r="D48" s="28"/>
      <c r="E48" s="28"/>
      <c r="F48" s="28"/>
      <c r="G48" s="28"/>
      <c r="H48" s="28"/>
    </row>
    <row r="49" spans="1:8">
      <c r="A49" s="32" t="s">
        <v>81</v>
      </c>
      <c r="B49" s="23">
        <v>2046</v>
      </c>
      <c r="C49" s="28"/>
      <c r="D49" s="28"/>
      <c r="E49" s="28"/>
      <c r="F49" s="28"/>
      <c r="G49" s="28"/>
      <c r="H49" s="28"/>
    </row>
    <row r="50" spans="1:8">
      <c r="A50" s="32" t="s">
        <v>82</v>
      </c>
      <c r="B50" s="23">
        <v>2310</v>
      </c>
      <c r="C50" s="28"/>
      <c r="D50" s="28"/>
      <c r="E50" s="28"/>
      <c r="F50" s="28"/>
      <c r="G50" s="28"/>
      <c r="H50" s="28"/>
    </row>
    <row r="51" spans="1:8">
      <c r="A51" s="32" t="s">
        <v>94</v>
      </c>
      <c r="B51" s="23">
        <v>2800</v>
      </c>
      <c r="C51" s="28" t="s">
        <v>86</v>
      </c>
      <c r="D51" s="28"/>
      <c r="E51" s="28"/>
      <c r="F51" s="28"/>
      <c r="G51" s="28"/>
      <c r="H51" s="28"/>
    </row>
    <row r="52" spans="1:8">
      <c r="A52" s="32" t="s">
        <v>83</v>
      </c>
      <c r="B52" s="23">
        <v>125</v>
      </c>
      <c r="C52" s="28"/>
      <c r="D52" s="28"/>
      <c r="E52" s="28"/>
      <c r="F52" s="28"/>
      <c r="G52" s="28"/>
      <c r="H52" s="28"/>
    </row>
    <row r="53" spans="1:8">
      <c r="B53" s="265" t="s">
        <v>98</v>
      </c>
      <c r="C53" s="265"/>
    </row>
    <row r="56" spans="1:8">
      <c r="A56" s="35" t="s">
        <v>523</v>
      </c>
      <c r="B56" s="95" t="s">
        <v>6</v>
      </c>
      <c r="C56" s="34" t="s">
        <v>7</v>
      </c>
      <c r="F56" s="264" t="s">
        <v>27</v>
      </c>
      <c r="G56" s="264"/>
    </row>
    <row r="57" spans="1:8">
      <c r="A57" s="29" t="s">
        <v>8</v>
      </c>
      <c r="B57" s="138">
        <f>+D69</f>
        <v>36.68</v>
      </c>
      <c r="C57" s="139">
        <f>B57/2000</f>
        <v>1.8339999999999999E-2</v>
      </c>
      <c r="F57" t="s">
        <v>28</v>
      </c>
      <c r="G57" s="2">
        <f>0.0175</f>
        <v>1.7500000000000002E-2</v>
      </c>
    </row>
    <row r="58" spans="1:8">
      <c r="A58" s="29" t="s">
        <v>9</v>
      </c>
      <c r="B58" s="261">
        <v>42.47</v>
      </c>
      <c r="C58" s="140">
        <f>B58/2000</f>
        <v>2.1235E-2</v>
      </c>
      <c r="F58" t="s">
        <v>29</v>
      </c>
      <c r="G58" s="3">
        <v>5.1000000000000004E-3</v>
      </c>
    </row>
    <row r="59" spans="1:8">
      <c r="A59" s="32" t="s">
        <v>10</v>
      </c>
      <c r="B59" s="141">
        <f>B58-B57</f>
        <v>5.7899999999999991</v>
      </c>
      <c r="C59" s="142">
        <f>C58-C57</f>
        <v>2.8950000000000017E-3</v>
      </c>
      <c r="D59" s="63">
        <f>B59/B57</f>
        <v>0.15785169029443835</v>
      </c>
      <c r="F59" t="s">
        <v>55</v>
      </c>
      <c r="G59" s="4"/>
    </row>
    <row r="60" spans="1:8">
      <c r="F60" t="s">
        <v>17</v>
      </c>
      <c r="G60" s="10">
        <f>SUM(G57:G59)</f>
        <v>2.2600000000000002E-2</v>
      </c>
    </row>
    <row r="61" spans="1:8">
      <c r="B61" s="34" t="s">
        <v>103</v>
      </c>
      <c r="D61" s="11"/>
    </row>
    <row r="62" spans="1:8">
      <c r="A62" t="s">
        <v>4</v>
      </c>
      <c r="B62" s="11">
        <f>B59</f>
        <v>5.7899999999999991</v>
      </c>
      <c r="F62" t="s">
        <v>30</v>
      </c>
      <c r="G62" s="12">
        <f>1-G60</f>
        <v>0.97740000000000005</v>
      </c>
    </row>
    <row r="63" spans="1:8">
      <c r="A63" t="s">
        <v>26</v>
      </c>
      <c r="B63" s="11">
        <f>B62/$G$62</f>
        <v>5.923879680785757</v>
      </c>
    </row>
    <row r="64" spans="1:8">
      <c r="A64" t="s">
        <v>25</v>
      </c>
      <c r="B64" s="25">
        <f>'DF Calcs'!E77</f>
        <v>53113.509999999995</v>
      </c>
    </row>
    <row r="65" spans="1:6">
      <c r="A65" s="13" t="s">
        <v>31</v>
      </c>
      <c r="B65" s="73">
        <f>B63*B64</f>
        <v>314638.04266421107</v>
      </c>
    </row>
    <row r="66" spans="1:6">
      <c r="B66" s="60"/>
    </row>
    <row r="67" spans="1:6">
      <c r="B67" s="60"/>
    </row>
    <row r="68" spans="1:6" ht="15.75" thickBot="1">
      <c r="B68" s="60"/>
      <c r="C68" s="40" t="s">
        <v>572</v>
      </c>
      <c r="D68" s="136">
        <v>38</v>
      </c>
      <c r="E68" s="136">
        <v>44</v>
      </c>
      <c r="F68" s="11">
        <f>+E68-D68</f>
        <v>6</v>
      </c>
    </row>
    <row r="69" spans="1:6">
      <c r="A69" s="57" t="s">
        <v>89</v>
      </c>
      <c r="B69" s="84" t="s">
        <v>87</v>
      </c>
      <c r="C69" s="100" t="s">
        <v>573</v>
      </c>
      <c r="D69" s="137">
        <f>ROUND(+D68/103.6*100,2)</f>
        <v>36.68</v>
      </c>
      <c r="E69" s="143">
        <f>ROUND(+E68/103.6*100,2)</f>
        <v>42.47</v>
      </c>
    </row>
    <row r="70" spans="1:6">
      <c r="A70" s="58" t="s">
        <v>88</v>
      </c>
      <c r="B70" s="85">
        <f>'DF Calcs'!S65</f>
        <v>314638.04266421101</v>
      </c>
    </row>
    <row r="71" spans="1:6">
      <c r="A71" s="58" t="s">
        <v>13</v>
      </c>
      <c r="B71" s="59">
        <f>B70-B65</f>
        <v>0</v>
      </c>
    </row>
    <row r="72" spans="1:6" ht="15.75" thickBot="1">
      <c r="A72" s="80"/>
      <c r="B72" s="81"/>
    </row>
    <row r="73" spans="1:6">
      <c r="B73" s="63"/>
    </row>
  </sheetData>
  <mergeCells count="4">
    <mergeCell ref="A4:H4"/>
    <mergeCell ref="F56:G56"/>
    <mergeCell ref="A15:B15"/>
    <mergeCell ref="B53:C53"/>
  </mergeCells>
  <pageMargins left="0.7" right="0.7" top="0.75" bottom="0.75" header="0.3" footer="0.3"/>
  <pageSetup scale="65" orientation="portrait" r:id="rId1"/>
  <headerFooter>
    <oddFooter>&amp;L&amp;F - 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U88"/>
  <sheetViews>
    <sheetView showGridLines="0" tabSelected="1" view="pageBreakPreview" zoomScale="90" zoomScaleNormal="80" zoomScaleSheetLayoutView="90" zoomScalePageLayoutView="85" workbookViewId="0">
      <pane xSplit="4" ySplit="5" topLeftCell="J29" activePane="bottomRight" state="frozen"/>
      <selection activeCell="B59" sqref="B59"/>
      <selection pane="topRight" activeCell="B59" sqref="B59"/>
      <selection pane="bottomLeft" activeCell="B59" sqref="B59"/>
      <selection pane="bottomRight" activeCell="B59" sqref="B59"/>
    </sheetView>
  </sheetViews>
  <sheetFormatPr defaultColWidth="8.85546875" defaultRowHeight="15"/>
  <cols>
    <col min="1" max="1" width="4.5703125" customWidth="1"/>
    <col min="2" max="2" width="10.85546875" style="42" bestFit="1" customWidth="1"/>
    <col min="3" max="3" width="19.85546875" style="42" bestFit="1" customWidth="1"/>
    <col min="4" max="4" width="28.140625" customWidth="1"/>
    <col min="5" max="5" width="13.5703125" style="40" bestFit="1" customWidth="1"/>
    <col min="6" max="6" width="12.28515625" bestFit="1" customWidth="1"/>
    <col min="7" max="7" width="13.140625" customWidth="1"/>
    <col min="8" max="8" width="9" customWidth="1"/>
    <col min="9" max="9" width="17.28515625" bestFit="1" customWidth="1"/>
    <col min="10" max="10" width="16.28515625" style="39" bestFit="1" customWidth="1"/>
    <col min="11" max="11" width="12.28515625" bestFit="1" customWidth="1"/>
    <col min="12" max="12" width="13" customWidth="1"/>
    <col min="13" max="13" width="10.7109375" bestFit="1" customWidth="1"/>
    <col min="14" max="14" width="16.5703125" bestFit="1" customWidth="1"/>
    <col min="15" max="15" width="20.140625" bestFit="1" customWidth="1"/>
    <col min="16" max="16" width="18.140625" bestFit="1" customWidth="1"/>
    <col min="17" max="18" width="19.42578125" customWidth="1"/>
    <col min="19" max="19" width="18.7109375" bestFit="1" customWidth="1"/>
    <col min="20" max="20" width="18.85546875" customWidth="1"/>
    <col min="21" max="21" width="17.5703125" customWidth="1"/>
    <col min="22" max="22" width="13.5703125" bestFit="1" customWidth="1"/>
    <col min="23" max="23" width="18.5703125" customWidth="1"/>
    <col min="24" max="24" width="17.5703125" customWidth="1"/>
  </cols>
  <sheetData>
    <row r="1" spans="1:30">
      <c r="A1" s="13" t="s">
        <v>152</v>
      </c>
    </row>
    <row r="2" spans="1:30">
      <c r="A2" s="13" t="s">
        <v>519</v>
      </c>
    </row>
    <row r="3" spans="1:30">
      <c r="A3" s="13" t="s">
        <v>677</v>
      </c>
    </row>
    <row r="4" spans="1:30" ht="15" customHeight="1">
      <c r="A4" s="126" t="s">
        <v>676</v>
      </c>
      <c r="B4" s="62"/>
      <c r="C4" s="62"/>
      <c r="D4" s="126"/>
      <c r="E4" s="126"/>
      <c r="F4" s="126"/>
      <c r="G4" s="126"/>
      <c r="H4" s="126"/>
      <c r="I4" s="126"/>
      <c r="J4" s="126"/>
      <c r="K4" s="90"/>
      <c r="N4" s="56"/>
    </row>
    <row r="5" spans="1:30" ht="45">
      <c r="A5" s="35"/>
      <c r="B5" s="92" t="s">
        <v>16</v>
      </c>
      <c r="C5" s="92" t="s">
        <v>96</v>
      </c>
      <c r="D5" s="93" t="s">
        <v>18</v>
      </c>
      <c r="E5" s="92" t="s">
        <v>41</v>
      </c>
      <c r="F5" s="92" t="s">
        <v>0</v>
      </c>
      <c r="G5" s="35" t="s">
        <v>1</v>
      </c>
      <c r="H5" s="92" t="s">
        <v>11</v>
      </c>
      <c r="I5" s="92" t="s">
        <v>35</v>
      </c>
      <c r="J5" s="94" t="s">
        <v>36</v>
      </c>
      <c r="K5" s="92" t="s">
        <v>10</v>
      </c>
      <c r="L5" s="92" t="s">
        <v>2</v>
      </c>
      <c r="M5" s="92" t="s">
        <v>43</v>
      </c>
      <c r="N5" s="89" t="s">
        <v>39</v>
      </c>
      <c r="O5" s="92" t="s">
        <v>514</v>
      </c>
      <c r="P5" s="92" t="s">
        <v>37</v>
      </c>
      <c r="Q5" s="92" t="s">
        <v>40</v>
      </c>
      <c r="R5" s="92" t="s">
        <v>38</v>
      </c>
      <c r="S5" s="92" t="s">
        <v>44</v>
      </c>
      <c r="T5" s="92" t="s">
        <v>118</v>
      </c>
      <c r="U5" s="92" t="s">
        <v>42</v>
      </c>
      <c r="V5" s="92" t="s">
        <v>45</v>
      </c>
      <c r="W5" s="92" t="s">
        <v>47</v>
      </c>
      <c r="X5" s="92" t="s">
        <v>46</v>
      </c>
    </row>
    <row r="6" spans="1:30" ht="15" customHeight="1">
      <c r="A6" s="266" t="s">
        <v>14</v>
      </c>
      <c r="B6" s="33">
        <v>23</v>
      </c>
      <c r="C6" s="33" t="s">
        <v>155</v>
      </c>
      <c r="D6" t="s">
        <v>104</v>
      </c>
      <c r="E6" s="128">
        <f>+INDEX('Yakima Regulated Price Out'!AQ:AQ,MATCH(C6,'Yakima Regulated Price Out'!A:A,0))</f>
        <v>16.860954562810232</v>
      </c>
      <c r="F6" s="114">
        <f>References!$B$10</f>
        <v>4.333333333333333</v>
      </c>
      <c r="G6" s="115">
        <f>E6*F6*12</f>
        <v>876.76963726613189</v>
      </c>
      <c r="H6" s="115">
        <f>References!B17</f>
        <v>20</v>
      </c>
      <c r="I6" s="115">
        <f>G6*H6</f>
        <v>17535.392745322639</v>
      </c>
      <c r="J6" s="116">
        <f t="shared" ref="J6:J17" si="0">$E$80*I6</f>
        <v>9169.6708459004694</v>
      </c>
      <c r="K6" s="117">
        <f>(References!$C$59*J6)</f>
        <v>26.546197098881876</v>
      </c>
      <c r="L6" s="117">
        <f>K6/References!$G$62</f>
        <v>27.160013401761688</v>
      </c>
      <c r="M6" s="117">
        <f>L6/G6*F6</f>
        <v>0.13423524995073444</v>
      </c>
      <c r="N6" s="118">
        <f>'Proposed Rates'!B10</f>
        <v>7.14</v>
      </c>
      <c r="O6" s="117">
        <f>M6+N6</f>
        <v>7.2742352499507339</v>
      </c>
      <c r="P6" s="117">
        <f>'Proposed Rates'!D10</f>
        <v>7.2742352499507339</v>
      </c>
      <c r="Q6" s="117">
        <f>E6*N6*12</f>
        <v>1444.6465869415806</v>
      </c>
      <c r="R6" s="117">
        <f>E6*P6*12</f>
        <v>1471.8066003433423</v>
      </c>
      <c r="S6" s="117">
        <f>R6-Q6</f>
        <v>27.160013401761717</v>
      </c>
      <c r="T6" s="117">
        <f>E6*O6*12</f>
        <v>1471.8066003433423</v>
      </c>
      <c r="U6" s="117">
        <f t="shared" ref="U6:U8" si="1">R6-T6</f>
        <v>0</v>
      </c>
      <c r="V6" s="119">
        <f t="shared" ref="V6:V8" si="2">O6</f>
        <v>7.2742352499507339</v>
      </c>
      <c r="W6" s="119">
        <f>E6*V6*12</f>
        <v>1471.8066003433423</v>
      </c>
      <c r="X6" s="119">
        <f>W6-Q6</f>
        <v>27.160013401761717</v>
      </c>
      <c r="Y6" s="60">
        <f>S6-X6</f>
        <v>0</v>
      </c>
      <c r="Z6" s="11">
        <f>P6-V6</f>
        <v>0</v>
      </c>
    </row>
    <row r="7" spans="1:30" ht="15" customHeight="1">
      <c r="A7" s="267"/>
      <c r="B7" s="33">
        <v>23</v>
      </c>
      <c r="C7" s="104" t="s">
        <v>157</v>
      </c>
      <c r="D7" t="s">
        <v>497</v>
      </c>
      <c r="E7" s="128">
        <f>+INDEX('Yakima Regulated Price Out'!AQ:AQ,MATCH(C7,'Yakima Regulated Price Out'!A:A,0))</f>
        <v>19.045523912015327</v>
      </c>
      <c r="F7" s="114">
        <f>References!$B$12</f>
        <v>1</v>
      </c>
      <c r="G7" s="115">
        <f>E7*F7*12</f>
        <v>228.54628694418392</v>
      </c>
      <c r="H7" s="115">
        <f>References!B18</f>
        <v>34</v>
      </c>
      <c r="I7" s="115">
        <f>G7*H7</f>
        <v>7770.5737561022534</v>
      </c>
      <c r="J7" s="116">
        <f t="shared" si="0"/>
        <v>4063.4164664635873</v>
      </c>
      <c r="K7" s="117">
        <f>(References!$C$59*J7)</f>
        <v>11.763590670412093</v>
      </c>
      <c r="L7" s="117">
        <f>K7/References!$G$62</f>
        <v>12.035595120126962</v>
      </c>
      <c r="M7" s="117">
        <f>L7/G7*F7</f>
        <v>5.2661521134518899E-2</v>
      </c>
      <c r="N7" s="118">
        <f>'Proposed Rates'!B20</f>
        <v>5.27</v>
      </c>
      <c r="O7" s="117">
        <f>M7+N7</f>
        <v>5.3226615211345187</v>
      </c>
      <c r="P7" s="117">
        <f>'Proposed Rates'!D20</f>
        <v>5.3226615211345187</v>
      </c>
      <c r="Q7" s="117">
        <f>E7*N7*12</f>
        <v>1204.438932195849</v>
      </c>
      <c r="R7" s="117">
        <f>E7*P7*12</f>
        <v>1216.4745273159763</v>
      </c>
      <c r="S7" s="117">
        <f>R7-Q7</f>
        <v>12.035595120127255</v>
      </c>
      <c r="T7" s="117">
        <f>E7*O7*12</f>
        <v>1216.4745273159763</v>
      </c>
      <c r="U7" s="117">
        <f t="shared" ref="U7" si="3">R7-T7</f>
        <v>0</v>
      </c>
      <c r="V7" s="119">
        <f t="shared" ref="V7" si="4">O7</f>
        <v>5.3226615211345187</v>
      </c>
      <c r="W7" s="119">
        <f>E7*V7*12</f>
        <v>1216.4745273159763</v>
      </c>
      <c r="X7" s="119">
        <f>W7-Q7</f>
        <v>12.035595120127255</v>
      </c>
      <c r="Y7" s="60">
        <f t="shared" ref="Y7:Y35" si="5">S7-X7</f>
        <v>0</v>
      </c>
      <c r="Z7" s="11">
        <f t="shared" ref="Z7:Z35" si="6">P7-V7</f>
        <v>0</v>
      </c>
      <c r="AD7" s="11"/>
    </row>
    <row r="8" spans="1:30" ht="15" customHeight="1">
      <c r="A8" s="267"/>
      <c r="B8" s="33">
        <v>23</v>
      </c>
      <c r="C8" s="104" t="s">
        <v>159</v>
      </c>
      <c r="D8" t="s">
        <v>105</v>
      </c>
      <c r="E8" s="128">
        <f>+INDEX('Yakima Regulated Price Out'!AQ:AQ,MATCH(C8,'Yakima Regulated Price Out'!A:A,0))</f>
        <v>1190.9605954019034</v>
      </c>
      <c r="F8" s="114">
        <f>References!$B$10</f>
        <v>4.333333333333333</v>
      </c>
      <c r="G8" s="115">
        <f t="shared" ref="G8:G15" si="7">E8*F8*12</f>
        <v>61929.950960898976</v>
      </c>
      <c r="H8" s="115">
        <f>References!B18</f>
        <v>34</v>
      </c>
      <c r="I8" s="115">
        <f t="shared" ref="I8:I21" si="8">G8*H8</f>
        <v>2105618.3326705652</v>
      </c>
      <c r="J8" s="116">
        <f t="shared" si="0"/>
        <v>1101077.5360496545</v>
      </c>
      <c r="K8" s="117">
        <f>(References!$C$59*J8)</f>
        <v>3187.6194668637518</v>
      </c>
      <c r="L8" s="117">
        <f>K8/References!$G$62</f>
        <v>3261.3254213871001</v>
      </c>
      <c r="M8" s="117">
        <f t="shared" ref="M8:M15" si="9">L8/G8*F8</f>
        <v>0.22819992491624852</v>
      </c>
      <c r="N8" s="118">
        <f>'Proposed Rates'!B11</f>
        <v>9</v>
      </c>
      <c r="O8" s="117">
        <f t="shared" ref="O8:O21" si="10">M8+N8</f>
        <v>9.2281999249162485</v>
      </c>
      <c r="P8" s="117">
        <f>'Proposed Rates'!D11</f>
        <v>9.2281999249162485</v>
      </c>
      <c r="Q8" s="117">
        <f t="shared" ref="Q8" si="11">E8*N8*12</f>
        <v>128623.74430340556</v>
      </c>
      <c r="R8" s="117">
        <f t="shared" ref="R8" si="12">E8*P8*12</f>
        <v>131885.06972479267</v>
      </c>
      <c r="S8" s="117">
        <f>R8-Q8</f>
        <v>3261.3254213871114</v>
      </c>
      <c r="T8" s="117">
        <f t="shared" ref="T8" si="13">E8*O8*12</f>
        <v>131885.06972479267</v>
      </c>
      <c r="U8" s="117">
        <f t="shared" si="1"/>
        <v>0</v>
      </c>
      <c r="V8" s="119">
        <f t="shared" si="2"/>
        <v>9.2281999249162485</v>
      </c>
      <c r="W8" s="119">
        <f>E8*V8*12</f>
        <v>131885.06972479267</v>
      </c>
      <c r="X8" s="119">
        <f>W8-Q8</f>
        <v>3261.3254213871114</v>
      </c>
      <c r="Y8" s="60">
        <f t="shared" si="5"/>
        <v>0</v>
      </c>
      <c r="Z8" s="11">
        <f t="shared" si="6"/>
        <v>0</v>
      </c>
    </row>
    <row r="9" spans="1:30">
      <c r="A9" s="267"/>
      <c r="B9" s="33">
        <v>23</v>
      </c>
      <c r="C9" s="104" t="s">
        <v>161</v>
      </c>
      <c r="D9" t="s">
        <v>106</v>
      </c>
      <c r="E9" s="128">
        <f>+INDEX('Yakima Regulated Price Out'!AQ:AQ,MATCH(C9,'Yakima Regulated Price Out'!A:A,0))</f>
        <v>1293.0561444302621</v>
      </c>
      <c r="F9" s="114">
        <f>References!$B$10</f>
        <v>4.333333333333333</v>
      </c>
      <c r="G9" s="115">
        <f t="shared" si="7"/>
        <v>67238.919510373613</v>
      </c>
      <c r="H9" s="115">
        <f>References!B19</f>
        <v>51</v>
      </c>
      <c r="I9" s="115">
        <f t="shared" si="8"/>
        <v>3429184.895029054</v>
      </c>
      <c r="J9" s="116">
        <f t="shared" si="0"/>
        <v>1793201.7385545943</v>
      </c>
      <c r="K9" s="117">
        <f>(References!$C$59*J9)</f>
        <v>5191.3190331155538</v>
      </c>
      <c r="L9" s="117">
        <f>K9/References!$G$62</f>
        <v>5311.3556712866311</v>
      </c>
      <c r="M9" s="117">
        <f t="shared" si="9"/>
        <v>0.34229988737437272</v>
      </c>
      <c r="N9" s="118">
        <f>'Proposed Rates'!B12</f>
        <v>11.87</v>
      </c>
      <c r="O9" s="117">
        <f t="shared" si="10"/>
        <v>12.212299887374371</v>
      </c>
      <c r="P9" s="117">
        <f>'Proposed Rates'!D12</f>
        <v>12.212299887374371</v>
      </c>
      <c r="Q9" s="117">
        <f t="shared" ref="Q9:Q15" si="14">E9*N9*12</f>
        <v>184182.91721264651</v>
      </c>
      <c r="R9" s="117">
        <f t="shared" ref="R9:R15" si="15">E9*P9*12</f>
        <v>189494.27288393315</v>
      </c>
      <c r="S9" s="117">
        <f t="shared" ref="S9:S21" si="16">R9-Q9</f>
        <v>5311.3556712866412</v>
      </c>
      <c r="T9" s="117">
        <f t="shared" ref="T9:T15" si="17">E9*O9*12</f>
        <v>189494.27288393315</v>
      </c>
      <c r="U9" s="117">
        <f t="shared" ref="U9:U21" si="18">R9-T9</f>
        <v>0</v>
      </c>
      <c r="V9" s="119">
        <f t="shared" ref="V9:V21" si="19">O9</f>
        <v>12.212299887374371</v>
      </c>
      <c r="W9" s="119">
        <f t="shared" ref="W9:W15" si="20">E9*V9*12</f>
        <v>189494.27288393315</v>
      </c>
      <c r="X9" s="119">
        <f t="shared" ref="X9:X21" si="21">W9-Q9</f>
        <v>5311.3556712866412</v>
      </c>
      <c r="Y9" s="60">
        <f t="shared" si="5"/>
        <v>0</v>
      </c>
      <c r="Z9" s="11">
        <f t="shared" si="6"/>
        <v>0</v>
      </c>
    </row>
    <row r="10" spans="1:30">
      <c r="A10" s="267"/>
      <c r="B10" s="33">
        <v>23</v>
      </c>
      <c r="C10" s="104" t="s">
        <v>163</v>
      </c>
      <c r="D10" t="s">
        <v>107</v>
      </c>
      <c r="E10" s="128">
        <f>+INDEX('Yakima Regulated Price Out'!AQ:AQ,MATCH(C10,'Yakima Regulated Price Out'!A:A,0))</f>
        <v>173.90723686050737</v>
      </c>
      <c r="F10" s="114">
        <f>References!$B$10</f>
        <v>4.333333333333333</v>
      </c>
      <c r="G10" s="115">
        <f t="shared" si="7"/>
        <v>9043.1763167463832</v>
      </c>
      <c r="H10" s="115">
        <f>References!B20</f>
        <v>77</v>
      </c>
      <c r="I10" s="115">
        <f t="shared" si="8"/>
        <v>696324.57638947153</v>
      </c>
      <c r="J10" s="116">
        <f t="shared" si="0"/>
        <v>364124.55997631839</v>
      </c>
      <c r="K10" s="117">
        <f>(References!$C$59*J10)</f>
        <v>1054.1406011314423</v>
      </c>
      <c r="L10" s="117">
        <f>K10/References!$G$62</f>
        <v>1078.5150410593844</v>
      </c>
      <c r="M10" s="117">
        <f t="shared" si="9"/>
        <v>0.51680571231032757</v>
      </c>
      <c r="N10" s="118">
        <f>'Proposed Rates'!B13</f>
        <v>14.76</v>
      </c>
      <c r="O10" s="117">
        <f t="shared" si="10"/>
        <v>15.276805712310328</v>
      </c>
      <c r="P10" s="117">
        <f>'Proposed Rates'!D13</f>
        <v>15.276805712310328</v>
      </c>
      <c r="Q10" s="117">
        <f t="shared" si="14"/>
        <v>30802.449792733063</v>
      </c>
      <c r="R10" s="117">
        <f t="shared" si="15"/>
        <v>31880.964833792452</v>
      </c>
      <c r="S10" s="117">
        <f t="shared" si="16"/>
        <v>1078.5150410593887</v>
      </c>
      <c r="T10" s="117">
        <f t="shared" si="17"/>
        <v>31880.964833792452</v>
      </c>
      <c r="U10" s="117">
        <f t="shared" si="18"/>
        <v>0</v>
      </c>
      <c r="V10" s="119">
        <f t="shared" si="19"/>
        <v>15.276805712310328</v>
      </c>
      <c r="W10" s="119">
        <f t="shared" si="20"/>
        <v>31880.964833792452</v>
      </c>
      <c r="X10" s="119">
        <f t="shared" si="21"/>
        <v>1078.5150410593887</v>
      </c>
      <c r="Y10" s="60">
        <f t="shared" si="5"/>
        <v>0</v>
      </c>
      <c r="Z10" s="11">
        <f t="shared" si="6"/>
        <v>0</v>
      </c>
    </row>
    <row r="11" spans="1:30">
      <c r="A11" s="267"/>
      <c r="B11" s="33">
        <v>23</v>
      </c>
      <c r="C11" s="104" t="s">
        <v>165</v>
      </c>
      <c r="D11" t="s">
        <v>430</v>
      </c>
      <c r="E11" s="128">
        <f>+INDEX('Yakima Regulated Price Out'!AQ:AQ,MATCH(C11,'Yakima Regulated Price Out'!A:A,0))</f>
        <v>27.231846318479661</v>
      </c>
      <c r="F11" s="114">
        <f>References!$B$10</f>
        <v>4.333333333333333</v>
      </c>
      <c r="G11" s="115">
        <f t="shared" ref="G11:G12" si="22">E11*F11*12</f>
        <v>1416.0560085609422</v>
      </c>
      <c r="H11" s="115">
        <f>References!B21</f>
        <v>97</v>
      </c>
      <c r="I11" s="115">
        <f t="shared" ref="I11:I12" si="23">G11*H11</f>
        <v>137357.43283041139</v>
      </c>
      <c r="J11" s="116">
        <f t="shared" si="0"/>
        <v>71827.444391213779</v>
      </c>
      <c r="K11" s="117">
        <f>(References!$C$59*J11)</f>
        <v>207.94045151256401</v>
      </c>
      <c r="L11" s="117">
        <f>K11/References!$G$62</f>
        <v>212.74856917594025</v>
      </c>
      <c r="M11" s="117">
        <f t="shared" ref="M11:M12" si="24">L11/G11*F11</f>
        <v>0.6510409622610619</v>
      </c>
      <c r="N11" s="118">
        <f>'Proposed Rates'!B14</f>
        <v>17.63</v>
      </c>
      <c r="O11" s="117">
        <f t="shared" ref="O11:O12" si="25">M11+N11</f>
        <v>18.281040962261059</v>
      </c>
      <c r="P11" s="117">
        <f>'Proposed Rates'!D14</f>
        <v>18.281040962261059</v>
      </c>
      <c r="Q11" s="117">
        <f t="shared" ref="Q11:Q12" si="26">E11*N11*12</f>
        <v>5761.1694071375568</v>
      </c>
      <c r="R11" s="117">
        <f t="shared" ref="R11:R12" si="27">E11*P11*12</f>
        <v>5973.9179763134971</v>
      </c>
      <c r="S11" s="117">
        <f t="shared" ref="S11:S12" si="28">R11-Q11</f>
        <v>212.74856917594025</v>
      </c>
      <c r="T11" s="117">
        <f t="shared" ref="T11:T12" si="29">E11*O11*12</f>
        <v>5973.9179763134971</v>
      </c>
      <c r="U11" s="117">
        <f t="shared" ref="U11:U12" si="30">R11-T11</f>
        <v>0</v>
      </c>
      <c r="V11" s="119">
        <f t="shared" ref="V11:V12" si="31">O11</f>
        <v>18.281040962261059</v>
      </c>
      <c r="W11" s="119">
        <f t="shared" ref="W11:W12" si="32">E11*V11*12</f>
        <v>5973.9179763134971</v>
      </c>
      <c r="X11" s="119">
        <f t="shared" ref="X11:X12" si="33">W11-Q11</f>
        <v>212.74856917594025</v>
      </c>
      <c r="Y11" s="60">
        <f t="shared" si="5"/>
        <v>0</v>
      </c>
      <c r="Z11" s="11">
        <f t="shared" si="6"/>
        <v>0</v>
      </c>
    </row>
    <row r="12" spans="1:30">
      <c r="A12" s="267"/>
      <c r="B12" s="33">
        <v>23</v>
      </c>
      <c r="C12" s="104" t="s">
        <v>167</v>
      </c>
      <c r="D12" t="s">
        <v>431</v>
      </c>
      <c r="E12" s="128">
        <f>+INDEX('Yakima Regulated Price Out'!AQ:AQ,MATCH(C12,'Yakima Regulated Price Out'!A:A,0))</f>
        <v>0.99492435629593357</v>
      </c>
      <c r="F12" s="114">
        <f>References!$B$10</f>
        <v>4.333333333333333</v>
      </c>
      <c r="G12" s="115">
        <f t="shared" si="22"/>
        <v>51.736066527388545</v>
      </c>
      <c r="H12" s="115">
        <f>References!B22</f>
        <v>117</v>
      </c>
      <c r="I12" s="115">
        <f t="shared" si="23"/>
        <v>6053.1197837044601</v>
      </c>
      <c r="J12" s="116">
        <f t="shared" si="0"/>
        <v>3165.3192382693273</v>
      </c>
      <c r="K12" s="117">
        <f>(References!$C$59*J12)</f>
        <v>9.1635991947897075</v>
      </c>
      <c r="L12" s="117">
        <f>K12/References!$G$62</f>
        <v>9.3754851593919657</v>
      </c>
      <c r="M12" s="117">
        <f t="shared" si="24"/>
        <v>0.78527621221179633</v>
      </c>
      <c r="N12" s="118">
        <f>'Proposed Rates'!B15</f>
        <v>20.84</v>
      </c>
      <c r="O12" s="117">
        <f t="shared" si="25"/>
        <v>21.625276212211798</v>
      </c>
      <c r="P12" s="117">
        <f>'Proposed Rates'!D15</f>
        <v>21.625276212211798</v>
      </c>
      <c r="Q12" s="117">
        <f t="shared" si="26"/>
        <v>248.81068302248707</v>
      </c>
      <c r="R12" s="117">
        <f t="shared" si="27"/>
        <v>258.18616818187905</v>
      </c>
      <c r="S12" s="117">
        <f t="shared" si="28"/>
        <v>9.3754851593919852</v>
      </c>
      <c r="T12" s="117">
        <f t="shared" si="29"/>
        <v>258.18616818187905</v>
      </c>
      <c r="U12" s="117">
        <f t="shared" si="30"/>
        <v>0</v>
      </c>
      <c r="V12" s="119">
        <f t="shared" si="31"/>
        <v>21.625276212211798</v>
      </c>
      <c r="W12" s="119">
        <f t="shared" si="32"/>
        <v>258.18616818187905</v>
      </c>
      <c r="X12" s="119">
        <f t="shared" si="33"/>
        <v>9.3754851593919852</v>
      </c>
      <c r="Y12" s="60">
        <f t="shared" si="5"/>
        <v>0</v>
      </c>
      <c r="Z12" s="11">
        <f t="shared" si="6"/>
        <v>0</v>
      </c>
    </row>
    <row r="13" spans="1:30">
      <c r="A13" s="267"/>
      <c r="B13" s="33">
        <v>23</v>
      </c>
      <c r="C13" s="104" t="s">
        <v>171</v>
      </c>
      <c r="D13" t="s">
        <v>434</v>
      </c>
      <c r="E13" s="128">
        <f>+INDEX('Yakima Regulated Price Out'!AQ:AQ,MATCH(C13,'Yakima Regulated Price Out'!A:A,0))</f>
        <v>1566.2311770297213</v>
      </c>
      <c r="F13" s="114">
        <f>References!$B$10</f>
        <v>4.333333333333333</v>
      </c>
      <c r="G13" s="115">
        <f t="shared" ref="G13" si="34">E13*F13*12</f>
        <v>81444.02120554549</v>
      </c>
      <c r="H13" s="115">
        <f>References!B25</f>
        <v>48</v>
      </c>
      <c r="I13" s="115">
        <f t="shared" ref="I13" si="35">G13*H13</f>
        <v>3909313.0178661835</v>
      </c>
      <c r="J13" s="116">
        <f t="shared" si="0"/>
        <v>2044272.0689554287</v>
      </c>
      <c r="K13" s="117">
        <f>(References!$C$59*J13)</f>
        <v>5918.16763962597</v>
      </c>
      <c r="L13" s="117">
        <f>K13/References!$G$62</f>
        <v>6055.0108856414672</v>
      </c>
      <c r="M13" s="117">
        <f t="shared" ref="M13" si="36">L13/G13*F13</f>
        <v>0.32216459988176266</v>
      </c>
      <c r="N13" s="118">
        <f>'Proposed Rates'!B17</f>
        <v>12.83</v>
      </c>
      <c r="O13" s="120">
        <f t="shared" ref="O13" si="37">M13+N13</f>
        <v>13.152164599881763</v>
      </c>
      <c r="P13" s="117">
        <f>'Proposed Rates'!D17</f>
        <v>13.152164599881763</v>
      </c>
      <c r="Q13" s="117">
        <f t="shared" ref="Q13" si="38">E13*N13*12</f>
        <v>241136.95201549592</v>
      </c>
      <c r="R13" s="117">
        <f t="shared" ref="R13" si="39">E13*P13*12</f>
        <v>247191.96290113736</v>
      </c>
      <c r="S13" s="117">
        <f t="shared" ref="S13" si="40">R13-Q13</f>
        <v>6055.0108856414445</v>
      </c>
      <c r="T13" s="117">
        <f t="shared" ref="T13" si="41">E13*O13*12</f>
        <v>247191.96290113736</v>
      </c>
      <c r="U13" s="117">
        <f t="shared" ref="U13" si="42">R13-T13</f>
        <v>0</v>
      </c>
      <c r="V13" s="119">
        <f t="shared" ref="V13" si="43">O13</f>
        <v>13.152164599881763</v>
      </c>
      <c r="W13" s="119">
        <f t="shared" ref="W13" si="44">E13*V13*12</f>
        <v>247191.96290113736</v>
      </c>
      <c r="X13" s="119">
        <f t="shared" ref="X13" si="45">W13-Q13</f>
        <v>6055.0108856414445</v>
      </c>
      <c r="Y13" s="60">
        <f t="shared" si="5"/>
        <v>0</v>
      </c>
      <c r="Z13" s="11">
        <f t="shared" si="6"/>
        <v>0</v>
      </c>
    </row>
    <row r="14" spans="1:30">
      <c r="A14" s="267"/>
      <c r="B14" s="33">
        <v>23</v>
      </c>
      <c r="C14" s="104" t="s">
        <v>173</v>
      </c>
      <c r="D14" t="s">
        <v>433</v>
      </c>
      <c r="E14" s="128">
        <f>+INDEX('Yakima Regulated Price Out'!AQ:AQ,MATCH(C14,'Yakima Regulated Price Out'!A:A,0))</f>
        <v>2979.0014046003184</v>
      </c>
      <c r="F14" s="114">
        <f>References!$B$10</f>
        <v>4.333333333333333</v>
      </c>
      <c r="G14" s="115">
        <f t="shared" si="7"/>
        <v>154908.07303921654</v>
      </c>
      <c r="H14" s="115">
        <f>References!B26</f>
        <v>51</v>
      </c>
      <c r="I14" s="115">
        <f t="shared" si="8"/>
        <v>7900311.7250000434</v>
      </c>
      <c r="J14" s="116">
        <f t="shared" si="0"/>
        <v>4131259.513282469</v>
      </c>
      <c r="K14" s="117">
        <f>(References!$C$59*J14)</f>
        <v>11959.996290952755</v>
      </c>
      <c r="L14" s="117">
        <f>K14/References!$G$62</f>
        <v>12236.542143393446</v>
      </c>
      <c r="M14" s="117">
        <f t="shared" si="9"/>
        <v>0.34229988737437272</v>
      </c>
      <c r="N14" s="118">
        <f>'Proposed Rates'!B18</f>
        <v>13.47</v>
      </c>
      <c r="O14" s="120">
        <f t="shared" si="10"/>
        <v>13.812299887374373</v>
      </c>
      <c r="P14" s="117">
        <f>'Proposed Rates'!D18</f>
        <v>13.812299887374373</v>
      </c>
      <c r="Q14" s="117">
        <f t="shared" si="14"/>
        <v>481525.78703959548</v>
      </c>
      <c r="R14" s="117">
        <f t="shared" si="15"/>
        <v>493762.32918298891</v>
      </c>
      <c r="S14" s="117">
        <f t="shared" si="16"/>
        <v>12236.542143393424</v>
      </c>
      <c r="T14" s="117">
        <f t="shared" si="17"/>
        <v>493762.32918298891</v>
      </c>
      <c r="U14" s="117">
        <f t="shared" si="18"/>
        <v>0</v>
      </c>
      <c r="V14" s="119">
        <f t="shared" si="19"/>
        <v>13.812299887374373</v>
      </c>
      <c r="W14" s="119">
        <f t="shared" si="20"/>
        <v>493762.32918298891</v>
      </c>
      <c r="X14" s="119">
        <f t="shared" si="21"/>
        <v>12236.542143393424</v>
      </c>
      <c r="Y14" s="60">
        <f t="shared" si="5"/>
        <v>0</v>
      </c>
      <c r="Z14" s="11">
        <f t="shared" si="6"/>
        <v>0</v>
      </c>
    </row>
    <row r="15" spans="1:30">
      <c r="A15" s="267"/>
      <c r="B15" s="33">
        <v>23</v>
      </c>
      <c r="C15" s="104" t="s">
        <v>175</v>
      </c>
      <c r="D15" t="s">
        <v>435</v>
      </c>
      <c r="E15" s="128">
        <f>+INDEX('Yakima Regulated Price Out'!AQ:AQ,MATCH(C15,'Yakima Regulated Price Out'!A:A,0))</f>
        <v>7489.2301961155463</v>
      </c>
      <c r="F15" s="114">
        <f>References!$B$10</f>
        <v>4.333333333333333</v>
      </c>
      <c r="G15" s="115">
        <f t="shared" si="7"/>
        <v>389439.97019800835</v>
      </c>
      <c r="H15" s="115">
        <f>References!B27</f>
        <v>77</v>
      </c>
      <c r="I15" s="115">
        <f t="shared" si="8"/>
        <v>29986877.705246642</v>
      </c>
      <c r="J15" s="116">
        <f t="shared" si="0"/>
        <v>15680846.288813684</v>
      </c>
      <c r="K15" s="117">
        <f>(References!$C$59*J15)</f>
        <v>45396.050006115642</v>
      </c>
      <c r="L15" s="117">
        <f>K15/References!$G$62</f>
        <v>46445.723353914102</v>
      </c>
      <c r="M15" s="117">
        <f t="shared" si="9"/>
        <v>0.51680571231032757</v>
      </c>
      <c r="N15" s="118">
        <f>'Proposed Rates'!B19</f>
        <v>16.53</v>
      </c>
      <c r="O15" s="117">
        <f t="shared" si="10"/>
        <v>17.046805712310327</v>
      </c>
      <c r="P15" s="117">
        <f>'Proposed Rates'!D19</f>
        <v>17.046805712310327</v>
      </c>
      <c r="Q15" s="117">
        <f t="shared" si="14"/>
        <v>1485563.7017014797</v>
      </c>
      <c r="R15" s="117">
        <f t="shared" si="15"/>
        <v>1532009.4250553937</v>
      </c>
      <c r="S15" s="117">
        <f t="shared" si="16"/>
        <v>46445.723353913985</v>
      </c>
      <c r="T15" s="117">
        <f t="shared" si="17"/>
        <v>1532009.4250553937</v>
      </c>
      <c r="U15" s="117">
        <f t="shared" si="18"/>
        <v>0</v>
      </c>
      <c r="V15" s="119">
        <f t="shared" si="19"/>
        <v>17.046805712310327</v>
      </c>
      <c r="W15" s="119">
        <f t="shared" si="20"/>
        <v>1532009.4250553937</v>
      </c>
      <c r="X15" s="119">
        <f t="shared" si="21"/>
        <v>46445.723353913985</v>
      </c>
      <c r="Y15" s="60">
        <f t="shared" si="5"/>
        <v>0</v>
      </c>
      <c r="Z15" s="11">
        <f t="shared" si="6"/>
        <v>0</v>
      </c>
    </row>
    <row r="16" spans="1:30">
      <c r="A16" s="267"/>
      <c r="B16" s="33">
        <v>24</v>
      </c>
      <c r="C16" s="104" t="s">
        <v>177</v>
      </c>
      <c r="D16" t="s">
        <v>108</v>
      </c>
      <c r="E16" s="128">
        <f>+INDEX('Yakima Regulated Price Out'!AQ:AQ,MATCH(C16,'Yakima Regulated Price Out'!A:A,0))</f>
        <v>7.6224899598393572</v>
      </c>
      <c r="F16" s="114">
        <f>References!$B$12</f>
        <v>1</v>
      </c>
      <c r="G16" s="115">
        <f>E16*F16*12</f>
        <v>91.46987951807229</v>
      </c>
      <c r="H16" s="115">
        <f>References!B18</f>
        <v>34</v>
      </c>
      <c r="I16" s="115">
        <f t="shared" si="8"/>
        <v>3109.9759036144578</v>
      </c>
      <c r="J16" s="116">
        <f t="shared" si="0"/>
        <v>1626.2798209885068</v>
      </c>
      <c r="K16" s="117">
        <f>(References!$C$59*J16)</f>
        <v>4.7080800817617297</v>
      </c>
      <c r="L16" s="117">
        <f>K16/References!$G$62</f>
        <v>4.8169429934128605</v>
      </c>
      <c r="M16" s="117">
        <f>L16/G16</f>
        <v>5.2661521134518892E-2</v>
      </c>
      <c r="N16" s="118">
        <f>'Proposed Rates'!B27</f>
        <v>5.27</v>
      </c>
      <c r="O16" s="117">
        <f t="shared" si="10"/>
        <v>5.3226615211345187</v>
      </c>
      <c r="P16" s="117">
        <f>'Proposed Rates'!D27</f>
        <v>5.3226615211345187</v>
      </c>
      <c r="Q16" s="117">
        <f>G16*N16</f>
        <v>482.04626506024096</v>
      </c>
      <c r="R16" s="117">
        <f>G16*P16</f>
        <v>486.86320805365381</v>
      </c>
      <c r="S16" s="117">
        <f t="shared" si="16"/>
        <v>4.8169429934128516</v>
      </c>
      <c r="T16" s="117">
        <f>G16*O16</f>
        <v>486.86320805365381</v>
      </c>
      <c r="U16" s="117">
        <f t="shared" si="18"/>
        <v>0</v>
      </c>
      <c r="V16" s="119">
        <f t="shared" si="19"/>
        <v>5.3226615211345187</v>
      </c>
      <c r="W16" s="119">
        <f>G16*V16</f>
        <v>486.86320805365381</v>
      </c>
      <c r="X16" s="119">
        <f t="shared" si="21"/>
        <v>4.8169429934128516</v>
      </c>
      <c r="Y16" s="60">
        <f t="shared" si="5"/>
        <v>0</v>
      </c>
      <c r="Z16" s="11">
        <f t="shared" si="6"/>
        <v>0</v>
      </c>
    </row>
    <row r="17" spans="1:26">
      <c r="A17" s="267"/>
      <c r="B17" s="33">
        <v>24</v>
      </c>
      <c r="C17" s="104" t="s">
        <v>179</v>
      </c>
      <c r="D17" t="s">
        <v>109</v>
      </c>
      <c r="E17" s="128">
        <f>+INDEX('Yakima Regulated Price Out'!AQ:AQ,MATCH(C17,'Yakima Regulated Price Out'!A:A,0))</f>
        <v>2958.7080530886774</v>
      </c>
      <c r="F17" s="114">
        <f>References!$B$13</f>
        <v>1</v>
      </c>
      <c r="G17" s="115">
        <f>E17*F17*12</f>
        <v>35504.496637064127</v>
      </c>
      <c r="H17" s="115">
        <f>References!B29</f>
        <v>34</v>
      </c>
      <c r="I17" s="115">
        <f t="shared" si="8"/>
        <v>1207152.8856601804</v>
      </c>
      <c r="J17" s="116">
        <f t="shared" si="0"/>
        <v>631248.74263995921</v>
      </c>
      <c r="K17" s="117">
        <f>(References!$C$59*J17)</f>
        <v>1827.4651099426831</v>
      </c>
      <c r="L17" s="117">
        <f>K17/References!$G$62</f>
        <v>1869.7208000232074</v>
      </c>
      <c r="M17" s="117">
        <f t="shared" ref="M17:M21" si="46">L17/G17</f>
        <v>5.2661521134518892E-2</v>
      </c>
      <c r="N17" s="118">
        <f>'Proposed Rates'!B23</f>
        <v>2.61</v>
      </c>
      <c r="O17" s="117">
        <f t="shared" si="10"/>
        <v>2.6626615211345186</v>
      </c>
      <c r="P17" s="117">
        <f>'Proposed Rates'!D23</f>
        <v>2.6626615211345186</v>
      </c>
      <c r="Q17" s="117">
        <f t="shared" ref="Q17:Q21" si="47">G17*N17</f>
        <v>92666.736222737367</v>
      </c>
      <c r="R17" s="117">
        <f t="shared" ref="R17:R21" si="48">G17*P17</f>
        <v>94536.457022760573</v>
      </c>
      <c r="S17" s="117">
        <f t="shared" si="16"/>
        <v>1869.7208000232058</v>
      </c>
      <c r="T17" s="117">
        <f t="shared" ref="T17:T21" si="49">G17*O17</f>
        <v>94536.457022760573</v>
      </c>
      <c r="U17" s="117">
        <f t="shared" si="18"/>
        <v>0</v>
      </c>
      <c r="V17" s="119">
        <f t="shared" si="19"/>
        <v>2.6626615211345186</v>
      </c>
      <c r="W17" s="119">
        <f t="shared" ref="W17:W21" si="50">G17*V17</f>
        <v>94536.457022760573</v>
      </c>
      <c r="X17" s="119">
        <f t="shared" si="21"/>
        <v>1869.7208000232058</v>
      </c>
      <c r="Y17" s="60">
        <f t="shared" si="5"/>
        <v>0</v>
      </c>
      <c r="Z17" s="11">
        <f t="shared" si="6"/>
        <v>0</v>
      </c>
    </row>
    <row r="18" spans="1:26">
      <c r="A18" s="267"/>
      <c r="B18" s="33">
        <v>24</v>
      </c>
      <c r="C18" s="104" t="s">
        <v>605</v>
      </c>
      <c r="D18" t="s">
        <v>606</v>
      </c>
      <c r="E18" s="128">
        <f>+INDEX('Yakima Regulated Price Out'!AQ:AQ,MATCH(C18,'Yakima Regulated Price Out'!A:A,0))</f>
        <v>31.360828241683638</v>
      </c>
      <c r="F18" s="114">
        <f>References!$B$13</f>
        <v>1</v>
      </c>
      <c r="G18" s="115">
        <f t="shared" ref="G18:G20" si="51">E18*F18*12</f>
        <v>376.32993890020367</v>
      </c>
      <c r="H18" s="115">
        <f>+References!$B$26</f>
        <v>51</v>
      </c>
      <c r="I18" s="115">
        <f t="shared" ref="I18:I20" si="52">G18*H18</f>
        <v>19192.826883910388</v>
      </c>
      <c r="J18" s="116">
        <f t="shared" ref="J18:J20" si="53">$E$80*I18</f>
        <v>10036.382286034148</v>
      </c>
      <c r="K18" s="117">
        <f>(References!$C$59*J18)</f>
        <v>29.055326718068876</v>
      </c>
      <c r="L18" s="117">
        <f>K18/References!$G$62</f>
        <v>29.72716054641792</v>
      </c>
      <c r="M18" s="117">
        <f t="shared" ref="M18:M20" si="54">L18/G18</f>
        <v>7.8992281701778341E-2</v>
      </c>
      <c r="N18" s="118">
        <f>+'Proposed Rates'!B25</f>
        <v>5.2</v>
      </c>
      <c r="O18" s="117">
        <f t="shared" ref="O18:O20" si="55">M18+N18</f>
        <v>5.2789922817017789</v>
      </c>
      <c r="P18" s="117">
        <f>+'Proposed Rates'!D25</f>
        <v>5.2789922817017789</v>
      </c>
      <c r="Q18" s="117">
        <f t="shared" ref="Q18:Q20" si="56">G18*N18</f>
        <v>1956.9156822810592</v>
      </c>
      <c r="R18" s="117">
        <f t="shared" ref="R18:R20" si="57">G18*P18</f>
        <v>1986.6428428274771</v>
      </c>
      <c r="S18" s="117">
        <f t="shared" ref="S18:S20" si="58">R18-Q18</f>
        <v>29.727160546417963</v>
      </c>
      <c r="T18" s="117">
        <f t="shared" ref="T18:T20" si="59">G18*O18</f>
        <v>1986.6428428274771</v>
      </c>
      <c r="U18" s="117">
        <f t="shared" ref="U18:U20" si="60">R18-T18</f>
        <v>0</v>
      </c>
      <c r="V18" s="119">
        <f t="shared" ref="V18:V20" si="61">O18</f>
        <v>5.2789922817017789</v>
      </c>
      <c r="W18" s="119">
        <f t="shared" ref="W18:W20" si="62">G18*V18</f>
        <v>1986.6428428274771</v>
      </c>
      <c r="X18" s="119">
        <f t="shared" ref="X18:X20" si="63">W18-Q18</f>
        <v>29.727160546417963</v>
      </c>
      <c r="Y18" s="60">
        <f t="shared" ref="Y18:Y20" si="64">S18-X18</f>
        <v>0</v>
      </c>
      <c r="Z18" s="11">
        <f t="shared" ref="Z18:Z20" si="65">P18-V18</f>
        <v>0</v>
      </c>
    </row>
    <row r="19" spans="1:26">
      <c r="A19" s="267"/>
      <c r="B19" s="33">
        <v>24</v>
      </c>
      <c r="C19" s="104" t="s">
        <v>607</v>
      </c>
      <c r="D19" t="s">
        <v>608</v>
      </c>
      <c r="E19" s="128">
        <f>+INDEX('Yakima Regulated Price Out'!AQ:AQ,MATCH(C19,'Yakima Regulated Price Out'!A:A,0))</f>
        <v>12.8107426975723</v>
      </c>
      <c r="F19" s="114">
        <f>References!$B$13</f>
        <v>1</v>
      </c>
      <c r="G19" s="115">
        <f t="shared" si="51"/>
        <v>153.72891237086759</v>
      </c>
      <c r="H19" s="115">
        <f>+References!$B$27</f>
        <v>77</v>
      </c>
      <c r="I19" s="115">
        <f t="shared" si="52"/>
        <v>11837.126252556804</v>
      </c>
      <c r="J19" s="116">
        <f t="shared" si="53"/>
        <v>6189.9127709167315</v>
      </c>
      <c r="K19" s="117">
        <f>(References!$C$59*J19)</f>
        <v>17.91979747180395</v>
      </c>
      <c r="L19" s="117">
        <f>K19/References!$G$62</f>
        <v>18.334149244734959</v>
      </c>
      <c r="M19" s="117">
        <f t="shared" si="54"/>
        <v>0.11926285668699868</v>
      </c>
      <c r="N19" s="118">
        <f>+'Proposed Rates'!B26</f>
        <v>7.77</v>
      </c>
      <c r="O19" s="117">
        <f t="shared" si="55"/>
        <v>7.8892628566869982</v>
      </c>
      <c r="P19" s="117">
        <f>+'Proposed Rates'!D26</f>
        <v>7.8892628566869982</v>
      </c>
      <c r="Q19" s="117">
        <f t="shared" si="56"/>
        <v>1194.4736491216411</v>
      </c>
      <c r="R19" s="117">
        <f t="shared" si="57"/>
        <v>1212.8077983663761</v>
      </c>
      <c r="S19" s="117">
        <f t="shared" si="58"/>
        <v>18.334149244735045</v>
      </c>
      <c r="T19" s="117">
        <f t="shared" si="59"/>
        <v>1212.8077983663761</v>
      </c>
      <c r="U19" s="117">
        <f t="shared" si="60"/>
        <v>0</v>
      </c>
      <c r="V19" s="119">
        <f t="shared" si="61"/>
        <v>7.8892628566869982</v>
      </c>
      <c r="W19" s="119">
        <f t="shared" si="62"/>
        <v>1212.8077983663761</v>
      </c>
      <c r="X19" s="119">
        <f t="shared" si="63"/>
        <v>18.334149244735045</v>
      </c>
      <c r="Y19" s="60">
        <f t="shared" si="64"/>
        <v>0</v>
      </c>
      <c r="Z19" s="11">
        <f t="shared" si="65"/>
        <v>0</v>
      </c>
    </row>
    <row r="20" spans="1:26">
      <c r="A20" s="267"/>
      <c r="B20" s="33">
        <v>24</v>
      </c>
      <c r="C20" s="104" t="s">
        <v>609</v>
      </c>
      <c r="D20" t="s">
        <v>610</v>
      </c>
      <c r="E20" s="128">
        <f>+INDEX('Yakima Regulated Price Out'!AQ:AQ,MATCH(C20,'Yakima Regulated Price Out'!A:A,0))</f>
        <v>11.877122430741734</v>
      </c>
      <c r="F20" s="114">
        <f>References!$B$13</f>
        <v>1</v>
      </c>
      <c r="G20" s="115">
        <f t="shared" si="51"/>
        <v>142.5254691689008</v>
      </c>
      <c r="H20" s="115">
        <f>+References!$B$25</f>
        <v>48</v>
      </c>
      <c r="I20" s="115">
        <f t="shared" si="52"/>
        <v>6841.2225201072379</v>
      </c>
      <c r="J20" s="116">
        <f t="shared" si="53"/>
        <v>3577.436764835395</v>
      </c>
      <c r="K20" s="117">
        <f>(References!$C$59*J20)</f>
        <v>10.356679434198474</v>
      </c>
      <c r="L20" s="117">
        <f>K20/References!$G$62</f>
        <v>10.596152480252172</v>
      </c>
      <c r="M20" s="117">
        <f t="shared" si="54"/>
        <v>7.4345676895791357E-2</v>
      </c>
      <c r="N20" s="118">
        <f>+'Proposed Rates'!B24</f>
        <v>3.95</v>
      </c>
      <c r="O20" s="117">
        <f t="shared" si="55"/>
        <v>4.0243456768957913</v>
      </c>
      <c r="P20" s="117">
        <f>+'Proposed Rates'!D24</f>
        <v>4.0243456768957913</v>
      </c>
      <c r="Q20" s="117">
        <f t="shared" si="56"/>
        <v>562.97560321715821</v>
      </c>
      <c r="R20" s="117">
        <f t="shared" si="57"/>
        <v>573.57175569741037</v>
      </c>
      <c r="S20" s="117">
        <f t="shared" si="58"/>
        <v>10.596152480252158</v>
      </c>
      <c r="T20" s="117">
        <f t="shared" si="59"/>
        <v>573.57175569741037</v>
      </c>
      <c r="U20" s="117">
        <f t="shared" si="60"/>
        <v>0</v>
      </c>
      <c r="V20" s="119">
        <f t="shared" si="61"/>
        <v>4.0243456768957913</v>
      </c>
      <c r="W20" s="119">
        <f t="shared" si="62"/>
        <v>573.57175569741037</v>
      </c>
      <c r="X20" s="119">
        <f t="shared" si="63"/>
        <v>10.596152480252158</v>
      </c>
      <c r="Y20" s="60">
        <f t="shared" si="64"/>
        <v>0</v>
      </c>
      <c r="Z20" s="11">
        <f t="shared" si="65"/>
        <v>0</v>
      </c>
    </row>
    <row r="21" spans="1:26">
      <c r="A21" s="267"/>
      <c r="B21" s="33">
        <v>18</v>
      </c>
      <c r="C21" s="104" t="s">
        <v>181</v>
      </c>
      <c r="D21" t="s">
        <v>110</v>
      </c>
      <c r="E21" s="128">
        <f>+INDEX('Yakima Regulated Price Out'!AQ:AQ,MATCH(C21,'Yakima Regulated Price Out'!A:A,0))</f>
        <v>103.18869329722411</v>
      </c>
      <c r="F21" s="114">
        <f>References!$B$13</f>
        <v>1</v>
      </c>
      <c r="G21" s="115">
        <f>E21*F21*12</f>
        <v>1238.2643195666892</v>
      </c>
      <c r="H21" s="115">
        <f>References!B29</f>
        <v>34</v>
      </c>
      <c r="I21" s="115">
        <f t="shared" si="8"/>
        <v>42100.986865267434</v>
      </c>
      <c r="J21" s="116">
        <f>$E$80*I21</f>
        <v>22015.599961116142</v>
      </c>
      <c r="K21" s="117">
        <f>(References!$C$59*J21)</f>
        <v>63.735161887431268</v>
      </c>
      <c r="L21" s="117">
        <f>K21/References!$G$62</f>
        <v>65.208882634981848</v>
      </c>
      <c r="M21" s="117">
        <f t="shared" si="46"/>
        <v>5.2661521134518885E-2</v>
      </c>
      <c r="N21" s="118">
        <f>'Proposed Rates'!B7</f>
        <v>2.2200000000000002</v>
      </c>
      <c r="O21" s="117">
        <f t="shared" si="10"/>
        <v>2.2726615211345189</v>
      </c>
      <c r="P21" s="117">
        <f>'Proposed Rates'!D7</f>
        <v>2.2726615211345189</v>
      </c>
      <c r="Q21" s="117">
        <f t="shared" si="47"/>
        <v>2748.9467894380505</v>
      </c>
      <c r="R21" s="117">
        <f t="shared" si="48"/>
        <v>2814.1556720730318</v>
      </c>
      <c r="S21" s="117">
        <f t="shared" si="16"/>
        <v>65.208882634981364</v>
      </c>
      <c r="T21" s="117">
        <f t="shared" si="49"/>
        <v>2814.1556720730318</v>
      </c>
      <c r="U21" s="117">
        <f t="shared" si="18"/>
        <v>0</v>
      </c>
      <c r="V21" s="119">
        <f t="shared" si="19"/>
        <v>2.2726615211345189</v>
      </c>
      <c r="W21" s="119">
        <f t="shared" si="50"/>
        <v>2814.1556720730318</v>
      </c>
      <c r="X21" s="119">
        <f t="shared" si="21"/>
        <v>65.208882634981364</v>
      </c>
      <c r="Y21" s="60">
        <f t="shared" si="5"/>
        <v>0</v>
      </c>
      <c r="Z21" s="11">
        <f t="shared" si="6"/>
        <v>0</v>
      </c>
    </row>
    <row r="22" spans="1:26" ht="14.45" customHeight="1">
      <c r="A22" s="52"/>
      <c r="B22" s="52"/>
      <c r="C22" s="52"/>
      <c r="D22" s="36" t="s">
        <v>17</v>
      </c>
      <c r="E22" s="107">
        <f>SUM(E6:E21)</f>
        <v>17882.087933303599</v>
      </c>
      <c r="F22" s="108"/>
      <c r="G22" s="109">
        <f>SUM(G6:G21)</f>
        <v>804084.03438667674</v>
      </c>
      <c r="H22" s="110"/>
      <c r="I22" s="121">
        <f>SUM(I6:I21)</f>
        <v>49486581.79540313</v>
      </c>
      <c r="J22" s="111">
        <f>SUM(J6:J21)</f>
        <v>25877701.910817847</v>
      </c>
      <c r="K22" s="102"/>
      <c r="L22" s="102"/>
      <c r="M22" s="102"/>
      <c r="N22" s="102"/>
      <c r="O22" s="102"/>
      <c r="P22" s="102"/>
      <c r="Q22" s="101">
        <f>SUM(Q6:Q21)</f>
        <v>2660106.7118865089</v>
      </c>
      <c r="R22" s="101">
        <f>SUM(R6:R21)</f>
        <v>2736754.9081539717</v>
      </c>
      <c r="S22" s="101">
        <f>SUM(S6:S21)</f>
        <v>76648.196267462219</v>
      </c>
      <c r="T22" s="101">
        <f>SUM(T6:T21)</f>
        <v>2736754.9081539717</v>
      </c>
      <c r="U22" s="101">
        <f>SUM(U6:U21)</f>
        <v>0</v>
      </c>
      <c r="V22" s="101"/>
      <c r="W22" s="101">
        <f>SUM(W6:W21)</f>
        <v>2736754.9081539717</v>
      </c>
      <c r="X22" s="101">
        <f>SUM(X6:X21)</f>
        <v>76648.196267462219</v>
      </c>
      <c r="Y22" s="60">
        <f t="shared" si="5"/>
        <v>0</v>
      </c>
      <c r="Z22" s="11">
        <f t="shared" si="6"/>
        <v>0</v>
      </c>
    </row>
    <row r="23" spans="1:26" ht="14.45" customHeight="1">
      <c r="A23" s="266"/>
      <c r="B23" s="66">
        <v>35</v>
      </c>
      <c r="C23" s="104" t="s">
        <v>212</v>
      </c>
      <c r="D23" t="s">
        <v>111</v>
      </c>
      <c r="E23" s="128">
        <f>+INDEX('Yakima Regulated Price Out'!AQ:AQ,MATCH(C23,'Yakima Regulated Price Out'!A:A,0))+'Yakima Regulated Price Out'!AQ65</f>
        <v>4531.4912123250706</v>
      </c>
      <c r="F23" s="114">
        <f>References!$B$10</f>
        <v>4.333333333333333</v>
      </c>
      <c r="G23" s="115">
        <f>E23*F23*References!$G$22</f>
        <v>235637.54304090363</v>
      </c>
      <c r="H23" s="115">
        <f>References!$B$34</f>
        <v>250</v>
      </c>
      <c r="I23" s="115">
        <f t="shared" ref="I23:I41" si="66">G23*H23</f>
        <v>58909385.760225907</v>
      </c>
      <c r="J23" s="116">
        <f t="shared" ref="J23:J63" si="67">$E$80*I23</f>
        <v>30805108.559632026</v>
      </c>
      <c r="K23" s="117">
        <f>(References!$C$59*J23)</f>
        <v>89180.789280134763</v>
      </c>
      <c r="L23" s="117">
        <f>K23/References!$G$62</f>
        <v>91242.878330401843</v>
      </c>
      <c r="M23" s="117">
        <f t="shared" ref="M23:M41" si="68">L23/G23</f>
        <v>0.38721706716558008</v>
      </c>
      <c r="N23" s="117">
        <f>'Proposed Rates'!B84</f>
        <v>9.2100000000000009</v>
      </c>
      <c r="O23" s="117">
        <f t="shared" ref="O23:O41" si="69">M23+N23</f>
        <v>9.5972170671655803</v>
      </c>
      <c r="P23" s="117">
        <f>'Proposed Rates'!D84</f>
        <v>9.5972170671655803</v>
      </c>
      <c r="Q23" s="117">
        <f t="shared" ref="Q23:Q41" si="70">G23*N23</f>
        <v>2170221.7714067227</v>
      </c>
      <c r="R23" s="117">
        <f t="shared" ref="R23:R41" si="71">G23*P23</f>
        <v>2261464.6497371243</v>
      </c>
      <c r="S23" s="117">
        <f t="shared" ref="S23:S41" si="72">R23-Q23</f>
        <v>91242.878330401611</v>
      </c>
      <c r="T23" s="117">
        <f t="shared" ref="T23:T41" si="73">G23*O23</f>
        <v>2261464.6497371243</v>
      </c>
      <c r="U23" s="117">
        <f t="shared" ref="U23:U41" si="74">R23-T23</f>
        <v>0</v>
      </c>
      <c r="V23" s="119">
        <f t="shared" ref="V23:V41" si="75">O23</f>
        <v>9.5972170671655803</v>
      </c>
      <c r="W23" s="119">
        <f t="shared" ref="W23:W41" si="76">G23*V23</f>
        <v>2261464.6497371243</v>
      </c>
      <c r="X23" s="119">
        <f t="shared" ref="X23:X41" si="77">W23-Q23</f>
        <v>91242.878330401611</v>
      </c>
      <c r="Y23" s="60">
        <f t="shared" si="5"/>
        <v>0</v>
      </c>
      <c r="Z23" s="11">
        <f t="shared" si="6"/>
        <v>0</v>
      </c>
    </row>
    <row r="24" spans="1:26" ht="14.45" customHeight="1">
      <c r="A24" s="267"/>
      <c r="B24" s="66">
        <v>35</v>
      </c>
      <c r="C24" s="104" t="s">
        <v>214</v>
      </c>
      <c r="D24" t="s">
        <v>112</v>
      </c>
      <c r="E24" s="128">
        <f>+INDEX('Yakima Regulated Price Out'!AQ:AQ,MATCH(C24,'Yakima Regulated Price Out'!A:A,0))+'Yakima Regulated Price Out'!AH66</f>
        <v>113.31167374510238</v>
      </c>
      <c r="F24" s="114">
        <f>References!$B$9</f>
        <v>8.6666666666666661</v>
      </c>
      <c r="G24" s="115">
        <f>E24*F24*References!$G$22</f>
        <v>11784.414069490647</v>
      </c>
      <c r="H24" s="115">
        <f>References!$B$34</f>
        <v>250</v>
      </c>
      <c r="I24" s="115">
        <f t="shared" si="66"/>
        <v>2946103.5173726617</v>
      </c>
      <c r="J24" s="116">
        <f t="shared" si="67"/>
        <v>1540587.0814876847</v>
      </c>
      <c r="K24" s="117">
        <f>(References!$C$59*J24)</f>
        <v>4459.99960090685</v>
      </c>
      <c r="L24" s="117">
        <f>K24/References!$G$62</f>
        <v>4563.1262542529666</v>
      </c>
      <c r="M24" s="117">
        <f t="shared" si="68"/>
        <v>0.38721706716558008</v>
      </c>
      <c r="N24" s="117">
        <f>N23</f>
        <v>9.2100000000000009</v>
      </c>
      <c r="O24" s="117">
        <f t="shared" si="69"/>
        <v>9.5972170671655803</v>
      </c>
      <c r="P24" s="117">
        <f>P23</f>
        <v>9.5972170671655803</v>
      </c>
      <c r="Q24" s="117">
        <f t="shared" si="70"/>
        <v>108534.45358000888</v>
      </c>
      <c r="R24" s="117">
        <f t="shared" si="71"/>
        <v>113097.57983426184</v>
      </c>
      <c r="S24" s="117">
        <f t="shared" si="72"/>
        <v>4563.1262542529585</v>
      </c>
      <c r="T24" s="117">
        <f t="shared" si="73"/>
        <v>113097.57983426184</v>
      </c>
      <c r="U24" s="117">
        <f t="shared" si="74"/>
        <v>0</v>
      </c>
      <c r="V24" s="119">
        <f t="shared" si="75"/>
        <v>9.5972170671655803</v>
      </c>
      <c r="W24" s="119">
        <f t="shared" si="76"/>
        <v>113097.57983426184</v>
      </c>
      <c r="X24" s="119">
        <f t="shared" si="77"/>
        <v>4563.1262542529585</v>
      </c>
      <c r="Y24" s="60">
        <f t="shared" si="5"/>
        <v>0</v>
      </c>
      <c r="Z24" s="11">
        <f t="shared" si="6"/>
        <v>0</v>
      </c>
    </row>
    <row r="25" spans="1:26" ht="14.45" customHeight="1">
      <c r="A25" s="267"/>
      <c r="B25" s="66">
        <v>35</v>
      </c>
      <c r="C25" s="104" t="s">
        <v>216</v>
      </c>
      <c r="D25" t="s">
        <v>471</v>
      </c>
      <c r="E25" s="128">
        <f>+INDEX('Yakima Regulated Price Out'!AQ:AQ,MATCH(C25,'Yakima Regulated Price Out'!A:A,0))+'Yakima Regulated Price Out'!AQ67</f>
        <v>10.152402457443086</v>
      </c>
      <c r="F25" s="114">
        <f>References!$B$8</f>
        <v>13</v>
      </c>
      <c r="G25" s="115">
        <f>E25*F25*References!$G$22</f>
        <v>1583.7747833611215</v>
      </c>
      <c r="H25" s="115">
        <f>References!$B$34</f>
        <v>250</v>
      </c>
      <c r="I25" s="115">
        <f t="shared" si="66"/>
        <v>395943.69584028039</v>
      </c>
      <c r="J25" s="116">
        <f t="shared" si="67"/>
        <v>207048.30607989329</v>
      </c>
      <c r="K25" s="117">
        <f>(References!$C$59*J25)</f>
        <v>599.40484610129147</v>
      </c>
      <c r="L25" s="117">
        <f>K25/References!$G$62</f>
        <v>613.26462666389546</v>
      </c>
      <c r="M25" s="117">
        <f t="shared" si="68"/>
        <v>0.38721706716558008</v>
      </c>
      <c r="N25" s="117">
        <f t="shared" ref="N25:N27" si="78">N24</f>
        <v>9.2100000000000009</v>
      </c>
      <c r="O25" s="117">
        <f t="shared" si="69"/>
        <v>9.5972170671655803</v>
      </c>
      <c r="P25" s="117">
        <f t="shared" ref="P25:P27" si="79">P24</f>
        <v>9.5972170671655803</v>
      </c>
      <c r="Q25" s="117">
        <f t="shared" si="70"/>
        <v>14586.565754755931</v>
      </c>
      <c r="R25" s="117">
        <f t="shared" si="71"/>
        <v>15199.830381419824</v>
      </c>
      <c r="S25" s="117">
        <f t="shared" si="72"/>
        <v>613.26462666389307</v>
      </c>
      <c r="T25" s="117">
        <f t="shared" si="73"/>
        <v>15199.830381419824</v>
      </c>
      <c r="U25" s="117">
        <f t="shared" si="74"/>
        <v>0</v>
      </c>
      <c r="V25" s="119">
        <f t="shared" si="75"/>
        <v>9.5972170671655803</v>
      </c>
      <c r="W25" s="119">
        <f t="shared" si="76"/>
        <v>15199.830381419824</v>
      </c>
      <c r="X25" s="119">
        <f t="shared" si="77"/>
        <v>613.26462666389307</v>
      </c>
      <c r="Y25" s="60">
        <f t="shared" si="5"/>
        <v>0</v>
      </c>
      <c r="Z25" s="11">
        <f t="shared" si="6"/>
        <v>0</v>
      </c>
    </row>
    <row r="26" spans="1:26" ht="14.45" customHeight="1">
      <c r="A26" s="267"/>
      <c r="B26" s="66">
        <v>35</v>
      </c>
      <c r="C26" s="104" t="s">
        <v>226</v>
      </c>
      <c r="D26" t="s">
        <v>472</v>
      </c>
      <c r="E26" s="128">
        <f>+INDEX('Yakima Regulated Price Out'!AQ:AQ,MATCH(C26,'Yakima Regulated Price Out'!A:A,0))+'Yakima Regulated Price Out'!AQ68</f>
        <v>3.5202980109011115</v>
      </c>
      <c r="F26" s="114">
        <f>References!$B$6</f>
        <v>21.666666666666668</v>
      </c>
      <c r="G26" s="115">
        <f>E26*F26*References!$G$22</f>
        <v>915.277482834289</v>
      </c>
      <c r="H26" s="115">
        <f>References!$B$34</f>
        <v>250</v>
      </c>
      <c r="I26" s="115">
        <f t="shared" si="66"/>
        <v>228819.37070857224</v>
      </c>
      <c r="J26" s="116">
        <f t="shared" si="67"/>
        <v>119655.05096105456</v>
      </c>
      <c r="K26" s="117">
        <f>(References!$C$59*J26)</f>
        <v>346.40137253225316</v>
      </c>
      <c r="L26" s="117">
        <f>K26/References!$G$62</f>
        <v>354.41106254578796</v>
      </c>
      <c r="M26" s="117">
        <f t="shared" si="68"/>
        <v>0.38721706716558008</v>
      </c>
      <c r="N26" s="117">
        <f t="shared" si="78"/>
        <v>9.2100000000000009</v>
      </c>
      <c r="O26" s="117">
        <f t="shared" si="69"/>
        <v>9.5972170671655803</v>
      </c>
      <c r="P26" s="117">
        <f t="shared" si="79"/>
        <v>9.5972170671655803</v>
      </c>
      <c r="Q26" s="117">
        <f t="shared" si="70"/>
        <v>8429.7056169038024</v>
      </c>
      <c r="R26" s="117">
        <f t="shared" si="71"/>
        <v>8784.1166794495894</v>
      </c>
      <c r="S26" s="117">
        <f t="shared" si="72"/>
        <v>354.41106254578699</v>
      </c>
      <c r="T26" s="117">
        <f t="shared" si="73"/>
        <v>8784.1166794495894</v>
      </c>
      <c r="U26" s="117">
        <f t="shared" si="74"/>
        <v>0</v>
      </c>
      <c r="V26" s="119">
        <f t="shared" si="75"/>
        <v>9.5972170671655803</v>
      </c>
      <c r="W26" s="119">
        <f t="shared" si="76"/>
        <v>8784.1166794495894</v>
      </c>
      <c r="X26" s="119">
        <f t="shared" si="77"/>
        <v>354.41106254578699</v>
      </c>
      <c r="Y26" s="60">
        <f t="shared" si="5"/>
        <v>0</v>
      </c>
      <c r="Z26" s="11">
        <f t="shared" si="6"/>
        <v>0</v>
      </c>
    </row>
    <row r="27" spans="1:26" ht="14.45" customHeight="1">
      <c r="A27" s="267"/>
      <c r="B27" s="66">
        <v>35</v>
      </c>
      <c r="C27" s="104" t="s">
        <v>228</v>
      </c>
      <c r="D27" t="s">
        <v>473</v>
      </c>
      <c r="E27" s="128">
        <f>+INDEX('Yakima Regulated Price Out'!AQ:AQ,MATCH(C27,'Yakima Regulated Price Out'!A:A,0))</f>
        <v>36.548130818182628</v>
      </c>
      <c r="F27" s="114">
        <f>References!$B$11</f>
        <v>2.1666666666666665</v>
      </c>
      <c r="G27" s="115">
        <f>E27*F27*References!$G$22</f>
        <v>950.25140127274813</v>
      </c>
      <c r="H27" s="115">
        <f>References!$B$34</f>
        <v>250</v>
      </c>
      <c r="I27" s="115">
        <f t="shared" si="66"/>
        <v>237562.85031818703</v>
      </c>
      <c r="J27" s="116">
        <f t="shared" si="67"/>
        <v>124227.22286689315</v>
      </c>
      <c r="K27" s="117">
        <f>(References!$C$59*J27)</f>
        <v>359.63781019965586</v>
      </c>
      <c r="L27" s="117">
        <f>K27/References!$G$62</f>
        <v>367.95356067081627</v>
      </c>
      <c r="M27" s="117">
        <f t="shared" si="68"/>
        <v>0.38721706716558008</v>
      </c>
      <c r="N27" s="117">
        <f t="shared" si="78"/>
        <v>9.2100000000000009</v>
      </c>
      <c r="O27" s="117">
        <f t="shared" si="69"/>
        <v>9.5972170671655803</v>
      </c>
      <c r="P27" s="117">
        <f t="shared" si="79"/>
        <v>9.5972170671655803</v>
      </c>
      <c r="Q27" s="117">
        <f t="shared" si="70"/>
        <v>8751.8154057220108</v>
      </c>
      <c r="R27" s="117">
        <f t="shared" si="71"/>
        <v>9119.7689663928268</v>
      </c>
      <c r="S27" s="117">
        <f t="shared" si="72"/>
        <v>367.95356067081593</v>
      </c>
      <c r="T27" s="117">
        <f t="shared" si="73"/>
        <v>9119.7689663928268</v>
      </c>
      <c r="U27" s="117">
        <f t="shared" si="74"/>
        <v>0</v>
      </c>
      <c r="V27" s="119">
        <f t="shared" si="75"/>
        <v>9.5972170671655803</v>
      </c>
      <c r="W27" s="119">
        <f t="shared" si="76"/>
        <v>9119.7689663928268</v>
      </c>
      <c r="X27" s="119">
        <f t="shared" si="77"/>
        <v>367.95356067081593</v>
      </c>
      <c r="Y27" s="60">
        <f t="shared" si="5"/>
        <v>0</v>
      </c>
      <c r="Z27" s="11">
        <f t="shared" si="6"/>
        <v>0</v>
      </c>
    </row>
    <row r="28" spans="1:26" ht="14.45" customHeight="1">
      <c r="A28" s="267"/>
      <c r="B28" s="66">
        <v>35</v>
      </c>
      <c r="C28" s="104" t="s">
        <v>230</v>
      </c>
      <c r="D28" t="s">
        <v>475</v>
      </c>
      <c r="E28" s="128">
        <f>+INDEX('Yakima Regulated Price Out'!AQ:AQ,MATCH(C28,'Yakima Regulated Price Out'!A:A,0))</f>
        <v>457.13570773072297</v>
      </c>
      <c r="F28" s="114">
        <f>References!$B$10</f>
        <v>4.333333333333333</v>
      </c>
      <c r="G28" s="115">
        <f>E28*F28*References!$G$22</f>
        <v>23771.056801997594</v>
      </c>
      <c r="H28" s="115">
        <f>References!B$37</f>
        <v>473</v>
      </c>
      <c r="I28" s="115">
        <f t="shared" si="66"/>
        <v>11243709.867344862</v>
      </c>
      <c r="J28" s="116">
        <f t="shared" si="67"/>
        <v>5879601.333586134</v>
      </c>
      <c r="K28" s="117">
        <f>(References!$C$59*J28)</f>
        <v>17021.445860731867</v>
      </c>
      <c r="L28" s="117">
        <f>K28/References!$G$62</f>
        <v>17415.025435575881</v>
      </c>
      <c r="M28" s="117">
        <f t="shared" si="68"/>
        <v>0.73261469107727739</v>
      </c>
      <c r="N28" s="117">
        <f>'Proposed Rates'!B85</f>
        <v>16.04</v>
      </c>
      <c r="O28" s="117">
        <f t="shared" si="69"/>
        <v>16.772614691077276</v>
      </c>
      <c r="P28" s="117">
        <f>'Proposed Rates'!D85</f>
        <v>16.772614691077276</v>
      </c>
      <c r="Q28" s="117">
        <f t="shared" si="70"/>
        <v>381287.75110404141</v>
      </c>
      <c r="R28" s="117">
        <f t="shared" si="71"/>
        <v>398702.77653961728</v>
      </c>
      <c r="S28" s="117">
        <f t="shared" si="72"/>
        <v>17415.025435575866</v>
      </c>
      <c r="T28" s="117">
        <f t="shared" si="73"/>
        <v>398702.77653961728</v>
      </c>
      <c r="U28" s="117">
        <f t="shared" si="74"/>
        <v>0</v>
      </c>
      <c r="V28" s="119">
        <f t="shared" si="75"/>
        <v>16.772614691077276</v>
      </c>
      <c r="W28" s="119">
        <f t="shared" si="76"/>
        <v>398702.77653961728</v>
      </c>
      <c r="X28" s="119">
        <f t="shared" si="77"/>
        <v>17415.025435575866</v>
      </c>
      <c r="Y28" s="60">
        <f t="shared" si="5"/>
        <v>0</v>
      </c>
      <c r="Z28" s="11">
        <f t="shared" si="6"/>
        <v>0</v>
      </c>
    </row>
    <row r="29" spans="1:26" ht="14.45" customHeight="1">
      <c r="A29" s="267"/>
      <c r="B29" s="66">
        <v>35</v>
      </c>
      <c r="C29" s="104" t="s">
        <v>232</v>
      </c>
      <c r="D29" t="s">
        <v>474</v>
      </c>
      <c r="E29" s="128">
        <f>+INDEX('Yakima Regulated Price Out'!AQ:AQ,MATCH(C29,'Yakima Regulated Price Out'!A:A,0))</f>
        <v>96.920550067560768</v>
      </c>
      <c r="F29" s="114">
        <f>References!$B$9</f>
        <v>8.6666666666666661</v>
      </c>
      <c r="G29" s="115">
        <f>E29*F29*References!$G$22</f>
        <v>10079.737207026319</v>
      </c>
      <c r="H29" s="115">
        <f>References!B$37</f>
        <v>473</v>
      </c>
      <c r="I29" s="115">
        <f t="shared" si="66"/>
        <v>4767715.698923449</v>
      </c>
      <c r="J29" s="116">
        <f t="shared" si="67"/>
        <v>2493151.096237733</v>
      </c>
      <c r="K29" s="117">
        <f>(References!$C$59*J29)</f>
        <v>7217.6724236082418</v>
      </c>
      <c r="L29" s="117">
        <f>K29/References!$G$62</f>
        <v>7384.563560065727</v>
      </c>
      <c r="M29" s="117">
        <f t="shared" si="68"/>
        <v>0.7326146910772775</v>
      </c>
      <c r="N29" s="117">
        <f>N28</f>
        <v>16.04</v>
      </c>
      <c r="O29" s="117">
        <f t="shared" si="69"/>
        <v>16.772614691077276</v>
      </c>
      <c r="P29" s="117">
        <f>P28</f>
        <v>16.772614691077276</v>
      </c>
      <c r="Q29" s="117">
        <f t="shared" si="70"/>
        <v>161678.98480070214</v>
      </c>
      <c r="R29" s="117">
        <f t="shared" si="71"/>
        <v>169063.54836076786</v>
      </c>
      <c r="S29" s="117">
        <f t="shared" si="72"/>
        <v>7384.5635600657261</v>
      </c>
      <c r="T29" s="117">
        <f t="shared" si="73"/>
        <v>169063.54836076786</v>
      </c>
      <c r="U29" s="117">
        <f t="shared" si="74"/>
        <v>0</v>
      </c>
      <c r="V29" s="119">
        <f t="shared" si="75"/>
        <v>16.772614691077276</v>
      </c>
      <c r="W29" s="119">
        <f t="shared" si="76"/>
        <v>169063.54836076786</v>
      </c>
      <c r="X29" s="119">
        <f t="shared" si="77"/>
        <v>7384.5635600657261</v>
      </c>
      <c r="Y29" s="60">
        <f t="shared" si="5"/>
        <v>0</v>
      </c>
      <c r="Z29" s="11">
        <f t="shared" si="6"/>
        <v>0</v>
      </c>
    </row>
    <row r="30" spans="1:26" ht="14.45" customHeight="1">
      <c r="A30" s="267"/>
      <c r="B30" s="66">
        <v>35</v>
      </c>
      <c r="C30" s="104" t="s">
        <v>234</v>
      </c>
      <c r="D30" t="s">
        <v>476</v>
      </c>
      <c r="E30" s="128">
        <f>+INDEX('Yakima Regulated Price Out'!AQ:AQ,MATCH(C30,'Yakima Regulated Price Out'!A:A,0))</f>
        <v>16.090272516679462</v>
      </c>
      <c r="F30" s="114">
        <f>References!$B$8</f>
        <v>13</v>
      </c>
      <c r="G30" s="115">
        <f>E30*F30*References!$G$22</f>
        <v>2510.0825126019963</v>
      </c>
      <c r="H30" s="115">
        <f>References!B$37</f>
        <v>473</v>
      </c>
      <c r="I30" s="115">
        <f t="shared" si="66"/>
        <v>1187269.0284607443</v>
      </c>
      <c r="J30" s="116">
        <f t="shared" si="67"/>
        <v>620851.00428794255</v>
      </c>
      <c r="K30" s="117">
        <f>(References!$C$59*J30)</f>
        <v>1797.3636574135946</v>
      </c>
      <c r="L30" s="117">
        <f>K30/References!$G$62</f>
        <v>1838.9233245483881</v>
      </c>
      <c r="M30" s="117">
        <f t="shared" si="68"/>
        <v>0.7326146910772775</v>
      </c>
      <c r="N30" s="117">
        <f t="shared" ref="N30:N31" si="80">N29</f>
        <v>16.04</v>
      </c>
      <c r="O30" s="117">
        <f t="shared" si="69"/>
        <v>16.772614691077276</v>
      </c>
      <c r="P30" s="117">
        <f t="shared" ref="P30:P31" si="81">P29</f>
        <v>16.772614691077276</v>
      </c>
      <c r="Q30" s="117">
        <f t="shared" si="70"/>
        <v>40261.723502136017</v>
      </c>
      <c r="R30" s="117">
        <f t="shared" si="71"/>
        <v>42100.646826684402</v>
      </c>
      <c r="S30" s="117">
        <f t="shared" si="72"/>
        <v>1838.9233245483847</v>
      </c>
      <c r="T30" s="117">
        <f t="shared" si="73"/>
        <v>42100.646826684402</v>
      </c>
      <c r="U30" s="117">
        <f t="shared" si="74"/>
        <v>0</v>
      </c>
      <c r="V30" s="119">
        <f t="shared" si="75"/>
        <v>16.772614691077276</v>
      </c>
      <c r="W30" s="119">
        <f t="shared" si="76"/>
        <v>42100.646826684402</v>
      </c>
      <c r="X30" s="119">
        <f t="shared" si="77"/>
        <v>1838.9233245483847</v>
      </c>
      <c r="Y30" s="60">
        <f t="shared" si="5"/>
        <v>0</v>
      </c>
      <c r="Z30" s="11">
        <f t="shared" si="6"/>
        <v>0</v>
      </c>
    </row>
    <row r="31" spans="1:26" ht="14.45" customHeight="1">
      <c r="A31" s="267"/>
      <c r="B31" s="66">
        <v>35</v>
      </c>
      <c r="C31" s="104" t="s">
        <v>236</v>
      </c>
      <c r="D31" t="s">
        <v>477</v>
      </c>
      <c r="E31" s="128">
        <f>+INDEX('Yakima Regulated Price Out'!AQ:AQ,MATCH(C31,'Yakima Regulated Price Out'!A:A,0))</f>
        <v>7.7673590164252531</v>
      </c>
      <c r="F31" s="114">
        <f>References!$B$6</f>
        <v>21.666666666666668</v>
      </c>
      <c r="G31" s="115">
        <f>E31*F31*References!$G$22</f>
        <v>2019.513344270566</v>
      </c>
      <c r="H31" s="115">
        <f>References!B$37</f>
        <v>473</v>
      </c>
      <c r="I31" s="115">
        <f t="shared" si="66"/>
        <v>955229.81183997774</v>
      </c>
      <c r="J31" s="116">
        <f t="shared" si="67"/>
        <v>499512.21988457796</v>
      </c>
      <c r="K31" s="117">
        <f>(References!$C$59*J31)</f>
        <v>1446.087876565854</v>
      </c>
      <c r="L31" s="117">
        <f>K31/References!$G$62</f>
        <v>1479.5251448392203</v>
      </c>
      <c r="M31" s="117">
        <f t="shared" si="68"/>
        <v>0.7326146910772775</v>
      </c>
      <c r="N31" s="117">
        <f t="shared" si="80"/>
        <v>16.04</v>
      </c>
      <c r="O31" s="117">
        <f t="shared" si="69"/>
        <v>16.772614691077276</v>
      </c>
      <c r="P31" s="117">
        <f t="shared" si="81"/>
        <v>16.772614691077276</v>
      </c>
      <c r="Q31" s="117">
        <f t="shared" si="70"/>
        <v>32392.994042099876</v>
      </c>
      <c r="R31" s="117">
        <f t="shared" si="71"/>
        <v>33872.519186939098</v>
      </c>
      <c r="S31" s="117">
        <f t="shared" si="72"/>
        <v>1479.5251448392228</v>
      </c>
      <c r="T31" s="117">
        <f t="shared" si="73"/>
        <v>33872.519186939098</v>
      </c>
      <c r="U31" s="117">
        <f t="shared" si="74"/>
        <v>0</v>
      </c>
      <c r="V31" s="119">
        <f t="shared" si="75"/>
        <v>16.772614691077276</v>
      </c>
      <c r="W31" s="119">
        <f t="shared" si="76"/>
        <v>33872.519186939098</v>
      </c>
      <c r="X31" s="119">
        <f t="shared" si="77"/>
        <v>1479.5251448392228</v>
      </c>
      <c r="Y31" s="60">
        <f t="shared" si="5"/>
        <v>0</v>
      </c>
      <c r="Z31" s="11">
        <f t="shared" si="6"/>
        <v>0</v>
      </c>
    </row>
    <row r="32" spans="1:26" ht="14.45" customHeight="1">
      <c r="A32" s="267"/>
      <c r="B32" s="66">
        <v>35</v>
      </c>
      <c r="C32" s="104" t="s">
        <v>238</v>
      </c>
      <c r="D32" t="s">
        <v>478</v>
      </c>
      <c r="E32" s="128">
        <f>+INDEX('Yakima Regulated Price Out'!AQ:AQ,MATCH(C32,'Yakima Regulated Price Out'!A:A,0))</f>
        <v>221.28499142868819</v>
      </c>
      <c r="F32" s="114">
        <f>References!$B$10</f>
        <v>4.333333333333333</v>
      </c>
      <c r="G32" s="115">
        <f>E32*F32*References!$G$22</f>
        <v>11506.819554291786</v>
      </c>
      <c r="H32" s="115">
        <f>References!B$39</f>
        <v>613</v>
      </c>
      <c r="I32" s="115">
        <f t="shared" si="66"/>
        <v>7053680.3867808646</v>
      </c>
      <c r="J32" s="116">
        <f t="shared" si="67"/>
        <v>3688535.9990706258</v>
      </c>
      <c r="K32" s="117">
        <f>(References!$C$59*J32)</f>
        <v>10678.311717309469</v>
      </c>
      <c r="L32" s="117">
        <f>K32/References!$G$62</f>
        <v>10925.221728370645</v>
      </c>
      <c r="M32" s="117">
        <f t="shared" si="68"/>
        <v>0.94945624869000245</v>
      </c>
      <c r="N32" s="117">
        <f>'Proposed Rates'!B86</f>
        <v>21.13</v>
      </c>
      <c r="O32" s="117">
        <f t="shared" si="69"/>
        <v>22.079456248690001</v>
      </c>
      <c r="P32" s="117">
        <f>'Proposed Rates'!D86</f>
        <v>22.079456248690001</v>
      </c>
      <c r="Q32" s="117">
        <f t="shared" si="70"/>
        <v>243139.09718218542</v>
      </c>
      <c r="R32" s="117">
        <f t="shared" si="71"/>
        <v>254064.31891055606</v>
      </c>
      <c r="S32" s="117">
        <f t="shared" si="72"/>
        <v>10925.221728370641</v>
      </c>
      <c r="T32" s="117">
        <f t="shared" si="73"/>
        <v>254064.31891055606</v>
      </c>
      <c r="U32" s="117">
        <f t="shared" si="74"/>
        <v>0</v>
      </c>
      <c r="V32" s="119">
        <f t="shared" si="75"/>
        <v>22.079456248690001</v>
      </c>
      <c r="W32" s="119">
        <f t="shared" si="76"/>
        <v>254064.31891055606</v>
      </c>
      <c r="X32" s="119">
        <f t="shared" si="77"/>
        <v>10925.221728370641</v>
      </c>
      <c r="Y32" s="60">
        <f t="shared" si="5"/>
        <v>0</v>
      </c>
      <c r="Z32" s="11">
        <f t="shared" si="6"/>
        <v>0</v>
      </c>
    </row>
    <row r="33" spans="1:26" ht="14.45" customHeight="1">
      <c r="A33" s="267"/>
      <c r="B33" s="66">
        <v>35</v>
      </c>
      <c r="C33" s="104" t="s">
        <v>240</v>
      </c>
      <c r="D33" t="s">
        <v>479</v>
      </c>
      <c r="E33" s="128">
        <f>+INDEX('Yakima Regulated Price Out'!AQ:AQ,MATCH(C33,'Yakima Regulated Price Out'!A:A,0))</f>
        <v>86.475259120179786</v>
      </c>
      <c r="F33" s="114">
        <f>References!$B$9</f>
        <v>8.6666666666666661</v>
      </c>
      <c r="G33" s="115">
        <f>E33*F33*References!$G$22</f>
        <v>8993.4269484986962</v>
      </c>
      <c r="H33" s="115">
        <f>References!B$39</f>
        <v>613</v>
      </c>
      <c r="I33" s="115">
        <f t="shared" si="66"/>
        <v>5512970.7194297006</v>
      </c>
      <c r="J33" s="116">
        <f t="shared" si="67"/>
        <v>2882862.5406032978</v>
      </c>
      <c r="K33" s="117">
        <f>(References!$C$59*J33)</f>
        <v>8345.8870550465526</v>
      </c>
      <c r="L33" s="117">
        <f>K33/References!$G$62</f>
        <v>8538.8654133891469</v>
      </c>
      <c r="M33" s="117">
        <f t="shared" si="68"/>
        <v>0.94945624869000234</v>
      </c>
      <c r="N33" s="117">
        <f>N32</f>
        <v>21.13</v>
      </c>
      <c r="O33" s="117">
        <f t="shared" si="69"/>
        <v>22.079456248690001</v>
      </c>
      <c r="P33" s="117">
        <f>P32</f>
        <v>22.079456248690001</v>
      </c>
      <c r="Q33" s="117">
        <f t="shared" si="70"/>
        <v>190031.11142177743</v>
      </c>
      <c r="R33" s="117">
        <f t="shared" si="71"/>
        <v>198569.97683516657</v>
      </c>
      <c r="S33" s="117">
        <f t="shared" si="72"/>
        <v>8538.8654133891396</v>
      </c>
      <c r="T33" s="117">
        <f t="shared" si="73"/>
        <v>198569.97683516657</v>
      </c>
      <c r="U33" s="117">
        <f t="shared" si="74"/>
        <v>0</v>
      </c>
      <c r="V33" s="119">
        <f t="shared" si="75"/>
        <v>22.079456248690001</v>
      </c>
      <c r="W33" s="119">
        <f t="shared" si="76"/>
        <v>198569.97683516657</v>
      </c>
      <c r="X33" s="119">
        <f t="shared" si="77"/>
        <v>8538.8654133891396</v>
      </c>
      <c r="Y33" s="60">
        <f t="shared" si="5"/>
        <v>0</v>
      </c>
      <c r="Z33" s="11">
        <f t="shared" si="6"/>
        <v>0</v>
      </c>
    </row>
    <row r="34" spans="1:26" ht="14.45" customHeight="1">
      <c r="A34" s="267"/>
      <c r="B34" s="66">
        <v>35</v>
      </c>
      <c r="C34" s="104" t="s">
        <v>242</v>
      </c>
      <c r="D34" t="s">
        <v>480</v>
      </c>
      <c r="E34" s="128">
        <f>+INDEX('Yakima Regulated Price Out'!AQ:AQ,MATCH(C34,'Yakima Regulated Price Out'!A:A,0))</f>
        <v>41.679647564302378</v>
      </c>
      <c r="F34" s="114">
        <f>References!$B$8</f>
        <v>13</v>
      </c>
      <c r="G34" s="115">
        <f>E34*F34*References!$G$22</f>
        <v>6502.0250200311712</v>
      </c>
      <c r="H34" s="115">
        <f>References!B$39</f>
        <v>613</v>
      </c>
      <c r="I34" s="115">
        <f t="shared" si="66"/>
        <v>3985741.3372791079</v>
      </c>
      <c r="J34" s="116">
        <f t="shared" si="67"/>
        <v>2084238.2415128581</v>
      </c>
      <c r="K34" s="117">
        <f>(References!$C$59*J34)</f>
        <v>6033.8697091797276</v>
      </c>
      <c r="L34" s="117">
        <f>K34/References!$G$62</f>
        <v>6173.3882844073332</v>
      </c>
      <c r="M34" s="117">
        <f t="shared" si="68"/>
        <v>0.94945624869000234</v>
      </c>
      <c r="N34" s="117">
        <f t="shared" ref="N34:N35" si="82">N33</f>
        <v>21.13</v>
      </c>
      <c r="O34" s="117">
        <f t="shared" si="69"/>
        <v>22.079456248690001</v>
      </c>
      <c r="P34" s="117">
        <f t="shared" ref="P34:P35" si="83">P33</f>
        <v>22.079456248690001</v>
      </c>
      <c r="Q34" s="117">
        <f t="shared" si="70"/>
        <v>137387.78867325865</v>
      </c>
      <c r="R34" s="117">
        <f t="shared" si="71"/>
        <v>143561.17695766597</v>
      </c>
      <c r="S34" s="117">
        <f t="shared" si="72"/>
        <v>6173.3882844073232</v>
      </c>
      <c r="T34" s="117">
        <f t="shared" si="73"/>
        <v>143561.17695766597</v>
      </c>
      <c r="U34" s="117">
        <f t="shared" si="74"/>
        <v>0</v>
      </c>
      <c r="V34" s="119">
        <f t="shared" si="75"/>
        <v>22.079456248690001</v>
      </c>
      <c r="W34" s="119">
        <f t="shared" si="76"/>
        <v>143561.17695766597</v>
      </c>
      <c r="X34" s="119">
        <f t="shared" si="77"/>
        <v>6173.3882844073232</v>
      </c>
      <c r="Y34" s="60">
        <f t="shared" si="5"/>
        <v>0</v>
      </c>
      <c r="Z34" s="11">
        <f t="shared" si="6"/>
        <v>0</v>
      </c>
    </row>
    <row r="35" spans="1:26" ht="14.45" customHeight="1">
      <c r="A35" s="267"/>
      <c r="B35" s="66">
        <v>35</v>
      </c>
      <c r="C35" s="104" t="s">
        <v>244</v>
      </c>
      <c r="D35" t="s">
        <v>481</v>
      </c>
      <c r="E35" s="128">
        <f>+INDEX('Yakima Regulated Price Out'!AQ:AQ,MATCH(C35,'Yakima Regulated Price Out'!A:A,0))</f>
        <v>19.66074640628327</v>
      </c>
      <c r="F35" s="114">
        <f>References!$B$6</f>
        <v>21.666666666666668</v>
      </c>
      <c r="G35" s="115">
        <f>E35*F35*References!$G$22</f>
        <v>5111.7940656336505</v>
      </c>
      <c r="H35" s="115">
        <f>References!B$39</f>
        <v>613</v>
      </c>
      <c r="I35" s="115">
        <f t="shared" si="66"/>
        <v>3133529.7622334277</v>
      </c>
      <c r="J35" s="116">
        <f t="shared" si="67"/>
        <v>1638596.6897249906</v>
      </c>
      <c r="K35" s="117">
        <f>(References!$C$59*J35)</f>
        <v>4743.737416753851</v>
      </c>
      <c r="L35" s="117">
        <f>K35/References!$G$62</f>
        <v>4853.4248176323417</v>
      </c>
      <c r="M35" s="117">
        <f t="shared" si="68"/>
        <v>0.94945624869000245</v>
      </c>
      <c r="N35" s="117">
        <f t="shared" si="82"/>
        <v>21.13</v>
      </c>
      <c r="O35" s="117">
        <f t="shared" si="69"/>
        <v>22.079456248690001</v>
      </c>
      <c r="P35" s="117">
        <f t="shared" si="83"/>
        <v>22.079456248690001</v>
      </c>
      <c r="Q35" s="117">
        <f t="shared" si="70"/>
        <v>108012.20860683903</v>
      </c>
      <c r="R35" s="117">
        <f t="shared" si="71"/>
        <v>112865.63342447137</v>
      </c>
      <c r="S35" s="117">
        <f t="shared" si="72"/>
        <v>4853.4248176323308</v>
      </c>
      <c r="T35" s="117">
        <f t="shared" si="73"/>
        <v>112865.63342447137</v>
      </c>
      <c r="U35" s="117">
        <f t="shared" si="74"/>
        <v>0</v>
      </c>
      <c r="V35" s="119">
        <f t="shared" si="75"/>
        <v>22.079456248690001</v>
      </c>
      <c r="W35" s="119">
        <f t="shared" si="76"/>
        <v>112865.63342447137</v>
      </c>
      <c r="X35" s="119">
        <f t="shared" si="77"/>
        <v>4853.4248176323308</v>
      </c>
      <c r="Y35" s="60">
        <f t="shared" si="5"/>
        <v>0</v>
      </c>
      <c r="Z35" s="11">
        <f t="shared" si="6"/>
        <v>0</v>
      </c>
    </row>
    <row r="36" spans="1:26" ht="14.45" customHeight="1">
      <c r="A36" s="267"/>
      <c r="B36" s="66">
        <v>35</v>
      </c>
      <c r="C36" s="104" t="s">
        <v>246</v>
      </c>
      <c r="D36" t="s">
        <v>482</v>
      </c>
      <c r="E36" s="128">
        <f>+INDEX('Yakima Regulated Price Out'!AQ:AQ,MATCH(C36,'Yakima Regulated Price Out'!A:A,0))</f>
        <v>262.67041733077991</v>
      </c>
      <c r="F36" s="114">
        <f>References!$B$10</f>
        <v>4.333333333333333</v>
      </c>
      <c r="G36" s="115">
        <f>E36*F36*References!$G$22</f>
        <v>13658.861701200552</v>
      </c>
      <c r="H36" s="115">
        <f>References!$B$41</f>
        <v>840</v>
      </c>
      <c r="I36" s="115">
        <f t="shared" si="66"/>
        <v>11473443.829008464</v>
      </c>
      <c r="J36" s="116">
        <f t="shared" si="67"/>
        <v>5999734.6457494367</v>
      </c>
      <c r="K36" s="117">
        <f>(References!$C$59*J36)</f>
        <v>17369.231799444631</v>
      </c>
      <c r="L36" s="117">
        <f>K36/References!$G$62</f>
        <v>17770.853079030723</v>
      </c>
      <c r="M36" s="117">
        <f t="shared" si="68"/>
        <v>1.301049345676349</v>
      </c>
      <c r="N36" s="117">
        <f>'Proposed Rates'!B87</f>
        <v>28.76</v>
      </c>
      <c r="O36" s="117">
        <f t="shared" si="69"/>
        <v>30.061049345676352</v>
      </c>
      <c r="P36" s="117">
        <f>'Proposed Rates'!D87</f>
        <v>30.061049345676352</v>
      </c>
      <c r="Q36" s="117">
        <f t="shared" si="70"/>
        <v>392828.8625265279</v>
      </c>
      <c r="R36" s="117">
        <f t="shared" si="71"/>
        <v>410599.71560555865</v>
      </c>
      <c r="S36" s="117">
        <f t="shared" si="72"/>
        <v>17770.853079030756</v>
      </c>
      <c r="T36" s="117">
        <f t="shared" si="73"/>
        <v>410599.71560555865</v>
      </c>
      <c r="U36" s="117">
        <f t="shared" si="74"/>
        <v>0</v>
      </c>
      <c r="V36" s="119">
        <f t="shared" si="75"/>
        <v>30.061049345676352</v>
      </c>
      <c r="W36" s="119">
        <f t="shared" si="76"/>
        <v>410599.71560555865</v>
      </c>
      <c r="X36" s="119">
        <f t="shared" si="77"/>
        <v>17770.853079030756</v>
      </c>
      <c r="Y36" s="60">
        <f t="shared" ref="Y36:Y65" si="84">S36-X36</f>
        <v>0</v>
      </c>
      <c r="Z36" s="11">
        <f t="shared" ref="Z36:Z65" si="85">P36-V36</f>
        <v>0</v>
      </c>
    </row>
    <row r="37" spans="1:26" ht="14.45" customHeight="1">
      <c r="A37" s="267"/>
      <c r="B37" s="66">
        <v>35</v>
      </c>
      <c r="C37" s="104" t="s">
        <v>248</v>
      </c>
      <c r="D37" t="s">
        <v>483</v>
      </c>
      <c r="E37" s="128">
        <f>+INDEX('Yakima Regulated Price Out'!AQ:AQ,MATCH(C37,'Yakima Regulated Price Out'!A:A,0))</f>
        <v>207.01131135142239</v>
      </c>
      <c r="F37" s="114">
        <f>References!$B$9</f>
        <v>8.6666666666666661</v>
      </c>
      <c r="G37" s="115">
        <f>E37*F37*References!$G$22</f>
        <v>21529.176380547928</v>
      </c>
      <c r="H37" s="115">
        <f>References!$B$41</f>
        <v>840</v>
      </c>
      <c r="I37" s="115">
        <f t="shared" si="66"/>
        <v>18084508.159660257</v>
      </c>
      <c r="J37" s="116">
        <f t="shared" si="67"/>
        <v>9456816.2596939132</v>
      </c>
      <c r="K37" s="117">
        <f>(References!$C$59*J37)</f>
        <v>27377.483071813895</v>
      </c>
      <c r="L37" s="117">
        <f>K37/References!$G$62</f>
        <v>28010.520842862588</v>
      </c>
      <c r="M37" s="117">
        <f t="shared" si="68"/>
        <v>1.301049345676349</v>
      </c>
      <c r="N37" s="117">
        <f>N36</f>
        <v>28.76</v>
      </c>
      <c r="O37" s="117">
        <f t="shared" si="69"/>
        <v>30.061049345676352</v>
      </c>
      <c r="P37" s="117">
        <f>P36</f>
        <v>30.061049345676352</v>
      </c>
      <c r="Q37" s="117">
        <f t="shared" si="70"/>
        <v>619179.11270455841</v>
      </c>
      <c r="R37" s="117">
        <f t="shared" si="71"/>
        <v>647189.63354742108</v>
      </c>
      <c r="S37" s="117">
        <f t="shared" si="72"/>
        <v>28010.520842862665</v>
      </c>
      <c r="T37" s="117">
        <f t="shared" si="73"/>
        <v>647189.63354742108</v>
      </c>
      <c r="U37" s="117">
        <f t="shared" si="74"/>
        <v>0</v>
      </c>
      <c r="V37" s="119">
        <f t="shared" si="75"/>
        <v>30.061049345676352</v>
      </c>
      <c r="W37" s="119">
        <f t="shared" si="76"/>
        <v>647189.63354742108</v>
      </c>
      <c r="X37" s="119">
        <f t="shared" si="77"/>
        <v>28010.520842862665</v>
      </c>
      <c r="Y37" s="60">
        <f t="shared" si="84"/>
        <v>0</v>
      </c>
      <c r="Z37" s="11">
        <f t="shared" si="85"/>
        <v>0</v>
      </c>
    </row>
    <row r="38" spans="1:26" ht="14.45" customHeight="1">
      <c r="A38" s="267"/>
      <c r="B38" s="66">
        <v>35</v>
      </c>
      <c r="C38" s="104" t="s">
        <v>250</v>
      </c>
      <c r="D38" t="s">
        <v>484</v>
      </c>
      <c r="E38" s="128">
        <f>+INDEX('Yakima Regulated Price Out'!AQ:AQ,MATCH(C38,'Yakima Regulated Price Out'!A:A,0))</f>
        <v>50.178059348671717</v>
      </c>
      <c r="F38" s="114">
        <f>References!$B$8</f>
        <v>13</v>
      </c>
      <c r="G38" s="115">
        <f>E38*F38*References!$G$22</f>
        <v>7827.7772583927872</v>
      </c>
      <c r="H38" s="115">
        <f>References!$B$41</f>
        <v>840</v>
      </c>
      <c r="I38" s="115">
        <f t="shared" si="66"/>
        <v>6575332.8970499411</v>
      </c>
      <c r="J38" s="116">
        <f t="shared" si="67"/>
        <v>3438396.8037586007</v>
      </c>
      <c r="K38" s="117">
        <f>(References!$C$59*J38)</f>
        <v>9954.1587468811558</v>
      </c>
      <c r="L38" s="117">
        <f>K38/References!$G$62</f>
        <v>10184.324480132142</v>
      </c>
      <c r="M38" s="117">
        <f t="shared" si="68"/>
        <v>1.301049345676349</v>
      </c>
      <c r="N38" s="117">
        <f t="shared" ref="N38:N40" si="86">N37</f>
        <v>28.76</v>
      </c>
      <c r="O38" s="117">
        <f t="shared" si="69"/>
        <v>30.061049345676352</v>
      </c>
      <c r="P38" s="117">
        <f t="shared" ref="P38:P40" si="87">P37</f>
        <v>30.061049345676352</v>
      </c>
      <c r="Q38" s="117">
        <f t="shared" si="70"/>
        <v>225126.87395137656</v>
      </c>
      <c r="R38" s="117">
        <f t="shared" si="71"/>
        <v>235311.19843150873</v>
      </c>
      <c r="S38" s="117">
        <f t="shared" si="72"/>
        <v>10184.324480132171</v>
      </c>
      <c r="T38" s="117">
        <f t="shared" si="73"/>
        <v>235311.19843150873</v>
      </c>
      <c r="U38" s="117">
        <f t="shared" si="74"/>
        <v>0</v>
      </c>
      <c r="V38" s="119">
        <f t="shared" si="75"/>
        <v>30.061049345676352</v>
      </c>
      <c r="W38" s="119">
        <f t="shared" si="76"/>
        <v>235311.19843150873</v>
      </c>
      <c r="X38" s="119">
        <f t="shared" si="77"/>
        <v>10184.324480132171</v>
      </c>
      <c r="Y38" s="60">
        <f t="shared" si="84"/>
        <v>0</v>
      </c>
      <c r="Z38" s="11">
        <f t="shared" si="85"/>
        <v>0</v>
      </c>
    </row>
    <row r="39" spans="1:26" ht="14.45" customHeight="1">
      <c r="A39" s="267"/>
      <c r="B39" s="66">
        <v>35</v>
      </c>
      <c r="C39" s="104" t="s">
        <v>252</v>
      </c>
      <c r="D39" t="s">
        <v>486</v>
      </c>
      <c r="E39" s="128">
        <f>+INDEX('Yakima Regulated Price Out'!AQ:AQ,MATCH(C39,'Yakima Regulated Price Out'!A:A,0))</f>
        <v>3.977672942609829</v>
      </c>
      <c r="F39" s="114">
        <f>References!$B$7</f>
        <v>17.333333333333332</v>
      </c>
      <c r="G39" s="115">
        <f>E39*F39*References!$G$22</f>
        <v>827.35597206284433</v>
      </c>
      <c r="H39" s="115">
        <f>References!$B$41</f>
        <v>840</v>
      </c>
      <c r="I39" s="115">
        <f t="shared" si="66"/>
        <v>694979.01653278922</v>
      </c>
      <c r="J39" s="116">
        <f t="shared" si="67"/>
        <v>363420.93496098905</v>
      </c>
      <c r="K39" s="117">
        <f>(References!$C$59*J39)</f>
        <v>1052.103606712064</v>
      </c>
      <c r="L39" s="117">
        <f>K39/References!$G$62</f>
        <v>1076.4309460937834</v>
      </c>
      <c r="M39" s="117">
        <f t="shared" si="68"/>
        <v>1.3010493456763492</v>
      </c>
      <c r="N39" s="117">
        <f t="shared" si="86"/>
        <v>28.76</v>
      </c>
      <c r="O39" s="117">
        <f t="shared" si="69"/>
        <v>30.061049345676352</v>
      </c>
      <c r="P39" s="117">
        <f t="shared" si="87"/>
        <v>30.061049345676352</v>
      </c>
      <c r="Q39" s="117">
        <f t="shared" si="70"/>
        <v>23794.757756527404</v>
      </c>
      <c r="R39" s="117">
        <f t="shared" si="71"/>
        <v>24871.188702621188</v>
      </c>
      <c r="S39" s="117">
        <f t="shared" si="72"/>
        <v>1076.4309460937839</v>
      </c>
      <c r="T39" s="117">
        <f t="shared" si="73"/>
        <v>24871.188702621188</v>
      </c>
      <c r="U39" s="117">
        <f t="shared" si="74"/>
        <v>0</v>
      </c>
      <c r="V39" s="119">
        <f t="shared" si="75"/>
        <v>30.061049345676352</v>
      </c>
      <c r="W39" s="119">
        <f t="shared" si="76"/>
        <v>24871.188702621188</v>
      </c>
      <c r="X39" s="119">
        <f t="shared" si="77"/>
        <v>1076.4309460937839</v>
      </c>
      <c r="Y39" s="60">
        <f t="shared" si="84"/>
        <v>0</v>
      </c>
      <c r="Z39" s="11">
        <f t="shared" si="85"/>
        <v>0</v>
      </c>
    </row>
    <row r="40" spans="1:26" ht="14.45" customHeight="1">
      <c r="A40" s="267"/>
      <c r="B40" s="66">
        <v>35</v>
      </c>
      <c r="C40" s="104" t="s">
        <v>254</v>
      </c>
      <c r="D40" t="s">
        <v>485</v>
      </c>
      <c r="E40" s="128">
        <f>+INDEX('Yakima Regulated Price Out'!AQ:AQ,MATCH(C40,'Yakima Regulated Price Out'!A:A,0))</f>
        <v>28.100619560715</v>
      </c>
      <c r="F40" s="114">
        <f>References!$B$6</f>
        <v>21.666666666666668</v>
      </c>
      <c r="G40" s="115">
        <f>E40*F40*References!$G$22</f>
        <v>7306.1610857859014</v>
      </c>
      <c r="H40" s="115">
        <f>References!$B$41</f>
        <v>840</v>
      </c>
      <c r="I40" s="115">
        <f t="shared" si="66"/>
        <v>6137175.3120601568</v>
      </c>
      <c r="J40" s="116">
        <f t="shared" si="67"/>
        <v>3209273.8584477422</v>
      </c>
      <c r="K40" s="117">
        <f>(References!$C$59*J40)</f>
        <v>9290.8478202062197</v>
      </c>
      <c r="L40" s="117">
        <f>K40/References!$G$62</f>
        <v>9505.6761000677507</v>
      </c>
      <c r="M40" s="117">
        <f t="shared" si="68"/>
        <v>1.301049345676349</v>
      </c>
      <c r="N40" s="117">
        <f t="shared" si="86"/>
        <v>28.76</v>
      </c>
      <c r="O40" s="117">
        <f t="shared" si="69"/>
        <v>30.061049345676352</v>
      </c>
      <c r="P40" s="117">
        <f t="shared" si="87"/>
        <v>30.061049345676352</v>
      </c>
      <c r="Q40" s="117">
        <f t="shared" si="70"/>
        <v>210125.19282720253</v>
      </c>
      <c r="R40" s="117">
        <f t="shared" si="71"/>
        <v>219630.86892727029</v>
      </c>
      <c r="S40" s="117">
        <f t="shared" si="72"/>
        <v>9505.6761000677652</v>
      </c>
      <c r="T40" s="117">
        <f t="shared" si="73"/>
        <v>219630.86892727029</v>
      </c>
      <c r="U40" s="117">
        <f t="shared" si="74"/>
        <v>0</v>
      </c>
      <c r="V40" s="119">
        <f t="shared" si="75"/>
        <v>30.061049345676352</v>
      </c>
      <c r="W40" s="119">
        <f t="shared" si="76"/>
        <v>219630.86892727029</v>
      </c>
      <c r="X40" s="119">
        <f t="shared" si="77"/>
        <v>9505.6761000677652</v>
      </c>
      <c r="Y40" s="60">
        <f t="shared" si="84"/>
        <v>0</v>
      </c>
      <c r="Z40" s="11">
        <f t="shared" si="85"/>
        <v>0</v>
      </c>
    </row>
    <row r="41" spans="1:26" ht="14.45" customHeight="1">
      <c r="A41" s="267"/>
      <c r="B41" s="66">
        <v>35</v>
      </c>
      <c r="C41" s="104" t="s">
        <v>256</v>
      </c>
      <c r="D41" t="s">
        <v>113</v>
      </c>
      <c r="E41" s="128">
        <f>+INDEX('Yakima Regulated Price Out'!AQ:AQ,MATCH(C41,'Yakima Regulated Price Out'!A:A,0))</f>
        <v>6.9304631279506994</v>
      </c>
      <c r="F41" s="114">
        <f>References!$B$10</f>
        <v>4.333333333333333</v>
      </c>
      <c r="G41" s="115">
        <f>E41*F41*References!$G$22</f>
        <v>360.38408265343634</v>
      </c>
      <c r="H41" s="115">
        <f>References!B$43</f>
        <v>980</v>
      </c>
      <c r="I41" s="115">
        <f t="shared" si="66"/>
        <v>353176.40100036759</v>
      </c>
      <c r="J41" s="116">
        <f t="shared" si="67"/>
        <v>184684.2779484913</v>
      </c>
      <c r="K41" s="117">
        <f>(References!$C$59*J41)</f>
        <v>534.6609846608826</v>
      </c>
      <c r="L41" s="117">
        <f>K41/References!$G$62</f>
        <v>547.02372074982873</v>
      </c>
      <c r="M41" s="117">
        <f t="shared" si="68"/>
        <v>1.5178909032890737</v>
      </c>
      <c r="N41" s="117">
        <f>'Proposed Rates'!B88</f>
        <v>38.619999999999997</v>
      </c>
      <c r="O41" s="117">
        <f t="shared" si="69"/>
        <v>40.137890903289069</v>
      </c>
      <c r="P41" s="117">
        <f>'Proposed Rates'!D88</f>
        <v>40.137890903289069</v>
      </c>
      <c r="Q41" s="117">
        <f t="shared" si="70"/>
        <v>13918.033272075711</v>
      </c>
      <c r="R41" s="117">
        <f t="shared" si="71"/>
        <v>14465.056992825539</v>
      </c>
      <c r="S41" s="117">
        <f t="shared" si="72"/>
        <v>547.0237207498285</v>
      </c>
      <c r="T41" s="117">
        <f t="shared" si="73"/>
        <v>14465.056992825539</v>
      </c>
      <c r="U41" s="117">
        <f t="shared" si="74"/>
        <v>0</v>
      </c>
      <c r="V41" s="119">
        <f t="shared" si="75"/>
        <v>40.137890903289069</v>
      </c>
      <c r="W41" s="119">
        <f t="shared" si="76"/>
        <v>14465.056992825539</v>
      </c>
      <c r="X41" s="119">
        <f t="shared" si="77"/>
        <v>547.0237207498285</v>
      </c>
      <c r="Y41" s="60">
        <f t="shared" si="84"/>
        <v>0</v>
      </c>
      <c r="Z41" s="11">
        <f t="shared" si="85"/>
        <v>0</v>
      </c>
    </row>
    <row r="42" spans="1:26" ht="14.45" customHeight="1">
      <c r="A42" s="267"/>
      <c r="B42" s="66">
        <v>35</v>
      </c>
      <c r="C42" s="104" t="s">
        <v>258</v>
      </c>
      <c r="D42" t="s">
        <v>487</v>
      </c>
      <c r="E42" s="128">
        <f>+INDEX('Yakima Regulated Price Out'!AQ:AQ,MATCH(C42,'Yakima Regulated Price Out'!A:A,0))</f>
        <v>0.98833369069106014</v>
      </c>
      <c r="F42" s="114">
        <f>References!$B$9</f>
        <v>8.6666666666666661</v>
      </c>
      <c r="G42" s="115">
        <f>E42*F42*References!$G$22</f>
        <v>102.78670383187026</v>
      </c>
      <c r="H42" s="115">
        <f>References!B$43</f>
        <v>980</v>
      </c>
      <c r="I42" s="115">
        <f t="shared" ref="I42:I43" si="88">G42*H42</f>
        <v>100730.96975523284</v>
      </c>
      <c r="J42" s="116">
        <f t="shared" si="67"/>
        <v>52674.602163685136</v>
      </c>
      <c r="K42" s="117">
        <f>(References!$C$59*J42)</f>
        <v>152.49297326386855</v>
      </c>
      <c r="L42" s="117">
        <f>K42/References!$G$62</f>
        <v>156.01900272546402</v>
      </c>
      <c r="M42" s="117">
        <f t="shared" ref="M42:M43" si="89">L42/G42</f>
        <v>1.5178909032890735</v>
      </c>
      <c r="N42" s="117">
        <f>N41</f>
        <v>38.619999999999997</v>
      </c>
      <c r="O42" s="117">
        <f t="shared" ref="O42:O43" si="90">M42+N42</f>
        <v>40.137890903289069</v>
      </c>
      <c r="P42" s="117">
        <f>P41</f>
        <v>40.137890903289069</v>
      </c>
      <c r="Q42" s="117">
        <f t="shared" ref="Q42:Q43" si="91">G42*N42</f>
        <v>3969.6225019868289</v>
      </c>
      <c r="R42" s="117">
        <f t="shared" ref="R42:R43" si="92">G42*P42</f>
        <v>4125.6415047122928</v>
      </c>
      <c r="S42" s="117">
        <f t="shared" ref="S42:S43" si="93">R42-Q42</f>
        <v>156.01900272546391</v>
      </c>
      <c r="T42" s="117">
        <f t="shared" ref="T42:T43" si="94">G42*O42</f>
        <v>4125.6415047122928</v>
      </c>
      <c r="U42" s="117">
        <f t="shared" ref="U42:U43" si="95">R42-T42</f>
        <v>0</v>
      </c>
      <c r="V42" s="119">
        <f t="shared" ref="V42:V43" si="96">O42</f>
        <v>40.137890903289069</v>
      </c>
      <c r="W42" s="119">
        <f t="shared" ref="W42:W43" si="97">G42*V42</f>
        <v>4125.6415047122928</v>
      </c>
      <c r="X42" s="119">
        <f t="shared" ref="X42:X43" si="98">W42-Q42</f>
        <v>156.01900272546391</v>
      </c>
      <c r="Y42" s="60">
        <f t="shared" si="84"/>
        <v>0</v>
      </c>
      <c r="Z42" s="11">
        <f t="shared" si="85"/>
        <v>0</v>
      </c>
    </row>
    <row r="43" spans="1:26" ht="14.45" customHeight="1">
      <c r="A43" s="267"/>
      <c r="B43" s="66">
        <v>35</v>
      </c>
      <c r="C43" s="104" t="s">
        <v>260</v>
      </c>
      <c r="D43" t="s">
        <v>488</v>
      </c>
      <c r="E43" s="128">
        <f>+INDEX('Yakima Regulated Price Out'!AQ:AQ,MATCH(C43,'Yakima Regulated Price Out'!A:A,0))</f>
        <v>9.8883978847792289</v>
      </c>
      <c r="F43" s="114">
        <f>References!$B$8</f>
        <v>13</v>
      </c>
      <c r="G43" s="115">
        <f>E43*F43*References!$G$22</f>
        <v>1542.5900700255597</v>
      </c>
      <c r="H43" s="115">
        <f>References!B$43</f>
        <v>980</v>
      </c>
      <c r="I43" s="115">
        <f t="shared" si="88"/>
        <v>1511738.2686250485</v>
      </c>
      <c r="J43" s="116">
        <f t="shared" si="67"/>
        <v>790523.63011035055</v>
      </c>
      <c r="K43" s="117">
        <f>(References!$C$59*J43)</f>
        <v>2288.5659091694661</v>
      </c>
      <c r="L43" s="117">
        <f>K43/References!$G$62</f>
        <v>2341.4834347958522</v>
      </c>
      <c r="M43" s="117">
        <f t="shared" si="89"/>
        <v>1.5178909032890737</v>
      </c>
      <c r="N43" s="117">
        <f>N42</f>
        <v>38.619999999999997</v>
      </c>
      <c r="O43" s="117">
        <f t="shared" si="90"/>
        <v>40.137890903289069</v>
      </c>
      <c r="P43" s="117">
        <f>P42</f>
        <v>40.137890903289069</v>
      </c>
      <c r="Q43" s="117">
        <f t="shared" si="91"/>
        <v>59574.828504387115</v>
      </c>
      <c r="R43" s="117">
        <f t="shared" si="92"/>
        <v>61916.31193918296</v>
      </c>
      <c r="S43" s="117">
        <f t="shared" si="93"/>
        <v>2341.4834347958458</v>
      </c>
      <c r="T43" s="117">
        <f t="shared" si="94"/>
        <v>61916.31193918296</v>
      </c>
      <c r="U43" s="117">
        <f t="shared" si="95"/>
        <v>0</v>
      </c>
      <c r="V43" s="119">
        <f t="shared" si="96"/>
        <v>40.137890903289069</v>
      </c>
      <c r="W43" s="119">
        <f t="shared" si="97"/>
        <v>61916.31193918296</v>
      </c>
      <c r="X43" s="119">
        <f t="shared" si="98"/>
        <v>2341.4834347958458</v>
      </c>
      <c r="Y43" s="60">
        <f t="shared" si="84"/>
        <v>0</v>
      </c>
      <c r="Z43" s="11">
        <f t="shared" si="85"/>
        <v>0</v>
      </c>
    </row>
    <row r="44" spans="1:26" ht="14.45" customHeight="1">
      <c r="A44" s="267"/>
      <c r="B44" s="66">
        <v>35</v>
      </c>
      <c r="C44" s="104" t="s">
        <v>266</v>
      </c>
      <c r="D44" t="s">
        <v>114</v>
      </c>
      <c r="E44" s="128">
        <f>+INDEX('Yakima Regulated Price Out'!AQ:AQ,MATCH(C44,'Yakima Regulated Price Out'!A:A,0))+'Yakima Regulated Price Out'!AQ87</f>
        <v>41.227589483094853</v>
      </c>
      <c r="F44" s="114">
        <f>References!$B$12</f>
        <v>1</v>
      </c>
      <c r="G44" s="115">
        <f>E44*F44*References!$G$22</f>
        <v>494.73107379713827</v>
      </c>
      <c r="H44" s="115">
        <f>References!B34</f>
        <v>250</v>
      </c>
      <c r="I44" s="115">
        <f>G44*H44</f>
        <v>123682.76844928457</v>
      </c>
      <c r="J44" s="116">
        <f t="shared" si="67"/>
        <v>64676.639551867418</v>
      </c>
      <c r="K44" s="117">
        <f>(References!$C$59*J44)</f>
        <v>187.23887150265628</v>
      </c>
      <c r="L44" s="117">
        <f>K44/References!$G$62</f>
        <v>191.56831543140603</v>
      </c>
      <c r="M44" s="117">
        <f>L44/G44</f>
        <v>0.38721706716558008</v>
      </c>
      <c r="N44" s="117">
        <f>+'Proposed Rates'!B98</f>
        <v>12.41</v>
      </c>
      <c r="O44" s="117">
        <f>M44+N44</f>
        <v>12.79721706716558</v>
      </c>
      <c r="P44" s="117">
        <f>'Proposed Rates'!D98</f>
        <v>12.79721706716558</v>
      </c>
      <c r="Q44" s="117">
        <f t="shared" ref="Q44" si="99">G44*N44</f>
        <v>6139.6126258224858</v>
      </c>
      <c r="R44" s="117">
        <f t="shared" ref="R44" si="100">G44*P44</f>
        <v>6331.1809412538914</v>
      </c>
      <c r="S44" s="117">
        <f t="shared" ref="S44" si="101">R44-Q44</f>
        <v>191.56831543140561</v>
      </c>
      <c r="T44" s="117">
        <f t="shared" ref="T44" si="102">G44*O44</f>
        <v>6331.1809412538914</v>
      </c>
      <c r="U44" s="117">
        <f t="shared" ref="U44" si="103">R44-T44</f>
        <v>0</v>
      </c>
      <c r="V44" s="119">
        <f t="shared" ref="V44" si="104">O44</f>
        <v>12.79721706716558</v>
      </c>
      <c r="W44" s="119">
        <f t="shared" ref="W44" si="105">G44*V44</f>
        <v>6331.1809412538914</v>
      </c>
      <c r="X44" s="119">
        <f t="shared" ref="X44" si="106">W44-Q44</f>
        <v>191.56831543140561</v>
      </c>
      <c r="Y44" s="60">
        <f t="shared" ref="Y44" si="107">S44-X44</f>
        <v>0</v>
      </c>
      <c r="Z44" s="11">
        <f t="shared" ref="Z44" si="108">P44-V44</f>
        <v>0</v>
      </c>
    </row>
    <row r="45" spans="1:26" ht="14.45" customHeight="1">
      <c r="A45" s="267"/>
      <c r="B45" s="66">
        <v>35</v>
      </c>
      <c r="C45" s="104" t="s">
        <v>268</v>
      </c>
      <c r="D45" s="67" t="s">
        <v>489</v>
      </c>
      <c r="E45" s="128">
        <f>+INDEX('Yakima Regulated Price Out'!AQ:AQ,MATCH(C45,'Yakima Regulated Price Out'!A:A,0))</f>
        <v>4.4047064679732104</v>
      </c>
      <c r="F45" s="114">
        <f>References!$B$12</f>
        <v>1</v>
      </c>
      <c r="G45" s="115">
        <f>E45*F45*References!$G$22</f>
        <v>52.856477615678529</v>
      </c>
      <c r="H45" s="115">
        <f>References!B$37</f>
        <v>473</v>
      </c>
      <c r="I45" s="115">
        <f t="shared" ref="I45:I63" si="109">G45*H45</f>
        <v>25001.113912215944</v>
      </c>
      <c r="J45" s="116">
        <f t="shared" si="67"/>
        <v>13073.672696440372</v>
      </c>
      <c r="K45" s="117">
        <f>(References!$C$59*J45)</f>
        <v>37.848282456194902</v>
      </c>
      <c r="L45" s="117">
        <f>K45/References!$G$62</f>
        <v>38.723432019843358</v>
      </c>
      <c r="M45" s="117">
        <f t="shared" ref="M45:M63" si="110">L45/G45</f>
        <v>0.7326146910772775</v>
      </c>
      <c r="N45" s="117">
        <f>'Proposed Rates'!B99</f>
        <v>22.79</v>
      </c>
      <c r="O45" s="117">
        <f t="shared" ref="O45:O62" si="111">M45+N45</f>
        <v>23.522614691077276</v>
      </c>
      <c r="P45" s="117">
        <f>'Proposed Rates'!D99</f>
        <v>23.522614691077276</v>
      </c>
      <c r="Q45" s="117">
        <f t="shared" ref="Q45:Q63" si="112">G45*N45</f>
        <v>1204.5991248613136</v>
      </c>
      <c r="R45" s="117">
        <f t="shared" ref="R45:R63" si="113">G45*P45</f>
        <v>1243.322556881157</v>
      </c>
      <c r="S45" s="117">
        <f t="shared" ref="S45:S63" si="114">R45-Q45</f>
        <v>38.723432019843358</v>
      </c>
      <c r="T45" s="117">
        <f t="shared" ref="T45:T63" si="115">G45*O45</f>
        <v>1243.322556881157</v>
      </c>
      <c r="U45" s="117">
        <f t="shared" ref="U45:U63" si="116">R45-T45</f>
        <v>0</v>
      </c>
      <c r="V45" s="119">
        <f t="shared" ref="V45:V54" si="117">O45</f>
        <v>23.522614691077276</v>
      </c>
      <c r="W45" s="119">
        <f t="shared" ref="W45:W54" si="118">G45*V45</f>
        <v>1243.322556881157</v>
      </c>
      <c r="X45" s="119">
        <f t="shared" ref="X45:X55" si="119">W45-Q45</f>
        <v>38.723432019843358</v>
      </c>
      <c r="Y45" s="60">
        <f t="shared" si="84"/>
        <v>0</v>
      </c>
      <c r="Z45" s="11">
        <f t="shared" si="85"/>
        <v>0</v>
      </c>
    </row>
    <row r="46" spans="1:26" ht="14.45" customHeight="1">
      <c r="A46" s="267"/>
      <c r="B46" s="66">
        <v>35</v>
      </c>
      <c r="C46" s="104" t="s">
        <v>270</v>
      </c>
      <c r="D46" s="67" t="s">
        <v>490</v>
      </c>
      <c r="E46" s="128">
        <f>+INDEX('Yakima Regulated Price Out'!AQ:AQ,MATCH(C46,'Yakima Regulated Price Out'!A:A,0))</f>
        <v>0.75</v>
      </c>
      <c r="F46" s="114">
        <f>References!$B$12</f>
        <v>1</v>
      </c>
      <c r="G46" s="115">
        <f>E46*F46*References!$G$22</f>
        <v>9</v>
      </c>
      <c r="H46" s="115">
        <f>References!B$39</f>
        <v>613</v>
      </c>
      <c r="I46" s="115">
        <f t="shared" si="109"/>
        <v>5517</v>
      </c>
      <c r="J46" s="116">
        <f t="shared" si="67"/>
        <v>2884.9695465376408</v>
      </c>
      <c r="K46" s="117">
        <f>(References!$C$59*J46)</f>
        <v>8.3519868372264749</v>
      </c>
      <c r="L46" s="117">
        <f>K46/References!$G$62</f>
        <v>8.5451062382100211</v>
      </c>
      <c r="M46" s="117">
        <f t="shared" si="110"/>
        <v>0.94945624869000234</v>
      </c>
      <c r="N46" s="117">
        <f>'Proposed Rates'!B100</f>
        <v>29.6</v>
      </c>
      <c r="O46" s="117">
        <f t="shared" si="111"/>
        <v>30.549456248690003</v>
      </c>
      <c r="P46" s="117">
        <f>'Proposed Rates'!D100</f>
        <v>30.549456248690003</v>
      </c>
      <c r="Q46" s="117">
        <f t="shared" si="112"/>
        <v>266.40000000000003</v>
      </c>
      <c r="R46" s="117">
        <f t="shared" si="113"/>
        <v>274.94510623821003</v>
      </c>
      <c r="S46" s="117">
        <f t="shared" si="114"/>
        <v>8.5451062382099963</v>
      </c>
      <c r="T46" s="117">
        <f t="shared" si="115"/>
        <v>274.94510623821003</v>
      </c>
      <c r="U46" s="117">
        <f t="shared" si="116"/>
        <v>0</v>
      </c>
      <c r="V46" s="119">
        <f t="shared" si="117"/>
        <v>30.549456248690003</v>
      </c>
      <c r="W46" s="119">
        <f t="shared" si="118"/>
        <v>274.94510623821003</v>
      </c>
      <c r="X46" s="119">
        <f t="shared" si="119"/>
        <v>8.5451062382099963</v>
      </c>
      <c r="Y46" s="60">
        <f t="shared" si="84"/>
        <v>0</v>
      </c>
      <c r="Z46" s="11">
        <f t="shared" si="85"/>
        <v>0</v>
      </c>
    </row>
    <row r="47" spans="1:26" ht="14.45" customHeight="1">
      <c r="A47" s="267"/>
      <c r="B47" s="66">
        <v>35</v>
      </c>
      <c r="C47" s="104" t="s">
        <v>272</v>
      </c>
      <c r="D47" s="67" t="s">
        <v>491</v>
      </c>
      <c r="E47" s="128">
        <f>+INDEX('Yakima Regulated Price Out'!AQ:AQ,MATCH(C47,'Yakima Regulated Price Out'!A:A,0))</f>
        <v>14.124105011933175</v>
      </c>
      <c r="F47" s="114">
        <f>References!$B$12</f>
        <v>1</v>
      </c>
      <c r="G47" s="115">
        <f>E47*F47*References!$G$22</f>
        <v>169.48926014319809</v>
      </c>
      <c r="H47" s="115">
        <f>References!$B$41</f>
        <v>840</v>
      </c>
      <c r="I47" s="115">
        <f t="shared" si="109"/>
        <v>142370.97852028639</v>
      </c>
      <c r="J47" s="116">
        <f t="shared" si="67"/>
        <v>74449.145793328047</v>
      </c>
      <c r="K47" s="117">
        <f>(References!$C$59*J47)</f>
        <v>215.53027707168482</v>
      </c>
      <c r="L47" s="117">
        <f>K47/References!$G$62</f>
        <v>220.51389100847638</v>
      </c>
      <c r="M47" s="117">
        <f t="shared" si="110"/>
        <v>1.301049345676349</v>
      </c>
      <c r="N47" s="117">
        <f>'Proposed Rates'!B101</f>
        <v>35.479999999999997</v>
      </c>
      <c r="O47" s="117">
        <f t="shared" si="111"/>
        <v>36.781049345676344</v>
      </c>
      <c r="P47" s="117">
        <f>'Proposed Rates'!D101</f>
        <v>36.781049345676344</v>
      </c>
      <c r="Q47" s="117">
        <f t="shared" si="112"/>
        <v>6013.4789498806676</v>
      </c>
      <c r="R47" s="117">
        <f t="shared" si="113"/>
        <v>6233.9928408891437</v>
      </c>
      <c r="S47" s="117">
        <f t="shared" si="114"/>
        <v>220.51389100847609</v>
      </c>
      <c r="T47" s="117">
        <f t="shared" si="115"/>
        <v>6233.9928408891437</v>
      </c>
      <c r="U47" s="117">
        <f t="shared" si="116"/>
        <v>0</v>
      </c>
      <c r="V47" s="119">
        <f t="shared" si="117"/>
        <v>36.781049345676344</v>
      </c>
      <c r="W47" s="119">
        <f t="shared" si="118"/>
        <v>6233.9928408891437</v>
      </c>
      <c r="X47" s="119">
        <f t="shared" si="119"/>
        <v>220.51389100847609</v>
      </c>
      <c r="Y47" s="60">
        <f t="shared" si="84"/>
        <v>0</v>
      </c>
      <c r="Z47" s="11">
        <f t="shared" si="85"/>
        <v>0</v>
      </c>
    </row>
    <row r="48" spans="1:26" ht="14.45" customHeight="1">
      <c r="A48" s="267"/>
      <c r="B48" s="66">
        <v>35</v>
      </c>
      <c r="C48" s="104" t="s">
        <v>290</v>
      </c>
      <c r="D48" s="67" t="s">
        <v>501</v>
      </c>
      <c r="E48" s="128">
        <f>+INDEX('Yakima Regulated Price Out'!AQ:AQ,MATCH(C48,'Yakima Regulated Price Out'!A:A,0))</f>
        <v>14.795449634467696</v>
      </c>
      <c r="F48" s="114">
        <f>References!$B$12</f>
        <v>1</v>
      </c>
      <c r="G48" s="115">
        <f>E48*F48*References!$G$22</f>
        <v>177.54539561361236</v>
      </c>
      <c r="H48" s="115">
        <f>References!$B$34</f>
        <v>250</v>
      </c>
      <c r="I48" s="115">
        <f t="shared" ref="I48:I51" si="120">G48*H48</f>
        <v>44386.348903403086</v>
      </c>
      <c r="J48" s="116">
        <f t="shared" si="67"/>
        <v>23210.66972418204</v>
      </c>
      <c r="K48" s="117">
        <f>(References!$C$59*J48)</f>
        <v>67.194888851507045</v>
      </c>
      <c r="L48" s="117">
        <f>K48/References!$G$62</f>
        <v>68.748607378255613</v>
      </c>
      <c r="M48" s="117">
        <f t="shared" ref="M48:M51" si="121">L48/G48</f>
        <v>0.38721706716558002</v>
      </c>
      <c r="N48" s="117">
        <f>'Proposed Rates'!B91</f>
        <v>13.05</v>
      </c>
      <c r="O48" s="117">
        <f t="shared" ref="O48:O51" si="122">M48+N48</f>
        <v>13.43721706716558</v>
      </c>
      <c r="P48" s="117">
        <f>'Proposed Rates'!D91</f>
        <v>13.43721706716558</v>
      </c>
      <c r="Q48" s="117">
        <f t="shared" ref="Q48:Q51" si="123">G48*N48</f>
        <v>2316.9674127576413</v>
      </c>
      <c r="R48" s="117">
        <f t="shared" ref="R48:R51" si="124">G48*P48</f>
        <v>2385.716020135897</v>
      </c>
      <c r="S48" s="117">
        <f t="shared" ref="S48:S51" si="125">R48-Q48</f>
        <v>68.748607378255656</v>
      </c>
      <c r="T48" s="117">
        <f t="shared" ref="T48:T51" si="126">G48*O48</f>
        <v>2385.716020135897</v>
      </c>
      <c r="U48" s="117">
        <f t="shared" ref="U48:U51" si="127">R48-T48</f>
        <v>0</v>
      </c>
      <c r="V48" s="119">
        <f t="shared" ref="V48:V51" si="128">O48</f>
        <v>13.43721706716558</v>
      </c>
      <c r="W48" s="119">
        <f t="shared" ref="W48:W51" si="129">G48*V48</f>
        <v>2385.716020135897</v>
      </c>
      <c r="X48" s="119">
        <f t="shared" ref="X48:X51" si="130">W48-Q48</f>
        <v>68.748607378255656</v>
      </c>
      <c r="Y48" s="60">
        <f t="shared" si="84"/>
        <v>0</v>
      </c>
      <c r="Z48" s="11">
        <f t="shared" si="85"/>
        <v>0</v>
      </c>
    </row>
    <row r="49" spans="1:26" ht="14.45" customHeight="1">
      <c r="A49" s="267"/>
      <c r="B49" s="66">
        <v>35</v>
      </c>
      <c r="C49" s="104" t="s">
        <v>292</v>
      </c>
      <c r="D49" s="67" t="s">
        <v>502</v>
      </c>
      <c r="E49" s="128">
        <f>+INDEX('Yakima Regulated Price Out'!AQ:AQ,MATCH(C49,'Yakima Regulated Price Out'!A:A,0))</f>
        <v>5.2940242493875704</v>
      </c>
      <c r="F49" s="114">
        <f>References!$B$12</f>
        <v>1</v>
      </c>
      <c r="G49" s="115">
        <f>E49*F49*References!$G$22</f>
        <v>63.528290992650845</v>
      </c>
      <c r="H49" s="115">
        <f>References!B$37</f>
        <v>473</v>
      </c>
      <c r="I49" s="115">
        <f t="shared" si="120"/>
        <v>30048.88163952385</v>
      </c>
      <c r="J49" s="116">
        <f t="shared" si="67"/>
        <v>15713.269609849622</v>
      </c>
      <c r="K49" s="117">
        <f>(References!$C$59*J49)</f>
        <v>45.489915520514685</v>
      </c>
      <c r="L49" s="117">
        <f>K49/References!$G$62</f>
        <v>46.541759280248293</v>
      </c>
      <c r="M49" s="117">
        <f t="shared" si="121"/>
        <v>0.7326146910772775</v>
      </c>
      <c r="N49" s="117">
        <f>'Proposed Rates'!B92</f>
        <v>21.17</v>
      </c>
      <c r="O49" s="117">
        <f t="shared" si="122"/>
        <v>21.902614691077279</v>
      </c>
      <c r="P49" s="117">
        <f>'Proposed Rates'!D92</f>
        <v>21.902614691077279</v>
      </c>
      <c r="Q49" s="117">
        <f t="shared" si="123"/>
        <v>1344.8939203144184</v>
      </c>
      <c r="R49" s="117">
        <f t="shared" si="124"/>
        <v>1391.4356795946667</v>
      </c>
      <c r="S49" s="117">
        <f t="shared" si="125"/>
        <v>46.541759280248243</v>
      </c>
      <c r="T49" s="117">
        <f t="shared" si="126"/>
        <v>1391.4356795946667</v>
      </c>
      <c r="U49" s="117">
        <f t="shared" si="127"/>
        <v>0</v>
      </c>
      <c r="V49" s="119">
        <f t="shared" si="128"/>
        <v>21.902614691077279</v>
      </c>
      <c r="W49" s="119">
        <f t="shared" si="129"/>
        <v>1391.4356795946667</v>
      </c>
      <c r="X49" s="119">
        <f t="shared" si="130"/>
        <v>46.541759280248243</v>
      </c>
      <c r="Y49" s="60">
        <f t="shared" si="84"/>
        <v>0</v>
      </c>
      <c r="Z49" s="11">
        <f t="shared" si="85"/>
        <v>0</v>
      </c>
    </row>
    <row r="50" spans="1:26" ht="14.45" customHeight="1">
      <c r="A50" s="267"/>
      <c r="B50" s="66">
        <v>35</v>
      </c>
      <c r="C50" s="104" t="s">
        <v>294</v>
      </c>
      <c r="D50" s="67" t="s">
        <v>503</v>
      </c>
      <c r="E50" s="128">
        <f>+INDEX('Yakima Regulated Price Out'!AQ:AQ,MATCH(C50,'Yakima Regulated Price Out'!A:A,0))</f>
        <v>4.1115189100963834</v>
      </c>
      <c r="F50" s="114">
        <f>References!$B$12</f>
        <v>1</v>
      </c>
      <c r="G50" s="115">
        <f>E50*F50*References!$G$22</f>
        <v>49.338226921156604</v>
      </c>
      <c r="H50" s="115">
        <f>References!B$39</f>
        <v>613</v>
      </c>
      <c r="I50" s="115">
        <f t="shared" si="120"/>
        <v>30244.333102668999</v>
      </c>
      <c r="J50" s="116">
        <f t="shared" si="67"/>
        <v>15815.475794188933</v>
      </c>
      <c r="K50" s="117">
        <f>(References!$C$59*J50)</f>
        <v>45.785802424176985</v>
      </c>
      <c r="L50" s="117">
        <f>K50/References!$G$62</f>
        <v>46.844487849577433</v>
      </c>
      <c r="M50" s="117">
        <f t="shared" si="121"/>
        <v>0.94945624869000234</v>
      </c>
      <c r="N50" s="117">
        <f>'Proposed Rates'!B93</f>
        <v>25.54</v>
      </c>
      <c r="O50" s="117">
        <f t="shared" si="122"/>
        <v>26.489456248690001</v>
      </c>
      <c r="P50" s="117">
        <f>'Proposed Rates'!D93</f>
        <v>26.489456248690001</v>
      </c>
      <c r="Q50" s="117">
        <f t="shared" si="123"/>
        <v>1260.0983155663396</v>
      </c>
      <c r="R50" s="117">
        <f t="shared" si="124"/>
        <v>1306.9428034159171</v>
      </c>
      <c r="S50" s="117">
        <f t="shared" si="125"/>
        <v>46.84448784957749</v>
      </c>
      <c r="T50" s="117">
        <f t="shared" si="126"/>
        <v>1306.9428034159171</v>
      </c>
      <c r="U50" s="117">
        <f t="shared" si="127"/>
        <v>0</v>
      </c>
      <c r="V50" s="119">
        <f t="shared" si="128"/>
        <v>26.489456248690001</v>
      </c>
      <c r="W50" s="119">
        <f t="shared" si="129"/>
        <v>1306.9428034159171</v>
      </c>
      <c r="X50" s="119">
        <f t="shared" si="130"/>
        <v>46.84448784957749</v>
      </c>
      <c r="Y50" s="60">
        <f t="shared" si="84"/>
        <v>0</v>
      </c>
      <c r="Z50" s="11">
        <f t="shared" si="85"/>
        <v>0</v>
      </c>
    </row>
    <row r="51" spans="1:26" ht="14.45" customHeight="1">
      <c r="A51" s="267"/>
      <c r="B51" s="66">
        <v>35</v>
      </c>
      <c r="C51" s="104" t="s">
        <v>296</v>
      </c>
      <c r="D51" s="67" t="s">
        <v>504</v>
      </c>
      <c r="E51" s="128">
        <f>+INDEX('Yakima Regulated Price Out'!AQ:AQ,MATCH(C51,'Yakima Regulated Price Out'!A:A,0))</f>
        <v>13.55705825527261</v>
      </c>
      <c r="F51" s="114">
        <f>References!$B$12</f>
        <v>1</v>
      </c>
      <c r="G51" s="115">
        <f>E51*F51*References!$G$22</f>
        <v>162.68469906327132</v>
      </c>
      <c r="H51" s="115">
        <f>References!$B$41</f>
        <v>840</v>
      </c>
      <c r="I51" s="115">
        <f t="shared" si="120"/>
        <v>136655.14721314792</v>
      </c>
      <c r="J51" s="116">
        <f t="shared" si="67"/>
        <v>71460.202662234893</v>
      </c>
      <c r="K51" s="117">
        <f>(References!$C$59*J51)</f>
        <v>206.87728670717013</v>
      </c>
      <c r="L51" s="117">
        <f>K51/References!$G$62</f>
        <v>211.66082126782291</v>
      </c>
      <c r="M51" s="117">
        <f t="shared" si="121"/>
        <v>1.301049345676349</v>
      </c>
      <c r="N51" s="117">
        <f>'Proposed Rates'!B94</f>
        <v>34.869999999999997</v>
      </c>
      <c r="O51" s="117">
        <f t="shared" si="122"/>
        <v>36.171049345676344</v>
      </c>
      <c r="P51" s="117">
        <f>'Proposed Rates'!D94</f>
        <v>36.171049345676344</v>
      </c>
      <c r="Q51" s="117">
        <f t="shared" si="123"/>
        <v>5672.8154563362705</v>
      </c>
      <c r="R51" s="117">
        <f t="shared" si="124"/>
        <v>5884.4762776040934</v>
      </c>
      <c r="S51" s="117">
        <f t="shared" si="125"/>
        <v>211.66082126782294</v>
      </c>
      <c r="T51" s="117">
        <f t="shared" si="126"/>
        <v>5884.4762776040934</v>
      </c>
      <c r="U51" s="117">
        <f t="shared" si="127"/>
        <v>0</v>
      </c>
      <c r="V51" s="119">
        <f t="shared" si="128"/>
        <v>36.171049345676344</v>
      </c>
      <c r="W51" s="119">
        <f t="shared" si="129"/>
        <v>5884.4762776040934</v>
      </c>
      <c r="X51" s="119">
        <f t="shared" si="130"/>
        <v>211.66082126782294</v>
      </c>
      <c r="Y51" s="60">
        <f t="shared" si="84"/>
        <v>0</v>
      </c>
      <c r="Z51" s="11">
        <f t="shared" si="85"/>
        <v>0</v>
      </c>
    </row>
    <row r="52" spans="1:26" ht="14.45" customHeight="1">
      <c r="A52" s="267"/>
      <c r="B52" s="66">
        <v>28</v>
      </c>
      <c r="C52" s="104" t="s">
        <v>298</v>
      </c>
      <c r="D52" s="67" t="s">
        <v>506</v>
      </c>
      <c r="E52" s="128">
        <f>+INDEX('Yakima Regulated Price Out'!AQ:AQ,MATCH(C52,'Yakima Regulated Price Out'!A:A,0))</f>
        <v>1346.7215518455903</v>
      </c>
      <c r="F52" s="114">
        <f>References!$B$12</f>
        <v>1</v>
      </c>
      <c r="G52" s="115">
        <f>E52*F52*References!$G$22</f>
        <v>16160.658622147082</v>
      </c>
      <c r="H52" s="115">
        <f>References!B52</f>
        <v>125</v>
      </c>
      <c r="I52" s="115">
        <f t="shared" ref="I52" si="131">G52*H52</f>
        <v>2020082.3277683854</v>
      </c>
      <c r="J52" s="116">
        <f t="shared" si="67"/>
        <v>1056348.7397336706</v>
      </c>
      <c r="K52" s="117">
        <f>(References!$C$59*J52)</f>
        <v>3058.1296015289781</v>
      </c>
      <c r="L52" s="117">
        <f>K52/References!$G$62</f>
        <v>3128.8414175659691</v>
      </c>
      <c r="M52" s="117">
        <f t="shared" ref="M52" si="132">L52/G52</f>
        <v>0.19360853358279007</v>
      </c>
      <c r="N52" s="117">
        <f>'Proposed Rates'!B62</f>
        <v>8.89</v>
      </c>
      <c r="O52" s="117">
        <f t="shared" ref="O52" si="133">M52+N52</f>
        <v>9.0836085335827903</v>
      </c>
      <c r="P52" s="117">
        <f>'Proposed Rates'!D62</f>
        <v>9.0836085335827903</v>
      </c>
      <c r="Q52" s="117">
        <f t="shared" ref="Q52" si="134">G52*N52</f>
        <v>143668.25515088756</v>
      </c>
      <c r="R52" s="117">
        <f t="shared" ref="R52" si="135">G52*P52</f>
        <v>146797.09656845353</v>
      </c>
      <c r="S52" s="117">
        <f t="shared" ref="S52" si="136">R52-Q52</f>
        <v>3128.8414175659709</v>
      </c>
      <c r="T52" s="117">
        <f t="shared" ref="T52" si="137">G52*O52</f>
        <v>146797.09656845353</v>
      </c>
      <c r="U52" s="117">
        <f t="shared" ref="U52" si="138">R52-T52</f>
        <v>0</v>
      </c>
      <c r="V52" s="119">
        <f t="shared" ref="V52" si="139">O52</f>
        <v>9.0836085335827903</v>
      </c>
      <c r="W52" s="119">
        <f t="shared" ref="W52" si="140">G52*V52</f>
        <v>146797.09656845353</v>
      </c>
      <c r="X52" s="119">
        <f t="shared" ref="X52" si="141">W52-Q52</f>
        <v>3128.8414175659709</v>
      </c>
      <c r="Y52" s="60">
        <f t="shared" si="84"/>
        <v>0</v>
      </c>
      <c r="Z52" s="11">
        <f t="shared" si="85"/>
        <v>0</v>
      </c>
    </row>
    <row r="53" spans="1:26" ht="14.45" customHeight="1">
      <c r="A53" s="267"/>
      <c r="B53" s="66">
        <v>28</v>
      </c>
      <c r="C53" s="104" t="s">
        <v>300</v>
      </c>
      <c r="D53" s="67" t="s">
        <v>507</v>
      </c>
      <c r="E53" s="128">
        <f>+INDEX('Yakima Regulated Price Out'!AQ:AQ,MATCH(C53,'Yakima Regulated Price Out'!A:A,0))</f>
        <v>70.306233149017146</v>
      </c>
      <c r="F53" s="114">
        <f>References!$B$12</f>
        <v>1</v>
      </c>
      <c r="G53" s="115">
        <f>E53*F53*References!$G$22</f>
        <v>843.67479778820575</v>
      </c>
      <c r="H53" s="115">
        <f>References!B52</f>
        <v>125</v>
      </c>
      <c r="I53" s="115">
        <f t="shared" ref="I53" si="142">G53*H53</f>
        <v>105459.34972352572</v>
      </c>
      <c r="J53" s="116">
        <f t="shared" si="67"/>
        <v>55147.183677729648</v>
      </c>
      <c r="K53" s="117">
        <f>(References!$C$59*J53)</f>
        <v>159.65109674702742</v>
      </c>
      <c r="L53" s="117">
        <f>K53/References!$G$62</f>
        <v>163.34264042053144</v>
      </c>
      <c r="M53" s="117">
        <f t="shared" ref="M53" si="143">L53/G53</f>
        <v>0.19360853358279004</v>
      </c>
      <c r="N53" s="117">
        <f>'Proposed Rates'!B$63</f>
        <v>8.02</v>
      </c>
      <c r="O53" s="117">
        <f t="shared" ref="O53" si="144">M53+N53</f>
        <v>8.2136085335827893</v>
      </c>
      <c r="P53" s="117">
        <f>'Proposed Rates'!D63</f>
        <v>8.2136085335827893</v>
      </c>
      <c r="Q53" s="117">
        <f t="shared" ref="Q53" si="145">G53*N53</f>
        <v>6766.2718782614102</v>
      </c>
      <c r="R53" s="117">
        <f t="shared" ref="R53" si="146">G53*P53</f>
        <v>6929.6145186819413</v>
      </c>
      <c r="S53" s="117">
        <f t="shared" ref="S53" si="147">R53-Q53</f>
        <v>163.3426404205311</v>
      </c>
      <c r="T53" s="117">
        <f t="shared" ref="T53" si="148">G53*O53</f>
        <v>6929.6145186819413</v>
      </c>
      <c r="U53" s="117">
        <f t="shared" ref="U53" si="149">R53-T53</f>
        <v>0</v>
      </c>
      <c r="V53" s="119">
        <f t="shared" ref="V53" si="150">O53</f>
        <v>8.2136085335827893</v>
      </c>
      <c r="W53" s="119">
        <f t="shared" ref="W53" si="151">G53*V53</f>
        <v>6929.6145186819413</v>
      </c>
      <c r="X53" s="119">
        <f t="shared" ref="X53" si="152">W53-Q53</f>
        <v>163.3426404205311</v>
      </c>
      <c r="Y53" s="60">
        <f t="shared" si="84"/>
        <v>0</v>
      </c>
      <c r="Z53" s="11">
        <f t="shared" si="85"/>
        <v>0</v>
      </c>
    </row>
    <row r="54" spans="1:26" ht="14.45" customHeight="1">
      <c r="A54" s="267"/>
      <c r="B54" s="33">
        <v>38</v>
      </c>
      <c r="C54" s="104" t="s">
        <v>262</v>
      </c>
      <c r="D54" t="s">
        <v>492</v>
      </c>
      <c r="E54" s="128">
        <f>+INDEX('Yakima Regulated Price Out'!AQ:AQ,MATCH(C54,'Yakima Regulated Price Out'!A:A,0))</f>
        <v>4.772288019272886</v>
      </c>
      <c r="F54" s="114">
        <f>References!$B$10</f>
        <v>4.333333333333333</v>
      </c>
      <c r="G54" s="115">
        <f>E54*F54*References!$G$22</f>
        <v>248.15897700219006</v>
      </c>
      <c r="H54" s="115">
        <f>References!B48</f>
        <v>1686</v>
      </c>
      <c r="I54" s="115">
        <f t="shared" si="109"/>
        <v>418396.03522569244</v>
      </c>
      <c r="J54" s="116">
        <f t="shared" si="67"/>
        <v>218789.16440424373</v>
      </c>
      <c r="K54" s="117">
        <f>(References!$C$59*J54)</f>
        <v>633.394630950286</v>
      </c>
      <c r="L54" s="117">
        <f>K54/References!$G$62</f>
        <v>648.04034269519741</v>
      </c>
      <c r="M54" s="117">
        <f t="shared" si="110"/>
        <v>2.611391900964672</v>
      </c>
      <c r="N54" s="117">
        <f>'Proposed Rates'!B135</f>
        <v>55.14</v>
      </c>
      <c r="O54" s="117">
        <f t="shared" si="111"/>
        <v>57.75139190096467</v>
      </c>
      <c r="P54" s="117">
        <f>'Proposed Rates'!D135</f>
        <v>57.75139190096467</v>
      </c>
      <c r="Q54" s="117">
        <f t="shared" si="112"/>
        <v>13683.485991900759</v>
      </c>
      <c r="R54" s="117">
        <f t="shared" si="113"/>
        <v>14331.526334595957</v>
      </c>
      <c r="S54" s="117">
        <f t="shared" si="114"/>
        <v>648.04034269519798</v>
      </c>
      <c r="T54" s="117">
        <f t="shared" si="115"/>
        <v>14331.526334595957</v>
      </c>
      <c r="U54" s="117">
        <f t="shared" si="116"/>
        <v>0</v>
      </c>
      <c r="V54" s="119">
        <f t="shared" si="117"/>
        <v>57.75139190096467</v>
      </c>
      <c r="W54" s="119">
        <f t="shared" si="118"/>
        <v>14331.526334595957</v>
      </c>
      <c r="X54" s="119">
        <f t="shared" si="119"/>
        <v>648.04034269519798</v>
      </c>
      <c r="Y54" s="60">
        <f t="shared" si="84"/>
        <v>0</v>
      </c>
      <c r="Z54" s="11">
        <f t="shared" si="85"/>
        <v>0</v>
      </c>
    </row>
    <row r="55" spans="1:26" ht="14.45" customHeight="1">
      <c r="A55" s="267"/>
      <c r="B55" s="33">
        <v>37</v>
      </c>
      <c r="C55" s="104" t="s">
        <v>274</v>
      </c>
      <c r="D55" t="s">
        <v>493</v>
      </c>
      <c r="E55" s="128">
        <f>+INDEX('Yakima Regulated Price Out'!AQ:AQ,MATCH(C55,'Yakima Regulated Price Out'!A:A,0))</f>
        <v>389.62216185073407</v>
      </c>
      <c r="F55" s="114">
        <f>References!$B$10</f>
        <v>4.333333333333333</v>
      </c>
      <c r="G55" s="115">
        <f>E55*F55*References!$G$22</f>
        <v>20260.352416238173</v>
      </c>
      <c r="H55" s="115">
        <f>References!$B$31</f>
        <v>29</v>
      </c>
      <c r="I55" s="115">
        <f t="shared" si="109"/>
        <v>587550.22007090703</v>
      </c>
      <c r="J55" s="116">
        <f t="shared" si="67"/>
        <v>307243.8810886452</v>
      </c>
      <c r="K55" s="117">
        <f>(References!$C$59*J55)</f>
        <v>889.47103575162839</v>
      </c>
      <c r="L55" s="117">
        <f>K55/References!$G$62</f>
        <v>910.03789211339097</v>
      </c>
      <c r="M55" s="117">
        <f>L55/G55*F55</f>
        <v>0.19464111242856491</v>
      </c>
      <c r="N55" s="117">
        <f>'Proposed Rates'!B130</f>
        <v>7.58</v>
      </c>
      <c r="O55" s="117">
        <f t="shared" si="111"/>
        <v>7.774641112428565</v>
      </c>
      <c r="P55" s="117">
        <f>'Proposed Rates'!D130</f>
        <v>7.774641112428565</v>
      </c>
      <c r="Q55" s="117">
        <f t="shared" ref="Q55" si="153">E55*N55*12</f>
        <v>35440.031841942771</v>
      </c>
      <c r="R55" s="117">
        <f t="shared" ref="R55" si="154">E55*P55*12</f>
        <v>36350.06973405616</v>
      </c>
      <c r="S55" s="117">
        <f t="shared" si="114"/>
        <v>910.03789211338881</v>
      </c>
      <c r="T55" s="117">
        <f t="shared" ref="T55" si="155">E55*O55*12</f>
        <v>36350.06973405616</v>
      </c>
      <c r="U55" s="117">
        <f t="shared" si="116"/>
        <v>0</v>
      </c>
      <c r="V55" s="119">
        <f t="shared" ref="V55:V63" si="156">O55</f>
        <v>7.774641112428565</v>
      </c>
      <c r="W55" s="119">
        <f t="shared" ref="W55" si="157">E55*V55*12</f>
        <v>36350.06973405616</v>
      </c>
      <c r="X55" s="119">
        <f t="shared" si="119"/>
        <v>910.03789211338881</v>
      </c>
      <c r="Y55" s="60">
        <f t="shared" si="84"/>
        <v>0</v>
      </c>
      <c r="Z55" s="11">
        <f t="shared" si="85"/>
        <v>0</v>
      </c>
    </row>
    <row r="56" spans="1:26" ht="14.45" customHeight="1">
      <c r="A56" s="267"/>
      <c r="B56" s="33">
        <v>37</v>
      </c>
      <c r="C56" s="104" t="s">
        <v>276</v>
      </c>
      <c r="D56" t="s">
        <v>498</v>
      </c>
      <c r="E56" s="128">
        <f>+INDEX('Yakima Regulated Price Out'!AQ:AQ,MATCH(C56,'Yakima Regulated Price Out'!A:A,0))</f>
        <v>10.029091490858351</v>
      </c>
      <c r="F56" s="114">
        <f>References!$B$9</f>
        <v>8.6666666666666661</v>
      </c>
      <c r="G56" s="115">
        <f>E56*F56*References!$G$22</f>
        <v>1043.0255150492683</v>
      </c>
      <c r="H56" s="115">
        <f>References!$B$31</f>
        <v>29</v>
      </c>
      <c r="I56" s="115">
        <f t="shared" si="109"/>
        <v>30247.739936428781</v>
      </c>
      <c r="J56" s="116">
        <f t="shared" si="67"/>
        <v>15817.257307991196</v>
      </c>
      <c r="K56" s="117">
        <f>(References!$C$59*J56)</f>
        <v>45.790959906634541</v>
      </c>
      <c r="L56" s="117">
        <f>K56/References!$G$62</f>
        <v>46.849764586284572</v>
      </c>
      <c r="M56" s="117">
        <f t="shared" si="110"/>
        <v>4.4917179791207296E-2</v>
      </c>
      <c r="N56" s="117">
        <f>'Proposed Rates'!B114</f>
        <v>1.76</v>
      </c>
      <c r="O56" s="117">
        <f t="shared" ref="O56" si="158">M56+N56</f>
        <v>1.8049171797912074</v>
      </c>
      <c r="P56" s="117">
        <f>'Proposed Rates'!D114</f>
        <v>1.8049171797912074</v>
      </c>
      <c r="Q56" s="117">
        <f t="shared" ref="Q56" si="159">G56*N56</f>
        <v>1835.7249064867121</v>
      </c>
      <c r="R56" s="117">
        <f t="shared" ref="R56" si="160">G56*P56</f>
        <v>1882.5746710729968</v>
      </c>
      <c r="S56" s="117">
        <f t="shared" ref="S56" si="161">R56-Q56</f>
        <v>46.849764586284664</v>
      </c>
      <c r="T56" s="117">
        <f t="shared" ref="T56" si="162">G56*O56</f>
        <v>1882.5746710729968</v>
      </c>
      <c r="U56" s="117">
        <f t="shared" ref="U56" si="163">R56-T56</f>
        <v>0</v>
      </c>
      <c r="V56" s="119">
        <f t="shared" si="156"/>
        <v>1.8049171797912074</v>
      </c>
      <c r="W56" s="119">
        <f t="shared" ref="W56:W63" si="164">G56*V56</f>
        <v>1882.5746710729968</v>
      </c>
      <c r="X56" s="119">
        <f t="shared" ref="X56:X63" si="165">W56-Q56</f>
        <v>46.849764586284664</v>
      </c>
      <c r="Y56" s="60">
        <f t="shared" si="84"/>
        <v>0</v>
      </c>
      <c r="Z56" s="11">
        <f t="shared" si="85"/>
        <v>0</v>
      </c>
    </row>
    <row r="57" spans="1:26" ht="14.45" customHeight="1">
      <c r="A57" s="267"/>
      <c r="B57" s="33">
        <v>37</v>
      </c>
      <c r="C57" s="104" t="s">
        <v>278</v>
      </c>
      <c r="D57" t="s">
        <v>115</v>
      </c>
      <c r="E57" s="128">
        <f>+INDEX('Yakima Regulated Price Out'!AQ:AQ,MATCH(C57,'Yakima Regulated Price Out'!A:A,0))</f>
        <v>2.9570578231292521</v>
      </c>
      <c r="F57" s="114">
        <f>References!$B$8</f>
        <v>13</v>
      </c>
      <c r="G57" s="115">
        <f>E57*F57*References!$G$22</f>
        <v>461.30102040816337</v>
      </c>
      <c r="H57" s="115">
        <f>References!$B$31</f>
        <v>29</v>
      </c>
      <c r="I57" s="115">
        <f t="shared" si="109"/>
        <v>13377.729591836738</v>
      </c>
      <c r="J57" s="116">
        <f t="shared" si="67"/>
        <v>6995.5306279253964</v>
      </c>
      <c r="K57" s="117">
        <f>(References!$C$59*J57)</f>
        <v>20.252061167844033</v>
      </c>
      <c r="L57" s="117">
        <f>K57/References!$G$62</f>
        <v>20.720340871540856</v>
      </c>
      <c r="M57" s="117">
        <f t="shared" si="110"/>
        <v>4.4917179791207289E-2</v>
      </c>
      <c r="N57" s="117">
        <f>'Proposed Rates'!B114</f>
        <v>1.76</v>
      </c>
      <c r="O57" s="117">
        <f t="shared" si="111"/>
        <v>1.8049171797912074</v>
      </c>
      <c r="P57" s="117">
        <f>'Proposed Rates'!$D$114</f>
        <v>1.8049171797912074</v>
      </c>
      <c r="Q57" s="117">
        <f t="shared" si="112"/>
        <v>811.88979591836755</v>
      </c>
      <c r="R57" s="117">
        <f t="shared" si="113"/>
        <v>832.61013678990844</v>
      </c>
      <c r="S57" s="117">
        <f t="shared" si="114"/>
        <v>20.720340871540884</v>
      </c>
      <c r="T57" s="117">
        <f t="shared" si="115"/>
        <v>832.61013678990844</v>
      </c>
      <c r="U57" s="117">
        <f t="shared" si="116"/>
        <v>0</v>
      </c>
      <c r="V57" s="119">
        <f t="shared" si="156"/>
        <v>1.8049171797912074</v>
      </c>
      <c r="W57" s="119">
        <f t="shared" si="164"/>
        <v>832.61013678990844</v>
      </c>
      <c r="X57" s="119">
        <f t="shared" si="165"/>
        <v>20.720340871540884</v>
      </c>
      <c r="Y57" s="60">
        <f t="shared" si="84"/>
        <v>0</v>
      </c>
      <c r="Z57" s="11">
        <f t="shared" si="85"/>
        <v>0</v>
      </c>
    </row>
    <row r="58" spans="1:26" ht="14.45" customHeight="1">
      <c r="A58" s="267"/>
      <c r="B58" s="33">
        <v>37</v>
      </c>
      <c r="C58" s="104" t="s">
        <v>282</v>
      </c>
      <c r="D58" t="s">
        <v>499</v>
      </c>
      <c r="E58" s="128">
        <f>+INDEX('Yakima Regulated Price Out'!AQ:AQ,MATCH(C58,'Yakima Regulated Price Out'!A:A,0))</f>
        <v>0.99432022325393188</v>
      </c>
      <c r="F58" s="114">
        <f>+References!$B$6</f>
        <v>21.666666666666668</v>
      </c>
      <c r="G58" s="115">
        <f>E58*F58*References!$G$22</f>
        <v>258.52325804602231</v>
      </c>
      <c r="H58" s="115">
        <f>References!$B$31</f>
        <v>29</v>
      </c>
      <c r="I58" s="115">
        <f t="shared" ref="I58" si="166">G58*H58</f>
        <v>7497.1744833346465</v>
      </c>
      <c r="J58" s="116">
        <f t="shared" si="67"/>
        <v>3920.4495322638259</v>
      </c>
      <c r="K58" s="117">
        <f>(References!$C$59*J58)</f>
        <v>11.349701395903782</v>
      </c>
      <c r="L58" s="117">
        <f>K58/References!$G$62</f>
        <v>11.61213566186186</v>
      </c>
      <c r="M58" s="117">
        <f t="shared" ref="M58" si="167">L58/G58</f>
        <v>4.4917179791207289E-2</v>
      </c>
      <c r="N58" s="117">
        <f>'Proposed Rates'!B114</f>
        <v>1.76</v>
      </c>
      <c r="O58" s="117">
        <f t="shared" ref="O58" si="168">M58+N58</f>
        <v>1.8049171797912074</v>
      </c>
      <c r="P58" s="117">
        <f>'Proposed Rates'!$D$114</f>
        <v>1.8049171797912074</v>
      </c>
      <c r="Q58" s="117">
        <f t="shared" ref="Q58" si="169">G58*N58</f>
        <v>455.00093416099924</v>
      </c>
      <c r="R58" s="117">
        <f t="shared" ref="R58" si="170">G58*P58</f>
        <v>466.61306982286112</v>
      </c>
      <c r="S58" s="117">
        <f t="shared" ref="S58" si="171">R58-Q58</f>
        <v>11.612135661861885</v>
      </c>
      <c r="T58" s="117">
        <f t="shared" ref="T58" si="172">G58*O58</f>
        <v>466.61306982286112</v>
      </c>
      <c r="U58" s="117">
        <f t="shared" ref="U58" si="173">R58-T58</f>
        <v>0</v>
      </c>
      <c r="V58" s="119">
        <f t="shared" si="156"/>
        <v>1.8049171797912074</v>
      </c>
      <c r="W58" s="119">
        <f t="shared" si="164"/>
        <v>466.61306982286112</v>
      </c>
      <c r="X58" s="119">
        <f t="shared" si="165"/>
        <v>11.612135661861885</v>
      </c>
      <c r="Y58" s="60">
        <f t="shared" si="84"/>
        <v>0</v>
      </c>
      <c r="Z58" s="11">
        <f t="shared" si="85"/>
        <v>0</v>
      </c>
    </row>
    <row r="59" spans="1:26" ht="14.45" customHeight="1">
      <c r="A59" s="267"/>
      <c r="B59" s="33">
        <v>37</v>
      </c>
      <c r="C59" s="104" t="s">
        <v>302</v>
      </c>
      <c r="D59" t="s">
        <v>508</v>
      </c>
      <c r="E59" s="128">
        <f>+INDEX('Yakima Regulated Price Out'!AQ:AQ,MATCH(C59,'Yakima Regulated Price Out'!A:A,0))</f>
        <v>816.00083675866108</v>
      </c>
      <c r="F59" s="114">
        <f>References!$B$12</f>
        <v>1</v>
      </c>
      <c r="G59" s="115">
        <f>E59*F59*References!$G$22</f>
        <v>9792.010041103933</v>
      </c>
      <c r="H59" s="115">
        <f>References!B$31</f>
        <v>29</v>
      </c>
      <c r="I59" s="115">
        <f t="shared" ref="I59" si="174">G59*H59</f>
        <v>283968.29119201406</v>
      </c>
      <c r="J59" s="116">
        <f t="shared" si="67"/>
        <v>148493.72344957286</v>
      </c>
      <c r="K59" s="117">
        <f>(References!$C$59*J59)</f>
        <v>429.88932938651368</v>
      </c>
      <c r="L59" s="117">
        <f>K59/References!$G$62</f>
        <v>439.82947553357241</v>
      </c>
      <c r="M59" s="117">
        <f t="shared" ref="M59" si="175">L59/G59</f>
        <v>4.4917179791207289E-2</v>
      </c>
      <c r="N59" s="117">
        <f>'Proposed Rates'!B131</f>
        <v>2.75</v>
      </c>
      <c r="O59" s="117">
        <f t="shared" ref="O59" si="176">M59+N59</f>
        <v>2.7949171797912071</v>
      </c>
      <c r="P59" s="117">
        <f>'Proposed Rates'!$D$131</f>
        <v>2.7949171797912071</v>
      </c>
      <c r="Q59" s="117">
        <f t="shared" ref="Q59" si="177">G59*N59</f>
        <v>26928.027613035814</v>
      </c>
      <c r="R59" s="117">
        <f t="shared" ref="R59" si="178">G59*P59</f>
        <v>27367.857088569388</v>
      </c>
      <c r="S59" s="117">
        <f t="shared" ref="S59" si="179">R59-Q59</f>
        <v>439.82947553357371</v>
      </c>
      <c r="T59" s="117">
        <f t="shared" ref="T59" si="180">G59*O59</f>
        <v>27367.857088569388</v>
      </c>
      <c r="U59" s="117">
        <f t="shared" ref="U59" si="181">R59-T59</f>
        <v>0</v>
      </c>
      <c r="V59" s="119">
        <f t="shared" si="156"/>
        <v>2.7949171797912071</v>
      </c>
      <c r="W59" s="119">
        <f t="shared" si="164"/>
        <v>27367.857088569388</v>
      </c>
      <c r="X59" s="119">
        <f t="shared" si="165"/>
        <v>439.82947553357371</v>
      </c>
      <c r="Y59" s="60">
        <f t="shared" si="84"/>
        <v>0</v>
      </c>
      <c r="Z59" s="11">
        <f t="shared" si="85"/>
        <v>0</v>
      </c>
    </row>
    <row r="60" spans="1:26" ht="14.45" customHeight="1">
      <c r="A60" s="267"/>
      <c r="B60" s="33">
        <v>37</v>
      </c>
      <c r="C60" s="104" t="s">
        <v>304</v>
      </c>
      <c r="D60" t="s">
        <v>505</v>
      </c>
      <c r="E60" s="128">
        <f>+INDEX('Yakima Regulated Price Out'!AQ:AQ,MATCH(C60,'Yakima Regulated Price Out'!A:A,0))</f>
        <v>68.307936507936503</v>
      </c>
      <c r="F60" s="114">
        <f>References!$B$12</f>
        <v>1</v>
      </c>
      <c r="G60" s="115">
        <f>E60*F60*References!$G$22</f>
        <v>819.69523809523798</v>
      </c>
      <c r="H60" s="115">
        <f>References!B$31</f>
        <v>29</v>
      </c>
      <c r="I60" s="115">
        <f t="shared" ref="I60" si="182">G60*H60</f>
        <v>23771.161904761902</v>
      </c>
      <c r="J60" s="116">
        <f t="shared" si="67"/>
        <v>12430.501754767771</v>
      </c>
      <c r="K60" s="117">
        <f>(References!$C$59*J60)</f>
        <v>35.986302580052715</v>
      </c>
      <c r="L60" s="117">
        <f>K60/References!$G$62</f>
        <v>36.818398383520275</v>
      </c>
      <c r="M60" s="117">
        <f t="shared" ref="M60" si="183">L60/G60</f>
        <v>4.4917179791207296E-2</v>
      </c>
      <c r="N60" s="117">
        <f>'Proposed Rates'!B131</f>
        <v>2.75</v>
      </c>
      <c r="O60" s="117">
        <f t="shared" ref="O60" si="184">M60+N60</f>
        <v>2.7949171797912071</v>
      </c>
      <c r="P60" s="117">
        <f>'Proposed Rates'!D131</f>
        <v>2.7949171797912071</v>
      </c>
      <c r="Q60" s="117">
        <f t="shared" ref="Q60" si="185">G60*N60</f>
        <v>2254.1619047619042</v>
      </c>
      <c r="R60" s="117">
        <f t="shared" ref="R60" si="186">G60*P60</f>
        <v>2290.9803031454244</v>
      </c>
      <c r="S60" s="117">
        <f t="shared" ref="S60" si="187">R60-Q60</f>
        <v>36.818398383520162</v>
      </c>
      <c r="T60" s="117">
        <f t="shared" ref="T60" si="188">G60*O60</f>
        <v>2290.9803031454244</v>
      </c>
      <c r="U60" s="117">
        <f t="shared" ref="U60" si="189">R60-T60</f>
        <v>0</v>
      </c>
      <c r="V60" s="119">
        <f t="shared" si="156"/>
        <v>2.7949171797912071</v>
      </c>
      <c r="W60" s="119">
        <f t="shared" si="164"/>
        <v>2290.9803031454244</v>
      </c>
      <c r="X60" s="119">
        <f t="shared" si="165"/>
        <v>36.818398383520162</v>
      </c>
      <c r="Y60" s="60">
        <f t="shared" si="84"/>
        <v>0</v>
      </c>
      <c r="Z60" s="11">
        <f t="shared" si="85"/>
        <v>0</v>
      </c>
    </row>
    <row r="61" spans="1:26" ht="14.45" customHeight="1">
      <c r="A61" s="267"/>
      <c r="B61" s="33">
        <v>36</v>
      </c>
      <c r="C61" s="104" t="s">
        <v>284</v>
      </c>
      <c r="D61" t="s">
        <v>494</v>
      </c>
      <c r="E61" s="128">
        <f>+INDEX('Yakima Regulated Price Out'!AQ:AQ,MATCH(C61,'Yakima Regulated Price Out'!A:A,0))</f>
        <v>1165.547551756913</v>
      </c>
      <c r="F61" s="114">
        <f>References!$B$10</f>
        <v>4.333333333333333</v>
      </c>
      <c r="G61" s="115">
        <f>E61*F61*References!$G$22</f>
        <v>60608.472691359464</v>
      </c>
      <c r="H61" s="115">
        <f>References!B25</f>
        <v>48</v>
      </c>
      <c r="I61" s="115">
        <f t="shared" si="109"/>
        <v>2909206.6891852543</v>
      </c>
      <c r="J61" s="116">
        <f t="shared" si="67"/>
        <v>1521292.858960133</v>
      </c>
      <c r="K61" s="117">
        <f>(References!$C$59*J61)</f>
        <v>4404.1428266895882</v>
      </c>
      <c r="L61" s="117">
        <f>K61/References!$G$62</f>
        <v>4505.9779278592059</v>
      </c>
      <c r="M61" s="117">
        <f>L61/G61</f>
        <v>7.4345676895791371E-2</v>
      </c>
      <c r="N61" s="117">
        <f>'Proposed Rates'!B104</f>
        <v>3.05</v>
      </c>
      <c r="O61" s="117">
        <f t="shared" si="111"/>
        <v>3.1243456768957913</v>
      </c>
      <c r="P61" s="117">
        <f>'Proposed Rates'!D104</f>
        <v>3.1243456768957913</v>
      </c>
      <c r="Q61" s="117">
        <f t="shared" si="112"/>
        <v>184855.84170864636</v>
      </c>
      <c r="R61" s="117">
        <f t="shared" si="113"/>
        <v>189361.81963650556</v>
      </c>
      <c r="S61" s="117">
        <f t="shared" si="114"/>
        <v>4505.9779278592032</v>
      </c>
      <c r="T61" s="117">
        <f t="shared" si="115"/>
        <v>189361.81963650556</v>
      </c>
      <c r="U61" s="117">
        <f t="shared" si="116"/>
        <v>0</v>
      </c>
      <c r="V61" s="119">
        <f t="shared" si="156"/>
        <v>3.1243456768957913</v>
      </c>
      <c r="W61" s="119">
        <f t="shared" si="164"/>
        <v>189361.81963650556</v>
      </c>
      <c r="X61" s="119">
        <f t="shared" si="165"/>
        <v>4505.9779278592032</v>
      </c>
      <c r="Y61" s="60">
        <f t="shared" si="84"/>
        <v>0</v>
      </c>
      <c r="Z61" s="11">
        <f t="shared" si="85"/>
        <v>0</v>
      </c>
    </row>
    <row r="62" spans="1:26" ht="14.45" customHeight="1">
      <c r="A62" s="267"/>
      <c r="B62" s="33">
        <v>36</v>
      </c>
      <c r="C62" s="104" t="s">
        <v>286</v>
      </c>
      <c r="D62" t="s">
        <v>495</v>
      </c>
      <c r="E62" s="128">
        <f>+INDEX('Yakima Regulated Price Out'!AQ:AQ,MATCH(C62,'Yakima Regulated Price Out'!A:A,0))</f>
        <v>118.85539002318073</v>
      </c>
      <c r="F62" s="114">
        <f>References!$B$10</f>
        <v>4.333333333333333</v>
      </c>
      <c r="G62" s="115">
        <f>E62*F62*References!$G$22</f>
        <v>6180.4802812053986</v>
      </c>
      <c r="H62" s="115">
        <f>References!B26</f>
        <v>51</v>
      </c>
      <c r="I62" s="115">
        <f t="shared" si="109"/>
        <v>315204.49434147531</v>
      </c>
      <c r="J62" s="116">
        <f t="shared" si="67"/>
        <v>164827.87150751357</v>
      </c>
      <c r="K62" s="117">
        <f>(References!$C$59*J62)</f>
        <v>477.17668801425208</v>
      </c>
      <c r="L62" s="117">
        <f>K62/References!$G$62</f>
        <v>488.21023942526301</v>
      </c>
      <c r="M62" s="117">
        <f t="shared" si="110"/>
        <v>7.8992281701778327E-2</v>
      </c>
      <c r="N62" s="117">
        <f>'Proposed Rates'!B107</f>
        <v>3.25</v>
      </c>
      <c r="O62" s="117">
        <f t="shared" si="111"/>
        <v>3.3289922817017783</v>
      </c>
      <c r="P62" s="117">
        <f>'Proposed Rates'!D107</f>
        <v>3.3289922817017783</v>
      </c>
      <c r="Q62" s="117">
        <f t="shared" si="112"/>
        <v>20086.560913917547</v>
      </c>
      <c r="R62" s="117">
        <f t="shared" si="113"/>
        <v>20574.771153342808</v>
      </c>
      <c r="S62" s="117">
        <f t="shared" si="114"/>
        <v>488.21023942526153</v>
      </c>
      <c r="T62" s="117">
        <f t="shared" si="115"/>
        <v>20574.771153342808</v>
      </c>
      <c r="U62" s="117">
        <f t="shared" si="116"/>
        <v>0</v>
      </c>
      <c r="V62" s="119">
        <f t="shared" si="156"/>
        <v>3.3289922817017783</v>
      </c>
      <c r="W62" s="119">
        <f t="shared" si="164"/>
        <v>20574.771153342808</v>
      </c>
      <c r="X62" s="119">
        <f t="shared" si="165"/>
        <v>488.21023942526153</v>
      </c>
      <c r="Y62" s="60">
        <f t="shared" si="84"/>
        <v>0</v>
      </c>
      <c r="Z62" s="11">
        <f t="shared" si="85"/>
        <v>0</v>
      </c>
    </row>
    <row r="63" spans="1:26">
      <c r="A63" s="267"/>
      <c r="B63" s="33">
        <v>36</v>
      </c>
      <c r="C63" s="104" t="s">
        <v>288</v>
      </c>
      <c r="D63" t="s">
        <v>496</v>
      </c>
      <c r="E63" s="128">
        <f>+INDEX('Yakima Regulated Price Out'!AQ:AQ,MATCH(C63,'Yakima Regulated Price Out'!A:A,0))</f>
        <v>227.92515279705347</v>
      </c>
      <c r="F63" s="114">
        <f>References!$B$10</f>
        <v>4.333333333333333</v>
      </c>
      <c r="G63" s="115">
        <f>E63*F63*References!$G$22</f>
        <v>11852.10794544678</v>
      </c>
      <c r="H63" s="115">
        <f>References!B27</f>
        <v>77</v>
      </c>
      <c r="I63" s="115">
        <f t="shared" si="109"/>
        <v>912612.311799402</v>
      </c>
      <c r="J63" s="116">
        <f t="shared" si="67"/>
        <v>477226.52299013757</v>
      </c>
      <c r="K63" s="117">
        <f>(References!$C$59*J63)</f>
        <v>1381.5707840564492</v>
      </c>
      <c r="L63" s="117">
        <f>K63/References!$G$62</f>
        <v>1413.5162513366577</v>
      </c>
      <c r="M63" s="117">
        <f t="shared" si="110"/>
        <v>0.11926285668699868</v>
      </c>
      <c r="N63" s="117">
        <f>'Proposed Rates'!B110</f>
        <v>3.95</v>
      </c>
      <c r="O63" s="117">
        <f>N63+M63</f>
        <v>4.0692628566869988</v>
      </c>
      <c r="P63" s="117">
        <f>'Proposed Rates'!D110</f>
        <v>4.0692628566869988</v>
      </c>
      <c r="Q63" s="117">
        <f t="shared" si="112"/>
        <v>46815.826384514781</v>
      </c>
      <c r="R63" s="117">
        <f t="shared" si="113"/>
        <v>48229.342635851441</v>
      </c>
      <c r="S63" s="117">
        <f t="shared" si="114"/>
        <v>1413.5162513366595</v>
      </c>
      <c r="T63" s="117">
        <f t="shared" si="115"/>
        <v>48229.342635851441</v>
      </c>
      <c r="U63" s="117">
        <f t="shared" si="116"/>
        <v>0</v>
      </c>
      <c r="V63" s="119">
        <f t="shared" si="156"/>
        <v>4.0692628566869988</v>
      </c>
      <c r="W63" s="119">
        <f t="shared" si="164"/>
        <v>48229.342635851441</v>
      </c>
      <c r="X63" s="119">
        <f t="shared" si="165"/>
        <v>1413.5162513366595</v>
      </c>
      <c r="Y63" s="60">
        <f t="shared" si="84"/>
        <v>0</v>
      </c>
      <c r="Z63" s="11">
        <f t="shared" si="85"/>
        <v>0</v>
      </c>
    </row>
    <row r="64" spans="1:26">
      <c r="A64" s="34"/>
      <c r="B64" s="34"/>
      <c r="C64" s="34"/>
      <c r="D64" s="106" t="s">
        <v>17</v>
      </c>
      <c r="E64" s="107">
        <f>SUM(E23:E63)</f>
        <v>10532.087550702989</v>
      </c>
      <c r="F64" s="108"/>
      <c r="G64" s="109">
        <f>SUM(G23:G63)</f>
        <v>504228.44371475175</v>
      </c>
      <c r="H64" s="110"/>
      <c r="I64" s="109">
        <f>SUM(I23:I63)</f>
        <v>153654026.75741354</v>
      </c>
      <c r="J64" s="111">
        <f>SUM(J23:J63)</f>
        <v>80349318.089182153</v>
      </c>
      <c r="K64" s="101"/>
      <c r="L64" s="101"/>
      <c r="M64" s="101"/>
      <c r="N64" s="101"/>
      <c r="O64" s="101"/>
      <c r="P64" s="101"/>
      <c r="Q64" s="101">
        <f>SUM(Q23:Q63)</f>
        <v>5661053.199971769</v>
      </c>
      <c r="R64" s="101">
        <f>SUM(R23:R63)</f>
        <v>5899043.0463685179</v>
      </c>
      <c r="S64" s="101">
        <f>SUM(S23:S63)</f>
        <v>237989.84639674879</v>
      </c>
      <c r="T64" s="101">
        <f>SUM(T23:T63)</f>
        <v>5899043.0463685179</v>
      </c>
      <c r="U64" s="101">
        <f>SUM(U23:U63)</f>
        <v>0</v>
      </c>
      <c r="V64" s="102"/>
      <c r="W64" s="101">
        <f>SUM(W23:W63)</f>
        <v>5899043.0463685179</v>
      </c>
      <c r="X64" s="101">
        <f>SUM(X23:X63)</f>
        <v>237989.84639674879</v>
      </c>
      <c r="Y64" s="60">
        <f t="shared" si="84"/>
        <v>0</v>
      </c>
      <c r="Z64" s="11">
        <f t="shared" si="85"/>
        <v>0</v>
      </c>
    </row>
    <row r="65" spans="1:1373">
      <c r="D65" s="112" t="s">
        <v>3</v>
      </c>
      <c r="E65" s="113">
        <f>E22+E64</f>
        <v>28414.175484006588</v>
      </c>
      <c r="F65" s="113"/>
      <c r="G65" s="113">
        <f>G22+G64</f>
        <v>1308312.4781014286</v>
      </c>
      <c r="H65" s="113"/>
      <c r="I65" s="113">
        <f>I22+I64</f>
        <v>203140608.55281666</v>
      </c>
      <c r="J65" s="113">
        <f>J22+J64</f>
        <v>106227020</v>
      </c>
      <c r="K65" s="117"/>
      <c r="L65" s="103"/>
      <c r="M65" s="103"/>
      <c r="N65" s="103"/>
      <c r="O65" s="103"/>
      <c r="P65" s="103"/>
      <c r="Q65" s="103">
        <f>Q22+Q64</f>
        <v>8321159.9118582774</v>
      </c>
      <c r="R65" s="103">
        <f>R22+R64</f>
        <v>8635797.9545224905</v>
      </c>
      <c r="S65" s="103">
        <f>S22+S64</f>
        <v>314638.04266421101</v>
      </c>
      <c r="T65" s="103">
        <f>T22+T64</f>
        <v>8635797.9545224905</v>
      </c>
      <c r="U65" s="103">
        <f>U22+U64</f>
        <v>0</v>
      </c>
      <c r="V65" s="103"/>
      <c r="W65" s="103">
        <f>W22+W64</f>
        <v>8635797.9545224905</v>
      </c>
      <c r="X65" s="103">
        <f>X22+X64</f>
        <v>314638.04266421101</v>
      </c>
      <c r="Y65" s="60">
        <f t="shared" si="84"/>
        <v>0</v>
      </c>
      <c r="Z65" s="11">
        <f t="shared" si="85"/>
        <v>0</v>
      </c>
    </row>
    <row r="66" spans="1:1373">
      <c r="E66" s="216"/>
      <c r="F66" s="104"/>
      <c r="G66" s="104"/>
      <c r="H66" s="104"/>
      <c r="I66" s="104"/>
      <c r="J66" s="122"/>
      <c r="K66" s="123"/>
      <c r="L66" s="104"/>
      <c r="M66" s="104"/>
      <c r="N66" s="124"/>
      <c r="O66" s="104"/>
      <c r="P66" s="104"/>
      <c r="Q66" s="104"/>
      <c r="R66" s="104"/>
      <c r="S66" s="104"/>
      <c r="T66" s="105"/>
      <c r="U66" s="104"/>
      <c r="V66" s="104"/>
      <c r="W66" s="104"/>
      <c r="X66" s="104"/>
      <c r="Y66" s="60"/>
      <c r="Z66" s="11"/>
    </row>
    <row r="67" spans="1:1373">
      <c r="G67" s="65"/>
      <c r="I67" s="65"/>
      <c r="K67" s="38"/>
      <c r="T67" s="41"/>
      <c r="W67" s="11"/>
    </row>
    <row r="68" spans="1:1373" ht="15" customHeight="1">
      <c r="A68" s="47"/>
      <c r="B68" s="47"/>
      <c r="C68" s="47"/>
      <c r="D68" s="51" t="s">
        <v>95</v>
      </c>
      <c r="E68" s="48"/>
      <c r="F68" s="46"/>
      <c r="G68" s="46"/>
      <c r="H68" s="46"/>
      <c r="I68" s="46"/>
      <c r="J68" s="49"/>
      <c r="K68" s="50"/>
      <c r="L68" s="46"/>
      <c r="M68" s="46"/>
      <c r="N68" s="46"/>
      <c r="O68" s="46"/>
      <c r="P68" s="46"/>
      <c r="R68" t="s">
        <v>14</v>
      </c>
      <c r="S68" s="60">
        <f>S22</f>
        <v>76648.196267462219</v>
      </c>
      <c r="T68" s="63">
        <f>S22/Q22</f>
        <v>2.8813955442074893E-2</v>
      </c>
    </row>
    <row r="69" spans="1:1373" s="62" customFormat="1" ht="14.45" customHeight="1">
      <c r="A69" s="91"/>
      <c r="B69" s="68">
        <v>38</v>
      </c>
      <c r="C69" s="68"/>
      <c r="D69" s="62" t="s">
        <v>509</v>
      </c>
      <c r="E69" s="127">
        <f>IFERROR(+INDEX('Yakima Regulated Price Out'!AQ:AQ,MATCH(C69,'Yakima Regulated Price Out'!A:A,0)),0)</f>
        <v>0</v>
      </c>
      <c r="F69" s="69">
        <f>References!B$12</f>
        <v>1</v>
      </c>
      <c r="G69" s="53">
        <v>12</v>
      </c>
      <c r="H69" s="53">
        <f>References!B47</f>
        <v>1301</v>
      </c>
      <c r="I69" s="53">
        <f>G69*H69</f>
        <v>15612</v>
      </c>
      <c r="J69" s="70">
        <f>$E$80*I69</f>
        <v>8163.8833714964021</v>
      </c>
      <c r="K69" s="71">
        <f>(References!$C$59*J69)</f>
        <v>23.634442360482097</v>
      </c>
      <c r="L69" s="71">
        <f>K69/References!$G$62</f>
        <v>24.180931410356145</v>
      </c>
      <c r="M69" s="71">
        <f>L69/G69</f>
        <v>2.0150776175296787</v>
      </c>
      <c r="N69" s="71">
        <f>'Proposed Rates'!B134</f>
        <v>41.41</v>
      </c>
      <c r="O69" s="71">
        <f t="shared" ref="O69" si="190">M69+N69</f>
        <v>43.425077617529674</v>
      </c>
      <c r="P69" s="71">
        <f>'Proposed Rates'!D134</f>
        <v>43.425077617529674</v>
      </c>
      <c r="Q69" s="45"/>
      <c r="R69" t="s">
        <v>15</v>
      </c>
      <c r="S69" s="72">
        <f>S64</f>
        <v>237989.84639674879</v>
      </c>
      <c r="T69" s="74">
        <f>S64/Q64</f>
        <v>4.2039853361197102E-2</v>
      </c>
      <c r="U69" s="45"/>
      <c r="V69" s="45"/>
      <c r="W69" s="45"/>
      <c r="X69" s="45"/>
      <c r="Y69" s="60"/>
      <c r="Z69" s="11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</row>
    <row r="70" spans="1:1373">
      <c r="A70" s="43"/>
      <c r="B70" s="68">
        <v>23</v>
      </c>
      <c r="C70" s="129" t="s">
        <v>169</v>
      </c>
      <c r="D70" s="62" t="s">
        <v>432</v>
      </c>
      <c r="E70" s="127">
        <v>0</v>
      </c>
      <c r="F70" s="132">
        <f>References!$B$10</f>
        <v>4.333333333333333</v>
      </c>
      <c r="G70" s="131">
        <f>F70*12</f>
        <v>52</v>
      </c>
      <c r="H70" s="131">
        <f>+References!B23</f>
        <v>157</v>
      </c>
      <c r="I70" s="131">
        <f t="shared" ref="I70" si="191">G70*H70</f>
        <v>8164</v>
      </c>
      <c r="J70" s="133">
        <f>$E$80*I70</f>
        <v>4269.1483374901754</v>
      </c>
      <c r="K70" s="134">
        <f>(References!$C$59*J70)</f>
        <v>12.359184437034065</v>
      </c>
      <c r="L70" s="134">
        <f>K70/References!$G$62</f>
        <v>12.644960545359181</v>
      </c>
      <c r="M70" s="134">
        <f t="shared" ref="M70" si="192">L70/G70*F70</f>
        <v>1.0537467121132651</v>
      </c>
      <c r="N70" s="132">
        <f>+'Proposed Rates'!B15</f>
        <v>20.84</v>
      </c>
      <c r="O70" s="134">
        <f t="shared" ref="O70:O71" si="193">M70+N70</f>
        <v>21.893746712113266</v>
      </c>
      <c r="P70" s="134">
        <f>'Proposed Rates'!D15</f>
        <v>21.625276212211798</v>
      </c>
      <c r="R70" t="s">
        <v>17</v>
      </c>
      <c r="S70" s="82">
        <f>SUM(S68:S69)</f>
        <v>314638.04266421101</v>
      </c>
      <c r="T70" s="63"/>
    </row>
    <row r="71" spans="1:1373">
      <c r="A71" s="43"/>
      <c r="B71" s="130">
        <v>35</v>
      </c>
      <c r="C71" s="129"/>
      <c r="D71" s="62" t="s">
        <v>674</v>
      </c>
      <c r="E71" s="127">
        <f>IFERROR(+INDEX('Yakima Regulated Price Out'!AQ:AQ,MATCH(C71,'Yakima Regulated Price Out'!A:A,0)),0)</f>
        <v>0</v>
      </c>
      <c r="F71" s="132">
        <v>1</v>
      </c>
      <c r="G71" s="131">
        <f>F71*12</f>
        <v>12</v>
      </c>
      <c r="H71" s="131">
        <f>+References!B33</f>
        <v>212.5</v>
      </c>
      <c r="I71" s="131">
        <f>G71*H71</f>
        <v>2550</v>
      </c>
      <c r="J71" s="133">
        <f>$E$80*I71</f>
        <v>1333.4552009554077</v>
      </c>
      <c r="K71" s="134">
        <f>(References!$C$59*J71)</f>
        <v>3.8603528067659076</v>
      </c>
      <c r="L71" s="134">
        <f>K71/References!$G$62</f>
        <v>3.9496140850889168</v>
      </c>
      <c r="M71" s="134">
        <f>L71/G71</f>
        <v>0.32913450709074304</v>
      </c>
      <c r="N71" s="134">
        <f>+'Proposed Rates'!B83</f>
        <v>7.86</v>
      </c>
      <c r="O71" s="134">
        <f t="shared" si="193"/>
        <v>8.1891345070907438</v>
      </c>
      <c r="P71" s="134">
        <f>'Proposed Rates'!D82</f>
        <v>0</v>
      </c>
      <c r="S71" s="60"/>
      <c r="T71" s="63"/>
    </row>
    <row r="72" spans="1:1373">
      <c r="A72" s="43"/>
      <c r="B72" s="66"/>
      <c r="C72" s="104"/>
      <c r="E72" s="214"/>
      <c r="F72" s="114"/>
      <c r="G72" s="115"/>
      <c r="H72" s="115"/>
      <c r="I72" s="115"/>
      <c r="J72" s="116"/>
      <c r="K72" s="117"/>
      <c r="L72" s="117"/>
      <c r="M72" s="117"/>
      <c r="N72" s="117"/>
      <c r="O72" s="117"/>
      <c r="P72" s="117"/>
      <c r="R72" t="s">
        <v>510</v>
      </c>
      <c r="S72" s="83">
        <f>'Disposal 4.21-3-22'!C49*References!B59</f>
        <v>251559.9248999999</v>
      </c>
      <c r="T72" s="74">
        <f>References!D59</f>
        <v>0.15785169029443835</v>
      </c>
    </row>
    <row r="73" spans="1:1373">
      <c r="A73" s="43"/>
      <c r="J73" s="215"/>
      <c r="R73" s="45"/>
      <c r="S73" s="73"/>
      <c r="T73" s="63"/>
    </row>
    <row r="74" spans="1:1373">
      <c r="A74" s="43"/>
      <c r="D74" s="44"/>
      <c r="R74" t="s">
        <v>10</v>
      </c>
      <c r="S74" s="82">
        <f>S70+S72</f>
        <v>566197.96756421088</v>
      </c>
      <c r="T74" s="63"/>
    </row>
    <row r="75" spans="1:1373">
      <c r="A75" s="43"/>
      <c r="D75" s="263" t="s">
        <v>90</v>
      </c>
      <c r="E75" s="263"/>
      <c r="I75" s="55" t="s">
        <v>119</v>
      </c>
      <c r="S75" s="60"/>
      <c r="T75" s="63"/>
    </row>
    <row r="76" spans="1:1373">
      <c r="A76" s="43"/>
      <c r="E76" s="37" t="s">
        <v>17</v>
      </c>
      <c r="F76" s="24"/>
      <c r="G76" s="24"/>
      <c r="I76" s="54" t="s">
        <v>511</v>
      </c>
      <c r="K76" s="28"/>
      <c r="Q76" s="40"/>
      <c r="S76" s="60"/>
      <c r="T76" s="63"/>
    </row>
    <row r="77" spans="1:1373">
      <c r="A77" s="43"/>
      <c r="D77" t="s">
        <v>33</v>
      </c>
      <c r="E77" s="135">
        <f>+'Disposal 4.21-3-22'!C48</f>
        <v>53113.509999999995</v>
      </c>
      <c r="F77" s="39"/>
      <c r="G77" s="39"/>
      <c r="H77" s="31"/>
      <c r="I77" s="75" t="s">
        <v>512</v>
      </c>
      <c r="J77" s="76"/>
      <c r="K77" s="77"/>
      <c r="L77" s="78"/>
      <c r="M77" s="78"/>
      <c r="N77" s="78"/>
      <c r="O77" s="67"/>
      <c r="Q77" s="40"/>
      <c r="S77" s="61"/>
      <c r="T77" s="41"/>
    </row>
    <row r="78" spans="1:1373">
      <c r="A78" s="43"/>
      <c r="D78" t="s">
        <v>34</v>
      </c>
      <c r="E78" s="22">
        <f>E77*2000</f>
        <v>106227019.99999999</v>
      </c>
      <c r="F78" s="22"/>
      <c r="G78" s="22"/>
      <c r="H78" s="22"/>
      <c r="I78" s="79" t="s">
        <v>513</v>
      </c>
      <c r="J78" s="76"/>
      <c r="K78" s="77"/>
      <c r="L78" s="78"/>
      <c r="M78" s="78"/>
      <c r="N78" s="78"/>
      <c r="O78" s="67"/>
      <c r="T78" s="41"/>
    </row>
    <row r="79" spans="1:1373">
      <c r="D79" t="s">
        <v>5</v>
      </c>
      <c r="E79" s="22">
        <f>G22+G64</f>
        <v>1308312.4781014286</v>
      </c>
      <c r="F79" s="39"/>
      <c r="G79" s="39"/>
      <c r="H79" s="39"/>
      <c r="I79" s="39"/>
      <c r="K79" s="28"/>
      <c r="Q79" s="40"/>
      <c r="S79" s="60"/>
      <c r="T79" s="63"/>
    </row>
    <row r="80" spans="1:1373">
      <c r="D80" s="29" t="s">
        <v>12</v>
      </c>
      <c r="E80" s="21">
        <f>E78/$I$65</f>
        <v>0.52292360821780692</v>
      </c>
      <c r="F80" s="21"/>
      <c r="G80" s="21"/>
      <c r="H80" s="21"/>
      <c r="I80" s="16"/>
      <c r="K80" s="28"/>
      <c r="N80" s="27"/>
      <c r="O80" s="27"/>
      <c r="P80" s="27"/>
      <c r="Q80" s="26"/>
      <c r="R80" s="45"/>
      <c r="S80" s="45"/>
      <c r="T80" s="45"/>
    </row>
    <row r="81" spans="1:20">
      <c r="H81" s="30"/>
      <c r="I81" s="18"/>
      <c r="K81" s="28"/>
      <c r="N81" s="11"/>
      <c r="O81" s="15"/>
      <c r="P81" s="15"/>
      <c r="Q81" s="41"/>
      <c r="S81" s="61"/>
      <c r="T81" s="41"/>
    </row>
    <row r="82" spans="1:20">
      <c r="E82" s="20"/>
      <c r="F82" s="19"/>
      <c r="H82" s="30"/>
      <c r="I82" s="18"/>
      <c r="K82" s="28"/>
      <c r="N82" s="11"/>
      <c r="O82" s="15"/>
      <c r="P82" s="15"/>
      <c r="Q82" s="41"/>
      <c r="R82" s="16"/>
    </row>
    <row r="83" spans="1:20">
      <c r="A83" s="47" t="s">
        <v>638</v>
      </c>
      <c r="Q83" s="41"/>
      <c r="R83" s="16"/>
    </row>
    <row r="84" spans="1:20">
      <c r="R84" s="16"/>
    </row>
    <row r="85" spans="1:20">
      <c r="E85"/>
      <c r="F85" s="28"/>
      <c r="J85"/>
    </row>
    <row r="86" spans="1:20">
      <c r="E86"/>
      <c r="J86"/>
    </row>
    <row r="87" spans="1:20">
      <c r="E87"/>
      <c r="J87"/>
    </row>
    <row r="88" spans="1:20">
      <c r="E88"/>
    </row>
  </sheetData>
  <mergeCells count="3">
    <mergeCell ref="D75:E75"/>
    <mergeCell ref="A6:A21"/>
    <mergeCell ref="A23:A63"/>
  </mergeCells>
  <conditionalFormatting sqref="C85:C1048576 C74:C82 C1:C72">
    <cfRule type="duplicateValues" dxfId="0" priority="1"/>
  </conditionalFormatting>
  <pageMargins left="0.7" right="0.7" top="0.75" bottom="0.75" header="0.3" footer="0.3"/>
  <pageSetup scale="32" fitToHeight="0" orientation="landscape" r:id="rId1"/>
  <headerFooter>
    <oddFooter>&amp;L&amp;F - &amp;A&amp;R&amp;P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9"/>
  <sheetViews>
    <sheetView showGridLines="0" tabSelected="1" zoomScale="85" zoomScaleNormal="85" workbookViewId="0">
      <selection activeCell="B59" sqref="B59"/>
    </sheetView>
  </sheetViews>
  <sheetFormatPr defaultRowHeight="15"/>
  <cols>
    <col min="1" max="1" width="36.28515625" bestFit="1" customWidth="1"/>
    <col min="2" max="2" width="11.42578125" style="18" customWidth="1"/>
    <col min="3" max="3" width="14.7109375" style="18" bestFit="1" customWidth="1"/>
    <col min="4" max="4" width="11.42578125" style="96" customWidth="1"/>
  </cols>
  <sheetData>
    <row r="1" spans="1:7">
      <c r="A1" s="13" t="s">
        <v>152</v>
      </c>
    </row>
    <row r="2" spans="1:7">
      <c r="A2" s="13" t="str">
        <f>+'DF Calcs'!A3</f>
        <v>Effective 6-1-2023</v>
      </c>
    </row>
    <row r="3" spans="1:7">
      <c r="A3" s="13"/>
    </row>
    <row r="4" spans="1:7">
      <c r="A4" s="62" t="s">
        <v>95</v>
      </c>
      <c r="B4" s="86"/>
      <c r="C4" s="86"/>
      <c r="D4" s="97"/>
    </row>
    <row r="5" spans="1:7" ht="43.5" customHeight="1">
      <c r="B5" s="87" t="s">
        <v>520</v>
      </c>
      <c r="C5" s="87" t="s">
        <v>521</v>
      </c>
      <c r="D5" s="98" t="s">
        <v>673</v>
      </c>
    </row>
    <row r="6" spans="1:7">
      <c r="A6" s="13" t="s">
        <v>148</v>
      </c>
      <c r="G6" s="28"/>
    </row>
    <row r="7" spans="1:7">
      <c r="A7" t="s">
        <v>120</v>
      </c>
      <c r="B7" s="144">
        <v>2.2200000000000002</v>
      </c>
      <c r="C7" s="18">
        <f>'DF Calcs'!M21</f>
        <v>5.2661521134518885E-2</v>
      </c>
      <c r="D7" s="96">
        <f>B7+C7</f>
        <v>2.2726615211345189</v>
      </c>
      <c r="G7" s="28"/>
    </row>
    <row r="8" spans="1:7">
      <c r="G8" s="28"/>
    </row>
    <row r="9" spans="1:7">
      <c r="A9" s="13" t="s">
        <v>445</v>
      </c>
      <c r="B9" s="17"/>
      <c r="C9" s="17"/>
      <c r="D9" s="99"/>
      <c r="G9" s="28"/>
    </row>
    <row r="10" spans="1:7">
      <c r="A10" t="s">
        <v>121</v>
      </c>
      <c r="B10" s="144">
        <v>7.14</v>
      </c>
      <c r="C10" s="17">
        <f>'DF Calcs'!M6</f>
        <v>0.13423524995073444</v>
      </c>
      <c r="D10" s="99">
        <f t="shared" ref="D10:D105" si="0">B10+C10</f>
        <v>7.2742352499507339</v>
      </c>
      <c r="G10" s="28"/>
    </row>
    <row r="11" spans="1:7">
      <c r="A11" t="s">
        <v>122</v>
      </c>
      <c r="B11" s="144">
        <v>9</v>
      </c>
      <c r="C11" s="17">
        <f>'DF Calcs'!M8</f>
        <v>0.22819992491624852</v>
      </c>
      <c r="D11" s="99">
        <f t="shared" si="0"/>
        <v>9.2281999249162485</v>
      </c>
      <c r="G11" s="28"/>
    </row>
    <row r="12" spans="1:7">
      <c r="A12" t="s">
        <v>123</v>
      </c>
      <c r="B12" s="144">
        <v>11.87</v>
      </c>
      <c r="C12" s="17">
        <f>'DF Calcs'!M9</f>
        <v>0.34229988737437272</v>
      </c>
      <c r="D12" s="99">
        <f t="shared" si="0"/>
        <v>12.212299887374371</v>
      </c>
      <c r="G12" s="28"/>
    </row>
    <row r="13" spans="1:7">
      <c r="A13" t="s">
        <v>124</v>
      </c>
      <c r="B13" s="144">
        <v>14.76</v>
      </c>
      <c r="C13" s="17">
        <f>'DF Calcs'!M10</f>
        <v>0.51680571231032757</v>
      </c>
      <c r="D13" s="99">
        <f t="shared" si="0"/>
        <v>15.276805712310328</v>
      </c>
      <c r="G13" s="28"/>
    </row>
    <row r="14" spans="1:7">
      <c r="A14" t="s">
        <v>125</v>
      </c>
      <c r="B14" s="144">
        <v>17.63</v>
      </c>
      <c r="C14" s="17">
        <f>'DF Calcs'!M11</f>
        <v>0.6510409622610619</v>
      </c>
      <c r="D14" s="99">
        <f t="shared" si="0"/>
        <v>18.281040962261059</v>
      </c>
      <c r="G14" s="28"/>
    </row>
    <row r="15" spans="1:7">
      <c r="A15" t="s">
        <v>126</v>
      </c>
      <c r="B15" s="144">
        <v>20.84</v>
      </c>
      <c r="C15" s="17">
        <f>'DF Calcs'!M12</f>
        <v>0.78527621221179633</v>
      </c>
      <c r="D15" s="99">
        <f t="shared" si="0"/>
        <v>21.625276212211798</v>
      </c>
      <c r="G15" s="28"/>
    </row>
    <row r="16" spans="1:7">
      <c r="A16" t="s">
        <v>149</v>
      </c>
      <c r="B16" s="144">
        <v>24.53</v>
      </c>
      <c r="C16" s="17">
        <f>+'DF Calcs'!M70</f>
        <v>1.0537467121132651</v>
      </c>
      <c r="D16" s="99">
        <f t="shared" si="0"/>
        <v>25.583746712113268</v>
      </c>
      <c r="G16" s="28"/>
    </row>
    <row r="17" spans="1:7">
      <c r="A17" t="s">
        <v>151</v>
      </c>
      <c r="B17" s="144">
        <v>12.83</v>
      </c>
      <c r="C17" s="17">
        <f>'DF Calcs'!M13</f>
        <v>0.32216459988176266</v>
      </c>
      <c r="D17" s="99">
        <f t="shared" si="0"/>
        <v>13.152164599881763</v>
      </c>
      <c r="G17" s="28"/>
    </row>
    <row r="18" spans="1:7">
      <c r="A18" t="s">
        <v>150</v>
      </c>
      <c r="B18" s="144">
        <v>13.47</v>
      </c>
      <c r="C18" s="17">
        <f>'DF Calcs'!M14</f>
        <v>0.34229988737437272</v>
      </c>
      <c r="D18" s="99">
        <f t="shared" si="0"/>
        <v>13.812299887374373</v>
      </c>
      <c r="G18" s="28"/>
    </row>
    <row r="19" spans="1:7">
      <c r="A19" t="s">
        <v>127</v>
      </c>
      <c r="B19" s="144">
        <v>16.53</v>
      </c>
      <c r="C19" s="17">
        <f>'DF Calcs'!M15</f>
        <v>0.51680571231032757</v>
      </c>
      <c r="D19" s="99">
        <f t="shared" si="0"/>
        <v>17.046805712310327</v>
      </c>
      <c r="G19" s="28"/>
    </row>
    <row r="20" spans="1:7">
      <c r="A20" t="s">
        <v>128</v>
      </c>
      <c r="B20" s="144">
        <v>5.27</v>
      </c>
      <c r="C20" s="17">
        <f>'DF Calcs'!M7</f>
        <v>5.2661521134518899E-2</v>
      </c>
      <c r="D20" s="99">
        <f t="shared" si="0"/>
        <v>5.3226615211345187</v>
      </c>
      <c r="G20" s="28"/>
    </row>
    <row r="21" spans="1:7">
      <c r="B21" s="17"/>
      <c r="C21" s="17"/>
      <c r="D21" s="99"/>
      <c r="E21" s="28"/>
      <c r="G21" s="28"/>
    </row>
    <row r="22" spans="1:7">
      <c r="A22" s="13" t="s">
        <v>446</v>
      </c>
      <c r="B22" s="17"/>
      <c r="C22" s="17"/>
      <c r="D22" s="99"/>
      <c r="G22" s="28"/>
    </row>
    <row r="23" spans="1:7">
      <c r="A23" t="s">
        <v>575</v>
      </c>
      <c r="B23" s="144">
        <v>2.61</v>
      </c>
      <c r="C23" s="17">
        <f>'DF Calcs'!M21</f>
        <v>5.2661521134518885E-2</v>
      </c>
      <c r="D23" s="99">
        <f t="shared" si="0"/>
        <v>2.6626615211345186</v>
      </c>
      <c r="G23" s="28"/>
    </row>
    <row r="24" spans="1:7">
      <c r="A24" t="s">
        <v>443</v>
      </c>
      <c r="B24" s="144">
        <v>3.95</v>
      </c>
      <c r="C24" s="17">
        <f>+'DF Calcs'!M20</f>
        <v>7.4345676895791357E-2</v>
      </c>
      <c r="D24" s="99">
        <f t="shared" si="0"/>
        <v>4.0243456768957913</v>
      </c>
      <c r="G24" s="28"/>
    </row>
    <row r="25" spans="1:7">
      <c r="A25" t="s">
        <v>444</v>
      </c>
      <c r="B25" s="144">
        <v>5.2</v>
      </c>
      <c r="C25" s="17">
        <f>+'DF Calcs'!M18</f>
        <v>7.8992281701778341E-2</v>
      </c>
      <c r="D25" s="99">
        <f t="shared" si="0"/>
        <v>5.2789922817017789</v>
      </c>
      <c r="G25" s="28"/>
    </row>
    <row r="26" spans="1:7">
      <c r="A26" t="s">
        <v>127</v>
      </c>
      <c r="B26" s="144">
        <v>7.77</v>
      </c>
      <c r="C26" s="17">
        <f>+'DF Calcs'!M19</f>
        <v>0.11926285668699868</v>
      </c>
      <c r="D26" s="99">
        <f t="shared" si="0"/>
        <v>7.8892628566869982</v>
      </c>
      <c r="G26" s="28"/>
    </row>
    <row r="27" spans="1:7">
      <c r="A27" t="s">
        <v>129</v>
      </c>
      <c r="B27" s="144">
        <v>5.27</v>
      </c>
      <c r="C27" s="17">
        <f>'DF Calcs'!M17</f>
        <v>5.2661521134518892E-2</v>
      </c>
      <c r="D27" s="99">
        <f t="shared" si="0"/>
        <v>5.3226615211345187</v>
      </c>
      <c r="G27" s="28"/>
    </row>
    <row r="28" spans="1:7">
      <c r="B28" s="17"/>
      <c r="C28" s="17"/>
      <c r="D28" s="99"/>
      <c r="G28" s="28"/>
    </row>
    <row r="29" spans="1:7">
      <c r="A29" s="13" t="s">
        <v>447</v>
      </c>
      <c r="B29" s="17"/>
      <c r="C29" s="17"/>
      <c r="D29" s="99"/>
      <c r="G29" s="28"/>
    </row>
    <row r="30" spans="1:7">
      <c r="A30" t="s">
        <v>448</v>
      </c>
      <c r="B30" s="144">
        <v>1.81</v>
      </c>
      <c r="C30" s="17">
        <f>C23</f>
        <v>5.2661521134518885E-2</v>
      </c>
      <c r="D30" s="99">
        <f t="shared" si="0"/>
        <v>1.862661521134519</v>
      </c>
      <c r="E30" s="125"/>
      <c r="G30" s="28"/>
    </row>
    <row r="31" spans="1:7">
      <c r="A31" t="s">
        <v>449</v>
      </c>
      <c r="B31" s="144">
        <v>3.1</v>
      </c>
      <c r="C31" s="17">
        <f t="shared" ref="C31:C33" si="1">C24</f>
        <v>7.4345676895791357E-2</v>
      </c>
      <c r="D31" s="99">
        <f t="shared" si="0"/>
        <v>3.1743456768957916</v>
      </c>
      <c r="E31" s="125"/>
      <c r="G31" s="28"/>
    </row>
    <row r="32" spans="1:7">
      <c r="A32" t="s">
        <v>450</v>
      </c>
      <c r="B32" s="144">
        <v>3.98</v>
      </c>
      <c r="C32" s="17">
        <f t="shared" si="1"/>
        <v>7.8992281701778341E-2</v>
      </c>
      <c r="D32" s="99">
        <f t="shared" si="0"/>
        <v>4.0589922817017783</v>
      </c>
      <c r="E32" s="125"/>
      <c r="G32" s="28"/>
    </row>
    <row r="33" spans="1:7">
      <c r="A33" t="s">
        <v>142</v>
      </c>
      <c r="B33" s="144">
        <v>5.76</v>
      </c>
      <c r="C33" s="17">
        <f t="shared" si="1"/>
        <v>0.11926285668699868</v>
      </c>
      <c r="D33" s="99">
        <f t="shared" si="0"/>
        <v>5.8792628566869984</v>
      </c>
      <c r="E33" s="125"/>
      <c r="G33" s="28"/>
    </row>
    <row r="34" spans="1:7">
      <c r="B34" s="17"/>
      <c r="C34" s="17"/>
      <c r="D34" s="99"/>
      <c r="G34" s="28"/>
    </row>
    <row r="35" spans="1:7">
      <c r="A35" t="s">
        <v>428</v>
      </c>
      <c r="B35" s="17"/>
      <c r="C35" s="17"/>
      <c r="D35" s="99"/>
      <c r="G35" s="28"/>
    </row>
    <row r="36" spans="1:7">
      <c r="A36" t="s">
        <v>448</v>
      </c>
      <c r="B36" s="144">
        <v>2.94</v>
      </c>
      <c r="C36" s="17">
        <f>C30</f>
        <v>5.2661521134518885E-2</v>
      </c>
      <c r="D36" s="99">
        <f t="shared" si="0"/>
        <v>2.9926615211345187</v>
      </c>
      <c r="G36" s="28"/>
    </row>
    <row r="37" spans="1:7">
      <c r="A37" t="s">
        <v>449</v>
      </c>
      <c r="B37" s="144">
        <v>4.99</v>
      </c>
      <c r="C37" s="17">
        <f t="shared" ref="C37:C39" si="2">C31</f>
        <v>7.4345676895791357E-2</v>
      </c>
      <c r="D37" s="99">
        <f t="shared" si="0"/>
        <v>5.0643456768957913</v>
      </c>
      <c r="G37" s="28"/>
    </row>
    <row r="38" spans="1:7">
      <c r="A38" t="s">
        <v>450</v>
      </c>
      <c r="B38" s="144">
        <v>6.43</v>
      </c>
      <c r="C38" s="17">
        <f t="shared" si="2"/>
        <v>7.8992281701778341E-2</v>
      </c>
      <c r="D38" s="99">
        <f t="shared" si="0"/>
        <v>6.5089922817017785</v>
      </c>
      <c r="G38" s="28"/>
    </row>
    <row r="39" spans="1:7">
      <c r="A39" t="s">
        <v>142</v>
      </c>
      <c r="B39" s="144">
        <v>9.31</v>
      </c>
      <c r="C39" s="17">
        <f t="shared" si="2"/>
        <v>0.11926285668699868</v>
      </c>
      <c r="D39" s="99">
        <f t="shared" si="0"/>
        <v>9.429262856687</v>
      </c>
      <c r="G39" s="28"/>
    </row>
    <row r="40" spans="1:7">
      <c r="B40" s="17"/>
      <c r="C40" s="17"/>
      <c r="D40" s="99"/>
      <c r="G40" s="28"/>
    </row>
    <row r="41" spans="1:7">
      <c r="A41" t="s">
        <v>451</v>
      </c>
      <c r="B41" s="17"/>
      <c r="C41" s="17"/>
      <c r="D41" s="99"/>
      <c r="G41" s="28"/>
    </row>
    <row r="42" spans="1:7">
      <c r="A42" t="s">
        <v>448</v>
      </c>
      <c r="B42" s="144">
        <v>7.9</v>
      </c>
      <c r="C42" s="17">
        <f>C30*References!B$10</f>
        <v>0.22819992491624849</v>
      </c>
      <c r="D42" s="99">
        <f t="shared" si="0"/>
        <v>8.1281999249162489</v>
      </c>
      <c r="G42" s="28"/>
    </row>
    <row r="43" spans="1:7">
      <c r="A43" t="s">
        <v>449</v>
      </c>
      <c r="B43" s="144">
        <v>13.42</v>
      </c>
      <c r="C43" s="17">
        <f>C31*References!B$10</f>
        <v>0.32216459988176255</v>
      </c>
      <c r="D43" s="99">
        <f t="shared" si="0"/>
        <v>13.742164599881763</v>
      </c>
      <c r="G43" s="28"/>
    </row>
    <row r="44" spans="1:7">
      <c r="A44" t="s">
        <v>450</v>
      </c>
      <c r="B44" s="144">
        <v>17.239999999999998</v>
      </c>
      <c r="C44" s="17">
        <f>C32*References!B$10</f>
        <v>0.34229988737437278</v>
      </c>
      <c r="D44" s="99">
        <f t="shared" si="0"/>
        <v>17.582299887374372</v>
      </c>
      <c r="G44" s="28"/>
    </row>
    <row r="45" spans="1:7">
      <c r="A45" t="s">
        <v>142</v>
      </c>
      <c r="B45" s="144">
        <v>24.97</v>
      </c>
      <c r="C45" s="17">
        <f>C33*References!B$10</f>
        <v>0.51680571231032757</v>
      </c>
      <c r="D45" s="99">
        <f t="shared" si="0"/>
        <v>25.486805712310325</v>
      </c>
      <c r="G45" s="28"/>
    </row>
    <row r="46" spans="1:7">
      <c r="B46" s="17"/>
      <c r="C46" s="17"/>
      <c r="D46" s="99"/>
      <c r="G46" s="28"/>
    </row>
    <row r="47" spans="1:7">
      <c r="A47" t="s">
        <v>452</v>
      </c>
      <c r="B47" s="17"/>
      <c r="C47" s="17"/>
      <c r="D47" s="99"/>
      <c r="G47" s="28"/>
    </row>
    <row r="48" spans="1:7">
      <c r="A48" t="s">
        <v>448</v>
      </c>
      <c r="B48" s="144">
        <v>2.67</v>
      </c>
      <c r="C48" s="17">
        <f>C30</f>
        <v>5.2661521134518885E-2</v>
      </c>
      <c r="D48" s="99">
        <f t="shared" si="0"/>
        <v>2.7226615211345186</v>
      </c>
      <c r="G48" s="28"/>
    </row>
    <row r="49" spans="1:7">
      <c r="A49" t="s">
        <v>449</v>
      </c>
      <c r="B49" s="144">
        <v>4</v>
      </c>
      <c r="C49" s="17">
        <f t="shared" ref="C49:C51" si="3">C31</f>
        <v>7.4345676895791357E-2</v>
      </c>
      <c r="D49" s="99">
        <f t="shared" si="0"/>
        <v>4.0743456768957911</v>
      </c>
      <c r="G49" s="28"/>
    </row>
    <row r="50" spans="1:7">
      <c r="A50" t="s">
        <v>450</v>
      </c>
      <c r="B50" s="144">
        <v>5.31</v>
      </c>
      <c r="C50" s="17">
        <f t="shared" si="3"/>
        <v>7.8992281701778341E-2</v>
      </c>
      <c r="D50" s="99">
        <f t="shared" si="0"/>
        <v>5.3889922817017784</v>
      </c>
      <c r="G50" s="28"/>
    </row>
    <row r="51" spans="1:7">
      <c r="A51" t="s">
        <v>142</v>
      </c>
      <c r="B51" s="144">
        <v>7.91</v>
      </c>
      <c r="C51" s="17">
        <f t="shared" si="3"/>
        <v>0.11926285668699868</v>
      </c>
      <c r="D51" s="99">
        <f t="shared" si="0"/>
        <v>8.0292628566869997</v>
      </c>
      <c r="G51" s="28"/>
    </row>
    <row r="52" spans="1:7">
      <c r="B52" s="17"/>
      <c r="C52" s="17"/>
      <c r="D52" s="99"/>
      <c r="G52" s="28"/>
    </row>
    <row r="53" spans="1:7">
      <c r="A53" t="s">
        <v>426</v>
      </c>
      <c r="B53" s="144">
        <v>2.82</v>
      </c>
      <c r="C53" s="17">
        <f>C36</f>
        <v>5.2661521134518885E-2</v>
      </c>
      <c r="D53" s="99">
        <f t="shared" si="0"/>
        <v>2.8726615211345186</v>
      </c>
      <c r="G53" s="28"/>
    </row>
    <row r="54" spans="1:7">
      <c r="A54" t="s">
        <v>453</v>
      </c>
      <c r="B54" s="144">
        <v>2.27</v>
      </c>
      <c r="C54" s="17">
        <f>C53</f>
        <v>5.2661521134518885E-2</v>
      </c>
      <c r="D54" s="99">
        <f t="shared" si="0"/>
        <v>2.3226615211345187</v>
      </c>
      <c r="G54" s="28"/>
    </row>
    <row r="55" spans="1:7">
      <c r="B55" s="17"/>
      <c r="C55" s="17"/>
      <c r="D55" s="99"/>
      <c r="G55" s="28"/>
    </row>
    <row r="56" spans="1:7">
      <c r="A56" s="13" t="s">
        <v>516</v>
      </c>
      <c r="B56" s="17"/>
      <c r="C56" s="17"/>
      <c r="D56" s="99"/>
      <c r="G56" s="28"/>
    </row>
    <row r="57" spans="1:7">
      <c r="A57" t="s">
        <v>515</v>
      </c>
      <c r="B57" s="144">
        <v>3.39</v>
      </c>
      <c r="C57" s="17">
        <f>C48</f>
        <v>5.2661521134518885E-2</v>
      </c>
      <c r="D57" s="99">
        <f t="shared" si="0"/>
        <v>3.4426615211345188</v>
      </c>
      <c r="G57" s="28"/>
    </row>
    <row r="58" spans="1:7">
      <c r="A58" t="s">
        <v>517</v>
      </c>
      <c r="B58" s="144">
        <v>14.56</v>
      </c>
      <c r="C58" s="17">
        <f>C57*References!B10</f>
        <v>0.22819992491624849</v>
      </c>
      <c r="D58" s="99">
        <f t="shared" si="0"/>
        <v>14.788199924916249</v>
      </c>
      <c r="G58" s="28"/>
    </row>
    <row r="59" spans="1:7">
      <c r="B59" s="17"/>
      <c r="C59" s="17"/>
      <c r="D59" s="99"/>
      <c r="G59" s="28"/>
    </row>
    <row r="60" spans="1:7">
      <c r="A60" s="13" t="s">
        <v>454</v>
      </c>
      <c r="B60" s="17"/>
      <c r="C60" s="17"/>
      <c r="D60" s="99"/>
      <c r="G60" s="28"/>
    </row>
    <row r="61" spans="1:7">
      <c r="A61" t="s">
        <v>456</v>
      </c>
      <c r="B61" s="145">
        <v>8.89</v>
      </c>
      <c r="C61" s="17">
        <f>C62</f>
        <v>0.19360853358279007</v>
      </c>
      <c r="D61" s="99">
        <f t="shared" si="0"/>
        <v>9.0836085335827903</v>
      </c>
      <c r="G61" s="28"/>
    </row>
    <row r="62" spans="1:7">
      <c r="A62" t="s">
        <v>455</v>
      </c>
      <c r="B62" s="145">
        <f>+B61</f>
        <v>8.89</v>
      </c>
      <c r="C62" s="17">
        <f>'DF Calcs'!M52</f>
        <v>0.19360853358279007</v>
      </c>
      <c r="D62" s="99">
        <f t="shared" si="0"/>
        <v>9.0836085335827903</v>
      </c>
      <c r="G62" s="28"/>
    </row>
    <row r="63" spans="1:7">
      <c r="A63" t="s">
        <v>427</v>
      </c>
      <c r="B63" s="145">
        <v>8.02</v>
      </c>
      <c r="C63" s="17">
        <f>'DF Calcs'!M53</f>
        <v>0.19360853358279004</v>
      </c>
      <c r="D63" s="99">
        <f t="shared" si="0"/>
        <v>8.2136085335827893</v>
      </c>
      <c r="G63" s="28"/>
    </row>
    <row r="64" spans="1:7">
      <c r="A64" t="s">
        <v>425</v>
      </c>
      <c r="B64" s="145">
        <v>8.89</v>
      </c>
      <c r="C64" s="17">
        <f>C62</f>
        <v>0.19360853358279007</v>
      </c>
      <c r="D64" s="99">
        <f t="shared" si="0"/>
        <v>9.0836085335827903</v>
      </c>
      <c r="G64" s="28"/>
    </row>
    <row r="65" spans="1:7">
      <c r="B65" s="17"/>
      <c r="C65" s="17"/>
      <c r="D65" s="99"/>
      <c r="G65" s="28"/>
    </row>
    <row r="66" spans="1:7">
      <c r="A66" s="13" t="s">
        <v>459</v>
      </c>
      <c r="B66" s="17"/>
      <c r="C66" s="17"/>
      <c r="D66" s="99"/>
      <c r="G66" s="28"/>
    </row>
    <row r="67" spans="1:7">
      <c r="A67" t="s">
        <v>457</v>
      </c>
      <c r="B67" s="144">
        <v>4.3499999999999996</v>
      </c>
      <c r="C67" s="17">
        <f>C83</f>
        <v>0.32913450709074304</v>
      </c>
      <c r="D67" s="99">
        <f t="shared" si="0"/>
        <v>4.6791345070907431</v>
      </c>
      <c r="G67" s="28"/>
    </row>
    <row r="68" spans="1:7">
      <c r="A68" t="s">
        <v>458</v>
      </c>
      <c r="B68" s="144">
        <v>5.28</v>
      </c>
      <c r="C68" s="17">
        <f t="shared" ref="C68:C72" si="4">C84</f>
        <v>0.38721706716558008</v>
      </c>
      <c r="D68" s="99">
        <f t="shared" si="0"/>
        <v>5.6672170671655806</v>
      </c>
      <c r="G68" s="28"/>
    </row>
    <row r="69" spans="1:7">
      <c r="A69" t="s">
        <v>132</v>
      </c>
      <c r="B69" s="144">
        <v>10.52</v>
      </c>
      <c r="C69" s="17">
        <f t="shared" si="4"/>
        <v>0.73261469107727739</v>
      </c>
      <c r="D69" s="99">
        <f t="shared" si="0"/>
        <v>11.252614691077277</v>
      </c>
      <c r="G69" s="28"/>
    </row>
    <row r="70" spans="1:7">
      <c r="A70" t="s">
        <v>133</v>
      </c>
      <c r="B70" s="144">
        <v>13.96</v>
      </c>
      <c r="C70" s="17">
        <f t="shared" si="4"/>
        <v>0.94945624869000245</v>
      </c>
      <c r="D70" s="99">
        <f t="shared" si="0"/>
        <v>14.909456248690002</v>
      </c>
      <c r="G70" s="28"/>
    </row>
    <row r="71" spans="1:7">
      <c r="A71" t="s">
        <v>134</v>
      </c>
      <c r="B71" s="144">
        <v>20.84</v>
      </c>
      <c r="C71" s="17">
        <f t="shared" si="4"/>
        <v>1.301049345676349</v>
      </c>
      <c r="D71" s="99">
        <f t="shared" si="0"/>
        <v>22.14104934567635</v>
      </c>
      <c r="G71" s="28"/>
    </row>
    <row r="72" spans="1:7">
      <c r="A72" t="s">
        <v>135</v>
      </c>
      <c r="B72" s="144">
        <v>27.57</v>
      </c>
      <c r="C72" s="17">
        <f t="shared" si="4"/>
        <v>1.5178909032890737</v>
      </c>
      <c r="D72" s="99">
        <f t="shared" si="0"/>
        <v>29.087890903289075</v>
      </c>
      <c r="G72" s="28"/>
    </row>
    <row r="73" spans="1:7">
      <c r="B73" s="17"/>
      <c r="C73" s="17"/>
      <c r="D73" s="99"/>
      <c r="G73" s="28"/>
    </row>
    <row r="74" spans="1:7">
      <c r="A74" t="s">
        <v>449</v>
      </c>
      <c r="B74" s="144">
        <v>0.83</v>
      </c>
      <c r="C74" s="17">
        <f>C104</f>
        <v>7.4345676895791371E-2</v>
      </c>
      <c r="D74" s="99">
        <f t="shared" si="0"/>
        <v>0.90434567689579137</v>
      </c>
      <c r="G74" s="28"/>
    </row>
    <row r="75" spans="1:7">
      <c r="A75" t="s">
        <v>450</v>
      </c>
      <c r="B75" s="144">
        <v>1.07</v>
      </c>
      <c r="C75" s="17">
        <f>C107</f>
        <v>7.8992281701778327E-2</v>
      </c>
      <c r="D75" s="99">
        <f t="shared" si="0"/>
        <v>1.1489922817017784</v>
      </c>
      <c r="G75" s="28"/>
    </row>
    <row r="76" spans="1:7">
      <c r="A76" t="s">
        <v>142</v>
      </c>
      <c r="B76" s="144">
        <v>1.58</v>
      </c>
      <c r="C76" s="17">
        <f>C110</f>
        <v>0.11926285668699868</v>
      </c>
      <c r="D76" s="99">
        <f t="shared" si="0"/>
        <v>1.6992628566869987</v>
      </c>
      <c r="G76" s="28"/>
    </row>
    <row r="77" spans="1:7">
      <c r="B77" s="17"/>
      <c r="C77" s="17"/>
      <c r="D77" s="99"/>
      <c r="G77" s="28"/>
    </row>
    <row r="78" spans="1:7">
      <c r="A78" s="13" t="s">
        <v>130</v>
      </c>
      <c r="B78" s="17"/>
      <c r="C78" s="17"/>
      <c r="D78" s="99"/>
      <c r="G78" s="28"/>
    </row>
    <row r="79" spans="1:7">
      <c r="A79" t="s">
        <v>460</v>
      </c>
      <c r="B79" s="144">
        <v>36.68</v>
      </c>
      <c r="C79" s="17">
        <f>References!B59</f>
        <v>5.7899999999999991</v>
      </c>
      <c r="D79" s="99">
        <f t="shared" si="0"/>
        <v>42.47</v>
      </c>
      <c r="G79" s="28"/>
    </row>
    <row r="80" spans="1:7">
      <c r="A80" t="s">
        <v>543</v>
      </c>
      <c r="B80" s="144">
        <v>18.34</v>
      </c>
      <c r="C80" s="17">
        <f>+D80-B80</f>
        <v>3.66</v>
      </c>
      <c r="D80" s="99">
        <v>22</v>
      </c>
      <c r="F80" s="5"/>
      <c r="G80" s="28"/>
    </row>
    <row r="81" spans="1:7">
      <c r="B81" s="17"/>
      <c r="C81" s="17"/>
      <c r="D81" s="99"/>
      <c r="G81" s="16"/>
    </row>
    <row r="82" spans="1:7">
      <c r="A82" s="13" t="s">
        <v>461</v>
      </c>
      <c r="B82" s="17"/>
      <c r="C82" s="17"/>
      <c r="D82" s="99"/>
      <c r="G82" s="28"/>
    </row>
    <row r="83" spans="1:7">
      <c r="A83" t="s">
        <v>457</v>
      </c>
      <c r="B83" s="17">
        <v>7.86</v>
      </c>
      <c r="C83" s="17">
        <f>+'DF Calcs'!M71</f>
        <v>0.32913450709074304</v>
      </c>
      <c r="D83" s="99">
        <f>B83+C83</f>
        <v>8.1891345070907438</v>
      </c>
      <c r="G83" s="28"/>
    </row>
    <row r="84" spans="1:7">
      <c r="A84" t="s">
        <v>131</v>
      </c>
      <c r="B84" s="144">
        <v>9.2100000000000009</v>
      </c>
      <c r="C84" s="17">
        <f>'DF Calcs'!M23</f>
        <v>0.38721706716558008</v>
      </c>
      <c r="D84" s="99">
        <f t="shared" si="0"/>
        <v>9.5972170671655803</v>
      </c>
      <c r="G84" s="28"/>
    </row>
    <row r="85" spans="1:7">
      <c r="A85" t="s">
        <v>132</v>
      </c>
      <c r="B85" s="144">
        <v>16.04</v>
      </c>
      <c r="C85" s="17">
        <f>'DF Calcs'!M28</f>
        <v>0.73261469107727739</v>
      </c>
      <c r="D85" s="99">
        <f t="shared" si="0"/>
        <v>16.772614691077276</v>
      </c>
      <c r="G85" s="28"/>
    </row>
    <row r="86" spans="1:7">
      <c r="A86" t="s">
        <v>133</v>
      </c>
      <c r="B86" s="144">
        <v>21.13</v>
      </c>
      <c r="C86" s="17">
        <f>'DF Calcs'!M32</f>
        <v>0.94945624869000245</v>
      </c>
      <c r="D86" s="99">
        <f t="shared" si="0"/>
        <v>22.079456248690001</v>
      </c>
      <c r="G86" s="28"/>
    </row>
    <row r="87" spans="1:7">
      <c r="A87" t="s">
        <v>134</v>
      </c>
      <c r="B87" s="144">
        <v>28.76</v>
      </c>
      <c r="C87" s="17">
        <f>'DF Calcs'!M36</f>
        <v>1.301049345676349</v>
      </c>
      <c r="D87" s="99">
        <f t="shared" si="0"/>
        <v>30.061049345676352</v>
      </c>
      <c r="G87" s="28"/>
    </row>
    <row r="88" spans="1:7">
      <c r="A88" t="s">
        <v>135</v>
      </c>
      <c r="B88" s="144">
        <v>38.619999999999997</v>
      </c>
      <c r="C88" s="17">
        <f>'DF Calcs'!M41</f>
        <v>1.5178909032890737</v>
      </c>
      <c r="D88" s="99">
        <f t="shared" si="0"/>
        <v>40.137890903289069</v>
      </c>
      <c r="G88" s="28"/>
    </row>
    <row r="89" spans="1:7">
      <c r="B89" s="17"/>
      <c r="C89" s="17"/>
      <c r="D89" s="99"/>
      <c r="G89" s="28"/>
    </row>
    <row r="90" spans="1:7">
      <c r="A90" t="s">
        <v>462</v>
      </c>
      <c r="B90" s="144">
        <v>12.35</v>
      </c>
      <c r="C90" s="17">
        <f t="shared" ref="C90:C95" si="5">C83</f>
        <v>0.32913450709074304</v>
      </c>
      <c r="D90" s="99">
        <f t="shared" si="0"/>
        <v>12.679134507090742</v>
      </c>
      <c r="G90" s="28"/>
    </row>
    <row r="91" spans="1:7">
      <c r="A91" t="s">
        <v>136</v>
      </c>
      <c r="B91" s="144">
        <v>13.05</v>
      </c>
      <c r="C91" s="17">
        <f t="shared" si="5"/>
        <v>0.38721706716558008</v>
      </c>
      <c r="D91" s="99">
        <f t="shared" si="0"/>
        <v>13.43721706716558</v>
      </c>
      <c r="G91" s="28"/>
    </row>
    <row r="92" spans="1:7">
      <c r="A92" t="s">
        <v>137</v>
      </c>
      <c r="B92" s="144">
        <v>21.17</v>
      </c>
      <c r="C92" s="17">
        <f t="shared" si="5"/>
        <v>0.73261469107727739</v>
      </c>
      <c r="D92" s="99">
        <f t="shared" si="0"/>
        <v>21.902614691077279</v>
      </c>
      <c r="G92" s="28"/>
    </row>
    <row r="93" spans="1:7">
      <c r="A93" t="s">
        <v>138</v>
      </c>
      <c r="B93" s="144">
        <v>25.54</v>
      </c>
      <c r="C93" s="17">
        <f t="shared" si="5"/>
        <v>0.94945624869000245</v>
      </c>
      <c r="D93" s="99">
        <f t="shared" si="0"/>
        <v>26.489456248690001</v>
      </c>
      <c r="G93" s="28"/>
    </row>
    <row r="94" spans="1:7">
      <c r="A94" t="s">
        <v>139</v>
      </c>
      <c r="B94" s="144">
        <v>34.869999999999997</v>
      </c>
      <c r="C94" s="17">
        <f t="shared" si="5"/>
        <v>1.301049345676349</v>
      </c>
      <c r="D94" s="99">
        <f t="shared" si="0"/>
        <v>36.171049345676344</v>
      </c>
      <c r="G94" s="28"/>
    </row>
    <row r="95" spans="1:7">
      <c r="A95" t="s">
        <v>140</v>
      </c>
      <c r="B95" s="144">
        <v>46.79</v>
      </c>
      <c r="C95" s="17">
        <f t="shared" si="5"/>
        <v>1.5178909032890737</v>
      </c>
      <c r="D95" s="99">
        <f t="shared" si="0"/>
        <v>48.307890903289071</v>
      </c>
      <c r="G95" s="28"/>
    </row>
    <row r="96" spans="1:7">
      <c r="B96" s="17"/>
      <c r="C96" s="17"/>
      <c r="D96" s="99"/>
      <c r="G96" s="28"/>
    </row>
    <row r="97" spans="1:7">
      <c r="A97" t="s">
        <v>463</v>
      </c>
      <c r="B97" s="144">
        <v>11.52</v>
      </c>
      <c r="C97" s="17">
        <f>C83</f>
        <v>0.32913450709074304</v>
      </c>
      <c r="D97" s="99">
        <f t="shared" si="0"/>
        <v>11.849134507090742</v>
      </c>
      <c r="G97" s="28"/>
    </row>
    <row r="98" spans="1:7">
      <c r="A98" t="s">
        <v>141</v>
      </c>
      <c r="B98" s="144">
        <v>12.41</v>
      </c>
      <c r="C98" s="17">
        <f>+'DF Calcs'!M44</f>
        <v>0.38721706716558008</v>
      </c>
      <c r="D98" s="99">
        <f t="shared" si="0"/>
        <v>12.79721706716558</v>
      </c>
      <c r="G98" s="28"/>
    </row>
    <row r="99" spans="1:7">
      <c r="A99" t="s">
        <v>146</v>
      </c>
      <c r="B99" s="144">
        <v>22.79</v>
      </c>
      <c r="C99" s="17">
        <f>C85</f>
        <v>0.73261469107727739</v>
      </c>
      <c r="D99" s="99">
        <f t="shared" si="0"/>
        <v>23.522614691077276</v>
      </c>
      <c r="G99" s="28"/>
    </row>
    <row r="100" spans="1:7">
      <c r="A100" t="s">
        <v>147</v>
      </c>
      <c r="B100" s="144">
        <v>29.6</v>
      </c>
      <c r="C100" s="17">
        <f>C86</f>
        <v>0.94945624869000245</v>
      </c>
      <c r="D100" s="99">
        <f t="shared" si="0"/>
        <v>30.549456248690003</v>
      </c>
      <c r="G100" s="28"/>
    </row>
    <row r="101" spans="1:7">
      <c r="A101" t="s">
        <v>522</v>
      </c>
      <c r="B101" s="144">
        <v>35.479999999999997</v>
      </c>
      <c r="C101" s="17">
        <f>C87</f>
        <v>1.301049345676349</v>
      </c>
      <c r="D101" s="99">
        <f t="shared" si="0"/>
        <v>36.781049345676344</v>
      </c>
      <c r="G101" s="28"/>
    </row>
    <row r="102" spans="1:7">
      <c r="B102" s="17"/>
      <c r="C102" s="17"/>
      <c r="D102" s="99"/>
      <c r="G102" s="28"/>
    </row>
    <row r="103" spans="1:7">
      <c r="A103" s="13" t="s">
        <v>464</v>
      </c>
      <c r="B103" s="17"/>
      <c r="C103" s="17"/>
      <c r="D103" s="99"/>
      <c r="G103" s="28"/>
    </row>
    <row r="104" spans="1:7">
      <c r="A104" t="s">
        <v>449</v>
      </c>
      <c r="B104" s="144">
        <v>3.05</v>
      </c>
      <c r="C104" s="17">
        <f>'DF Calcs'!M61</f>
        <v>7.4345676895791371E-2</v>
      </c>
      <c r="D104" s="99">
        <f t="shared" si="0"/>
        <v>3.1243456768957913</v>
      </c>
      <c r="G104" s="28"/>
    </row>
    <row r="105" spans="1:7">
      <c r="A105" t="s">
        <v>465</v>
      </c>
      <c r="B105" s="144">
        <v>4.37</v>
      </c>
      <c r="C105" s="17">
        <f>C104</f>
        <v>7.4345676895791371E-2</v>
      </c>
      <c r="D105" s="99">
        <f t="shared" si="0"/>
        <v>4.4443456768957912</v>
      </c>
      <c r="G105" s="28"/>
    </row>
    <row r="106" spans="1:7">
      <c r="B106" s="17"/>
      <c r="C106" s="17"/>
      <c r="D106" s="99"/>
      <c r="G106" s="28"/>
    </row>
    <row r="107" spans="1:7">
      <c r="A107" t="s">
        <v>450</v>
      </c>
      <c r="B107" s="144">
        <v>3.25</v>
      </c>
      <c r="C107" s="17">
        <f>'DF Calcs'!M62</f>
        <v>7.8992281701778327E-2</v>
      </c>
      <c r="D107" s="99">
        <f t="shared" ref="D107:D138" si="6">B107+C107</f>
        <v>3.3289922817017783</v>
      </c>
      <c r="G107" s="28"/>
    </row>
    <row r="108" spans="1:7">
      <c r="A108" t="s">
        <v>466</v>
      </c>
      <c r="B108" s="144">
        <v>4.62</v>
      </c>
      <c r="C108" s="17">
        <f>C107</f>
        <v>7.8992281701778327E-2</v>
      </c>
      <c r="D108" s="99">
        <f t="shared" si="6"/>
        <v>4.6989922817017789</v>
      </c>
      <c r="G108" s="28"/>
    </row>
    <row r="109" spans="1:7">
      <c r="B109" s="17"/>
      <c r="C109" s="17"/>
      <c r="D109" s="99"/>
      <c r="G109" s="28"/>
    </row>
    <row r="110" spans="1:7">
      <c r="A110" t="s">
        <v>142</v>
      </c>
      <c r="B110" s="144">
        <v>3.95</v>
      </c>
      <c r="C110" s="17">
        <f>'DF Calcs'!M63</f>
        <v>0.11926285668699868</v>
      </c>
      <c r="D110" s="99">
        <f t="shared" si="6"/>
        <v>4.0692628566869988</v>
      </c>
      <c r="G110" s="28"/>
    </row>
    <row r="111" spans="1:7">
      <c r="A111" t="s">
        <v>467</v>
      </c>
      <c r="B111" s="144">
        <v>5.17</v>
      </c>
      <c r="C111" s="17">
        <f>C110</f>
        <v>0.11926285668699868</v>
      </c>
      <c r="D111" s="99">
        <f t="shared" si="6"/>
        <v>5.2892628566869986</v>
      </c>
      <c r="G111" s="28"/>
    </row>
    <row r="112" spans="1:7">
      <c r="B112" s="17"/>
      <c r="C112" s="17"/>
      <c r="D112" s="99"/>
      <c r="G112" s="28"/>
    </row>
    <row r="113" spans="1:7">
      <c r="A113" s="13" t="s">
        <v>468</v>
      </c>
      <c r="B113" s="17"/>
      <c r="C113" s="17"/>
      <c r="D113" s="99"/>
      <c r="G113" s="28"/>
    </row>
    <row r="114" spans="1:7">
      <c r="A114" t="s">
        <v>143</v>
      </c>
      <c r="B114" s="144">
        <v>1.76</v>
      </c>
      <c r="C114" s="17">
        <f>'DF Calcs'!M56</f>
        <v>4.4917179791207296E-2</v>
      </c>
      <c r="D114" s="99">
        <f t="shared" si="6"/>
        <v>1.8049171797912074</v>
      </c>
      <c r="G114" s="28"/>
    </row>
    <row r="115" spans="1:7">
      <c r="A115" t="s">
        <v>469</v>
      </c>
      <c r="B115" s="144">
        <v>2.75</v>
      </c>
      <c r="C115" s="17">
        <f>C114</f>
        <v>4.4917179791207296E-2</v>
      </c>
      <c r="D115" s="99">
        <f t="shared" si="6"/>
        <v>2.7949171797912071</v>
      </c>
      <c r="G115" s="28"/>
    </row>
    <row r="116" spans="1:7">
      <c r="A116" t="s">
        <v>470</v>
      </c>
      <c r="B116" s="144">
        <v>2.27</v>
      </c>
      <c r="C116" s="17">
        <f>C114</f>
        <v>4.4917179791207296E-2</v>
      </c>
      <c r="D116" s="99">
        <f t="shared" si="6"/>
        <v>2.3149171797912071</v>
      </c>
      <c r="G116" s="28"/>
    </row>
    <row r="117" spans="1:7">
      <c r="B117" s="17"/>
      <c r="C117" s="17"/>
      <c r="D117" s="99"/>
      <c r="G117" s="28"/>
    </row>
    <row r="118" spans="1:7">
      <c r="A118" t="s">
        <v>457</v>
      </c>
      <c r="B118" s="146">
        <v>7.84</v>
      </c>
      <c r="C118" s="17">
        <f>C83</f>
        <v>0.32913450709074304</v>
      </c>
      <c r="D118" s="99">
        <f t="shared" si="6"/>
        <v>8.1691345070907424</v>
      </c>
      <c r="G118" s="28"/>
    </row>
    <row r="119" spans="1:7">
      <c r="A119" t="s">
        <v>131</v>
      </c>
      <c r="B119" s="146">
        <v>8.85</v>
      </c>
      <c r="C119" s="17">
        <f>C84</f>
        <v>0.38721706716558008</v>
      </c>
      <c r="D119" s="99">
        <f t="shared" si="6"/>
        <v>9.2372170671655791</v>
      </c>
      <c r="G119" s="28"/>
    </row>
    <row r="120" spans="1:7">
      <c r="A120" t="s">
        <v>132</v>
      </c>
      <c r="B120" s="146">
        <v>15.86</v>
      </c>
      <c r="C120" s="17">
        <f>C85</f>
        <v>0.73261469107727739</v>
      </c>
      <c r="D120" s="99">
        <f t="shared" si="6"/>
        <v>16.592614691077276</v>
      </c>
      <c r="G120" s="28"/>
    </row>
    <row r="121" spans="1:7">
      <c r="A121" t="s">
        <v>133</v>
      </c>
      <c r="B121" s="146">
        <v>21.36</v>
      </c>
      <c r="C121" s="17">
        <f>C86</f>
        <v>0.94945624869000245</v>
      </c>
      <c r="D121" s="99">
        <f t="shared" si="6"/>
        <v>22.309456248690001</v>
      </c>
      <c r="G121" s="28"/>
    </row>
    <row r="122" spans="1:7">
      <c r="A122" t="s">
        <v>134</v>
      </c>
      <c r="B122" s="146">
        <v>28.77</v>
      </c>
      <c r="C122" s="17">
        <f>C87</f>
        <v>1.301049345676349</v>
      </c>
      <c r="D122" s="99">
        <f t="shared" si="6"/>
        <v>30.07104934567635</v>
      </c>
      <c r="G122" s="28"/>
    </row>
    <row r="123" spans="1:7">
      <c r="B123" s="17"/>
      <c r="C123" s="17"/>
      <c r="D123" s="99"/>
      <c r="G123" s="28"/>
    </row>
    <row r="124" spans="1:7">
      <c r="A124" t="s">
        <v>462</v>
      </c>
      <c r="B124" s="146">
        <v>12.54</v>
      </c>
      <c r="C124" s="17">
        <f>C118</f>
        <v>0.32913450709074304</v>
      </c>
      <c r="D124" s="99">
        <f t="shared" si="6"/>
        <v>12.869134507090742</v>
      </c>
      <c r="G124" s="28"/>
    </row>
    <row r="125" spans="1:7">
      <c r="A125" t="s">
        <v>136</v>
      </c>
      <c r="B125" s="146">
        <v>13.24</v>
      </c>
      <c r="C125" s="17">
        <f t="shared" ref="C125:C128" si="7">C119</f>
        <v>0.38721706716558008</v>
      </c>
      <c r="D125" s="99">
        <f t="shared" si="6"/>
        <v>13.62721706716558</v>
      </c>
      <c r="G125" s="28"/>
    </row>
    <row r="126" spans="1:7">
      <c r="A126" t="s">
        <v>137</v>
      </c>
      <c r="B126" s="146">
        <v>21.41</v>
      </c>
      <c r="C126" s="17">
        <f t="shared" si="7"/>
        <v>0.73261469107727739</v>
      </c>
      <c r="D126" s="99">
        <f t="shared" si="6"/>
        <v>22.142614691077277</v>
      </c>
      <c r="G126" s="28"/>
    </row>
    <row r="127" spans="1:7">
      <c r="A127" t="s">
        <v>138</v>
      </c>
      <c r="B127" s="146">
        <v>25.71</v>
      </c>
      <c r="C127" s="17">
        <f t="shared" si="7"/>
        <v>0.94945624869000245</v>
      </c>
      <c r="D127" s="99">
        <f t="shared" si="6"/>
        <v>26.659456248690002</v>
      </c>
      <c r="G127" s="28"/>
    </row>
    <row r="128" spans="1:7">
      <c r="A128" t="s">
        <v>139</v>
      </c>
      <c r="B128" s="146">
        <v>34.81</v>
      </c>
      <c r="C128" s="17">
        <f t="shared" si="7"/>
        <v>1.301049345676349</v>
      </c>
      <c r="D128" s="99">
        <f t="shared" si="6"/>
        <v>36.111049345676349</v>
      </c>
      <c r="G128" s="28"/>
    </row>
    <row r="129" spans="1:7">
      <c r="B129" s="17"/>
      <c r="C129" s="17"/>
      <c r="D129" s="99"/>
      <c r="G129" s="28"/>
    </row>
    <row r="130" spans="1:7">
      <c r="A130" t="s">
        <v>144</v>
      </c>
      <c r="B130" s="144">
        <v>7.58</v>
      </c>
      <c r="C130" s="17">
        <f>'DF Calcs'!M55</f>
        <v>0.19464111242856491</v>
      </c>
      <c r="D130" s="99">
        <f t="shared" si="6"/>
        <v>7.774641112428565</v>
      </c>
      <c r="G130" s="28"/>
    </row>
    <row r="131" spans="1:7">
      <c r="A131" t="s">
        <v>452</v>
      </c>
      <c r="B131" s="144">
        <v>2.75</v>
      </c>
      <c r="C131" s="17">
        <f>'DF Calcs'!M59</f>
        <v>4.4917179791207289E-2</v>
      </c>
      <c r="D131" s="99">
        <f t="shared" si="6"/>
        <v>2.7949171797912071</v>
      </c>
      <c r="G131" s="28"/>
    </row>
    <row r="132" spans="1:7">
      <c r="B132" s="17"/>
      <c r="C132" s="17"/>
      <c r="D132" s="99"/>
      <c r="G132" s="28"/>
    </row>
    <row r="133" spans="1:7">
      <c r="A133" s="13" t="s">
        <v>500</v>
      </c>
      <c r="B133" s="17"/>
      <c r="C133" s="17"/>
      <c r="D133" s="99"/>
      <c r="G133" s="28"/>
    </row>
    <row r="134" spans="1:7">
      <c r="A134" t="s">
        <v>132</v>
      </c>
      <c r="B134" s="146">
        <v>41.41</v>
      </c>
      <c r="C134" s="17">
        <f>'DF Calcs'!M69</f>
        <v>2.0150776175296787</v>
      </c>
      <c r="D134" s="99">
        <f t="shared" ref="D134:D135" si="8">B134+C134</f>
        <v>43.425077617529674</v>
      </c>
      <c r="G134" s="28"/>
    </row>
    <row r="135" spans="1:7">
      <c r="A135" t="s">
        <v>133</v>
      </c>
      <c r="B135" s="146">
        <v>55.14</v>
      </c>
      <c r="C135" s="17">
        <f>'DF Calcs'!M54</f>
        <v>2.611391900964672</v>
      </c>
      <c r="D135" s="99">
        <f t="shared" si="8"/>
        <v>57.75139190096467</v>
      </c>
      <c r="G135" s="28"/>
    </row>
    <row r="136" spans="1:7">
      <c r="B136" s="88">
        <v>0</v>
      </c>
      <c r="C136" s="17"/>
      <c r="D136" s="99"/>
      <c r="G136" s="28"/>
    </row>
    <row r="137" spans="1:7">
      <c r="A137" t="s">
        <v>137</v>
      </c>
      <c r="B137" s="146">
        <v>44.01</v>
      </c>
      <c r="C137" s="17">
        <f>'DF Calcs'!M69</f>
        <v>2.0150776175296787</v>
      </c>
      <c r="D137" s="99">
        <f t="shared" si="6"/>
        <v>46.025077617529675</v>
      </c>
      <c r="G137" s="28"/>
    </row>
    <row r="138" spans="1:7">
      <c r="A138" t="s">
        <v>138</v>
      </c>
      <c r="B138" s="146">
        <v>57.75</v>
      </c>
      <c r="C138" s="17">
        <f>C135</f>
        <v>2.611391900964672</v>
      </c>
      <c r="D138" s="99">
        <f t="shared" si="6"/>
        <v>60.361391900964669</v>
      </c>
      <c r="G138" s="28"/>
    </row>
    <row r="139" spans="1:7">
      <c r="B139" s="17"/>
      <c r="C139" s="17"/>
      <c r="D139" s="99"/>
    </row>
  </sheetData>
  <pageMargins left="0.7" right="0.7" top="0.75" bottom="0.75" header="0.3" footer="0.3"/>
  <pageSetup scale="74" orientation="portrait" r:id="rId1"/>
  <headerFooter>
    <oddFooter>&amp;L&amp;F - &amp;A&amp;R&amp;P of &amp;N</oddFooter>
  </headerFooter>
  <rowBreaks count="2" manualBreakCount="2">
    <brk id="55" max="16383" man="1"/>
    <brk id="10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AA9F-6D2B-4FD0-8B2A-01B933E49B48}">
  <sheetPr>
    <tabColor theme="7" tint="0.59999389629810485"/>
  </sheetPr>
  <dimension ref="A1:AX68"/>
  <sheetViews>
    <sheetView tabSelected="1" zoomScale="90" zoomScaleNormal="90" workbookViewId="0">
      <selection activeCell="B59" sqref="B59"/>
    </sheetView>
  </sheetViews>
  <sheetFormatPr defaultColWidth="9.140625" defaultRowHeight="15" outlineLevelCol="1"/>
  <cols>
    <col min="1" max="1" width="29.7109375" style="226" customWidth="1"/>
    <col min="2" max="2" width="20.28515625" style="226" customWidth="1"/>
    <col min="3" max="3" width="14.85546875" style="226" bestFit="1" customWidth="1"/>
    <col min="4" max="4" width="14.5703125" style="226" customWidth="1"/>
    <col min="5" max="5" width="15.85546875" style="226" customWidth="1"/>
    <col min="6" max="6" width="11.28515625" style="226" customWidth="1"/>
    <col min="7" max="7" width="12.140625" style="226" bestFit="1" customWidth="1"/>
    <col min="8" max="8" width="11.28515625" style="226" customWidth="1"/>
    <col min="9" max="9" width="17.42578125" style="226" customWidth="1"/>
    <col min="10" max="10" width="11.85546875" style="226" customWidth="1"/>
    <col min="11" max="11" width="13.28515625" style="226" bestFit="1" customWidth="1"/>
    <col min="12" max="12" width="13.42578125" style="226" bestFit="1" customWidth="1"/>
    <col min="13" max="13" width="16.7109375" style="226" customWidth="1"/>
    <col min="14" max="14" width="5.5703125" style="226" customWidth="1"/>
    <col min="15" max="15" width="11.5703125" style="226" bestFit="1" customWidth="1"/>
    <col min="16" max="16" width="11.85546875" style="226" bestFit="1" customWidth="1"/>
    <col min="17" max="17" width="11.7109375" style="226" bestFit="1" customWidth="1"/>
    <col min="18" max="18" width="12.85546875" style="226" bestFit="1" customWidth="1"/>
    <col min="19" max="19" width="9.42578125" style="226" bestFit="1" customWidth="1"/>
    <col min="20" max="20" width="11.85546875" style="226" bestFit="1" customWidth="1"/>
    <col min="21" max="21" width="14.140625" style="226" bestFit="1" customWidth="1"/>
    <col min="22" max="22" width="12.7109375" style="226" bestFit="1" customWidth="1"/>
    <col min="23" max="26" width="12.7109375" style="226" customWidth="1"/>
    <col min="27" max="27" width="5.7109375" style="226" customWidth="1"/>
    <col min="28" max="28" width="11.5703125" style="226" bestFit="1" customWidth="1"/>
    <col min="29" max="29" width="12.5703125" style="226" bestFit="1" customWidth="1"/>
    <col min="30" max="30" width="9.140625" style="226"/>
    <col min="31" max="31" width="12.5703125" style="226" bestFit="1" customWidth="1"/>
    <col min="32" max="32" width="9.140625" style="226"/>
    <col min="33" max="33" width="11.5703125" style="226" bestFit="1" customWidth="1"/>
    <col min="34" max="34" width="14.140625" style="226" bestFit="1" customWidth="1"/>
    <col min="35" max="35" width="12.5703125" style="226" bestFit="1" customWidth="1"/>
    <col min="36" max="36" width="9.140625" style="226"/>
    <col min="37" max="37" width="12.5703125" style="226" bestFit="1" customWidth="1"/>
    <col min="38" max="38" width="13.42578125" style="226" bestFit="1" customWidth="1"/>
    <col min="39" max="39" width="13.42578125" style="226" customWidth="1"/>
    <col min="40" max="40" width="9.140625" style="226"/>
    <col min="41" max="42" width="14.28515625" style="226" bestFit="1" customWidth="1"/>
    <col min="43" max="43" width="12.140625" style="226" bestFit="1" customWidth="1"/>
    <col min="44" max="45" width="9.140625" style="226"/>
    <col min="46" max="47" width="12.140625" style="226" hidden="1" customWidth="1" outlineLevel="1"/>
    <col min="48" max="48" width="14" style="226" hidden="1" customWidth="1" outlineLevel="1"/>
    <col min="49" max="49" width="11.140625" style="226" hidden="1" customWidth="1" outlineLevel="1"/>
    <col min="50" max="50" width="9.140625" style="226" collapsed="1"/>
    <col min="51" max="16384" width="9.140625" style="226"/>
  </cols>
  <sheetData>
    <row r="1" spans="1:49">
      <c r="A1" s="225" t="s">
        <v>574</v>
      </c>
      <c r="C1" s="62" t="str">
        <f>+'DF Calcs'!A4</f>
        <v>Customer Counts and Disposal Schedule are from Filing under TG-220446 audit, effective August 1, 2022.</v>
      </c>
      <c r="D1" s="62"/>
      <c r="E1" s="62"/>
      <c r="F1" s="62"/>
      <c r="G1" s="62"/>
      <c r="H1" s="62"/>
      <c r="I1" s="62"/>
    </row>
    <row r="2" spans="1:49">
      <c r="A2" s="227" t="s">
        <v>544</v>
      </c>
    </row>
    <row r="4" spans="1:49">
      <c r="A4" s="228" t="s">
        <v>545</v>
      </c>
      <c r="B4" s="229" t="s">
        <v>546</v>
      </c>
    </row>
    <row r="5" spans="1:49" ht="15.75" thickBot="1">
      <c r="I5" s="230" t="s">
        <v>672</v>
      </c>
      <c r="J5" s="231">
        <v>36.68</v>
      </c>
    </row>
    <row r="6" spans="1:49" ht="15.75" thickBot="1">
      <c r="B6" s="268" t="s">
        <v>547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95"/>
      <c r="O6" s="268" t="s">
        <v>548</v>
      </c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70"/>
      <c r="AA6" s="95"/>
      <c r="AB6" s="268" t="s">
        <v>549</v>
      </c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70"/>
      <c r="AO6" s="226" t="s">
        <v>660</v>
      </c>
    </row>
    <row r="7" spans="1:49" s="232" customFormat="1" ht="30">
      <c r="B7" s="233" t="s">
        <v>550</v>
      </c>
      <c r="C7" s="233" t="s">
        <v>551</v>
      </c>
      <c r="D7" s="233" t="s">
        <v>552</v>
      </c>
      <c r="E7" s="233" t="s">
        <v>671</v>
      </c>
      <c r="F7" s="233" t="s">
        <v>553</v>
      </c>
      <c r="G7" s="233" t="s">
        <v>670</v>
      </c>
      <c r="H7" s="233" t="s">
        <v>554</v>
      </c>
      <c r="I7" s="233" t="s">
        <v>555</v>
      </c>
      <c r="J7" s="271" t="s">
        <v>556</v>
      </c>
      <c r="K7" s="271"/>
      <c r="L7" s="271" t="s">
        <v>557</v>
      </c>
      <c r="M7" s="271"/>
      <c r="N7" s="233"/>
      <c r="O7" s="233" t="s">
        <v>550</v>
      </c>
      <c r="P7" s="233" t="s">
        <v>551</v>
      </c>
      <c r="Q7" s="233" t="s">
        <v>552</v>
      </c>
      <c r="R7" s="233" t="s">
        <v>671</v>
      </c>
      <c r="S7" s="233" t="s">
        <v>553</v>
      </c>
      <c r="T7" s="233" t="s">
        <v>670</v>
      </c>
      <c r="U7" s="233" t="s">
        <v>554</v>
      </c>
      <c r="V7" s="233" t="s">
        <v>555</v>
      </c>
      <c r="W7" s="271" t="s">
        <v>556</v>
      </c>
      <c r="X7" s="271"/>
      <c r="Y7" s="271" t="s">
        <v>557</v>
      </c>
      <c r="Z7" s="271"/>
      <c r="AA7" s="233"/>
      <c r="AB7" s="233" t="s">
        <v>550</v>
      </c>
      <c r="AC7" s="233" t="s">
        <v>551</v>
      </c>
      <c r="AD7" s="233" t="s">
        <v>552</v>
      </c>
      <c r="AE7" s="233" t="s">
        <v>671</v>
      </c>
      <c r="AF7" s="233" t="s">
        <v>553</v>
      </c>
      <c r="AG7" s="233" t="s">
        <v>670</v>
      </c>
      <c r="AH7" s="233" t="s">
        <v>554</v>
      </c>
      <c r="AI7" s="233" t="s">
        <v>555</v>
      </c>
      <c r="AJ7" s="271" t="s">
        <v>556</v>
      </c>
      <c r="AK7" s="271"/>
      <c r="AL7" s="271" t="s">
        <v>557</v>
      </c>
      <c r="AM7" s="271"/>
      <c r="AP7" s="232" t="s">
        <v>661</v>
      </c>
      <c r="AQ7" s="232" t="s">
        <v>662</v>
      </c>
      <c r="AT7" s="232" t="s">
        <v>669</v>
      </c>
      <c r="AU7" s="232" t="s">
        <v>668</v>
      </c>
      <c r="AV7" s="232" t="s">
        <v>662</v>
      </c>
      <c r="AW7" s="232" t="s">
        <v>559</v>
      </c>
    </row>
    <row r="8" spans="1:49">
      <c r="A8" s="234">
        <v>44301</v>
      </c>
      <c r="B8" s="235">
        <v>4026.24</v>
      </c>
      <c r="C8" s="236">
        <v>147403.53</v>
      </c>
      <c r="D8" s="235">
        <v>60.45</v>
      </c>
      <c r="E8" s="236">
        <v>2217.3200000000002</v>
      </c>
      <c r="F8" s="235">
        <v>3070.36</v>
      </c>
      <c r="G8" s="236">
        <v>112533.48</v>
      </c>
      <c r="H8" s="235">
        <v>25.13</v>
      </c>
      <c r="I8" s="236">
        <v>921.74</v>
      </c>
      <c r="J8" s="235">
        <f t="shared" ref="J8:J19" si="0">B8+D8</f>
        <v>4086.6899999999996</v>
      </c>
      <c r="K8" s="236">
        <f t="shared" ref="K8:K19" si="1">C8+E8</f>
        <v>149620.85</v>
      </c>
      <c r="L8" s="235">
        <f t="shared" ref="L8:L19" si="2">F8+H8</f>
        <v>3095.4900000000002</v>
      </c>
      <c r="M8" s="236">
        <f t="shared" ref="M8:M19" si="3">G8+I8</f>
        <v>113455.22</v>
      </c>
      <c r="N8" s="237"/>
      <c r="O8" s="235">
        <v>254.24</v>
      </c>
      <c r="P8" s="236">
        <v>9325.5400000000009</v>
      </c>
      <c r="Q8" s="235">
        <v>493.74</v>
      </c>
      <c r="R8" s="236">
        <v>18042.849999999999</v>
      </c>
      <c r="S8" s="235">
        <v>603.67999999999995</v>
      </c>
      <c r="T8" s="236">
        <v>22155</v>
      </c>
      <c r="U8" s="235">
        <v>1032.6400000000001</v>
      </c>
      <c r="V8" s="236">
        <v>37900.54</v>
      </c>
      <c r="W8" s="235">
        <f t="shared" ref="W8:W19" si="4">O8+Q8</f>
        <v>747.98</v>
      </c>
      <c r="X8" s="236">
        <f t="shared" ref="X8:X19" si="5">P8+R8</f>
        <v>27368.39</v>
      </c>
      <c r="Y8" s="235">
        <f t="shared" ref="Y8:Y19" si="6">S8+U8</f>
        <v>1636.3200000000002</v>
      </c>
      <c r="Z8" s="236">
        <f t="shared" ref="Z8:Z19" si="7">T8+V8</f>
        <v>60055.54</v>
      </c>
      <c r="AA8" s="237"/>
      <c r="AB8" s="235">
        <v>268.94</v>
      </c>
      <c r="AC8" s="236">
        <v>9864.7199999999993</v>
      </c>
      <c r="AD8" s="235">
        <v>1247.94</v>
      </c>
      <c r="AE8" s="236">
        <v>45775.519999999997</v>
      </c>
      <c r="AF8" s="235">
        <v>26.61</v>
      </c>
      <c r="AG8" s="236">
        <v>976.05</v>
      </c>
      <c r="AH8" s="235">
        <v>101.15</v>
      </c>
      <c r="AI8" s="236">
        <v>3716.15</v>
      </c>
      <c r="AJ8" s="235">
        <f t="shared" ref="AJ8:AJ19" si="8">AB8+AD8</f>
        <v>1516.88</v>
      </c>
      <c r="AK8" s="236">
        <f t="shared" ref="AK8:AK19" si="9">AC8+AE8</f>
        <v>55640.24</v>
      </c>
      <c r="AL8" s="235">
        <f t="shared" ref="AL8:AL19" si="10">AF8+AH8</f>
        <v>127.76</v>
      </c>
      <c r="AM8" s="236">
        <f t="shared" ref="AM8:AM19" si="11">AG8+AI8</f>
        <v>4692.2</v>
      </c>
      <c r="AO8" s="238">
        <f t="shared" ref="AO8:AO19" si="12">AM8+AK8+Z8+X8+M8+K8</f>
        <v>410832.44</v>
      </c>
      <c r="AP8" s="236">
        <v>410832</v>
      </c>
      <c r="AQ8" s="238">
        <f t="shared" ref="AQ8:AQ19" si="13">AO8-AP8</f>
        <v>0.44000000000232831</v>
      </c>
      <c r="AR8" s="234">
        <f t="shared" ref="AR8:AR19" si="14">AR7+30</f>
        <v>30</v>
      </c>
      <c r="AT8" s="238">
        <f t="shared" ref="AT8:AT19" si="15">M8+Z8+AM8</f>
        <v>178202.96000000002</v>
      </c>
      <c r="AU8" s="239">
        <v>178203</v>
      </c>
      <c r="AV8" s="240">
        <f t="shared" ref="AV8:AV19" si="16">AT8-AU8</f>
        <v>-3.9999999979045242E-2</v>
      </c>
      <c r="AW8" s="239">
        <f t="shared" ref="AW8:AW19" si="17">AV8/$J$5</f>
        <v>-1.0905125403229347E-3</v>
      </c>
    </row>
    <row r="9" spans="1:49">
      <c r="A9" s="234">
        <f t="shared" ref="A9:A19" si="18">A8+30</f>
        <v>44331</v>
      </c>
      <c r="B9" s="235">
        <v>3991.52</v>
      </c>
      <c r="C9" s="236">
        <v>146168.98000000001</v>
      </c>
      <c r="D9" s="235">
        <v>110.49</v>
      </c>
      <c r="E9" s="236">
        <v>4052.75</v>
      </c>
      <c r="F9" s="235">
        <v>3035.93</v>
      </c>
      <c r="G9" s="236">
        <v>110825.09</v>
      </c>
      <c r="H9" s="235">
        <v>11.27</v>
      </c>
      <c r="I9" s="236">
        <v>418.26</v>
      </c>
      <c r="J9" s="235">
        <f t="shared" si="0"/>
        <v>4102.01</v>
      </c>
      <c r="K9" s="236">
        <f t="shared" si="1"/>
        <v>150221.73000000001</v>
      </c>
      <c r="L9" s="235">
        <f t="shared" si="2"/>
        <v>3047.2</v>
      </c>
      <c r="M9" s="236">
        <f t="shared" si="3"/>
        <v>111243.34999999999</v>
      </c>
      <c r="N9" s="237"/>
      <c r="O9" s="235">
        <v>103.2</v>
      </c>
      <c r="P9" s="236">
        <v>3785.37</v>
      </c>
      <c r="Q9" s="235">
        <v>498.9</v>
      </c>
      <c r="R9" s="236">
        <v>18087.13</v>
      </c>
      <c r="S9" s="235">
        <v>337.63</v>
      </c>
      <c r="T9" s="236">
        <v>12665.06</v>
      </c>
      <c r="U9" s="235">
        <v>1230.7</v>
      </c>
      <c r="V9" s="236">
        <v>45150.12</v>
      </c>
      <c r="W9" s="235">
        <f t="shared" si="4"/>
        <v>602.1</v>
      </c>
      <c r="X9" s="236">
        <f t="shared" si="5"/>
        <v>21872.5</v>
      </c>
      <c r="Y9" s="235">
        <f t="shared" si="6"/>
        <v>1568.33</v>
      </c>
      <c r="Z9" s="236">
        <f t="shared" si="7"/>
        <v>57815.18</v>
      </c>
      <c r="AA9" s="237"/>
      <c r="AB9" s="235">
        <v>248.12</v>
      </c>
      <c r="AC9" s="236">
        <v>9101.07</v>
      </c>
      <c r="AD9" s="235">
        <v>1186.4000000000001</v>
      </c>
      <c r="AE9" s="236">
        <v>43517.2</v>
      </c>
      <c r="AF9" s="235">
        <v>40.96</v>
      </c>
      <c r="AG9" s="236">
        <v>1502.43</v>
      </c>
      <c r="AH9" s="235">
        <v>91.34</v>
      </c>
      <c r="AI9" s="236">
        <v>3350.32</v>
      </c>
      <c r="AJ9" s="235">
        <f t="shared" si="8"/>
        <v>1434.52</v>
      </c>
      <c r="AK9" s="236">
        <f t="shared" si="9"/>
        <v>52618.27</v>
      </c>
      <c r="AL9" s="235">
        <f t="shared" si="10"/>
        <v>132.30000000000001</v>
      </c>
      <c r="AM9" s="236">
        <f t="shared" si="11"/>
        <v>4852.75</v>
      </c>
      <c r="AO9" s="238">
        <f t="shared" si="12"/>
        <v>398623.78</v>
      </c>
      <c r="AP9" s="236">
        <v>398710</v>
      </c>
      <c r="AQ9" s="238">
        <f t="shared" si="13"/>
        <v>-86.21999999997206</v>
      </c>
      <c r="AR9" s="234">
        <f t="shared" si="14"/>
        <v>60</v>
      </c>
      <c r="AT9" s="238">
        <f t="shared" si="15"/>
        <v>173911.28</v>
      </c>
      <c r="AU9" s="239">
        <v>173894</v>
      </c>
      <c r="AV9" s="240">
        <f t="shared" si="16"/>
        <v>17.279999999998836</v>
      </c>
      <c r="AW9" s="239">
        <f t="shared" si="17"/>
        <v>0.47110141766627145</v>
      </c>
    </row>
    <row r="10" spans="1:49">
      <c r="A10" s="234">
        <f t="shared" si="18"/>
        <v>44361</v>
      </c>
      <c r="B10" s="235">
        <v>4533.12</v>
      </c>
      <c r="C10" s="236">
        <v>165509.92000000001</v>
      </c>
      <c r="D10" s="235">
        <v>81.64</v>
      </c>
      <c r="E10" s="236">
        <v>2994.56</v>
      </c>
      <c r="F10" s="235">
        <v>3461.21</v>
      </c>
      <c r="G10" s="236">
        <v>126933.7</v>
      </c>
      <c r="H10" s="235">
        <v>15.3</v>
      </c>
      <c r="I10" s="236">
        <v>561.20000000000005</v>
      </c>
      <c r="J10" s="235">
        <f t="shared" si="0"/>
        <v>4614.76</v>
      </c>
      <c r="K10" s="236">
        <f t="shared" si="1"/>
        <v>168504.48</v>
      </c>
      <c r="L10" s="235">
        <f t="shared" si="2"/>
        <v>3476.51</v>
      </c>
      <c r="M10" s="236">
        <f t="shared" si="3"/>
        <v>127494.9</v>
      </c>
      <c r="N10" s="237"/>
      <c r="O10" s="235">
        <v>133.66</v>
      </c>
      <c r="P10" s="236">
        <v>4902.6499999999996</v>
      </c>
      <c r="Q10" s="235">
        <v>627.36</v>
      </c>
      <c r="R10" s="236">
        <v>22733.439999999999</v>
      </c>
      <c r="S10" s="235">
        <v>684.8</v>
      </c>
      <c r="T10" s="236">
        <v>25127.69</v>
      </c>
      <c r="U10" s="235">
        <v>1123.8499999999999</v>
      </c>
      <c r="V10" s="236">
        <v>41246.86</v>
      </c>
      <c r="W10" s="235">
        <f t="shared" si="4"/>
        <v>761.02</v>
      </c>
      <c r="X10" s="236">
        <f t="shared" si="5"/>
        <v>27636.089999999997</v>
      </c>
      <c r="Y10" s="235">
        <f t="shared" si="6"/>
        <v>1808.6499999999999</v>
      </c>
      <c r="Z10" s="236">
        <f t="shared" si="7"/>
        <v>66374.55</v>
      </c>
      <c r="AA10" s="237"/>
      <c r="AB10" s="235">
        <v>244.45</v>
      </c>
      <c r="AC10" s="236">
        <v>8966.4500000000007</v>
      </c>
      <c r="AD10" s="235">
        <v>1292.17</v>
      </c>
      <c r="AE10" s="236">
        <v>47396.77</v>
      </c>
      <c r="AF10" s="235">
        <v>51.64</v>
      </c>
      <c r="AG10" s="236">
        <v>1894.18</v>
      </c>
      <c r="AH10" s="235">
        <v>110.96</v>
      </c>
      <c r="AI10" s="236">
        <v>4069.97</v>
      </c>
      <c r="AJ10" s="235">
        <f t="shared" si="8"/>
        <v>1536.6200000000001</v>
      </c>
      <c r="AK10" s="236">
        <f t="shared" si="9"/>
        <v>56363.22</v>
      </c>
      <c r="AL10" s="235">
        <f t="shared" si="10"/>
        <v>162.6</v>
      </c>
      <c r="AM10" s="236">
        <f t="shared" si="11"/>
        <v>5964.15</v>
      </c>
      <c r="AO10" s="238">
        <f t="shared" si="12"/>
        <v>452337.39</v>
      </c>
      <c r="AP10" s="236">
        <v>452251</v>
      </c>
      <c r="AQ10" s="238">
        <f t="shared" si="13"/>
        <v>86.39000000001397</v>
      </c>
      <c r="AR10" s="234">
        <f t="shared" si="14"/>
        <v>90</v>
      </c>
      <c r="AT10" s="238">
        <f t="shared" si="15"/>
        <v>199833.60000000001</v>
      </c>
      <c r="AU10" s="239">
        <v>199565</v>
      </c>
      <c r="AV10" s="240">
        <f t="shared" si="16"/>
        <v>268.60000000000582</v>
      </c>
      <c r="AW10" s="239">
        <f t="shared" si="17"/>
        <v>7.3227917121048476</v>
      </c>
    </row>
    <row r="11" spans="1:49">
      <c r="A11" s="234">
        <f t="shared" si="18"/>
        <v>44391</v>
      </c>
      <c r="B11" s="235">
        <v>4242.83</v>
      </c>
      <c r="C11" s="236">
        <v>155208.12</v>
      </c>
      <c r="D11" s="235">
        <v>109.9</v>
      </c>
      <c r="E11" s="236">
        <v>4031.13</v>
      </c>
      <c r="F11" s="235">
        <v>3436.97</v>
      </c>
      <c r="G11" s="236">
        <v>126085.66</v>
      </c>
      <c r="H11" s="235">
        <v>9.4499999999999993</v>
      </c>
      <c r="I11" s="236">
        <v>349.67</v>
      </c>
      <c r="J11" s="235">
        <f t="shared" si="0"/>
        <v>4352.7299999999996</v>
      </c>
      <c r="K11" s="236">
        <f t="shared" si="1"/>
        <v>159239.25</v>
      </c>
      <c r="L11" s="235">
        <f t="shared" si="2"/>
        <v>3446.4199999999996</v>
      </c>
      <c r="M11" s="236">
        <f t="shared" si="3"/>
        <v>126435.33</v>
      </c>
      <c r="N11" s="237"/>
      <c r="O11" s="235">
        <v>58.04</v>
      </c>
      <c r="P11" s="236">
        <v>2128.92</v>
      </c>
      <c r="Q11" s="235">
        <v>642.75</v>
      </c>
      <c r="R11" s="236">
        <v>23468.21</v>
      </c>
      <c r="S11" s="235">
        <v>468.42</v>
      </c>
      <c r="T11" s="236">
        <v>17181.71</v>
      </c>
      <c r="U11" s="235">
        <v>1252.18</v>
      </c>
      <c r="V11" s="236">
        <v>45945.88</v>
      </c>
      <c r="W11" s="235">
        <f t="shared" si="4"/>
        <v>700.79</v>
      </c>
      <c r="X11" s="236">
        <f t="shared" si="5"/>
        <v>25597.129999999997</v>
      </c>
      <c r="Y11" s="235">
        <f t="shared" si="6"/>
        <v>1720.6000000000001</v>
      </c>
      <c r="Z11" s="236">
        <f t="shared" si="7"/>
        <v>63127.59</v>
      </c>
      <c r="AA11" s="237"/>
      <c r="AB11" s="235">
        <v>233.93</v>
      </c>
      <c r="AC11" s="236">
        <v>8580.5499999999993</v>
      </c>
      <c r="AD11" s="235">
        <v>1244.27</v>
      </c>
      <c r="AE11" s="236">
        <v>45639.88</v>
      </c>
      <c r="AF11" s="235">
        <v>53.8</v>
      </c>
      <c r="AG11" s="236">
        <v>1979.36</v>
      </c>
      <c r="AH11" s="235">
        <v>93.8</v>
      </c>
      <c r="AI11" s="236">
        <v>3440.59</v>
      </c>
      <c r="AJ11" s="235">
        <f t="shared" si="8"/>
        <v>1478.2</v>
      </c>
      <c r="AK11" s="236">
        <f t="shared" si="9"/>
        <v>54220.429999999993</v>
      </c>
      <c r="AL11" s="235">
        <f t="shared" si="10"/>
        <v>147.6</v>
      </c>
      <c r="AM11" s="236">
        <f t="shared" si="11"/>
        <v>5419.95</v>
      </c>
      <c r="AO11" s="238">
        <f t="shared" si="12"/>
        <v>434039.68</v>
      </c>
      <c r="AP11" s="236">
        <v>434030</v>
      </c>
      <c r="AQ11" s="238">
        <f t="shared" si="13"/>
        <v>9.6799999999930151</v>
      </c>
      <c r="AR11" s="234">
        <f t="shared" si="14"/>
        <v>120</v>
      </c>
      <c r="AT11" s="238">
        <f t="shared" si="15"/>
        <v>194982.87</v>
      </c>
      <c r="AU11" s="239">
        <v>195216</v>
      </c>
      <c r="AV11" s="240">
        <f t="shared" si="16"/>
        <v>-233.13000000000466</v>
      </c>
      <c r="AW11" s="239">
        <f t="shared" si="17"/>
        <v>-6.3557797164668663</v>
      </c>
    </row>
    <row r="12" spans="1:49">
      <c r="A12" s="234">
        <f t="shared" si="18"/>
        <v>44421</v>
      </c>
      <c r="B12" s="235">
        <v>4430.53</v>
      </c>
      <c r="C12" s="236">
        <v>162076.76</v>
      </c>
      <c r="D12" s="235">
        <v>113.83</v>
      </c>
      <c r="E12" s="236">
        <v>4175.26</v>
      </c>
      <c r="F12" s="235">
        <v>3326.39</v>
      </c>
      <c r="G12" s="236">
        <v>122108.47</v>
      </c>
      <c r="H12" s="235">
        <v>30.88</v>
      </c>
      <c r="I12" s="236">
        <v>1132.67</v>
      </c>
      <c r="J12" s="235">
        <f t="shared" si="0"/>
        <v>4544.3599999999997</v>
      </c>
      <c r="K12" s="236">
        <f t="shared" si="1"/>
        <v>166252.02000000002</v>
      </c>
      <c r="L12" s="235">
        <f t="shared" si="2"/>
        <v>3357.27</v>
      </c>
      <c r="M12" s="236">
        <f t="shared" si="3"/>
        <v>123241.14</v>
      </c>
      <c r="N12" s="237"/>
      <c r="O12" s="235">
        <v>71.69</v>
      </c>
      <c r="P12" s="236">
        <v>2629.59</v>
      </c>
      <c r="Q12" s="235">
        <v>700.1</v>
      </c>
      <c r="R12" s="236">
        <v>25679.7</v>
      </c>
      <c r="S12" s="235">
        <v>571.42999999999995</v>
      </c>
      <c r="T12" s="236">
        <v>20960.02</v>
      </c>
      <c r="U12" s="235">
        <v>1141.2</v>
      </c>
      <c r="V12" s="236">
        <v>41873.68</v>
      </c>
      <c r="W12" s="235">
        <f t="shared" si="4"/>
        <v>771.79</v>
      </c>
      <c r="X12" s="236">
        <f t="shared" si="5"/>
        <v>28309.29</v>
      </c>
      <c r="Y12" s="235">
        <f t="shared" si="6"/>
        <v>1712.63</v>
      </c>
      <c r="Z12" s="236">
        <f t="shared" si="7"/>
        <v>62833.7</v>
      </c>
      <c r="AA12" s="237"/>
      <c r="AB12" s="235">
        <v>216.06</v>
      </c>
      <c r="AC12" s="236">
        <v>7931.09</v>
      </c>
      <c r="AD12" s="235">
        <v>1378.01</v>
      </c>
      <c r="AE12" s="236">
        <v>48717.41</v>
      </c>
      <c r="AF12" s="235">
        <v>32.97</v>
      </c>
      <c r="AG12" s="236">
        <v>1209.3399999999999</v>
      </c>
      <c r="AH12" s="235">
        <v>82.3</v>
      </c>
      <c r="AI12" s="236">
        <v>3038.78</v>
      </c>
      <c r="AJ12" s="235">
        <f t="shared" si="8"/>
        <v>1594.07</v>
      </c>
      <c r="AK12" s="236">
        <f t="shared" si="9"/>
        <v>56648.5</v>
      </c>
      <c r="AL12" s="235">
        <f t="shared" si="10"/>
        <v>115.27</v>
      </c>
      <c r="AM12" s="236">
        <f t="shared" si="11"/>
        <v>4248.12</v>
      </c>
      <c r="AO12" s="238">
        <f t="shared" si="12"/>
        <v>441532.77</v>
      </c>
      <c r="AP12" s="236">
        <v>441637</v>
      </c>
      <c r="AQ12" s="238">
        <f t="shared" si="13"/>
        <v>-104.22999999998137</v>
      </c>
      <c r="AR12" s="234">
        <f t="shared" si="14"/>
        <v>150</v>
      </c>
      <c r="AT12" s="238">
        <f t="shared" si="15"/>
        <v>190322.96</v>
      </c>
      <c r="AU12" s="239">
        <v>190258</v>
      </c>
      <c r="AV12" s="240">
        <f t="shared" si="16"/>
        <v>64.959999999991851</v>
      </c>
      <c r="AW12" s="239">
        <f t="shared" si="17"/>
        <v>1.7709923664119915</v>
      </c>
    </row>
    <row r="13" spans="1:49">
      <c r="A13" s="234">
        <f t="shared" si="18"/>
        <v>44451</v>
      </c>
      <c r="B13" s="235">
        <v>4433.47</v>
      </c>
      <c r="C13" s="236">
        <v>161644.49</v>
      </c>
      <c r="D13" s="235">
        <v>107.31</v>
      </c>
      <c r="E13" s="236">
        <v>3936.13</v>
      </c>
      <c r="F13" s="235">
        <v>3209.24</v>
      </c>
      <c r="G13" s="236">
        <v>117289.79</v>
      </c>
      <c r="H13" s="235">
        <v>21.01</v>
      </c>
      <c r="I13" s="236">
        <v>770.63</v>
      </c>
      <c r="J13" s="235">
        <f t="shared" si="0"/>
        <v>4540.7800000000007</v>
      </c>
      <c r="K13" s="236">
        <f t="shared" si="1"/>
        <v>165580.62</v>
      </c>
      <c r="L13" s="235">
        <f t="shared" si="2"/>
        <v>3230.25</v>
      </c>
      <c r="M13" s="236">
        <f t="shared" si="3"/>
        <v>118060.42</v>
      </c>
      <c r="N13" s="237"/>
      <c r="O13" s="235">
        <v>67.73</v>
      </c>
      <c r="P13" s="236">
        <v>2484.34</v>
      </c>
      <c r="Q13" s="235">
        <v>675.91</v>
      </c>
      <c r="R13" s="236">
        <v>24792.33</v>
      </c>
      <c r="S13" s="235">
        <v>631.22</v>
      </c>
      <c r="T13" s="236">
        <v>23153.19</v>
      </c>
      <c r="U13" s="235">
        <v>1013.96</v>
      </c>
      <c r="V13" s="236">
        <v>37432</v>
      </c>
      <c r="W13" s="235">
        <f t="shared" si="4"/>
        <v>743.64</v>
      </c>
      <c r="X13" s="236">
        <f t="shared" si="5"/>
        <v>27276.670000000002</v>
      </c>
      <c r="Y13" s="235">
        <f t="shared" si="6"/>
        <v>1645.18</v>
      </c>
      <c r="Z13" s="236">
        <f t="shared" si="7"/>
        <v>60585.19</v>
      </c>
      <c r="AA13" s="237"/>
      <c r="AB13" s="235">
        <v>244.61</v>
      </c>
      <c r="AC13" s="236">
        <v>8972.2900000000009</v>
      </c>
      <c r="AD13" s="235">
        <v>1230.4000000000001</v>
      </c>
      <c r="AE13" s="236">
        <v>45143.040000000001</v>
      </c>
      <c r="AF13" s="235">
        <v>34.21</v>
      </c>
      <c r="AG13" s="236">
        <v>1254.81</v>
      </c>
      <c r="AH13" s="235">
        <v>101.87</v>
      </c>
      <c r="AI13" s="236">
        <v>3757.84</v>
      </c>
      <c r="AJ13" s="235">
        <f t="shared" si="8"/>
        <v>1475.0100000000002</v>
      </c>
      <c r="AK13" s="236">
        <f t="shared" si="9"/>
        <v>54115.33</v>
      </c>
      <c r="AL13" s="235">
        <f t="shared" si="10"/>
        <v>136.08000000000001</v>
      </c>
      <c r="AM13" s="236">
        <f t="shared" si="11"/>
        <v>5012.6499999999996</v>
      </c>
      <c r="AO13" s="238">
        <f t="shared" si="12"/>
        <v>430630.88</v>
      </c>
      <c r="AP13" s="236">
        <v>430631</v>
      </c>
      <c r="AQ13" s="238">
        <f t="shared" si="13"/>
        <v>-0.11999999999534339</v>
      </c>
      <c r="AR13" s="234">
        <f t="shared" si="14"/>
        <v>180</v>
      </c>
      <c r="AT13" s="238">
        <f t="shared" si="15"/>
        <v>183658.25999999998</v>
      </c>
      <c r="AU13" s="239">
        <v>183584</v>
      </c>
      <c r="AV13" s="240">
        <f t="shared" si="16"/>
        <v>74.259999999980209</v>
      </c>
      <c r="AW13" s="239">
        <f t="shared" si="17"/>
        <v>2.0245365321695803</v>
      </c>
    </row>
    <row r="14" spans="1:49">
      <c r="A14" s="234">
        <f t="shared" si="18"/>
        <v>44481</v>
      </c>
      <c r="B14" s="235">
        <v>4128.47</v>
      </c>
      <c r="C14" s="236">
        <v>151576.42000000001</v>
      </c>
      <c r="D14" s="235">
        <v>123.63</v>
      </c>
      <c r="E14" s="236">
        <v>4401.08</v>
      </c>
      <c r="F14" s="235">
        <v>3225.19</v>
      </c>
      <c r="G14" s="236">
        <v>118318.55</v>
      </c>
      <c r="H14" s="235">
        <v>26.66</v>
      </c>
      <c r="I14" s="236">
        <v>977.89</v>
      </c>
      <c r="J14" s="235">
        <f t="shared" si="0"/>
        <v>4252.1000000000004</v>
      </c>
      <c r="K14" s="236">
        <f t="shared" si="1"/>
        <v>155977.5</v>
      </c>
      <c r="L14" s="235">
        <f t="shared" si="2"/>
        <v>3251.85</v>
      </c>
      <c r="M14" s="236">
        <f t="shared" si="3"/>
        <v>119296.44</v>
      </c>
      <c r="N14" s="237"/>
      <c r="O14" s="235">
        <v>57.74</v>
      </c>
      <c r="P14" s="236">
        <v>2117.9</v>
      </c>
      <c r="Q14" s="235">
        <v>634.76</v>
      </c>
      <c r="R14" s="236">
        <v>23283.02</v>
      </c>
      <c r="S14" s="235">
        <v>785.75</v>
      </c>
      <c r="T14" s="236">
        <v>28821.360000000001</v>
      </c>
      <c r="U14" s="235">
        <v>1101.56</v>
      </c>
      <c r="V14" s="236">
        <v>40412.300000000003</v>
      </c>
      <c r="W14" s="235">
        <f t="shared" si="4"/>
        <v>692.5</v>
      </c>
      <c r="X14" s="236">
        <f t="shared" si="5"/>
        <v>25400.920000000002</v>
      </c>
      <c r="Y14" s="235">
        <f t="shared" si="6"/>
        <v>1887.31</v>
      </c>
      <c r="Z14" s="236">
        <f t="shared" si="7"/>
        <v>69233.66</v>
      </c>
      <c r="AA14" s="237"/>
      <c r="AB14" s="235">
        <v>217.59</v>
      </c>
      <c r="AC14" s="236">
        <v>7987.2</v>
      </c>
      <c r="AD14" s="235">
        <v>1115.0899999999999</v>
      </c>
      <c r="AE14" s="236">
        <v>40901.54</v>
      </c>
      <c r="AF14" s="235">
        <v>25.44</v>
      </c>
      <c r="AG14" s="236">
        <v>939.15</v>
      </c>
      <c r="AH14" s="235">
        <v>95.31</v>
      </c>
      <c r="AI14" s="236">
        <v>3525.97</v>
      </c>
      <c r="AJ14" s="235">
        <f t="shared" si="8"/>
        <v>1332.6799999999998</v>
      </c>
      <c r="AK14" s="236">
        <f t="shared" si="9"/>
        <v>48888.74</v>
      </c>
      <c r="AL14" s="235">
        <f t="shared" si="10"/>
        <v>120.75</v>
      </c>
      <c r="AM14" s="236">
        <f t="shared" si="11"/>
        <v>4465.12</v>
      </c>
      <c r="AO14" s="238">
        <f t="shared" si="12"/>
        <v>423262.38</v>
      </c>
      <c r="AP14" s="236">
        <v>423299</v>
      </c>
      <c r="AQ14" s="238">
        <f t="shared" si="13"/>
        <v>-36.619999999995343</v>
      </c>
      <c r="AR14" s="234">
        <f t="shared" si="14"/>
        <v>210</v>
      </c>
      <c r="AT14" s="238">
        <f t="shared" si="15"/>
        <v>192995.22</v>
      </c>
      <c r="AU14" s="239">
        <v>192108</v>
      </c>
      <c r="AV14" s="240">
        <f t="shared" si="16"/>
        <v>887.22000000000116</v>
      </c>
      <c r="AW14" s="239">
        <f t="shared" si="17"/>
        <v>24.188113413304286</v>
      </c>
    </row>
    <row r="15" spans="1:49">
      <c r="A15" s="234">
        <f t="shared" si="18"/>
        <v>44511</v>
      </c>
      <c r="B15" s="235">
        <v>4364.34</v>
      </c>
      <c r="C15" s="236">
        <v>160083.96</v>
      </c>
      <c r="D15" s="235">
        <v>126.58</v>
      </c>
      <c r="E15" s="236">
        <v>4128.63</v>
      </c>
      <c r="F15" s="235">
        <v>2981.79</v>
      </c>
      <c r="G15" s="236">
        <v>109395.78</v>
      </c>
      <c r="H15" s="235">
        <v>45.52</v>
      </c>
      <c r="I15" s="236">
        <v>1674.31</v>
      </c>
      <c r="J15" s="235">
        <f t="shared" si="0"/>
        <v>4490.92</v>
      </c>
      <c r="K15" s="236">
        <f t="shared" si="1"/>
        <v>164212.59</v>
      </c>
      <c r="L15" s="235">
        <f t="shared" si="2"/>
        <v>3027.31</v>
      </c>
      <c r="M15" s="236">
        <f t="shared" si="3"/>
        <v>111070.09</v>
      </c>
      <c r="N15" s="237"/>
      <c r="O15" s="235">
        <v>81.84</v>
      </c>
      <c r="P15" s="236">
        <v>3001.89</v>
      </c>
      <c r="Q15" s="235">
        <v>665.25</v>
      </c>
      <c r="R15" s="236">
        <v>24401.38</v>
      </c>
      <c r="S15" s="235">
        <v>796.09</v>
      </c>
      <c r="T15" s="236">
        <v>29200.560000000001</v>
      </c>
      <c r="U15" s="235">
        <v>1499.72</v>
      </c>
      <c r="V15" s="236">
        <v>55047.69</v>
      </c>
      <c r="W15" s="235">
        <f t="shared" si="4"/>
        <v>747.09</v>
      </c>
      <c r="X15" s="236">
        <f t="shared" si="5"/>
        <v>27403.27</v>
      </c>
      <c r="Y15" s="235">
        <f t="shared" si="6"/>
        <v>2295.81</v>
      </c>
      <c r="Z15" s="236">
        <f t="shared" si="7"/>
        <v>84248.25</v>
      </c>
      <c r="AA15" s="237"/>
      <c r="AB15" s="235">
        <v>202.22</v>
      </c>
      <c r="AC15" s="236">
        <v>7417.42</v>
      </c>
      <c r="AD15" s="235">
        <v>1227.9100000000001</v>
      </c>
      <c r="AE15" s="236">
        <v>45039.72</v>
      </c>
      <c r="AF15" s="235">
        <v>27.65</v>
      </c>
      <c r="AG15" s="236">
        <v>1014.21</v>
      </c>
      <c r="AH15" s="235">
        <v>110.74</v>
      </c>
      <c r="AI15" s="236">
        <v>4067.92</v>
      </c>
      <c r="AJ15" s="235">
        <f t="shared" si="8"/>
        <v>1430.13</v>
      </c>
      <c r="AK15" s="236">
        <f t="shared" si="9"/>
        <v>52457.14</v>
      </c>
      <c r="AL15" s="235">
        <f t="shared" si="10"/>
        <v>138.38999999999999</v>
      </c>
      <c r="AM15" s="236">
        <f t="shared" si="11"/>
        <v>5082.13</v>
      </c>
      <c r="AO15" s="238">
        <f t="shared" si="12"/>
        <v>444473.47</v>
      </c>
      <c r="AP15" s="236">
        <v>444473</v>
      </c>
      <c r="AQ15" s="238">
        <f t="shared" si="13"/>
        <v>0.46999999997206032</v>
      </c>
      <c r="AR15" s="234">
        <f t="shared" si="14"/>
        <v>240</v>
      </c>
      <c r="AT15" s="238">
        <f t="shared" si="15"/>
        <v>200400.47</v>
      </c>
      <c r="AU15" s="239">
        <v>200388</v>
      </c>
      <c r="AV15" s="240">
        <f t="shared" si="16"/>
        <v>12.470000000001164</v>
      </c>
      <c r="AW15" s="239">
        <f t="shared" si="17"/>
        <v>0.33996728462380493</v>
      </c>
    </row>
    <row r="16" spans="1:49">
      <c r="A16" s="234">
        <f t="shared" si="18"/>
        <v>44541</v>
      </c>
      <c r="B16" s="235">
        <v>3929.76</v>
      </c>
      <c r="C16" s="236">
        <v>144153.25</v>
      </c>
      <c r="D16" s="235">
        <v>79.930000000000007</v>
      </c>
      <c r="E16" s="236">
        <v>2766.52</v>
      </c>
      <c r="F16" s="235">
        <v>2658.73</v>
      </c>
      <c r="G16" s="236">
        <v>97366.98</v>
      </c>
      <c r="H16" s="235">
        <v>8.06</v>
      </c>
      <c r="I16" s="236">
        <v>305.51</v>
      </c>
      <c r="J16" s="235">
        <f t="shared" si="0"/>
        <v>4009.69</v>
      </c>
      <c r="K16" s="236">
        <f t="shared" si="1"/>
        <v>146919.76999999999</v>
      </c>
      <c r="L16" s="235">
        <f t="shared" si="2"/>
        <v>2666.79</v>
      </c>
      <c r="M16" s="236">
        <f t="shared" si="3"/>
        <v>97672.489999999991</v>
      </c>
      <c r="N16" s="237"/>
      <c r="O16" s="235">
        <v>104.81</v>
      </c>
      <c r="P16" s="236">
        <v>3844.45</v>
      </c>
      <c r="Q16" s="235">
        <v>556.46</v>
      </c>
      <c r="R16" s="236">
        <v>20410.97</v>
      </c>
      <c r="S16" s="235">
        <v>440.17</v>
      </c>
      <c r="T16" s="236">
        <v>16146.34</v>
      </c>
      <c r="U16" s="235">
        <v>1083.17</v>
      </c>
      <c r="V16" s="236">
        <v>39808.67</v>
      </c>
      <c r="W16" s="235">
        <f t="shared" si="4"/>
        <v>661.27</v>
      </c>
      <c r="X16" s="236">
        <f t="shared" si="5"/>
        <v>24255.420000000002</v>
      </c>
      <c r="Y16" s="235">
        <f t="shared" si="6"/>
        <v>1523.3400000000001</v>
      </c>
      <c r="Z16" s="236">
        <f t="shared" si="7"/>
        <v>55955.009999999995</v>
      </c>
      <c r="AA16" s="237"/>
      <c r="AB16" s="235">
        <v>271.64</v>
      </c>
      <c r="AC16" s="236">
        <v>9963.76</v>
      </c>
      <c r="AD16" s="235">
        <v>1005.86</v>
      </c>
      <c r="AE16" s="236">
        <v>36876.589999999997</v>
      </c>
      <c r="AF16" s="235">
        <v>22.38</v>
      </c>
      <c r="AG16" s="236">
        <v>820.91</v>
      </c>
      <c r="AH16" s="235">
        <v>84.46</v>
      </c>
      <c r="AI16" s="236">
        <v>3106.58</v>
      </c>
      <c r="AJ16" s="235">
        <f t="shared" si="8"/>
        <v>1277.5</v>
      </c>
      <c r="AK16" s="236">
        <f t="shared" si="9"/>
        <v>46840.35</v>
      </c>
      <c r="AL16" s="235">
        <f t="shared" si="10"/>
        <v>106.83999999999999</v>
      </c>
      <c r="AM16" s="236">
        <f t="shared" si="11"/>
        <v>3927.49</v>
      </c>
      <c r="AO16" s="238">
        <f t="shared" si="12"/>
        <v>375570.52999999997</v>
      </c>
      <c r="AP16" s="236">
        <v>375571</v>
      </c>
      <c r="AQ16" s="238">
        <f t="shared" si="13"/>
        <v>-0.47000000003026798</v>
      </c>
      <c r="AR16" s="234">
        <f t="shared" si="14"/>
        <v>270</v>
      </c>
      <c r="AT16" s="238">
        <f t="shared" si="15"/>
        <v>157554.99</v>
      </c>
      <c r="AU16" s="239">
        <v>147951</v>
      </c>
      <c r="AV16" s="240">
        <f t="shared" si="16"/>
        <v>9603.9899999999907</v>
      </c>
      <c r="AW16" s="239">
        <f t="shared" si="17"/>
        <v>261.83178844056681</v>
      </c>
    </row>
    <row r="17" spans="1:49">
      <c r="A17" s="234">
        <f t="shared" si="18"/>
        <v>44571</v>
      </c>
      <c r="B17" s="235">
        <v>3360.66</v>
      </c>
      <c r="C17" s="236">
        <v>123268.99</v>
      </c>
      <c r="D17" s="235">
        <v>56.91</v>
      </c>
      <c r="E17" s="236">
        <v>2087.4499999999998</v>
      </c>
      <c r="F17" s="235">
        <v>2234.62</v>
      </c>
      <c r="G17" s="236">
        <v>81972.740000000005</v>
      </c>
      <c r="H17" s="235">
        <v>11.28</v>
      </c>
      <c r="I17" s="236">
        <v>415.69</v>
      </c>
      <c r="J17" s="235">
        <f t="shared" si="0"/>
        <v>3417.5699999999997</v>
      </c>
      <c r="K17" s="236">
        <f t="shared" si="1"/>
        <v>125356.44</v>
      </c>
      <c r="L17" s="235">
        <f t="shared" si="2"/>
        <v>2245.9</v>
      </c>
      <c r="M17" s="236">
        <f t="shared" si="3"/>
        <v>82388.430000000008</v>
      </c>
      <c r="N17" s="237"/>
      <c r="O17" s="235">
        <v>99.62</v>
      </c>
      <c r="P17" s="236">
        <v>3654.07</v>
      </c>
      <c r="Q17" s="235">
        <v>465.91</v>
      </c>
      <c r="R17" s="236">
        <v>17089.57</v>
      </c>
      <c r="S17" s="235">
        <v>304.64</v>
      </c>
      <c r="T17" s="236">
        <v>11186.23</v>
      </c>
      <c r="U17" s="235">
        <v>810.33</v>
      </c>
      <c r="V17" s="236">
        <v>29734.93</v>
      </c>
      <c r="W17" s="235">
        <f t="shared" si="4"/>
        <v>565.53</v>
      </c>
      <c r="X17" s="236">
        <f t="shared" si="5"/>
        <v>20743.64</v>
      </c>
      <c r="Y17" s="235">
        <f t="shared" si="6"/>
        <v>1114.97</v>
      </c>
      <c r="Z17" s="236">
        <f t="shared" si="7"/>
        <v>40921.160000000003</v>
      </c>
      <c r="AA17" s="237"/>
      <c r="AB17" s="235">
        <v>193.79</v>
      </c>
      <c r="AC17" s="236">
        <v>7108.22</v>
      </c>
      <c r="AD17" s="235">
        <v>940.11</v>
      </c>
      <c r="AE17" s="236">
        <v>34483.269999999997</v>
      </c>
      <c r="AF17" s="235">
        <v>6.06</v>
      </c>
      <c r="AG17" s="236">
        <v>222.28</v>
      </c>
      <c r="AH17" s="235">
        <v>75.94</v>
      </c>
      <c r="AI17" s="236">
        <v>2785.45</v>
      </c>
      <c r="AJ17" s="235">
        <f t="shared" si="8"/>
        <v>1133.9000000000001</v>
      </c>
      <c r="AK17" s="236">
        <f t="shared" si="9"/>
        <v>41591.49</v>
      </c>
      <c r="AL17" s="235">
        <f t="shared" si="10"/>
        <v>82</v>
      </c>
      <c r="AM17" s="236">
        <f t="shared" si="11"/>
        <v>3007.73</v>
      </c>
      <c r="AO17" s="238">
        <f t="shared" si="12"/>
        <v>314008.89</v>
      </c>
      <c r="AP17" s="236">
        <v>314009</v>
      </c>
      <c r="AQ17" s="238">
        <f t="shared" si="13"/>
        <v>-0.10999999998603016</v>
      </c>
      <c r="AR17" s="234">
        <f t="shared" si="14"/>
        <v>300</v>
      </c>
      <c r="AT17" s="238">
        <f t="shared" si="15"/>
        <v>126317.32</v>
      </c>
      <c r="AU17" s="239">
        <v>127618</v>
      </c>
      <c r="AV17" s="240">
        <f t="shared" si="16"/>
        <v>-1300.679999999993</v>
      </c>
      <c r="AW17" s="239">
        <f t="shared" si="17"/>
        <v>-35.460196292257173</v>
      </c>
    </row>
    <row r="18" spans="1:49">
      <c r="A18" s="234">
        <f t="shared" si="18"/>
        <v>44601</v>
      </c>
      <c r="B18" s="235">
        <v>3413.13</v>
      </c>
      <c r="C18" s="236">
        <v>125173.23</v>
      </c>
      <c r="D18" s="235">
        <v>78.12</v>
      </c>
      <c r="E18" s="236">
        <v>2861.16</v>
      </c>
      <c r="F18" s="235">
        <v>2607.7800000000002</v>
      </c>
      <c r="G18" s="236">
        <v>95669.16</v>
      </c>
      <c r="H18" s="235">
        <v>14.79</v>
      </c>
      <c r="I18" s="236">
        <v>544.17999999999995</v>
      </c>
      <c r="J18" s="235">
        <f t="shared" si="0"/>
        <v>3491.25</v>
      </c>
      <c r="K18" s="236">
        <f t="shared" si="1"/>
        <v>128034.39</v>
      </c>
      <c r="L18" s="235">
        <f t="shared" si="2"/>
        <v>2622.57</v>
      </c>
      <c r="M18" s="236">
        <f t="shared" si="3"/>
        <v>96213.34</v>
      </c>
      <c r="N18" s="237"/>
      <c r="O18" s="235">
        <v>49.68</v>
      </c>
      <c r="P18" s="236">
        <v>1822.28</v>
      </c>
      <c r="Q18" s="235">
        <v>429.65</v>
      </c>
      <c r="R18" s="236">
        <v>15759.56</v>
      </c>
      <c r="S18" s="235">
        <v>456.34</v>
      </c>
      <c r="T18" s="236">
        <v>17160.580000000002</v>
      </c>
      <c r="U18" s="235">
        <v>1024.8599999999999</v>
      </c>
      <c r="V18" s="236">
        <v>37598.230000000003</v>
      </c>
      <c r="W18" s="235">
        <f t="shared" si="4"/>
        <v>479.33</v>
      </c>
      <c r="X18" s="236">
        <f t="shared" si="5"/>
        <v>17581.84</v>
      </c>
      <c r="Y18" s="235">
        <f t="shared" si="6"/>
        <v>1481.1999999999998</v>
      </c>
      <c r="Z18" s="236">
        <f t="shared" si="7"/>
        <v>54758.810000000005</v>
      </c>
      <c r="AA18" s="237"/>
      <c r="AB18" s="235">
        <v>209.66</v>
      </c>
      <c r="AC18" s="236">
        <v>7690.34</v>
      </c>
      <c r="AD18" s="235">
        <v>988.27</v>
      </c>
      <c r="AE18" s="236">
        <v>36249.75</v>
      </c>
      <c r="AF18" s="235">
        <v>18.62</v>
      </c>
      <c r="AG18" s="236">
        <v>682.98</v>
      </c>
      <c r="AH18" s="235">
        <v>72.040000000000006</v>
      </c>
      <c r="AI18" s="236">
        <v>2648.55</v>
      </c>
      <c r="AJ18" s="235">
        <f t="shared" si="8"/>
        <v>1197.93</v>
      </c>
      <c r="AK18" s="236">
        <f t="shared" si="9"/>
        <v>43940.09</v>
      </c>
      <c r="AL18" s="235">
        <f t="shared" si="10"/>
        <v>90.660000000000011</v>
      </c>
      <c r="AM18" s="236">
        <f t="shared" si="11"/>
        <v>3331.53</v>
      </c>
      <c r="AO18" s="238">
        <f t="shared" si="12"/>
        <v>343860</v>
      </c>
      <c r="AP18" s="236">
        <v>343860</v>
      </c>
      <c r="AQ18" s="238">
        <f t="shared" si="13"/>
        <v>0</v>
      </c>
      <c r="AR18" s="234">
        <f t="shared" si="14"/>
        <v>330</v>
      </c>
      <c r="AT18" s="238">
        <f t="shared" si="15"/>
        <v>154303.67999999999</v>
      </c>
      <c r="AU18" s="239">
        <v>162225</v>
      </c>
      <c r="AV18" s="240">
        <f t="shared" si="16"/>
        <v>-7921.320000000007</v>
      </c>
      <c r="AW18" s="239">
        <f t="shared" si="17"/>
        <v>-215.95747001090533</v>
      </c>
    </row>
    <row r="19" spans="1:49">
      <c r="A19" s="234">
        <f t="shared" si="18"/>
        <v>44631</v>
      </c>
      <c r="B19" s="235">
        <v>4225.91</v>
      </c>
      <c r="C19" s="236">
        <v>155006.35999999999</v>
      </c>
      <c r="D19" s="235">
        <v>88.88</v>
      </c>
      <c r="E19" s="236">
        <v>2972.29</v>
      </c>
      <c r="F19" s="235">
        <v>3137.24</v>
      </c>
      <c r="G19" s="236">
        <v>115030.11</v>
      </c>
      <c r="H19" s="235">
        <v>16.239999999999998</v>
      </c>
      <c r="I19" s="236">
        <v>595.70000000000005</v>
      </c>
      <c r="J19" s="235">
        <f t="shared" si="0"/>
        <v>4314.79</v>
      </c>
      <c r="K19" s="236">
        <f t="shared" si="1"/>
        <v>157978.65</v>
      </c>
      <c r="L19" s="235">
        <f t="shared" si="2"/>
        <v>3153.4799999999996</v>
      </c>
      <c r="M19" s="236">
        <f t="shared" si="3"/>
        <v>115625.81</v>
      </c>
      <c r="N19" s="237"/>
      <c r="O19" s="235">
        <v>119.61</v>
      </c>
      <c r="P19" s="236">
        <v>4387.29</v>
      </c>
      <c r="Q19" s="235">
        <v>454.43</v>
      </c>
      <c r="R19" s="236">
        <v>16668.5</v>
      </c>
      <c r="S19" s="235">
        <v>619.66999999999996</v>
      </c>
      <c r="T19" s="236">
        <v>22729.47</v>
      </c>
      <c r="U19" s="235">
        <v>1175.68</v>
      </c>
      <c r="V19" s="236">
        <v>43141.97</v>
      </c>
      <c r="W19" s="235">
        <f t="shared" si="4"/>
        <v>574.04</v>
      </c>
      <c r="X19" s="236">
        <f t="shared" si="5"/>
        <v>21055.79</v>
      </c>
      <c r="Y19" s="235">
        <f t="shared" si="6"/>
        <v>1795.35</v>
      </c>
      <c r="Z19" s="236">
        <f t="shared" si="7"/>
        <v>65871.44</v>
      </c>
      <c r="AA19" s="237"/>
      <c r="AB19" s="235">
        <v>280.66000000000003</v>
      </c>
      <c r="AC19" s="236">
        <v>10294.61</v>
      </c>
      <c r="AD19" s="235">
        <v>1202.24</v>
      </c>
      <c r="AE19" s="236">
        <v>44108.160000000003</v>
      </c>
      <c r="AF19" s="235">
        <v>21.68</v>
      </c>
      <c r="AG19" s="236">
        <v>795.23</v>
      </c>
      <c r="AH19" s="235">
        <v>103.05</v>
      </c>
      <c r="AI19" s="236">
        <v>3681.55</v>
      </c>
      <c r="AJ19" s="235">
        <f t="shared" si="8"/>
        <v>1482.9</v>
      </c>
      <c r="AK19" s="236">
        <f t="shared" si="9"/>
        <v>54402.770000000004</v>
      </c>
      <c r="AL19" s="235">
        <f t="shared" si="10"/>
        <v>124.72999999999999</v>
      </c>
      <c r="AM19" s="236">
        <f t="shared" si="11"/>
        <v>4476.7800000000007</v>
      </c>
      <c r="AO19" s="238">
        <f t="shared" si="12"/>
        <v>419411.24</v>
      </c>
      <c r="AP19" s="241">
        <v>419421</v>
      </c>
      <c r="AQ19" s="238">
        <f t="shared" si="13"/>
        <v>-9.7600000000093132</v>
      </c>
      <c r="AR19" s="234">
        <f t="shared" si="14"/>
        <v>360</v>
      </c>
      <c r="AT19" s="238">
        <f t="shared" si="15"/>
        <v>185974.03</v>
      </c>
      <c r="AU19" s="239">
        <v>185828</v>
      </c>
      <c r="AV19" s="240">
        <f t="shared" si="16"/>
        <v>146.02999999999884</v>
      </c>
      <c r="AW19" s="239">
        <f t="shared" si="17"/>
        <v>3.9811886586695429</v>
      </c>
    </row>
    <row r="20" spans="1:49">
      <c r="A20" s="242"/>
      <c r="B20" s="243"/>
      <c r="C20" s="244"/>
      <c r="D20" s="243"/>
      <c r="E20" s="244"/>
      <c r="F20" s="243"/>
      <c r="G20" s="244"/>
      <c r="H20" s="243"/>
      <c r="I20" s="244"/>
      <c r="J20" s="244"/>
      <c r="K20" s="244"/>
      <c r="L20" s="244"/>
      <c r="M20" s="244"/>
      <c r="N20" s="241"/>
      <c r="O20" s="243"/>
      <c r="P20" s="244"/>
      <c r="Q20" s="243"/>
      <c r="R20" s="244"/>
      <c r="S20" s="243"/>
      <c r="T20" s="244"/>
      <c r="U20" s="243"/>
      <c r="V20" s="244"/>
      <c r="W20" s="244"/>
      <c r="X20" s="244"/>
      <c r="Y20" s="244"/>
      <c r="Z20" s="244"/>
      <c r="AA20" s="241"/>
      <c r="AB20" s="243"/>
      <c r="AC20" s="244"/>
      <c r="AD20" s="243"/>
      <c r="AE20" s="244"/>
      <c r="AF20" s="243"/>
      <c r="AG20" s="244"/>
      <c r="AH20" s="243"/>
      <c r="AI20" s="244"/>
      <c r="AJ20" s="244"/>
      <c r="AK20" s="244"/>
      <c r="AL20" s="244"/>
      <c r="AM20" s="244"/>
      <c r="AO20" s="245"/>
      <c r="AP20" s="245"/>
      <c r="AQ20" s="245"/>
      <c r="AR20" s="245"/>
      <c r="AT20" s="245"/>
      <c r="AU20" s="245"/>
      <c r="AV20" s="245"/>
      <c r="AW20" s="245"/>
    </row>
    <row r="21" spans="1:49">
      <c r="A21" s="246" t="s">
        <v>3</v>
      </c>
      <c r="B21" s="235">
        <f t="shared" ref="B21:AM21" si="19">SUM(B8:B20)</f>
        <v>49079.979999999996</v>
      </c>
      <c r="C21" s="236">
        <f t="shared" si="19"/>
        <v>1797274.0099999998</v>
      </c>
      <c r="D21" s="235">
        <f t="shared" si="19"/>
        <v>1137.67</v>
      </c>
      <c r="E21" s="236">
        <f t="shared" si="19"/>
        <v>40624.279999999992</v>
      </c>
      <c r="F21" s="235">
        <f t="shared" si="19"/>
        <v>36385.449999999997</v>
      </c>
      <c r="G21" s="236">
        <f t="shared" si="19"/>
        <v>1333529.5100000002</v>
      </c>
      <c r="H21" s="235">
        <f t="shared" si="19"/>
        <v>235.59000000000003</v>
      </c>
      <c r="I21" s="236">
        <f t="shared" si="19"/>
        <v>8667.4500000000007</v>
      </c>
      <c r="J21" s="235">
        <f t="shared" si="19"/>
        <v>50217.65</v>
      </c>
      <c r="K21" s="236">
        <f t="shared" si="19"/>
        <v>1837898.29</v>
      </c>
      <c r="L21" s="235">
        <f t="shared" si="19"/>
        <v>36621.040000000008</v>
      </c>
      <c r="M21" s="236">
        <f t="shared" si="19"/>
        <v>1342196.9600000002</v>
      </c>
      <c r="N21" s="237">
        <f t="shared" si="19"/>
        <v>0</v>
      </c>
      <c r="O21" s="235">
        <f t="shared" si="19"/>
        <v>1201.8600000000001</v>
      </c>
      <c r="P21" s="236">
        <f t="shared" si="19"/>
        <v>44084.289999999994</v>
      </c>
      <c r="Q21" s="235">
        <f t="shared" si="19"/>
        <v>6845.2199999999993</v>
      </c>
      <c r="R21" s="236">
        <f t="shared" si="19"/>
        <v>250416.66</v>
      </c>
      <c r="S21" s="235">
        <f t="shared" si="19"/>
        <v>6699.84</v>
      </c>
      <c r="T21" s="236">
        <f t="shared" si="19"/>
        <v>246487.21</v>
      </c>
      <c r="U21" s="235">
        <f t="shared" si="19"/>
        <v>13489.85</v>
      </c>
      <c r="V21" s="236">
        <f t="shared" si="19"/>
        <v>495292.87</v>
      </c>
      <c r="W21" s="235">
        <f t="shared" si="19"/>
        <v>8047.08</v>
      </c>
      <c r="X21" s="236">
        <f t="shared" si="19"/>
        <v>294500.95</v>
      </c>
      <c r="Y21" s="235">
        <f t="shared" si="19"/>
        <v>20189.689999999999</v>
      </c>
      <c r="Z21" s="236">
        <f t="shared" si="19"/>
        <v>741780.08000000007</v>
      </c>
      <c r="AA21" s="237">
        <f t="shared" si="19"/>
        <v>0</v>
      </c>
      <c r="AB21" s="235">
        <f t="shared" si="19"/>
        <v>2831.6699999999996</v>
      </c>
      <c r="AC21" s="236">
        <f t="shared" si="19"/>
        <v>103877.72</v>
      </c>
      <c r="AD21" s="235">
        <f t="shared" si="19"/>
        <v>14058.670000000002</v>
      </c>
      <c r="AE21" s="236">
        <f t="shared" si="19"/>
        <v>513848.85</v>
      </c>
      <c r="AF21" s="235">
        <f t="shared" si="19"/>
        <v>362.02</v>
      </c>
      <c r="AG21" s="236">
        <f t="shared" si="19"/>
        <v>13290.929999999998</v>
      </c>
      <c r="AH21" s="235">
        <f t="shared" si="19"/>
        <v>1122.96</v>
      </c>
      <c r="AI21" s="236">
        <f t="shared" si="19"/>
        <v>41189.670000000006</v>
      </c>
      <c r="AJ21" s="235">
        <f t="shared" si="19"/>
        <v>16890.34</v>
      </c>
      <c r="AK21" s="236">
        <f t="shared" si="19"/>
        <v>617726.56999999995</v>
      </c>
      <c r="AL21" s="235">
        <f t="shared" si="19"/>
        <v>1484.98</v>
      </c>
      <c r="AM21" s="236">
        <f t="shared" si="19"/>
        <v>54480.6</v>
      </c>
      <c r="AO21" s="236">
        <f>SUM(AO8:AO19)</f>
        <v>4888583.4499999993</v>
      </c>
      <c r="AP21" s="236">
        <f>SUM(AP8:AP19)</f>
        <v>4888724</v>
      </c>
      <c r="AQ21" s="238">
        <f>SUM(AQ8:AQ20)</f>
        <v>-140.54999999998836</v>
      </c>
      <c r="AR21" s="247">
        <f>AQ21/AO21</f>
        <v>-2.8750659866507624E-5</v>
      </c>
      <c r="AT21" s="238">
        <f>SUM(AT8:AT20)</f>
        <v>2138457.6399999997</v>
      </c>
      <c r="AU21" s="238">
        <f>SUM(AU8:AU20)</f>
        <v>2136838</v>
      </c>
      <c r="AV21" s="238">
        <f>SUM(AV8:AV20)</f>
        <v>1619.6399999999849</v>
      </c>
      <c r="AW21" s="248">
        <f>SUM(AW8:AW19)</f>
        <v>44.155943293347441</v>
      </c>
    </row>
    <row r="22" spans="1:49">
      <c r="A22" s="249" t="s">
        <v>652</v>
      </c>
      <c r="B22" s="243">
        <f>-D38</f>
        <v>-1.1499999999999999</v>
      </c>
      <c r="C22" s="244">
        <f>-E38</f>
        <v>-21.85</v>
      </c>
      <c r="D22" s="243"/>
      <c r="E22" s="244"/>
      <c r="F22" s="243"/>
      <c r="G22" s="244"/>
      <c r="H22" s="243">
        <v>0</v>
      </c>
      <c r="I22" s="244">
        <v>0</v>
      </c>
      <c r="J22" s="244">
        <f>B22+D22</f>
        <v>-1.1499999999999999</v>
      </c>
      <c r="K22" s="244">
        <f>C22+E22</f>
        <v>-21.85</v>
      </c>
      <c r="L22" s="244">
        <f>F22+H22</f>
        <v>0</v>
      </c>
      <c r="M22" s="244">
        <f>G22+I22</f>
        <v>0</v>
      </c>
      <c r="N22" s="241"/>
      <c r="O22" s="243">
        <f>-H31-H32-H33</f>
        <v>0</v>
      </c>
      <c r="P22" s="244">
        <f>-I31-I32-I33</f>
        <v>0</v>
      </c>
      <c r="Q22" s="243">
        <f>-H34-H35-H36-H37</f>
        <v>0</v>
      </c>
      <c r="R22" s="244">
        <f>-I34-I35-I36-I37</f>
        <v>0</v>
      </c>
      <c r="S22" s="243">
        <v>0</v>
      </c>
      <c r="T22" s="244">
        <v>0</v>
      </c>
      <c r="U22" s="243">
        <v>0</v>
      </c>
      <c r="V22" s="244">
        <v>0</v>
      </c>
      <c r="W22" s="244">
        <f>O22+Q22</f>
        <v>0</v>
      </c>
      <c r="X22" s="244">
        <f>P22+R22</f>
        <v>0</v>
      </c>
      <c r="Y22" s="244">
        <f>S22+U22</f>
        <v>0</v>
      </c>
      <c r="Z22" s="244">
        <f>T22+V22</f>
        <v>0</v>
      </c>
      <c r="AA22" s="241"/>
      <c r="AB22" s="243">
        <f>-L37</f>
        <v>0</v>
      </c>
      <c r="AC22" s="244">
        <f>-M37</f>
        <v>0</v>
      </c>
      <c r="AD22" s="243">
        <v>0</v>
      </c>
      <c r="AE22" s="244">
        <v>0</v>
      </c>
      <c r="AF22" s="243">
        <v>0</v>
      </c>
      <c r="AG22" s="244">
        <v>0</v>
      </c>
      <c r="AH22" s="243">
        <v>0</v>
      </c>
      <c r="AI22" s="244">
        <v>0</v>
      </c>
      <c r="AJ22" s="244">
        <f>AB22+AD22</f>
        <v>0</v>
      </c>
      <c r="AK22" s="244">
        <f>AC22+AE22</f>
        <v>0</v>
      </c>
      <c r="AL22" s="244">
        <v>0</v>
      </c>
      <c r="AM22" s="244">
        <v>0</v>
      </c>
      <c r="AO22" s="245"/>
      <c r="AP22" s="245"/>
      <c r="AQ22" s="245"/>
      <c r="AR22" s="245"/>
      <c r="AT22" s="245"/>
      <c r="AU22" s="245"/>
      <c r="AV22" s="245"/>
      <c r="AW22" s="245"/>
    </row>
    <row r="23" spans="1:49">
      <c r="A23" s="246" t="s">
        <v>653</v>
      </c>
      <c r="B23" s="250">
        <f t="shared" ref="B23:M23" si="20">B21+B22</f>
        <v>49078.829999999994</v>
      </c>
      <c r="C23" s="250">
        <f t="shared" si="20"/>
        <v>1797252.1599999997</v>
      </c>
      <c r="D23" s="250">
        <f t="shared" si="20"/>
        <v>1137.67</v>
      </c>
      <c r="E23" s="250">
        <f t="shared" si="20"/>
        <v>40624.279999999992</v>
      </c>
      <c r="F23" s="250">
        <f t="shared" si="20"/>
        <v>36385.449999999997</v>
      </c>
      <c r="G23" s="250">
        <f t="shared" si="20"/>
        <v>1333529.5100000002</v>
      </c>
      <c r="H23" s="250">
        <f t="shared" si="20"/>
        <v>235.59000000000003</v>
      </c>
      <c r="I23" s="250">
        <f t="shared" si="20"/>
        <v>8667.4500000000007</v>
      </c>
      <c r="J23" s="239">
        <f t="shared" si="20"/>
        <v>50216.5</v>
      </c>
      <c r="K23" s="236">
        <f t="shared" si="20"/>
        <v>1837876.44</v>
      </c>
      <c r="L23" s="239">
        <f t="shared" si="20"/>
        <v>36621.040000000008</v>
      </c>
      <c r="M23" s="236">
        <f t="shared" si="20"/>
        <v>1342196.9600000002</v>
      </c>
      <c r="N23" s="236"/>
      <c r="O23" s="250">
        <f t="shared" ref="O23:Z23" si="21">O21+O22</f>
        <v>1201.8600000000001</v>
      </c>
      <c r="P23" s="250">
        <f t="shared" si="21"/>
        <v>44084.289999999994</v>
      </c>
      <c r="Q23" s="250">
        <f t="shared" si="21"/>
        <v>6845.2199999999993</v>
      </c>
      <c r="R23" s="250">
        <f t="shared" si="21"/>
        <v>250416.66</v>
      </c>
      <c r="S23" s="250">
        <f t="shared" si="21"/>
        <v>6699.84</v>
      </c>
      <c r="T23" s="250">
        <f t="shared" si="21"/>
        <v>246487.21</v>
      </c>
      <c r="U23" s="250">
        <f t="shared" si="21"/>
        <v>13489.85</v>
      </c>
      <c r="V23" s="250">
        <f t="shared" si="21"/>
        <v>495292.87</v>
      </c>
      <c r="W23" s="239">
        <f t="shared" si="21"/>
        <v>8047.08</v>
      </c>
      <c r="X23" s="236">
        <f t="shared" si="21"/>
        <v>294500.95</v>
      </c>
      <c r="Y23" s="239">
        <f t="shared" si="21"/>
        <v>20189.689999999999</v>
      </c>
      <c r="Z23" s="236">
        <f t="shared" si="21"/>
        <v>741780.08000000007</v>
      </c>
      <c r="AA23" s="241"/>
      <c r="AB23" s="250">
        <f t="shared" ref="AB23:AM23" si="22">AB21+AB22</f>
        <v>2831.6699999999996</v>
      </c>
      <c r="AC23" s="250">
        <f t="shared" si="22"/>
        <v>103877.72</v>
      </c>
      <c r="AD23" s="250">
        <f t="shared" si="22"/>
        <v>14058.670000000002</v>
      </c>
      <c r="AE23" s="250">
        <f t="shared" si="22"/>
        <v>513848.85</v>
      </c>
      <c r="AF23" s="250">
        <f t="shared" si="22"/>
        <v>362.02</v>
      </c>
      <c r="AG23" s="250">
        <f t="shared" si="22"/>
        <v>13290.929999999998</v>
      </c>
      <c r="AH23" s="250">
        <f t="shared" si="22"/>
        <v>1122.96</v>
      </c>
      <c r="AI23" s="250">
        <f t="shared" si="22"/>
        <v>41189.670000000006</v>
      </c>
      <c r="AJ23" s="250">
        <f t="shared" si="22"/>
        <v>16890.34</v>
      </c>
      <c r="AK23" s="250">
        <f t="shared" si="22"/>
        <v>617726.56999999995</v>
      </c>
      <c r="AL23" s="250">
        <f t="shared" si="22"/>
        <v>1484.98</v>
      </c>
      <c r="AM23" s="250">
        <f t="shared" si="22"/>
        <v>54480.6</v>
      </c>
    </row>
    <row r="24" spans="1:49" ht="15.75" thickBot="1">
      <c r="A24" s="242"/>
      <c r="K24" s="240"/>
    </row>
    <row r="25" spans="1:49" ht="15.75" thickBot="1">
      <c r="A25" s="218" t="s">
        <v>558</v>
      </c>
      <c r="C25" s="272" t="s">
        <v>547</v>
      </c>
      <c r="D25" s="273"/>
      <c r="E25" s="274"/>
      <c r="G25" s="272" t="s">
        <v>548</v>
      </c>
      <c r="H25" s="273"/>
      <c r="I25" s="274"/>
      <c r="K25" s="272" t="s">
        <v>549</v>
      </c>
      <c r="L25" s="273"/>
      <c r="M25" s="274"/>
    </row>
    <row r="26" spans="1:49">
      <c r="C26" s="263" t="s">
        <v>667</v>
      </c>
      <c r="D26" s="263"/>
      <c r="E26" s="263"/>
      <c r="G26" s="263" t="s">
        <v>659</v>
      </c>
      <c r="H26" s="263"/>
      <c r="I26" s="263"/>
      <c r="K26" s="275" t="s">
        <v>654</v>
      </c>
      <c r="L26" s="275"/>
      <c r="M26" s="275"/>
    </row>
    <row r="27" spans="1:49">
      <c r="A27" s="251"/>
      <c r="C27" s="95" t="s">
        <v>655</v>
      </c>
      <c r="D27" s="95" t="s">
        <v>559</v>
      </c>
      <c r="E27" s="95" t="s">
        <v>560</v>
      </c>
      <c r="F27" s="95"/>
      <c r="G27" s="95" t="s">
        <v>655</v>
      </c>
      <c r="H27" s="95" t="s">
        <v>559</v>
      </c>
      <c r="I27" s="95" t="s">
        <v>560</v>
      </c>
      <c r="J27" s="95"/>
      <c r="K27" s="95" t="s">
        <v>655</v>
      </c>
      <c r="L27" s="95" t="s">
        <v>559</v>
      </c>
      <c r="M27" s="95" t="s">
        <v>560</v>
      </c>
    </row>
    <row r="28" spans="1:49">
      <c r="A28" s="234">
        <f t="shared" ref="A28:A39" si="23">A8</f>
        <v>44301</v>
      </c>
      <c r="C28" s="226">
        <v>3</v>
      </c>
      <c r="D28" s="226">
        <f>15.78+6.8</f>
        <v>22.58</v>
      </c>
      <c r="E28" s="231">
        <f>299.82+129.2</f>
        <v>429.02</v>
      </c>
      <c r="G28" s="226">
        <v>0</v>
      </c>
      <c r="H28" s="226">
        <v>0</v>
      </c>
      <c r="I28" s="231">
        <v>0</v>
      </c>
      <c r="K28" s="226">
        <v>0</v>
      </c>
      <c r="L28" s="226">
        <v>0</v>
      </c>
      <c r="M28" s="231">
        <v>0</v>
      </c>
    </row>
    <row r="29" spans="1:49">
      <c r="A29" s="234">
        <f t="shared" si="23"/>
        <v>44331</v>
      </c>
      <c r="C29" s="226">
        <v>8</v>
      </c>
      <c r="D29" s="226">
        <f>13.57+30.97</f>
        <v>44.54</v>
      </c>
      <c r="E29" s="231">
        <f>257.83+588.43</f>
        <v>846.26</v>
      </c>
      <c r="G29" s="226">
        <v>1</v>
      </c>
      <c r="H29" s="226">
        <f>1.69</f>
        <v>1.69</v>
      </c>
      <c r="I29" s="231">
        <f>97.99</f>
        <v>97.99</v>
      </c>
      <c r="K29" s="226">
        <v>0</v>
      </c>
      <c r="L29" s="226">
        <v>0</v>
      </c>
      <c r="M29" s="231">
        <v>0</v>
      </c>
    </row>
    <row r="30" spans="1:49">
      <c r="A30" s="234">
        <f t="shared" si="23"/>
        <v>44361</v>
      </c>
      <c r="C30" s="226">
        <f>4</f>
        <v>4</v>
      </c>
      <c r="D30" s="226">
        <f>43.29+12.46+0.39</f>
        <v>56.14</v>
      </c>
      <c r="E30" s="231">
        <f>822.51+236.74+30</f>
        <v>1089.25</v>
      </c>
      <c r="G30" s="226">
        <v>0</v>
      </c>
      <c r="H30" s="226">
        <v>0</v>
      </c>
      <c r="I30" s="231">
        <v>0</v>
      </c>
      <c r="K30" s="226">
        <v>0</v>
      </c>
      <c r="L30" s="226">
        <v>0</v>
      </c>
      <c r="M30" s="231">
        <v>0</v>
      </c>
    </row>
    <row r="31" spans="1:49">
      <c r="A31" s="234">
        <f t="shared" si="23"/>
        <v>44391</v>
      </c>
      <c r="C31" s="226">
        <v>0</v>
      </c>
      <c r="D31" s="226">
        <f>23.69</f>
        <v>23.69</v>
      </c>
      <c r="E31" s="231">
        <v>450.11</v>
      </c>
      <c r="G31" s="226">
        <v>0</v>
      </c>
      <c r="H31" s="226">
        <v>0</v>
      </c>
      <c r="I31" s="231">
        <v>0</v>
      </c>
      <c r="K31" s="226">
        <v>1</v>
      </c>
      <c r="L31" s="226">
        <v>0.55000000000000004</v>
      </c>
      <c r="M31" s="231">
        <v>26.17</v>
      </c>
    </row>
    <row r="32" spans="1:49">
      <c r="A32" s="234">
        <f t="shared" si="23"/>
        <v>44421</v>
      </c>
      <c r="C32" s="226">
        <v>1</v>
      </c>
      <c r="D32" s="226">
        <f>43.84+4.2</f>
        <v>48.040000000000006</v>
      </c>
      <c r="E32" s="231">
        <f>832.96+79.8</f>
        <v>912.76</v>
      </c>
      <c r="G32" s="226">
        <v>0</v>
      </c>
      <c r="H32" s="226">
        <v>0</v>
      </c>
      <c r="I32" s="231">
        <v>0</v>
      </c>
      <c r="K32" s="226">
        <v>0</v>
      </c>
      <c r="L32" s="226">
        <v>0</v>
      </c>
      <c r="M32" s="231">
        <v>0</v>
      </c>
    </row>
    <row r="33" spans="1:26">
      <c r="A33" s="234">
        <f t="shared" si="23"/>
        <v>44451</v>
      </c>
      <c r="C33" s="226">
        <v>4</v>
      </c>
      <c r="D33" s="226">
        <f>44.58+9.29</f>
        <v>53.87</v>
      </c>
      <c r="E33" s="231">
        <f>847.02+176.51</f>
        <v>1023.53</v>
      </c>
      <c r="G33" s="226">
        <v>0</v>
      </c>
      <c r="H33" s="226">
        <v>0</v>
      </c>
      <c r="I33" s="231">
        <v>0</v>
      </c>
      <c r="K33" s="226">
        <v>0</v>
      </c>
      <c r="L33" s="226">
        <v>0</v>
      </c>
      <c r="M33" s="231">
        <v>0</v>
      </c>
    </row>
    <row r="34" spans="1:26">
      <c r="A34" s="234">
        <f t="shared" si="23"/>
        <v>44481</v>
      </c>
      <c r="C34" s="226">
        <v>0</v>
      </c>
      <c r="D34" s="226">
        <f>18.04</f>
        <v>18.04</v>
      </c>
      <c r="E34" s="231">
        <f>342.76</f>
        <v>342.76</v>
      </c>
      <c r="G34" s="226">
        <v>0</v>
      </c>
      <c r="H34" s="226">
        <v>0</v>
      </c>
      <c r="I34" s="231">
        <v>0</v>
      </c>
      <c r="K34" s="226">
        <v>0</v>
      </c>
      <c r="L34" s="226">
        <v>0</v>
      </c>
      <c r="M34" s="231">
        <v>0</v>
      </c>
    </row>
    <row r="35" spans="1:26">
      <c r="A35" s="234">
        <f t="shared" si="23"/>
        <v>44511</v>
      </c>
      <c r="C35" s="226">
        <v>0</v>
      </c>
      <c r="D35" s="226">
        <v>0</v>
      </c>
      <c r="E35" s="231">
        <v>0</v>
      </c>
      <c r="G35" s="226">
        <v>0</v>
      </c>
      <c r="H35" s="226">
        <v>0</v>
      </c>
      <c r="I35" s="231">
        <v>0</v>
      </c>
      <c r="K35" s="226">
        <v>0</v>
      </c>
      <c r="L35" s="226">
        <v>0</v>
      </c>
      <c r="M35" s="231">
        <v>0</v>
      </c>
    </row>
    <row r="36" spans="1:26">
      <c r="A36" s="234">
        <f t="shared" si="23"/>
        <v>44541</v>
      </c>
      <c r="C36" s="226">
        <v>4</v>
      </c>
      <c r="D36" s="226">
        <f>10.04</f>
        <v>10.039999999999999</v>
      </c>
      <c r="E36" s="231">
        <f>190.76</f>
        <v>190.76</v>
      </c>
      <c r="G36" s="226">
        <v>0</v>
      </c>
      <c r="H36" s="226">
        <v>0</v>
      </c>
      <c r="I36" s="231">
        <v>0</v>
      </c>
      <c r="K36" s="226">
        <v>0</v>
      </c>
      <c r="L36" s="226">
        <v>0</v>
      </c>
      <c r="M36" s="231">
        <v>0</v>
      </c>
    </row>
    <row r="37" spans="1:26">
      <c r="A37" s="234">
        <f t="shared" si="23"/>
        <v>44571</v>
      </c>
      <c r="E37" s="231"/>
      <c r="I37" s="231"/>
      <c r="M37" s="231"/>
    </row>
    <row r="38" spans="1:26">
      <c r="A38" s="234">
        <f t="shared" si="23"/>
        <v>44601</v>
      </c>
      <c r="C38" s="226">
        <v>0</v>
      </c>
      <c r="D38" s="226">
        <v>1.1499999999999999</v>
      </c>
      <c r="E38" s="231">
        <v>21.85</v>
      </c>
      <c r="I38" s="231"/>
      <c r="M38" s="231"/>
    </row>
    <row r="39" spans="1:26">
      <c r="A39" s="234">
        <f t="shared" si="23"/>
        <v>44631</v>
      </c>
      <c r="C39" s="245">
        <v>1</v>
      </c>
      <c r="D39" s="245">
        <v>3.84</v>
      </c>
      <c r="E39" s="252">
        <v>72.959999999999994</v>
      </c>
      <c r="F39" s="245"/>
      <c r="G39" s="245"/>
      <c r="H39" s="245"/>
      <c r="I39" s="252"/>
      <c r="J39" s="245"/>
      <c r="K39" s="245"/>
      <c r="L39" s="245"/>
      <c r="M39" s="252"/>
    </row>
    <row r="40" spans="1:26">
      <c r="A40" s="226" t="s">
        <v>17</v>
      </c>
      <c r="C40" s="227">
        <f>SUM(C28:C39)</f>
        <v>25</v>
      </c>
      <c r="D40" s="227">
        <f>SUM(D28:D39)</f>
        <v>281.93</v>
      </c>
      <c r="E40" s="253">
        <f>SUM(E28:E39)</f>
        <v>5379.26</v>
      </c>
      <c r="F40" s="227"/>
      <c r="G40" s="227">
        <f>SUM(G28:G39)</f>
        <v>1</v>
      </c>
      <c r="H40" s="227">
        <f>SUM(H28:H39)</f>
        <v>1.69</v>
      </c>
      <c r="I40" s="253">
        <f>SUM(I28:I39)</f>
        <v>97.99</v>
      </c>
      <c r="J40" s="227"/>
      <c r="K40" s="227">
        <f>SUM(K28:K39)</f>
        <v>1</v>
      </c>
      <c r="L40" s="227">
        <f>SUM(L28:L39)</f>
        <v>0.55000000000000004</v>
      </c>
      <c r="M40" s="253">
        <f>SUM(M28:M39)</f>
        <v>26.17</v>
      </c>
    </row>
    <row r="41" spans="1:26">
      <c r="C41" s="227"/>
      <c r="D41" s="227"/>
      <c r="E41" s="253"/>
      <c r="F41" s="227"/>
      <c r="G41" s="227"/>
      <c r="H41" s="227"/>
      <c r="I41" s="240">
        <f>I40/H40</f>
        <v>57.982248520710058</v>
      </c>
      <c r="J41" s="227"/>
      <c r="K41" s="227"/>
      <c r="L41" s="227"/>
      <c r="M41" s="240">
        <f>M40/L40</f>
        <v>47.581818181818178</v>
      </c>
    </row>
    <row r="42" spans="1:26">
      <c r="C42" s="226" t="s">
        <v>656</v>
      </c>
      <c r="D42" s="239">
        <f>D40+H40+L40</f>
        <v>284.17</v>
      </c>
    </row>
    <row r="43" spans="1:26">
      <c r="C43" s="226" t="s">
        <v>657</v>
      </c>
      <c r="D43" s="254">
        <f>C40+G40+K40</f>
        <v>27</v>
      </c>
    </row>
    <row r="44" spans="1:26" ht="15.75" thickBot="1">
      <c r="C44" s="226" t="s">
        <v>658</v>
      </c>
      <c r="D44" s="255">
        <f>D42+D43</f>
        <v>311.17</v>
      </c>
      <c r="E44" s="231">
        <f>(E40+I40+M40)/D44</f>
        <v>17.686216537583956</v>
      </c>
    </row>
    <row r="45" spans="1:26" ht="15.75" thickTop="1"/>
    <row r="47" spans="1:26">
      <c r="C47" s="218" t="s">
        <v>559</v>
      </c>
      <c r="D47" s="218" t="s">
        <v>560</v>
      </c>
      <c r="G47" s="218" t="s">
        <v>659</v>
      </c>
      <c r="H47" s="218" t="s">
        <v>654</v>
      </c>
    </row>
    <row r="48" spans="1:26">
      <c r="A48" s="256" t="s">
        <v>561</v>
      </c>
      <c r="C48" s="250">
        <f>B21+O21+AB21</f>
        <v>53113.509999999995</v>
      </c>
      <c r="D48" s="236">
        <f>C21+P21+AC21</f>
        <v>1945236.0199999998</v>
      </c>
      <c r="F48" s="226" t="s">
        <v>559</v>
      </c>
      <c r="G48" s="250">
        <f>+C48+C49</f>
        <v>96560.819999999978</v>
      </c>
      <c r="H48" s="250">
        <f>+C52+C53</f>
        <v>36889.960000000006</v>
      </c>
      <c r="K48" s="231"/>
      <c r="M48" s="231"/>
      <c r="Z48" s="238"/>
    </row>
    <row r="49" spans="1:8">
      <c r="A49" s="246" t="s">
        <v>562</v>
      </c>
      <c r="C49" s="250">
        <f>F21+S21+AF21</f>
        <v>43447.30999999999</v>
      </c>
      <c r="D49" s="244">
        <f>G21+T21+AG21</f>
        <v>1593307.6500000001</v>
      </c>
      <c r="G49" s="257">
        <f>+G48/SUM($G$48:$H$48)</f>
        <v>0.72356879442742861</v>
      </c>
      <c r="H49" s="257">
        <f>+H48/SUM($G$48:$H$48)</f>
        <v>0.2764312055725715</v>
      </c>
    </row>
    <row r="50" spans="1:8">
      <c r="D50" s="236">
        <f>SUM(D48:D49)</f>
        <v>3538543.67</v>
      </c>
    </row>
    <row r="51" spans="1:8">
      <c r="D51" s="236"/>
    </row>
    <row r="52" spans="1:8">
      <c r="A52" s="246" t="s">
        <v>563</v>
      </c>
      <c r="C52" s="250">
        <f>D21+Q21+AD21</f>
        <v>22041.56</v>
      </c>
      <c r="D52" s="236">
        <f>E21+R21+AE21</f>
        <v>804889.79</v>
      </c>
    </row>
    <row r="53" spans="1:8">
      <c r="A53" s="256" t="s">
        <v>564</v>
      </c>
      <c r="C53" s="250">
        <f>H21+U21+AH21</f>
        <v>14848.400000000001</v>
      </c>
      <c r="D53" s="244">
        <f>I21+V21+AI21</f>
        <v>545149.99</v>
      </c>
    </row>
    <row r="54" spans="1:8">
      <c r="A54" s="227"/>
      <c r="D54" s="238">
        <f>SUM(D52:D53)</f>
        <v>1350039.78</v>
      </c>
    </row>
    <row r="55" spans="1:8">
      <c r="A55" s="227"/>
    </row>
    <row r="56" spans="1:8">
      <c r="A56" s="256" t="s">
        <v>565</v>
      </c>
      <c r="C56" s="235">
        <f>C48+C52</f>
        <v>75155.069999999992</v>
      </c>
      <c r="D56" s="238">
        <f>D48+D52</f>
        <v>2750125.8099999996</v>
      </c>
    </row>
    <row r="57" spans="1:8">
      <c r="A57" s="256" t="s">
        <v>566</v>
      </c>
      <c r="C57" s="250">
        <f>C49+C53</f>
        <v>58295.709999999992</v>
      </c>
      <c r="D57" s="250">
        <f>D49+D53</f>
        <v>2138457.64</v>
      </c>
    </row>
    <row r="58" spans="1:8">
      <c r="A58" s="256"/>
      <c r="C58" s="250"/>
      <c r="D58" s="250"/>
    </row>
    <row r="59" spans="1:8">
      <c r="A59" s="256" t="s">
        <v>567</v>
      </c>
      <c r="C59" s="250">
        <f>+D44*'[38]Allocators (C)'!C120</f>
        <v>190.02874936011094</v>
      </c>
      <c r="D59" s="236">
        <f>+($E$40+$I$40+$M$40)*('[40]Cust Count Summary'!$B$5/'[40]Cust Count Summary'!$M$5)</f>
        <v>3360.8896095491909</v>
      </c>
      <c r="E59" s="258"/>
    </row>
    <row r="60" spans="1:8">
      <c r="A60" s="256" t="s">
        <v>568</v>
      </c>
      <c r="C60" s="250">
        <f>+D44*'[38]Allocators (C)'!D120</f>
        <v>121.14125063988908</v>
      </c>
      <c r="D60" s="236">
        <f>+($E$40+$I$40+$M$40)*'[40]Cust Count Summary'!$L$5/'[40]Cust Count Summary'!$M$5</f>
        <v>2142.5303904508091</v>
      </c>
    </row>
    <row r="61" spans="1:8">
      <c r="C61" s="250"/>
      <c r="D61" s="238"/>
    </row>
    <row r="63" spans="1:8">
      <c r="A63" s="259" t="s">
        <v>569</v>
      </c>
      <c r="B63" s="260">
        <f>+'[38]Master IS (C)'!$E$30</f>
        <v>2136839</v>
      </c>
    </row>
    <row r="64" spans="1:8">
      <c r="A64" s="230" t="s">
        <v>429</v>
      </c>
      <c r="B64" s="238">
        <f>D57-B63</f>
        <v>1618.6400000001304</v>
      </c>
    </row>
    <row r="66" spans="1:3">
      <c r="A66" s="259" t="s">
        <v>570</v>
      </c>
      <c r="B66" s="260">
        <f>+'[38]Master IS (C)'!$E$137</f>
        <v>4888724.2600000007</v>
      </c>
    </row>
    <row r="67" spans="1:3">
      <c r="A67" s="230" t="s">
        <v>429</v>
      </c>
      <c r="B67" s="240">
        <f>SUM(D56:D60)-B66</f>
        <v>5362.6099999984726</v>
      </c>
    </row>
    <row r="68" spans="1:3">
      <c r="B68" s="247">
        <f>B67/B66</f>
        <v>1.0969344382696831E-3</v>
      </c>
      <c r="C68" s="229" t="s">
        <v>571</v>
      </c>
    </row>
  </sheetData>
  <mergeCells count="15">
    <mergeCell ref="C26:E26"/>
    <mergeCell ref="C25:E25"/>
    <mergeCell ref="G26:I26"/>
    <mergeCell ref="G25:I25"/>
    <mergeCell ref="K25:M25"/>
    <mergeCell ref="K26:M26"/>
    <mergeCell ref="B6:M6"/>
    <mergeCell ref="O6:Z6"/>
    <mergeCell ref="AB6:AM6"/>
    <mergeCell ref="AJ7:AK7"/>
    <mergeCell ref="AL7:AM7"/>
    <mergeCell ref="W7:X7"/>
    <mergeCell ref="Y7:Z7"/>
    <mergeCell ref="J7:K7"/>
    <mergeCell ref="L7:M7"/>
  </mergeCells>
  <pageMargins left="0.7" right="0.7" top="0.25" bottom="0.25" header="0.3" footer="0.3"/>
  <pageSetup scale="56" fitToWidth="2" fitToHeight="0" orientation="landscape" r:id="rId1"/>
  <colBreaks count="2" manualBreakCount="2">
    <brk id="14" min="3" max="40" man="1"/>
    <brk id="26" min="3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8697-F0C5-478B-857F-E74379992FDE}">
  <sheetPr>
    <tabColor theme="7" tint="0.59999389629810485"/>
  </sheetPr>
  <dimension ref="A1:XFB201"/>
  <sheetViews>
    <sheetView tabSelected="1" view="pageBreakPreview" zoomScale="90" zoomScaleNormal="85" zoomScaleSheetLayoutView="90" workbookViewId="0">
      <pane xSplit="4" ySplit="6" topLeftCell="F7" activePane="bottomRight" state="frozen"/>
      <selection activeCell="B59" sqref="B59"/>
      <selection pane="topRight" activeCell="B59" sqref="B59"/>
      <selection pane="bottomLeft" activeCell="B59" sqref="B59"/>
      <selection pane="bottomRight" activeCell="B59" sqref="B59"/>
    </sheetView>
  </sheetViews>
  <sheetFormatPr defaultColWidth="9.140625" defaultRowHeight="12.75" outlineLevelCol="1"/>
  <cols>
    <col min="1" max="1" width="22.7109375" style="148" customWidth="1"/>
    <col min="2" max="2" width="29.140625" style="148" bestFit="1" customWidth="1"/>
    <col min="3" max="3" width="10.28515625" style="148" customWidth="1"/>
    <col min="4" max="4" width="20.140625" style="148" customWidth="1"/>
    <col min="5" max="5" width="2.5703125" style="148" hidden="1" customWidth="1"/>
    <col min="6" max="6" width="2.5703125" style="148" customWidth="1"/>
    <col min="7" max="14" width="13.5703125" style="149" hidden="1" customWidth="1" outlineLevel="1"/>
    <col min="15" max="16" width="14.140625" style="149" hidden="1" customWidth="1" outlineLevel="1"/>
    <col min="17" max="17" width="13.7109375" style="149" hidden="1" customWidth="1" outlineLevel="1"/>
    <col min="18" max="18" width="13.5703125" style="149" hidden="1" customWidth="1" outlineLevel="1"/>
    <col min="19" max="19" width="14.5703125" style="149" bestFit="1" customWidth="1" collapsed="1"/>
    <col min="20" max="20" width="2" style="148" customWidth="1"/>
    <col min="21" max="32" width="10.140625" style="148" hidden="1" customWidth="1" outlineLevel="1"/>
    <col min="33" max="33" width="12" style="148" bestFit="1" customWidth="1" collapsed="1"/>
    <col min="34" max="34" width="11.5703125" style="148" bestFit="1" customWidth="1"/>
    <col min="35" max="35" width="9.140625" style="148"/>
    <col min="36" max="36" width="11" style="148" hidden="1" customWidth="1" outlineLevel="1"/>
    <col min="37" max="37" width="17.7109375" style="148" hidden="1" customWidth="1" outlineLevel="1"/>
    <col min="38" max="40" width="9.140625" style="148" hidden="1" customWidth="1" outlineLevel="1"/>
    <col min="41" max="41" width="9.140625" style="148" collapsed="1"/>
    <col min="42" max="42" width="25.5703125" style="148" customWidth="1"/>
    <col min="43" max="43" width="10.7109375" style="148" customWidth="1"/>
    <col min="44" max="44" width="19.7109375" style="148" bestFit="1" customWidth="1"/>
    <col min="45" max="45" width="9.140625" style="148"/>
    <col min="46" max="46" width="13.7109375" style="148" customWidth="1"/>
    <col min="47" max="47" width="9.140625" style="148"/>
    <col min="48" max="48" width="12.85546875" style="148" customWidth="1"/>
    <col min="49" max="50" width="12" style="148" bestFit="1" customWidth="1"/>
    <col min="51" max="53" width="9.140625" style="148"/>
    <col min="54" max="54" width="10.5703125" style="148" bestFit="1" customWidth="1"/>
    <col min="55" max="16384" width="9.140625" style="148"/>
  </cols>
  <sheetData>
    <row r="1" spans="1:61">
      <c r="C1" s="147" t="s">
        <v>663</v>
      </c>
    </row>
    <row r="2" spans="1:61" ht="28.5" customHeight="1">
      <c r="A2" s="150" t="s">
        <v>152</v>
      </c>
      <c r="B2" s="151"/>
      <c r="C2" s="152" t="s">
        <v>576</v>
      </c>
      <c r="D2" s="152" t="s">
        <v>577</v>
      </c>
      <c r="E2" s="151"/>
      <c r="F2" s="151"/>
      <c r="G2" s="152"/>
      <c r="H2" s="152"/>
      <c r="I2" s="152"/>
      <c r="J2" s="153"/>
      <c r="K2" s="153"/>
      <c r="L2" s="153"/>
      <c r="M2" s="153"/>
      <c r="N2" s="153"/>
      <c r="O2" s="153"/>
      <c r="R2" s="152"/>
      <c r="S2" s="153"/>
      <c r="T2" s="151"/>
      <c r="AP2" s="148" t="s">
        <v>578</v>
      </c>
      <c r="AX2" s="154"/>
      <c r="AY2" s="155" t="s">
        <v>651</v>
      </c>
      <c r="AZ2" s="155" t="s">
        <v>650</v>
      </c>
      <c r="BA2" s="155" t="s">
        <v>649</v>
      </c>
      <c r="BB2" s="155" t="s">
        <v>648</v>
      </c>
    </row>
    <row r="3" spans="1:61" ht="12" customHeight="1">
      <c r="A3" s="150" t="s">
        <v>524</v>
      </c>
      <c r="B3" s="151"/>
      <c r="C3" s="156"/>
      <c r="D3" s="156"/>
      <c r="E3" s="151"/>
      <c r="F3" s="151"/>
      <c r="G3" s="153"/>
      <c r="H3" s="153"/>
      <c r="I3" s="153"/>
      <c r="J3" s="153"/>
      <c r="K3" s="157">
        <f>85.35/60</f>
        <v>1.4224999999999999</v>
      </c>
      <c r="L3" s="153"/>
      <c r="M3" s="153"/>
      <c r="N3" s="153"/>
      <c r="O3" s="153"/>
      <c r="P3" s="153"/>
      <c r="Q3" s="153"/>
      <c r="R3" s="153"/>
      <c r="S3" s="153"/>
      <c r="T3" s="151"/>
      <c r="AP3" s="148" t="s">
        <v>579</v>
      </c>
      <c r="AX3" s="158" t="s">
        <v>647</v>
      </c>
      <c r="AY3" s="159">
        <f>'[41]Yakima Regulated Price Out'!$AY$2</f>
        <v>6.542641945990324E-2</v>
      </c>
      <c r="AZ3" s="160">
        <v>-6.7999999999999996E-3</v>
      </c>
      <c r="BA3" s="159">
        <f>AY3+AZ3</f>
        <v>5.862641945990324E-2</v>
      </c>
      <c r="BB3" s="161">
        <f>'[41]Yakima Regulated Price Out'!$BB$2</f>
        <v>-274.04788647149689</v>
      </c>
    </row>
    <row r="4" spans="1:61" ht="12" customHeight="1">
      <c r="A4" s="162" t="s">
        <v>580</v>
      </c>
      <c r="B4" s="151">
        <v>2</v>
      </c>
      <c r="C4" s="156"/>
      <c r="D4" s="156"/>
      <c r="E4" s="151"/>
      <c r="F4" s="151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1"/>
      <c r="U4" s="156">
        <f t="shared" ref="U4:AF4" si="0">G6</f>
        <v>2021</v>
      </c>
      <c r="V4" s="156">
        <f t="shared" si="0"/>
        <v>2021</v>
      </c>
      <c r="W4" s="156">
        <f t="shared" si="0"/>
        <v>2021</v>
      </c>
      <c r="X4" s="156">
        <f t="shared" si="0"/>
        <v>2021</v>
      </c>
      <c r="Y4" s="156">
        <f t="shared" si="0"/>
        <v>2021</v>
      </c>
      <c r="Z4" s="156">
        <f t="shared" si="0"/>
        <v>2021</v>
      </c>
      <c r="AA4" s="156">
        <f t="shared" si="0"/>
        <v>2021</v>
      </c>
      <c r="AB4" s="156">
        <f t="shared" si="0"/>
        <v>2021</v>
      </c>
      <c r="AC4" s="156">
        <f t="shared" si="0"/>
        <v>2021</v>
      </c>
      <c r="AD4" s="156">
        <f t="shared" si="0"/>
        <v>2022</v>
      </c>
      <c r="AE4" s="156">
        <f t="shared" si="0"/>
        <v>2022</v>
      </c>
      <c r="AF4" s="156">
        <f t="shared" si="0"/>
        <v>2022</v>
      </c>
      <c r="AG4" s="156"/>
      <c r="AX4" s="158" t="s">
        <v>646</v>
      </c>
      <c r="AY4" s="159">
        <f>'[41]Yakima Regulated Price Out'!$AY$3</f>
        <v>0.42351934067149033</v>
      </c>
      <c r="AZ4" s="160">
        <v>0.02</v>
      </c>
      <c r="BA4" s="159">
        <f>AY4+AZ4</f>
        <v>0.44351934067149035</v>
      </c>
      <c r="BB4" s="161">
        <f>'[41]Yakima Regulated Price Out'!$BB$3</f>
        <v>-180.23167704045773</v>
      </c>
    </row>
    <row r="5" spans="1:61" ht="51">
      <c r="A5" s="217" t="s">
        <v>665</v>
      </c>
      <c r="B5" s="219"/>
      <c r="C5" s="163" t="s">
        <v>117</v>
      </c>
      <c r="D5" s="163" t="s">
        <v>581</v>
      </c>
      <c r="E5" s="151"/>
      <c r="F5" s="151"/>
      <c r="G5" s="164" t="s">
        <v>582</v>
      </c>
      <c r="H5" s="164" t="s">
        <v>583</v>
      </c>
      <c r="I5" s="164" t="s">
        <v>584</v>
      </c>
      <c r="J5" s="164" t="s">
        <v>585</v>
      </c>
      <c r="K5" s="164" t="s">
        <v>586</v>
      </c>
      <c r="L5" s="164" t="s">
        <v>587</v>
      </c>
      <c r="M5" s="164" t="s">
        <v>588</v>
      </c>
      <c r="N5" s="164" t="s">
        <v>589</v>
      </c>
      <c r="O5" s="164" t="s">
        <v>590</v>
      </c>
      <c r="P5" s="164" t="s">
        <v>591</v>
      </c>
      <c r="Q5" s="164" t="s">
        <v>592</v>
      </c>
      <c r="R5" s="164" t="s">
        <v>593</v>
      </c>
      <c r="S5" s="164" t="s">
        <v>17</v>
      </c>
      <c r="T5" s="151"/>
      <c r="U5" s="165" t="str">
        <f t="shared" ref="U5:AF5" si="1">G5</f>
        <v>Apr</v>
      </c>
      <c r="V5" s="165" t="str">
        <f t="shared" si="1"/>
        <v>May</v>
      </c>
      <c r="W5" s="165" t="str">
        <f t="shared" si="1"/>
        <v>Jun</v>
      </c>
      <c r="X5" s="165" t="str">
        <f t="shared" si="1"/>
        <v>Jul</v>
      </c>
      <c r="Y5" s="165" t="str">
        <f t="shared" si="1"/>
        <v>Aug</v>
      </c>
      <c r="Z5" s="165" t="str">
        <f t="shared" si="1"/>
        <v>Sep</v>
      </c>
      <c r="AA5" s="165" t="str">
        <f t="shared" si="1"/>
        <v>Oct</v>
      </c>
      <c r="AB5" s="165" t="str">
        <f t="shared" si="1"/>
        <v>Nov</v>
      </c>
      <c r="AC5" s="165" t="str">
        <f t="shared" si="1"/>
        <v>Dec</v>
      </c>
      <c r="AD5" s="165" t="str">
        <f t="shared" si="1"/>
        <v>Jan</v>
      </c>
      <c r="AE5" s="165" t="str">
        <f t="shared" si="1"/>
        <v>Feb</v>
      </c>
      <c r="AF5" s="165" t="str">
        <f t="shared" si="1"/>
        <v>Mar</v>
      </c>
      <c r="AG5" s="166" t="s">
        <v>17</v>
      </c>
      <c r="AH5" s="166" t="s">
        <v>17</v>
      </c>
      <c r="AX5" s="158" t="s">
        <v>543</v>
      </c>
      <c r="AY5" s="159">
        <f>'[41]Yakima Regulated Price Out'!$AY$4</f>
        <v>-8.7095962555165607E-2</v>
      </c>
      <c r="AZ5" s="160">
        <v>-7.0000000000000001E-3</v>
      </c>
      <c r="BA5" s="159">
        <f>AY5+AZ5</f>
        <v>-9.4095962555165613E-2</v>
      </c>
      <c r="BB5" s="161">
        <f>'[41]Yakima Regulated Price Out'!$BB$4</f>
        <v>-365.9222903958871</v>
      </c>
      <c r="BD5" s="276" t="s">
        <v>594</v>
      </c>
      <c r="BE5" s="277"/>
      <c r="BF5" s="276" t="s">
        <v>595</v>
      </c>
      <c r="BG5" s="277"/>
      <c r="BH5" s="276" t="s">
        <v>596</v>
      </c>
      <c r="BI5" s="277"/>
    </row>
    <row r="6" spans="1:61" ht="38.25">
      <c r="A6" s="163" t="s">
        <v>96</v>
      </c>
      <c r="B6" s="167" t="s">
        <v>97</v>
      </c>
      <c r="C6" s="168">
        <v>44287</v>
      </c>
      <c r="D6" s="168">
        <v>44440</v>
      </c>
      <c r="E6" s="167"/>
      <c r="F6" s="167"/>
      <c r="G6" s="169">
        <v>2021</v>
      </c>
      <c r="H6" s="169">
        <v>2021</v>
      </c>
      <c r="I6" s="169">
        <v>2021</v>
      </c>
      <c r="J6" s="169">
        <v>2021</v>
      </c>
      <c r="K6" s="169">
        <v>2021</v>
      </c>
      <c r="L6" s="169">
        <v>2021</v>
      </c>
      <c r="M6" s="169">
        <v>2021</v>
      </c>
      <c r="N6" s="169">
        <v>2021</v>
      </c>
      <c r="O6" s="169">
        <v>2021</v>
      </c>
      <c r="P6" s="169">
        <v>2022</v>
      </c>
      <c r="Q6" s="169">
        <v>2022</v>
      </c>
      <c r="R6" s="169">
        <v>2022</v>
      </c>
      <c r="S6" s="164" t="s">
        <v>525</v>
      </c>
      <c r="T6" s="167"/>
      <c r="U6" s="167" t="s">
        <v>597</v>
      </c>
      <c r="V6" s="167" t="s">
        <v>597</v>
      </c>
      <c r="W6" s="167" t="s">
        <v>597</v>
      </c>
      <c r="X6" s="167" t="s">
        <v>597</v>
      </c>
      <c r="Y6" s="167" t="s">
        <v>597</v>
      </c>
      <c r="Z6" s="167" t="s">
        <v>597</v>
      </c>
      <c r="AA6" s="167" t="s">
        <v>597</v>
      </c>
      <c r="AB6" s="167" t="s">
        <v>597</v>
      </c>
      <c r="AC6" s="167" t="s">
        <v>597</v>
      </c>
      <c r="AD6" s="167" t="s">
        <v>597</v>
      </c>
      <c r="AE6" s="167" t="s">
        <v>597</v>
      </c>
      <c r="AF6" s="167" t="s">
        <v>597</v>
      </c>
      <c r="AG6" s="167" t="s">
        <v>598</v>
      </c>
      <c r="AH6" s="167" t="s">
        <v>526</v>
      </c>
      <c r="AJ6" s="170" t="s">
        <v>645</v>
      </c>
      <c r="AK6" s="170" t="s">
        <v>644</v>
      </c>
      <c r="AL6" s="170" t="s">
        <v>643</v>
      </c>
      <c r="AM6" s="170" t="s">
        <v>601</v>
      </c>
      <c r="AN6" s="170" t="s">
        <v>602</v>
      </c>
      <c r="AP6" s="167" t="s">
        <v>599</v>
      </c>
      <c r="AQ6" s="167" t="s">
        <v>600</v>
      </c>
      <c r="AR6" s="167"/>
      <c r="AS6" s="167" t="s">
        <v>642</v>
      </c>
      <c r="AT6" s="171" t="s">
        <v>641</v>
      </c>
      <c r="AU6" s="171" t="s">
        <v>640</v>
      </c>
      <c r="AV6" s="171" t="s">
        <v>639</v>
      </c>
      <c r="AW6" s="148" t="s">
        <v>664</v>
      </c>
      <c r="BD6" s="172" t="s">
        <v>601</v>
      </c>
      <c r="BE6" s="173" t="s">
        <v>602</v>
      </c>
      <c r="BF6" s="172" t="s">
        <v>601</v>
      </c>
      <c r="BG6" s="173" t="s">
        <v>602</v>
      </c>
      <c r="BH6" s="172" t="s">
        <v>601</v>
      </c>
      <c r="BI6" s="173" t="s">
        <v>602</v>
      </c>
    </row>
    <row r="7" spans="1:61" ht="12" customHeight="1"/>
    <row r="8" spans="1:61" s="151" customFormat="1" ht="12" customHeight="1">
      <c r="C8" s="156"/>
      <c r="D8" s="156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</row>
    <row r="9" spans="1:61" s="151" customFormat="1" ht="12" customHeight="1">
      <c r="C9" s="156">
        <v>2</v>
      </c>
      <c r="D9" s="156"/>
      <c r="E9" s="174"/>
      <c r="F9" s="174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74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</row>
    <row r="10" spans="1:61" s="151" customFormat="1" ht="12" customHeight="1">
      <c r="A10" s="175" t="s">
        <v>153</v>
      </c>
      <c r="B10" s="175" t="s">
        <v>153</v>
      </c>
      <c r="C10" s="156"/>
      <c r="D10" s="156"/>
      <c r="E10" s="174"/>
      <c r="F10" s="174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74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X10" s="176"/>
    </row>
    <row r="11" spans="1:61" s="151" customFormat="1" ht="12" customHeight="1">
      <c r="A11" s="175"/>
      <c r="B11" s="175"/>
      <c r="C11" s="156"/>
      <c r="D11" s="156"/>
      <c r="E11" s="174"/>
      <c r="F11" s="174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74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M11" s="177"/>
      <c r="AN11" s="177"/>
    </row>
    <row r="12" spans="1:61" s="151" customFormat="1" ht="12" customHeight="1">
      <c r="A12" s="178" t="s">
        <v>154</v>
      </c>
      <c r="B12" s="178" t="s">
        <v>154</v>
      </c>
      <c r="C12" s="179"/>
      <c r="D12" s="179"/>
      <c r="E12" s="179"/>
      <c r="F12" s="179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79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77"/>
      <c r="AM12" s="150"/>
      <c r="AN12" s="180"/>
    </row>
    <row r="13" spans="1:61" s="151" customFormat="1" ht="12" customHeight="1">
      <c r="A13" s="148" t="s">
        <v>155</v>
      </c>
      <c r="B13" s="148" t="s">
        <v>156</v>
      </c>
      <c r="C13" s="181">
        <v>6.75</v>
      </c>
      <c r="D13" s="181">
        <v>6.79</v>
      </c>
      <c r="E13" s="181"/>
      <c r="F13" s="182"/>
      <c r="G13" s="153">
        <v>118.47500000000001</v>
      </c>
      <c r="H13" s="153">
        <v>112.5</v>
      </c>
      <c r="I13" s="153">
        <v>121.5</v>
      </c>
      <c r="J13" s="153">
        <v>116.44</v>
      </c>
      <c r="K13" s="153">
        <v>120.12</v>
      </c>
      <c r="L13" s="153">
        <v>118.44</v>
      </c>
      <c r="M13" s="153">
        <v>115.43</v>
      </c>
      <c r="N13" s="153">
        <v>108.64</v>
      </c>
      <c r="O13" s="153">
        <v>108.64</v>
      </c>
      <c r="P13" s="153">
        <v>108.64</v>
      </c>
      <c r="Q13" s="153">
        <v>115.43</v>
      </c>
      <c r="R13" s="153">
        <v>106.08500000000001</v>
      </c>
      <c r="S13" s="153">
        <v>1370.3400000000004</v>
      </c>
      <c r="T13" s="181"/>
      <c r="U13" s="183">
        <f t="shared" ref="U13:U43" si="2">G13/$C13</f>
        <v>17.551851851851854</v>
      </c>
      <c r="V13" s="183">
        <f t="shared" ref="V13:V43" si="3">H13/$C13</f>
        <v>16.666666666666668</v>
      </c>
      <c r="W13" s="183">
        <f t="shared" ref="W13:W43" si="4">I13/$C13</f>
        <v>18</v>
      </c>
      <c r="X13" s="183">
        <f t="shared" ref="X13:X43" si="5">J13/$C13</f>
        <v>17.250370370370369</v>
      </c>
      <c r="Y13" s="183">
        <f t="shared" ref="Y13:Y43" si="6">K13/$C13</f>
        <v>17.795555555555556</v>
      </c>
      <c r="Z13" s="183">
        <f t="shared" ref="Z13:Z43" si="7">L13/$D13</f>
        <v>17.443298969072163</v>
      </c>
      <c r="AA13" s="183">
        <f t="shared" ref="AA13:AA43" si="8">M13/$D13</f>
        <v>17</v>
      </c>
      <c r="AB13" s="183">
        <f t="shared" ref="AB13:AB43" si="9">N13/$D13</f>
        <v>16</v>
      </c>
      <c r="AC13" s="183">
        <f t="shared" ref="AC13:AC43" si="10">O13/$D13</f>
        <v>16</v>
      </c>
      <c r="AD13" s="183">
        <f t="shared" ref="AD13:AD43" si="11">P13/$D13</f>
        <v>16</v>
      </c>
      <c r="AE13" s="183">
        <f t="shared" ref="AE13:AE43" si="12">Q13/$D13</f>
        <v>17</v>
      </c>
      <c r="AF13" s="183">
        <f t="shared" ref="AF13:AF43" si="13">R13/$D13</f>
        <v>15.623711340206187</v>
      </c>
      <c r="AG13" s="183">
        <f t="shared" ref="AG13:AG44" si="14">+SUM(U13:AF13)</f>
        <v>202.3314547537228</v>
      </c>
      <c r="AH13" s="184">
        <f t="shared" ref="AH13:AH44" si="15">SUM(U13:AF13)/12</f>
        <v>16.860954562810232</v>
      </c>
      <c r="AM13" s="150"/>
      <c r="AN13" s="180"/>
      <c r="AQ13" s="153">
        <v>16.860954562810232</v>
      </c>
      <c r="AS13" s="185">
        <f t="shared" ref="AS13:AS45" si="16">D13*(1+$BA$3)</f>
        <v>7.1880733881327439</v>
      </c>
      <c r="AT13" s="186">
        <f t="shared" ref="AT13:AT45" si="17">AQ13*AS13*12</f>
        <v>1454.373345497419</v>
      </c>
      <c r="AU13" s="186"/>
      <c r="AV13" s="187">
        <f t="shared" ref="AV13:AV45" si="18">AT13+AU13-S13</f>
        <v>84.033345497418622</v>
      </c>
      <c r="AW13" s="184">
        <f>+INDEX('DF Calcs'!E:E,MATCH(A13,'DF Calcs'!C:C,0))-AQ13</f>
        <v>0</v>
      </c>
      <c r="BE13" s="188">
        <f t="shared" ref="BE13:BE45" si="19">$AQ13*$BD13</f>
        <v>0</v>
      </c>
      <c r="BG13" s="188">
        <f t="shared" ref="BG13:BG45" si="20">$AQ13*$BF13</f>
        <v>0</v>
      </c>
      <c r="BI13" s="188">
        <f t="shared" ref="BI13:BI45" si="21">$AQ13*$BH13</f>
        <v>0</v>
      </c>
    </row>
    <row r="14" spans="1:61" s="151" customFormat="1" ht="12" customHeight="1">
      <c r="A14" s="148" t="s">
        <v>157</v>
      </c>
      <c r="B14" s="148" t="s">
        <v>158</v>
      </c>
      <c r="C14" s="181">
        <v>4.9800000000000004</v>
      </c>
      <c r="D14" s="181">
        <v>5.01</v>
      </c>
      <c r="E14" s="181"/>
      <c r="F14" s="181"/>
      <c r="G14" s="153">
        <v>94.77</v>
      </c>
      <c r="H14" s="153">
        <v>97.125</v>
      </c>
      <c r="I14" s="153">
        <v>99.6</v>
      </c>
      <c r="J14" s="153">
        <v>99.6</v>
      </c>
      <c r="K14" s="153">
        <v>94.77</v>
      </c>
      <c r="L14" s="153">
        <v>99.75</v>
      </c>
      <c r="M14" s="153">
        <v>95.19</v>
      </c>
      <c r="N14" s="153">
        <v>88.039999999999992</v>
      </c>
      <c r="O14" s="153">
        <v>100.2</v>
      </c>
      <c r="P14" s="153">
        <v>90.179999999999993</v>
      </c>
      <c r="Q14" s="153">
        <v>95.19</v>
      </c>
      <c r="R14" s="153">
        <v>87.674999999999997</v>
      </c>
      <c r="S14" s="153">
        <v>1142.0899999999999</v>
      </c>
      <c r="T14" s="181"/>
      <c r="U14" s="183">
        <f t="shared" si="2"/>
        <v>19.030120481927707</v>
      </c>
      <c r="V14" s="183">
        <f t="shared" si="3"/>
        <v>19.503012048192769</v>
      </c>
      <c r="W14" s="183">
        <f t="shared" si="4"/>
        <v>19.999999999999996</v>
      </c>
      <c r="X14" s="183">
        <f t="shared" si="5"/>
        <v>19.999999999999996</v>
      </c>
      <c r="Y14" s="183">
        <f t="shared" si="6"/>
        <v>19.030120481927707</v>
      </c>
      <c r="Z14" s="183">
        <f t="shared" si="7"/>
        <v>19.910179640718564</v>
      </c>
      <c r="AA14" s="183">
        <f t="shared" si="8"/>
        <v>19</v>
      </c>
      <c r="AB14" s="183">
        <f t="shared" si="9"/>
        <v>17.572854291417165</v>
      </c>
      <c r="AC14" s="183">
        <f t="shared" si="10"/>
        <v>20</v>
      </c>
      <c r="AD14" s="183">
        <f t="shared" si="11"/>
        <v>18</v>
      </c>
      <c r="AE14" s="183">
        <f t="shared" si="12"/>
        <v>19</v>
      </c>
      <c r="AF14" s="183">
        <f t="shared" si="13"/>
        <v>17.5</v>
      </c>
      <c r="AG14" s="183">
        <f t="shared" si="14"/>
        <v>228.54628694418392</v>
      </c>
      <c r="AH14" s="184">
        <f t="shared" si="15"/>
        <v>19.045523912015327</v>
      </c>
      <c r="AM14" s="150"/>
      <c r="AN14" s="180"/>
      <c r="AQ14" s="153">
        <v>19.045523912015327</v>
      </c>
      <c r="AS14" s="185">
        <f t="shared" si="16"/>
        <v>5.3037183614941155</v>
      </c>
      <c r="AT14" s="186">
        <f t="shared" si="17"/>
        <v>1212.1451385171711</v>
      </c>
      <c r="AU14" s="186"/>
      <c r="AV14" s="187">
        <f t="shared" si="18"/>
        <v>70.055138517171144</v>
      </c>
      <c r="AW14" s="184">
        <f>+INDEX('DF Calcs'!E:E,MATCH(A14,'DF Calcs'!C:C,0))-AQ14</f>
        <v>0</v>
      </c>
      <c r="BE14" s="188">
        <f t="shared" si="19"/>
        <v>0</v>
      </c>
      <c r="BG14" s="188">
        <f t="shared" si="20"/>
        <v>0</v>
      </c>
      <c r="BI14" s="188">
        <f t="shared" si="21"/>
        <v>0</v>
      </c>
    </row>
    <row r="15" spans="1:61" s="151" customFormat="1" ht="12" customHeight="1">
      <c r="A15" s="148" t="s">
        <v>159</v>
      </c>
      <c r="B15" s="148" t="s">
        <v>160</v>
      </c>
      <c r="C15" s="181">
        <v>8.5</v>
      </c>
      <c r="D15" s="181">
        <v>8.5500000000000007</v>
      </c>
      <c r="E15" s="181"/>
      <c r="F15" s="181"/>
      <c r="G15" s="153">
        <v>13933.725000000002</v>
      </c>
      <c r="H15" s="153">
        <v>14380.625</v>
      </c>
      <c r="I15" s="153">
        <v>14472.775</v>
      </c>
      <c r="J15" s="153">
        <v>14178.855000000003</v>
      </c>
      <c r="K15" s="153">
        <v>14187.025000000001</v>
      </c>
      <c r="L15" s="153">
        <v>14101.87</v>
      </c>
      <c r="M15" s="153">
        <v>14019.945</v>
      </c>
      <c r="N15" s="153">
        <v>13866.365</v>
      </c>
      <c r="O15" s="153">
        <v>13734.93</v>
      </c>
      <c r="P15" s="153">
        <v>13728.465</v>
      </c>
      <c r="Q15" s="153">
        <v>13759.479999999998</v>
      </c>
      <c r="R15" s="153">
        <v>13682.55</v>
      </c>
      <c r="S15" s="153">
        <v>168046.61000000002</v>
      </c>
      <c r="T15" s="181"/>
      <c r="U15" s="183">
        <f t="shared" si="2"/>
        <v>1639.2617647058826</v>
      </c>
      <c r="V15" s="183">
        <f t="shared" si="3"/>
        <v>1691.8382352941176</v>
      </c>
      <c r="W15" s="183">
        <f t="shared" si="4"/>
        <v>1702.6794117647059</v>
      </c>
      <c r="X15" s="183">
        <f t="shared" si="5"/>
        <v>1668.1005882352945</v>
      </c>
      <c r="Y15" s="183">
        <f t="shared" si="6"/>
        <v>1669.0617647058825</v>
      </c>
      <c r="Z15" s="183">
        <f t="shared" si="7"/>
        <v>1649.3415204678363</v>
      </c>
      <c r="AA15" s="183">
        <f t="shared" si="8"/>
        <v>1639.7596491228069</v>
      </c>
      <c r="AB15" s="183">
        <f t="shared" si="9"/>
        <v>1621.7970760233916</v>
      </c>
      <c r="AC15" s="183">
        <f t="shared" si="10"/>
        <v>1606.4245614035087</v>
      </c>
      <c r="AD15" s="183">
        <f t="shared" si="11"/>
        <v>1605.6684210526314</v>
      </c>
      <c r="AE15" s="183">
        <f t="shared" si="12"/>
        <v>1609.2959064327481</v>
      </c>
      <c r="AF15" s="183">
        <f t="shared" si="13"/>
        <v>1600.2982456140348</v>
      </c>
      <c r="AG15" s="183">
        <f t="shared" si="14"/>
        <v>19703.527144822841</v>
      </c>
      <c r="AH15" s="184">
        <f t="shared" si="15"/>
        <v>1641.9605954019034</v>
      </c>
      <c r="AM15" s="150"/>
      <c r="AN15" s="177"/>
      <c r="AP15" s="153">
        <v>-451</v>
      </c>
      <c r="AQ15" s="153">
        <v>1190.9605954019034</v>
      </c>
      <c r="AS15" s="185">
        <f t="shared" si="16"/>
        <v>9.0512558863821742</v>
      </c>
      <c r="AT15" s="186">
        <f t="shared" si="17"/>
        <v>129356.26919496836</v>
      </c>
      <c r="AU15" s="186"/>
      <c r="AV15" s="187">
        <f t="shared" si="18"/>
        <v>-38690.34080503165</v>
      </c>
      <c r="AW15" s="184">
        <f>+INDEX('DF Calcs'!E:E,MATCH(A15,'DF Calcs'!C:C,0))-AQ15</f>
        <v>0</v>
      </c>
      <c r="BE15" s="188">
        <f t="shared" si="19"/>
        <v>0</v>
      </c>
      <c r="BG15" s="188">
        <f t="shared" si="20"/>
        <v>0</v>
      </c>
      <c r="BI15" s="188">
        <f t="shared" si="21"/>
        <v>0</v>
      </c>
    </row>
    <row r="16" spans="1:61" s="151" customFormat="1" ht="12" customHeight="1">
      <c r="A16" s="148" t="s">
        <v>161</v>
      </c>
      <c r="B16" s="148" t="s">
        <v>162</v>
      </c>
      <c r="C16" s="181">
        <v>11.21</v>
      </c>
      <c r="D16" s="181">
        <v>11.28</v>
      </c>
      <c r="E16" s="181"/>
      <c r="F16" s="181"/>
      <c r="G16" s="153">
        <v>18677.325000000001</v>
      </c>
      <c r="H16" s="153">
        <v>19239.735000000004</v>
      </c>
      <c r="I16" s="153">
        <v>19519.38</v>
      </c>
      <c r="J16" s="153">
        <v>19327.419999999998</v>
      </c>
      <c r="K16" s="153">
        <v>19128.035000000003</v>
      </c>
      <c r="L16" s="153">
        <v>18935.039999999997</v>
      </c>
      <c r="M16" s="153">
        <v>18769.825000000001</v>
      </c>
      <c r="N16" s="153">
        <v>18650.069999999996</v>
      </c>
      <c r="O16" s="153">
        <v>18382.169999999998</v>
      </c>
      <c r="P16" s="153">
        <v>18228.479999999996</v>
      </c>
      <c r="Q16" s="153">
        <v>18014.16</v>
      </c>
      <c r="R16" s="153">
        <v>17776.210000000003</v>
      </c>
      <c r="S16" s="153">
        <v>224647.84999999998</v>
      </c>
      <c r="T16" s="181"/>
      <c r="U16" s="183">
        <f t="shared" si="2"/>
        <v>1666.1306868867082</v>
      </c>
      <c r="V16" s="183">
        <f t="shared" si="3"/>
        <v>1716.3010704727924</v>
      </c>
      <c r="W16" s="183">
        <f t="shared" si="4"/>
        <v>1741.2471008028544</v>
      </c>
      <c r="X16" s="183">
        <f t="shared" si="5"/>
        <v>1724.123104371097</v>
      </c>
      <c r="Y16" s="183">
        <f t="shared" si="6"/>
        <v>1706.3367528991973</v>
      </c>
      <c r="Z16" s="183">
        <f t="shared" si="7"/>
        <v>1678.6382978723402</v>
      </c>
      <c r="AA16" s="183">
        <f t="shared" si="8"/>
        <v>1663.9915780141846</v>
      </c>
      <c r="AB16" s="183">
        <f t="shared" si="9"/>
        <v>1653.3749999999998</v>
      </c>
      <c r="AC16" s="183">
        <f t="shared" si="10"/>
        <v>1629.625</v>
      </c>
      <c r="AD16" s="183">
        <f t="shared" si="11"/>
        <v>1615.9999999999998</v>
      </c>
      <c r="AE16" s="183">
        <f t="shared" si="12"/>
        <v>1597</v>
      </c>
      <c r="AF16" s="183">
        <f t="shared" si="13"/>
        <v>1575.9051418439719</v>
      </c>
      <c r="AG16" s="183">
        <f t="shared" si="14"/>
        <v>19968.673733163145</v>
      </c>
      <c r="AH16" s="184">
        <f t="shared" si="15"/>
        <v>1664.0561444302621</v>
      </c>
      <c r="AM16" s="150"/>
      <c r="AN16" s="180"/>
      <c r="AP16" s="153">
        <v>-371</v>
      </c>
      <c r="AQ16" s="153">
        <v>1293.0561444302621</v>
      </c>
      <c r="AS16" s="185">
        <f t="shared" si="16"/>
        <v>11.941306011507709</v>
      </c>
      <c r="AT16" s="186">
        <f t="shared" si="17"/>
        <v>185289.34932842484</v>
      </c>
      <c r="AU16" s="186"/>
      <c r="AV16" s="187">
        <f t="shared" si="18"/>
        <v>-39358.500671575137</v>
      </c>
      <c r="AW16" s="184">
        <f>+INDEX('DF Calcs'!E:E,MATCH(A16,'DF Calcs'!C:C,0))-AQ16</f>
        <v>0</v>
      </c>
      <c r="BE16" s="188">
        <f t="shared" si="19"/>
        <v>0</v>
      </c>
      <c r="BG16" s="188">
        <f t="shared" si="20"/>
        <v>0</v>
      </c>
      <c r="BI16" s="188">
        <f t="shared" si="21"/>
        <v>0</v>
      </c>
    </row>
    <row r="17" spans="1:61" s="151" customFormat="1" ht="12" customHeight="1">
      <c r="A17" s="148" t="s">
        <v>163</v>
      </c>
      <c r="B17" s="148" t="s">
        <v>164</v>
      </c>
      <c r="C17" s="181">
        <v>13.94</v>
      </c>
      <c r="D17" s="181">
        <v>14.02</v>
      </c>
      <c r="E17" s="181"/>
      <c r="F17" s="181"/>
      <c r="G17" s="153">
        <v>2989.4049999999997</v>
      </c>
      <c r="H17" s="153">
        <v>2975.0850000000005</v>
      </c>
      <c r="I17" s="153">
        <v>3016.25</v>
      </c>
      <c r="J17" s="153">
        <v>3042.6750000000002</v>
      </c>
      <c r="K17" s="153">
        <v>3035.8850000000002</v>
      </c>
      <c r="L17" s="153">
        <v>3026.0950000000003</v>
      </c>
      <c r="M17" s="153">
        <v>3040.58</v>
      </c>
      <c r="N17" s="153">
        <v>3019.585</v>
      </c>
      <c r="O17" s="153">
        <v>3000.2799999999997</v>
      </c>
      <c r="P17" s="153">
        <v>2951.2149999999997</v>
      </c>
      <c r="Q17" s="153">
        <v>2979.2550000000001</v>
      </c>
      <c r="R17" s="153">
        <v>2993.2599999999998</v>
      </c>
      <c r="S17" s="153">
        <v>36069.57</v>
      </c>
      <c r="T17" s="181"/>
      <c r="U17" s="183">
        <f t="shared" si="2"/>
        <v>214.44799139167861</v>
      </c>
      <c r="V17" s="183">
        <f t="shared" si="3"/>
        <v>213.42073170731712</v>
      </c>
      <c r="W17" s="183">
        <f t="shared" si="4"/>
        <v>216.37374461979914</v>
      </c>
      <c r="X17" s="183">
        <f t="shared" si="5"/>
        <v>218.26936872309901</v>
      </c>
      <c r="Y17" s="183">
        <f t="shared" si="6"/>
        <v>217.78228120516502</v>
      </c>
      <c r="Z17" s="183">
        <f t="shared" si="7"/>
        <v>215.84129814550644</v>
      </c>
      <c r="AA17" s="183">
        <f t="shared" si="8"/>
        <v>216.87446504992869</v>
      </c>
      <c r="AB17" s="183">
        <f t="shared" si="9"/>
        <v>215.37696148359487</v>
      </c>
      <c r="AC17" s="183">
        <f t="shared" si="10"/>
        <v>214</v>
      </c>
      <c r="AD17" s="183">
        <f t="shared" si="11"/>
        <v>210.50035663338087</v>
      </c>
      <c r="AE17" s="183">
        <f t="shared" si="12"/>
        <v>212.5003566333809</v>
      </c>
      <c r="AF17" s="183">
        <f t="shared" si="13"/>
        <v>213.49928673323822</v>
      </c>
      <c r="AG17" s="183">
        <f t="shared" si="14"/>
        <v>2578.8868423260883</v>
      </c>
      <c r="AH17" s="184">
        <f t="shared" si="15"/>
        <v>214.90723686050737</v>
      </c>
      <c r="AM17" s="150"/>
      <c r="AN17" s="180"/>
      <c r="AP17" s="153">
        <v>-41</v>
      </c>
      <c r="AQ17" s="153">
        <v>173.90723686050737</v>
      </c>
      <c r="AS17" s="185">
        <f t="shared" si="16"/>
        <v>14.841942400827843</v>
      </c>
      <c r="AT17" s="186">
        <f t="shared" si="17"/>
        <v>30973.454310849302</v>
      </c>
      <c r="AU17" s="186"/>
      <c r="AV17" s="187">
        <f t="shared" si="18"/>
        <v>-5096.115689150698</v>
      </c>
      <c r="AW17" s="184">
        <f>+INDEX('DF Calcs'!E:E,MATCH(A17,'DF Calcs'!C:C,0))-AQ17</f>
        <v>0</v>
      </c>
      <c r="BE17" s="188">
        <f t="shared" si="19"/>
        <v>0</v>
      </c>
      <c r="BG17" s="188">
        <f t="shared" si="20"/>
        <v>0</v>
      </c>
      <c r="BI17" s="188">
        <f t="shared" si="21"/>
        <v>0</v>
      </c>
    </row>
    <row r="18" spans="1:61" s="151" customFormat="1" ht="12" customHeight="1">
      <c r="A18" s="148" t="s">
        <v>165</v>
      </c>
      <c r="B18" s="148" t="s">
        <v>166</v>
      </c>
      <c r="C18" s="181">
        <v>16.66</v>
      </c>
      <c r="D18" s="181">
        <v>16.760000000000002</v>
      </c>
      <c r="E18" s="181"/>
      <c r="F18" s="181"/>
      <c r="G18" s="153">
        <v>606.92000000000007</v>
      </c>
      <c r="H18" s="153">
        <v>614.66499999999996</v>
      </c>
      <c r="I18" s="153">
        <v>649.74</v>
      </c>
      <c r="J18" s="153">
        <v>687.22500000000002</v>
      </c>
      <c r="K18" s="153">
        <v>686.64</v>
      </c>
      <c r="L18" s="153">
        <v>670.28000000000009</v>
      </c>
      <c r="M18" s="153">
        <v>641.06999999999994</v>
      </c>
      <c r="N18" s="153">
        <v>632.69000000000005</v>
      </c>
      <c r="O18" s="153">
        <v>628.5</v>
      </c>
      <c r="P18" s="153">
        <v>626.40499999999997</v>
      </c>
      <c r="Q18" s="153">
        <v>609.64499999999998</v>
      </c>
      <c r="R18" s="153">
        <v>615.93000000000006</v>
      </c>
      <c r="S18" s="153">
        <v>7669.7099999999991</v>
      </c>
      <c r="T18" s="181"/>
      <c r="U18" s="183">
        <f t="shared" si="2"/>
        <v>36.429771908763513</v>
      </c>
      <c r="V18" s="183">
        <f t="shared" si="3"/>
        <v>36.894657863145255</v>
      </c>
      <c r="W18" s="183">
        <f t="shared" si="4"/>
        <v>39</v>
      </c>
      <c r="X18" s="183">
        <f t="shared" si="5"/>
        <v>41.25</v>
      </c>
      <c r="Y18" s="183">
        <f t="shared" si="6"/>
        <v>41.214885954381749</v>
      </c>
      <c r="Z18" s="183">
        <f t="shared" si="7"/>
        <v>39.992840095465397</v>
      </c>
      <c r="AA18" s="183">
        <f t="shared" si="8"/>
        <v>38.249999999999993</v>
      </c>
      <c r="AB18" s="183">
        <f t="shared" si="9"/>
        <v>37.75</v>
      </c>
      <c r="AC18" s="183">
        <f t="shared" si="10"/>
        <v>37.5</v>
      </c>
      <c r="AD18" s="183">
        <f t="shared" si="11"/>
        <v>37.374999999999993</v>
      </c>
      <c r="AE18" s="183">
        <f t="shared" si="12"/>
        <v>36.374999999999993</v>
      </c>
      <c r="AF18" s="183">
        <f t="shared" si="13"/>
        <v>36.75</v>
      </c>
      <c r="AG18" s="183">
        <f t="shared" si="14"/>
        <v>458.78215582175591</v>
      </c>
      <c r="AH18" s="184">
        <f t="shared" si="15"/>
        <v>38.231846318479661</v>
      </c>
      <c r="AM18" s="150"/>
      <c r="AN18" s="180"/>
      <c r="AP18" s="153">
        <v>-11</v>
      </c>
      <c r="AQ18" s="153">
        <v>27.231846318479661</v>
      </c>
      <c r="AS18" s="185">
        <f t="shared" si="16"/>
        <v>17.742578790147981</v>
      </c>
      <c r="AT18" s="186">
        <f t="shared" si="17"/>
        <v>5797.9581468819197</v>
      </c>
      <c r="AU18" s="186"/>
      <c r="AV18" s="187">
        <f t="shared" si="18"/>
        <v>-1871.7518531180795</v>
      </c>
      <c r="AW18" s="184">
        <f>+INDEX('DF Calcs'!E:E,MATCH(A18,'DF Calcs'!C:C,0))-AQ18</f>
        <v>0</v>
      </c>
      <c r="BE18" s="188">
        <f t="shared" si="19"/>
        <v>0</v>
      </c>
      <c r="BG18" s="188">
        <f t="shared" si="20"/>
        <v>0</v>
      </c>
      <c r="BI18" s="188">
        <f t="shared" si="21"/>
        <v>0</v>
      </c>
    </row>
    <row r="19" spans="1:61" s="151" customFormat="1" ht="12" customHeight="1">
      <c r="A19" s="148" t="s">
        <v>167</v>
      </c>
      <c r="B19" s="148" t="s">
        <v>168</v>
      </c>
      <c r="C19" s="181">
        <v>19.690000000000001</v>
      </c>
      <c r="D19" s="181">
        <v>19.809999999999999</v>
      </c>
      <c r="E19" s="181"/>
      <c r="F19" s="181"/>
      <c r="G19" s="153">
        <v>38.840000000000003</v>
      </c>
      <c r="H19" s="153">
        <v>38.72</v>
      </c>
      <c r="I19" s="153">
        <v>39.380000000000003</v>
      </c>
      <c r="J19" s="153">
        <v>39.380000000000003</v>
      </c>
      <c r="K19" s="153">
        <v>39.5</v>
      </c>
      <c r="L19" s="153">
        <v>39.5</v>
      </c>
      <c r="M19" s="153">
        <v>39.619999999999997</v>
      </c>
      <c r="N19" s="153">
        <v>39.619999999999997</v>
      </c>
      <c r="O19" s="153">
        <v>39.619999999999997</v>
      </c>
      <c r="P19" s="153">
        <v>39.619999999999997</v>
      </c>
      <c r="Q19" s="153">
        <v>39.619999999999997</v>
      </c>
      <c r="R19" s="153">
        <v>39.619999999999997</v>
      </c>
      <c r="S19" s="153">
        <v>473.04</v>
      </c>
      <c r="T19" s="181"/>
      <c r="U19" s="183">
        <f t="shared" si="2"/>
        <v>1.9725749111223971</v>
      </c>
      <c r="V19" s="183">
        <f t="shared" si="3"/>
        <v>1.9664804469273742</v>
      </c>
      <c r="W19" s="183">
        <f t="shared" si="4"/>
        <v>2</v>
      </c>
      <c r="X19" s="183">
        <f t="shared" si="5"/>
        <v>2</v>
      </c>
      <c r="Y19" s="183">
        <f t="shared" si="6"/>
        <v>2.0060944641950229</v>
      </c>
      <c r="Z19" s="183">
        <f t="shared" si="7"/>
        <v>1.993942453306411</v>
      </c>
      <c r="AA19" s="183">
        <f t="shared" si="8"/>
        <v>2</v>
      </c>
      <c r="AB19" s="183">
        <f t="shared" si="9"/>
        <v>2</v>
      </c>
      <c r="AC19" s="183">
        <f t="shared" si="10"/>
        <v>2</v>
      </c>
      <c r="AD19" s="183">
        <f t="shared" si="11"/>
        <v>2</v>
      </c>
      <c r="AE19" s="183">
        <f t="shared" si="12"/>
        <v>2</v>
      </c>
      <c r="AF19" s="183">
        <f t="shared" si="13"/>
        <v>2</v>
      </c>
      <c r="AG19" s="183">
        <f t="shared" si="14"/>
        <v>23.939092275551204</v>
      </c>
      <c r="AH19" s="184">
        <f t="shared" si="15"/>
        <v>1.9949243562959336</v>
      </c>
      <c r="AM19" s="150"/>
      <c r="AN19" s="180"/>
      <c r="AP19" s="153">
        <v>-1</v>
      </c>
      <c r="AQ19" s="153">
        <v>0.99492435629593357</v>
      </c>
      <c r="AS19" s="185">
        <f t="shared" si="16"/>
        <v>20.971389369500685</v>
      </c>
      <c r="AT19" s="186">
        <f t="shared" si="17"/>
        <v>250.37935282898223</v>
      </c>
      <c r="AU19" s="186"/>
      <c r="AV19" s="187">
        <f t="shared" si="18"/>
        <v>-222.66064717101779</v>
      </c>
      <c r="AW19" s="184">
        <f>+INDEX('DF Calcs'!E:E,MATCH(A19,'DF Calcs'!C:C,0))-AQ19</f>
        <v>0</v>
      </c>
      <c r="BE19" s="188">
        <f t="shared" si="19"/>
        <v>0</v>
      </c>
      <c r="BG19" s="188">
        <f t="shared" si="20"/>
        <v>0</v>
      </c>
      <c r="BI19" s="188">
        <f t="shared" si="21"/>
        <v>0</v>
      </c>
    </row>
    <row r="20" spans="1:61" s="151" customFormat="1" ht="12" customHeight="1">
      <c r="A20" s="148" t="s">
        <v>169</v>
      </c>
      <c r="B20" s="148" t="s">
        <v>170</v>
      </c>
      <c r="C20" s="181">
        <v>23.17</v>
      </c>
      <c r="D20" s="181">
        <v>23.31</v>
      </c>
      <c r="E20" s="181"/>
      <c r="F20" s="181"/>
      <c r="G20" s="153">
        <v>23.31</v>
      </c>
      <c r="H20" s="153">
        <v>23.17</v>
      </c>
      <c r="I20" s="153">
        <v>23.17</v>
      </c>
      <c r="J20" s="153">
        <v>23.17</v>
      </c>
      <c r="K20" s="153">
        <v>23.310000000000002</v>
      </c>
      <c r="L20" s="153">
        <v>23.31</v>
      </c>
      <c r="M20" s="153">
        <v>23.31</v>
      </c>
      <c r="N20" s="153">
        <v>23.31</v>
      </c>
      <c r="O20" s="153">
        <v>23.31</v>
      </c>
      <c r="P20" s="153">
        <v>23.31</v>
      </c>
      <c r="Q20" s="153">
        <v>23.31</v>
      </c>
      <c r="R20" s="153">
        <v>23.31</v>
      </c>
      <c r="S20" s="153">
        <v>279.3</v>
      </c>
      <c r="T20" s="181"/>
      <c r="U20" s="183">
        <f t="shared" si="2"/>
        <v>1.0060422960725075</v>
      </c>
      <c r="V20" s="183">
        <f t="shared" si="3"/>
        <v>1</v>
      </c>
      <c r="W20" s="183">
        <f t="shared" si="4"/>
        <v>1</v>
      </c>
      <c r="X20" s="183">
        <f t="shared" si="5"/>
        <v>1</v>
      </c>
      <c r="Y20" s="183">
        <f t="shared" si="6"/>
        <v>1.0060422960725075</v>
      </c>
      <c r="Z20" s="183">
        <f t="shared" si="7"/>
        <v>1</v>
      </c>
      <c r="AA20" s="183">
        <f t="shared" si="8"/>
        <v>1</v>
      </c>
      <c r="AB20" s="183">
        <f t="shared" si="9"/>
        <v>1</v>
      </c>
      <c r="AC20" s="183">
        <f t="shared" si="10"/>
        <v>1</v>
      </c>
      <c r="AD20" s="183">
        <f t="shared" si="11"/>
        <v>1</v>
      </c>
      <c r="AE20" s="183">
        <f t="shared" si="12"/>
        <v>1</v>
      </c>
      <c r="AF20" s="183">
        <f t="shared" si="13"/>
        <v>1</v>
      </c>
      <c r="AG20" s="183">
        <f t="shared" si="14"/>
        <v>12.012084592145015</v>
      </c>
      <c r="AH20" s="184">
        <f t="shared" si="15"/>
        <v>1.001007049345418</v>
      </c>
      <c r="AM20" s="150"/>
      <c r="AN20" s="180"/>
      <c r="AP20" s="153">
        <v>-1</v>
      </c>
      <c r="AQ20" s="153">
        <v>1.0070493454179541E-3</v>
      </c>
      <c r="AS20" s="185">
        <f t="shared" si="16"/>
        <v>24.676581837610346</v>
      </c>
      <c r="AT20" s="186">
        <f t="shared" si="17"/>
        <v>0.29820642704061689</v>
      </c>
      <c r="AU20" s="186"/>
      <c r="AV20" s="187">
        <f t="shared" si="18"/>
        <v>-279.0017935729594</v>
      </c>
      <c r="AW20" s="184">
        <f>+INDEX('DF Calcs'!E:E,MATCH(A20,'DF Calcs'!C:C,0))-AQ20</f>
        <v>-1.0070493454179541E-3</v>
      </c>
      <c r="BE20" s="188">
        <f t="shared" si="19"/>
        <v>0</v>
      </c>
      <c r="BG20" s="188">
        <f t="shared" si="20"/>
        <v>0</v>
      </c>
      <c r="BI20" s="188">
        <f t="shared" si="21"/>
        <v>0</v>
      </c>
    </row>
    <row r="21" spans="1:61" s="151" customFormat="1" ht="12" customHeight="1">
      <c r="A21" s="148" t="s">
        <v>171</v>
      </c>
      <c r="B21" s="148" t="s">
        <v>172</v>
      </c>
      <c r="C21" s="181">
        <v>12.12</v>
      </c>
      <c r="D21" s="181">
        <v>12.19</v>
      </c>
      <c r="E21" s="181"/>
      <c r="F21" s="181"/>
      <c r="G21" s="153">
        <v>13443.34</v>
      </c>
      <c r="H21" s="153">
        <v>13055.795</v>
      </c>
      <c r="I21" s="153">
        <v>13319.88</v>
      </c>
      <c r="J21" s="153">
        <v>13336.785</v>
      </c>
      <c r="K21" s="153">
        <v>13579.79</v>
      </c>
      <c r="L21" s="153">
        <v>13577.88</v>
      </c>
      <c r="M21" s="153">
        <v>13653.89</v>
      </c>
      <c r="N21" s="153">
        <v>13756.34</v>
      </c>
      <c r="O21" s="153">
        <v>13617.695</v>
      </c>
      <c r="P21" s="153">
        <v>13707.550000000001</v>
      </c>
      <c r="Q21" s="153">
        <v>13719.78</v>
      </c>
      <c r="R21" s="153">
        <v>13981.855</v>
      </c>
      <c r="S21" s="153">
        <v>162750.57999999999</v>
      </c>
      <c r="T21" s="181"/>
      <c r="U21" s="183">
        <f t="shared" si="2"/>
        <v>1109.1864686468648</v>
      </c>
      <c r="V21" s="183">
        <f t="shared" si="3"/>
        <v>1077.2108085808582</v>
      </c>
      <c r="W21" s="183">
        <f t="shared" si="4"/>
        <v>1099</v>
      </c>
      <c r="X21" s="183">
        <f t="shared" si="5"/>
        <v>1100.3948019801981</v>
      </c>
      <c r="Y21" s="183">
        <f t="shared" si="6"/>
        <v>1120.4447194719473</v>
      </c>
      <c r="Z21" s="183">
        <f t="shared" si="7"/>
        <v>1113.8539786710419</v>
      </c>
      <c r="AA21" s="183">
        <f t="shared" si="8"/>
        <v>1120.0894175553733</v>
      </c>
      <c r="AB21" s="183">
        <f t="shared" si="9"/>
        <v>1128.4938474159148</v>
      </c>
      <c r="AC21" s="183">
        <f t="shared" si="10"/>
        <v>1117.1201804757998</v>
      </c>
      <c r="AD21" s="183">
        <f t="shared" si="11"/>
        <v>1124.4913863822808</v>
      </c>
      <c r="AE21" s="183">
        <f t="shared" si="12"/>
        <v>1125.4946677604596</v>
      </c>
      <c r="AF21" s="183">
        <f t="shared" si="13"/>
        <v>1146.9938474159146</v>
      </c>
      <c r="AG21" s="183">
        <f t="shared" si="14"/>
        <v>13382.774124356654</v>
      </c>
      <c r="AH21" s="184">
        <f t="shared" si="15"/>
        <v>1115.2311770297213</v>
      </c>
      <c r="AM21" s="150"/>
      <c r="AN21" s="180"/>
      <c r="AP21" s="188">
        <v>451</v>
      </c>
      <c r="AQ21" s="153">
        <v>1566.2311770297213</v>
      </c>
      <c r="AS21" s="185">
        <f t="shared" si="16"/>
        <v>12.904656053216222</v>
      </c>
      <c r="AT21" s="186">
        <f t="shared" si="17"/>
        <v>242540.09567271074</v>
      </c>
      <c r="AU21" s="186"/>
      <c r="AV21" s="187">
        <f t="shared" si="18"/>
        <v>79789.515672710753</v>
      </c>
      <c r="AW21" s="184">
        <f>+INDEX('DF Calcs'!E:E,MATCH(A21,'DF Calcs'!C:C,0))-AQ21</f>
        <v>0</v>
      </c>
      <c r="BD21" s="151">
        <v>1</v>
      </c>
      <c r="BE21" s="188">
        <f t="shared" si="19"/>
        <v>1566.2311770297213</v>
      </c>
      <c r="BG21" s="188">
        <f t="shared" si="20"/>
        <v>0</v>
      </c>
      <c r="BI21" s="188">
        <f t="shared" si="21"/>
        <v>0</v>
      </c>
    </row>
    <row r="22" spans="1:61" s="151" customFormat="1" ht="12" customHeight="1">
      <c r="A22" s="148" t="s">
        <v>173</v>
      </c>
      <c r="B22" s="148" t="s">
        <v>174</v>
      </c>
      <c r="C22" s="181">
        <v>12.73</v>
      </c>
      <c r="D22" s="181">
        <v>12.81</v>
      </c>
      <c r="E22" s="181"/>
      <c r="F22" s="181"/>
      <c r="G22" s="153">
        <v>32729.965000000004</v>
      </c>
      <c r="H22" s="153">
        <v>32247.93</v>
      </c>
      <c r="I22" s="153">
        <v>32761.019999999997</v>
      </c>
      <c r="J22" s="153">
        <v>33079.614999999991</v>
      </c>
      <c r="K22" s="153">
        <v>33461.47</v>
      </c>
      <c r="L22" s="153">
        <v>33618.230000000003</v>
      </c>
      <c r="M22" s="153">
        <v>33677.86</v>
      </c>
      <c r="N22" s="153">
        <v>33646.79</v>
      </c>
      <c r="O22" s="153">
        <v>33549.224999999999</v>
      </c>
      <c r="P22" s="153">
        <v>33555.579999999994</v>
      </c>
      <c r="Q22" s="153">
        <v>33710.904999999999</v>
      </c>
      <c r="R22" s="153">
        <v>33830.99</v>
      </c>
      <c r="S22" s="153">
        <v>399869.57999999996</v>
      </c>
      <c r="T22" s="181"/>
      <c r="U22" s="183">
        <f t="shared" si="2"/>
        <v>2571.0891594658287</v>
      </c>
      <c r="V22" s="183">
        <f t="shared" si="3"/>
        <v>2533.2230950510602</v>
      </c>
      <c r="W22" s="183">
        <f t="shared" si="4"/>
        <v>2573.5286724273365</v>
      </c>
      <c r="X22" s="183">
        <f t="shared" si="5"/>
        <v>2598.5557737627641</v>
      </c>
      <c r="Y22" s="183">
        <f t="shared" si="6"/>
        <v>2628.5522388059703</v>
      </c>
      <c r="Z22" s="183">
        <f t="shared" si="7"/>
        <v>2624.3739266198286</v>
      </c>
      <c r="AA22" s="183">
        <f t="shared" si="8"/>
        <v>2629.0288836846212</v>
      </c>
      <c r="AB22" s="183">
        <f t="shared" si="9"/>
        <v>2626.6034348165495</v>
      </c>
      <c r="AC22" s="183">
        <f t="shared" si="10"/>
        <v>2618.9871194379389</v>
      </c>
      <c r="AD22" s="183">
        <f t="shared" si="11"/>
        <v>2619.4832162373141</v>
      </c>
      <c r="AE22" s="183">
        <f t="shared" si="12"/>
        <v>2631.6085089773615</v>
      </c>
      <c r="AF22" s="183">
        <f t="shared" si="13"/>
        <v>2640.9828259172518</v>
      </c>
      <c r="AG22" s="183">
        <f t="shared" si="14"/>
        <v>31296.016855203823</v>
      </c>
      <c r="AH22" s="184">
        <f t="shared" si="15"/>
        <v>2608.0014046003184</v>
      </c>
      <c r="AM22" s="150"/>
      <c r="AN22" s="180"/>
      <c r="AP22" s="188">
        <v>371</v>
      </c>
      <c r="AQ22" s="153">
        <v>2979.0014046003184</v>
      </c>
      <c r="AS22" s="185">
        <f t="shared" si="16"/>
        <v>13.561004433281362</v>
      </c>
      <c r="AT22" s="186">
        <f t="shared" si="17"/>
        <v>484779.01505443582</v>
      </c>
      <c r="AU22" s="186"/>
      <c r="AV22" s="187">
        <f t="shared" si="18"/>
        <v>84909.43505443586</v>
      </c>
      <c r="AW22" s="184">
        <f>+INDEX('DF Calcs'!E:E,MATCH(A22,'DF Calcs'!C:C,0))-AQ22</f>
        <v>0</v>
      </c>
      <c r="BD22" s="151">
        <v>1</v>
      </c>
      <c r="BE22" s="188">
        <f t="shared" si="19"/>
        <v>2979.0014046003184</v>
      </c>
      <c r="BG22" s="188">
        <f t="shared" si="20"/>
        <v>0</v>
      </c>
      <c r="BI22" s="188">
        <f t="shared" si="21"/>
        <v>0</v>
      </c>
    </row>
    <row r="23" spans="1:61" s="151" customFormat="1" ht="12" customHeight="1">
      <c r="A23" s="148" t="s">
        <v>175</v>
      </c>
      <c r="B23" s="148" t="s">
        <v>176</v>
      </c>
      <c r="C23" s="181">
        <v>15.62</v>
      </c>
      <c r="D23" s="181">
        <v>15.71</v>
      </c>
      <c r="E23" s="181"/>
      <c r="F23" s="181"/>
      <c r="G23" s="153">
        <v>89689.1</v>
      </c>
      <c r="H23" s="153">
        <v>84501.50499999999</v>
      </c>
      <c r="I23" s="153">
        <v>87363.904999999984</v>
      </c>
      <c r="J23" s="153">
        <v>88924.959999999977</v>
      </c>
      <c r="K23" s="153">
        <v>90691.214999999982</v>
      </c>
      <c r="L23" s="153">
        <v>92390.02499999998</v>
      </c>
      <c r="M23" s="153">
        <v>92950.084999999992</v>
      </c>
      <c r="N23" s="153">
        <v>93773.564999999988</v>
      </c>
      <c r="O23" s="153">
        <v>94355.164999999994</v>
      </c>
      <c r="P23" s="153">
        <v>94615.455000000002</v>
      </c>
      <c r="Q23" s="153">
        <v>95457.904999999984</v>
      </c>
      <c r="R23" s="153">
        <v>96950.195000000007</v>
      </c>
      <c r="S23" s="153">
        <v>1101663.0799999998</v>
      </c>
      <c r="T23" s="181"/>
      <c r="U23" s="183">
        <f t="shared" si="2"/>
        <v>5741.9398207426384</v>
      </c>
      <c r="V23" s="183">
        <f t="shared" si="3"/>
        <v>5409.827464788732</v>
      </c>
      <c r="W23" s="183">
        <f t="shared" si="4"/>
        <v>5593.079705505761</v>
      </c>
      <c r="X23" s="183">
        <f t="shared" si="5"/>
        <v>5693.0192061459657</v>
      </c>
      <c r="Y23" s="183">
        <f t="shared" si="6"/>
        <v>5806.0957106274</v>
      </c>
      <c r="Z23" s="183">
        <f t="shared" si="7"/>
        <v>5880.969127943983</v>
      </c>
      <c r="AA23" s="183">
        <f t="shared" si="8"/>
        <v>5916.6190324633981</v>
      </c>
      <c r="AB23" s="183">
        <f t="shared" si="9"/>
        <v>5969.0366008911515</v>
      </c>
      <c r="AC23" s="183">
        <f t="shared" si="10"/>
        <v>6006.0576066199865</v>
      </c>
      <c r="AD23" s="183">
        <f t="shared" si="11"/>
        <v>6022.626034373011</v>
      </c>
      <c r="AE23" s="183">
        <f t="shared" si="12"/>
        <v>6076.251113940164</v>
      </c>
      <c r="AF23" s="183">
        <f t="shared" si="13"/>
        <v>6171.240929344367</v>
      </c>
      <c r="AG23" s="183">
        <f t="shared" si="14"/>
        <v>70286.762353386555</v>
      </c>
      <c r="AH23" s="184">
        <f t="shared" si="15"/>
        <v>5857.2301961155463</v>
      </c>
      <c r="AM23" s="150"/>
      <c r="AN23" s="180"/>
      <c r="AP23" s="188">
        <v>1632</v>
      </c>
      <c r="AQ23" s="153">
        <v>7489.2301961155463</v>
      </c>
      <c r="AS23" s="185">
        <f t="shared" si="16"/>
        <v>16.631021049715081</v>
      </c>
      <c r="AT23" s="186">
        <f t="shared" si="17"/>
        <v>1494642.5404531134</v>
      </c>
      <c r="AU23" s="186"/>
      <c r="AV23" s="187">
        <f t="shared" si="18"/>
        <v>392979.46045311354</v>
      </c>
      <c r="AW23" s="184">
        <f>+INDEX('DF Calcs'!E:E,MATCH(A23,'DF Calcs'!C:C,0))-AQ23</f>
        <v>0</v>
      </c>
      <c r="BD23" s="151">
        <v>1</v>
      </c>
      <c r="BE23" s="188">
        <f t="shared" si="19"/>
        <v>7489.2301961155463</v>
      </c>
      <c r="BG23" s="188">
        <f t="shared" si="20"/>
        <v>0</v>
      </c>
      <c r="BI23" s="188">
        <f t="shared" si="21"/>
        <v>0</v>
      </c>
    </row>
    <row r="24" spans="1:61" s="151" customFormat="1" ht="12" customHeight="1">
      <c r="A24" s="148" t="s">
        <v>177</v>
      </c>
      <c r="B24" s="148" t="s">
        <v>178</v>
      </c>
      <c r="C24" s="181">
        <v>4.9800000000000004</v>
      </c>
      <c r="D24" s="181">
        <v>5.01</v>
      </c>
      <c r="E24" s="181"/>
      <c r="F24" s="181"/>
      <c r="G24" s="153">
        <v>32.549999999999997</v>
      </c>
      <c r="H24" s="153">
        <v>44.82</v>
      </c>
      <c r="I24" s="153">
        <v>44.49</v>
      </c>
      <c r="J24" s="153">
        <v>24.900000000000002</v>
      </c>
      <c r="K24" s="153">
        <v>64.740000000000009</v>
      </c>
      <c r="L24" s="153">
        <v>40.08</v>
      </c>
      <c r="M24" s="153">
        <v>45.09</v>
      </c>
      <c r="N24" s="153">
        <v>20.04</v>
      </c>
      <c r="O24" s="153">
        <v>45.09</v>
      </c>
      <c r="P24" s="153">
        <v>40.08</v>
      </c>
      <c r="Q24" s="153">
        <v>20.04</v>
      </c>
      <c r="R24" s="153">
        <v>35.07</v>
      </c>
      <c r="S24" s="153">
        <v>456.99000000000007</v>
      </c>
      <c r="T24" s="181"/>
      <c r="U24" s="183">
        <f t="shared" si="2"/>
        <v>6.5361445783132517</v>
      </c>
      <c r="V24" s="183">
        <f t="shared" si="3"/>
        <v>9</v>
      </c>
      <c r="W24" s="183">
        <f t="shared" si="4"/>
        <v>8.9337349397590362</v>
      </c>
      <c r="X24" s="183">
        <f t="shared" si="5"/>
        <v>5</v>
      </c>
      <c r="Y24" s="183">
        <f t="shared" si="6"/>
        <v>13</v>
      </c>
      <c r="Z24" s="183">
        <f t="shared" si="7"/>
        <v>8</v>
      </c>
      <c r="AA24" s="183">
        <f t="shared" si="8"/>
        <v>9.0000000000000018</v>
      </c>
      <c r="AB24" s="183">
        <f t="shared" si="9"/>
        <v>4</v>
      </c>
      <c r="AC24" s="183">
        <f t="shared" si="10"/>
        <v>9.0000000000000018</v>
      </c>
      <c r="AD24" s="183">
        <f t="shared" si="11"/>
        <v>8</v>
      </c>
      <c r="AE24" s="183">
        <f t="shared" si="12"/>
        <v>4</v>
      </c>
      <c r="AF24" s="183">
        <f t="shared" si="13"/>
        <v>7</v>
      </c>
      <c r="AG24" s="183">
        <f t="shared" si="14"/>
        <v>91.46987951807229</v>
      </c>
      <c r="AH24" s="184">
        <f t="shared" si="15"/>
        <v>7.6224899598393572</v>
      </c>
      <c r="AM24" s="150"/>
      <c r="AN24" s="180"/>
      <c r="AQ24" s="153">
        <v>7.6224899598393572</v>
      </c>
      <c r="AS24" s="185">
        <f t="shared" si="16"/>
        <v>5.3037183614941155</v>
      </c>
      <c r="AT24" s="186">
        <f t="shared" si="17"/>
        <v>485.13047952365451</v>
      </c>
      <c r="AU24" s="186"/>
      <c r="AV24" s="187">
        <f t="shared" si="18"/>
        <v>28.140479523654449</v>
      </c>
      <c r="AW24" s="184">
        <f>+INDEX('DF Calcs'!E:E,MATCH(A24,'DF Calcs'!C:C,0))-AQ24</f>
        <v>0</v>
      </c>
      <c r="BE24" s="188">
        <f t="shared" si="19"/>
        <v>0</v>
      </c>
      <c r="BG24" s="188">
        <f t="shared" si="20"/>
        <v>0</v>
      </c>
      <c r="BI24" s="188">
        <f t="shared" si="21"/>
        <v>0</v>
      </c>
    </row>
    <row r="25" spans="1:61" s="151" customFormat="1" ht="12" customHeight="1">
      <c r="A25" s="148" t="s">
        <v>179</v>
      </c>
      <c r="B25" s="148" t="s">
        <v>180</v>
      </c>
      <c r="C25" s="181">
        <v>2.4700000000000002</v>
      </c>
      <c r="D25" s="181">
        <v>2.48</v>
      </c>
      <c r="E25" s="181"/>
      <c r="F25" s="181"/>
      <c r="G25" s="153">
        <v>12097.140000000001</v>
      </c>
      <c r="H25" s="153">
        <v>9557.34</v>
      </c>
      <c r="I25" s="153">
        <v>8129.6100000000006</v>
      </c>
      <c r="J25" s="153">
        <v>7293.39</v>
      </c>
      <c r="K25" s="153">
        <v>6753.08</v>
      </c>
      <c r="L25" s="153">
        <v>6849.32</v>
      </c>
      <c r="M25" s="153">
        <v>7434.5700000000006</v>
      </c>
      <c r="N25" s="153">
        <v>6954.84</v>
      </c>
      <c r="O25" s="153">
        <v>6743.13</v>
      </c>
      <c r="P25" s="153">
        <v>5649.34</v>
      </c>
      <c r="Q25" s="153">
        <v>4461.5199999999995</v>
      </c>
      <c r="R25" s="153">
        <v>5950.42</v>
      </c>
      <c r="S25" s="153">
        <v>87873.700000000012</v>
      </c>
      <c r="T25" s="181"/>
      <c r="U25" s="183">
        <f t="shared" si="2"/>
        <v>4897.6275303643724</v>
      </c>
      <c r="V25" s="183">
        <f t="shared" si="3"/>
        <v>3869.3684210526312</v>
      </c>
      <c r="W25" s="183">
        <f t="shared" si="4"/>
        <v>3291.34008097166</v>
      </c>
      <c r="X25" s="183">
        <f t="shared" si="5"/>
        <v>2952.7894736842104</v>
      </c>
      <c r="Y25" s="183">
        <f t="shared" si="6"/>
        <v>2734.0404858299594</v>
      </c>
      <c r="Z25" s="183">
        <f t="shared" si="7"/>
        <v>2761.822580645161</v>
      </c>
      <c r="AA25" s="183">
        <f t="shared" si="8"/>
        <v>2997.8104838709678</v>
      </c>
      <c r="AB25" s="183">
        <f t="shared" si="9"/>
        <v>2804.3709677419356</v>
      </c>
      <c r="AC25" s="183">
        <f t="shared" si="10"/>
        <v>2719.0040322580644</v>
      </c>
      <c r="AD25" s="183">
        <f t="shared" si="11"/>
        <v>2277.9596774193551</v>
      </c>
      <c r="AE25" s="183">
        <f t="shared" si="12"/>
        <v>1798.9999999999998</v>
      </c>
      <c r="AF25" s="183">
        <f t="shared" si="13"/>
        <v>2399.3629032258063</v>
      </c>
      <c r="AG25" s="183">
        <f t="shared" si="14"/>
        <v>35504.496637064127</v>
      </c>
      <c r="AH25" s="184">
        <f t="shared" si="15"/>
        <v>2958.7080530886774</v>
      </c>
      <c r="AJ25" s="184"/>
      <c r="AM25" s="150"/>
      <c r="AN25" s="180"/>
      <c r="AQ25" s="153">
        <v>2958.7080530886774</v>
      </c>
      <c r="AS25" s="185">
        <f t="shared" si="16"/>
        <v>2.6253935202605603</v>
      </c>
      <c r="AT25" s="186">
        <f t="shared" si="17"/>
        <v>93213.275411061011</v>
      </c>
      <c r="AU25" s="186"/>
      <c r="AV25" s="187">
        <f t="shared" si="18"/>
        <v>5339.5754110609996</v>
      </c>
      <c r="AW25" s="184">
        <f>+INDEX('DF Calcs'!E:E,MATCH(A25,'DF Calcs'!C:C,0))-AQ25</f>
        <v>0</v>
      </c>
      <c r="AX25" s="188">
        <f>+SUM(AQ27:AQ29)</f>
        <v>56.048693369997672</v>
      </c>
      <c r="BE25" s="188">
        <f t="shared" si="19"/>
        <v>0</v>
      </c>
      <c r="BG25" s="188">
        <f t="shared" si="20"/>
        <v>0</v>
      </c>
      <c r="BI25" s="188">
        <f t="shared" si="21"/>
        <v>0</v>
      </c>
    </row>
    <row r="26" spans="1:61" s="151" customFormat="1" ht="12" customHeight="1">
      <c r="A26" s="148" t="s">
        <v>603</v>
      </c>
      <c r="B26" s="148" t="s">
        <v>604</v>
      </c>
      <c r="C26" s="181">
        <v>2.4700000000000002</v>
      </c>
      <c r="D26" s="181">
        <v>2.48</v>
      </c>
      <c r="E26" s="181"/>
      <c r="F26" s="181"/>
      <c r="G26" s="153">
        <v>236.78</v>
      </c>
      <c r="H26" s="153">
        <v>138.32</v>
      </c>
      <c r="I26" s="153">
        <v>108.67999999999999</v>
      </c>
      <c r="J26" s="153">
        <v>182.77999999999997</v>
      </c>
      <c r="K26" s="153">
        <v>158.07999999999998</v>
      </c>
      <c r="L26" s="153">
        <v>114.06</v>
      </c>
      <c r="M26" s="153">
        <v>183.57</v>
      </c>
      <c r="N26" s="153">
        <v>124</v>
      </c>
      <c r="O26" s="153">
        <v>406.71999999999997</v>
      </c>
      <c r="P26" s="153">
        <v>297.60000000000002</v>
      </c>
      <c r="Q26" s="153">
        <v>178.56</v>
      </c>
      <c r="R26" s="153">
        <v>262.88</v>
      </c>
      <c r="S26" s="153">
        <v>2392.0299999999997</v>
      </c>
      <c r="T26" s="181"/>
      <c r="U26" s="183">
        <f t="shared" si="2"/>
        <v>95.862348178137651</v>
      </c>
      <c r="V26" s="183">
        <f t="shared" si="3"/>
        <v>55.999999999999993</v>
      </c>
      <c r="W26" s="183">
        <f t="shared" si="4"/>
        <v>43.999999999999993</v>
      </c>
      <c r="X26" s="183">
        <f t="shared" si="5"/>
        <v>73.999999999999986</v>
      </c>
      <c r="Y26" s="183">
        <f t="shared" si="6"/>
        <v>63.999999999999986</v>
      </c>
      <c r="Z26" s="183">
        <f t="shared" si="7"/>
        <v>45.991935483870968</v>
      </c>
      <c r="AA26" s="183">
        <f t="shared" si="8"/>
        <v>74.020161290322577</v>
      </c>
      <c r="AB26" s="183">
        <f t="shared" si="9"/>
        <v>50</v>
      </c>
      <c r="AC26" s="183">
        <f t="shared" si="10"/>
        <v>164</v>
      </c>
      <c r="AD26" s="183">
        <f t="shared" si="11"/>
        <v>120.00000000000001</v>
      </c>
      <c r="AE26" s="183">
        <f t="shared" si="12"/>
        <v>72</v>
      </c>
      <c r="AF26" s="183">
        <f t="shared" si="13"/>
        <v>106</v>
      </c>
      <c r="AG26" s="183">
        <f t="shared" si="14"/>
        <v>965.87444495233115</v>
      </c>
      <c r="AH26" s="184">
        <f t="shared" si="15"/>
        <v>80.489537079360929</v>
      </c>
      <c r="AJ26" s="184"/>
      <c r="AM26" s="150"/>
      <c r="AN26" s="180"/>
      <c r="AQ26" s="153">
        <v>80.489537079360929</v>
      </c>
      <c r="AS26" s="185">
        <f t="shared" si="16"/>
        <v>2.6253935202605603</v>
      </c>
      <c r="AT26" s="186">
        <f t="shared" si="17"/>
        <v>2535.8005091631153</v>
      </c>
      <c r="AU26" s="186"/>
      <c r="AV26" s="187">
        <f t="shared" si="18"/>
        <v>143.77050916311555</v>
      </c>
      <c r="AW26" s="184" t="e">
        <f>+INDEX('DF Calcs'!E:E,MATCH(A26,'DF Calcs'!C:C,0))-AQ26</f>
        <v>#N/A</v>
      </c>
      <c r="BE26" s="188">
        <f t="shared" si="19"/>
        <v>0</v>
      </c>
      <c r="BG26" s="188">
        <f t="shared" si="20"/>
        <v>0</v>
      </c>
      <c r="BI26" s="188">
        <f t="shared" si="21"/>
        <v>0</v>
      </c>
    </row>
    <row r="27" spans="1:61" s="151" customFormat="1" ht="12" customHeight="1">
      <c r="A27" s="148" t="s">
        <v>605</v>
      </c>
      <c r="B27" s="148" t="s">
        <v>606</v>
      </c>
      <c r="C27" s="181">
        <v>4.91</v>
      </c>
      <c r="D27" s="181">
        <v>4.9400000000000004</v>
      </c>
      <c r="E27" s="181"/>
      <c r="F27" s="181"/>
      <c r="G27" s="153">
        <v>229</v>
      </c>
      <c r="H27" s="153">
        <v>196.07</v>
      </c>
      <c r="I27" s="153">
        <v>159.55000000000001</v>
      </c>
      <c r="J27" s="153">
        <v>141.21</v>
      </c>
      <c r="K27" s="153">
        <v>189.05</v>
      </c>
      <c r="L27" s="153">
        <v>143.26</v>
      </c>
      <c r="M27" s="153">
        <v>108.68</v>
      </c>
      <c r="N27" s="153">
        <v>128.44</v>
      </c>
      <c r="O27" s="153">
        <v>182.78</v>
      </c>
      <c r="P27" s="153">
        <v>118.56</v>
      </c>
      <c r="Q27" s="153">
        <v>153.13999999999999</v>
      </c>
      <c r="R27" s="153">
        <v>103.74</v>
      </c>
      <c r="S27" s="153">
        <v>1853.4800000000002</v>
      </c>
      <c r="T27" s="181"/>
      <c r="U27" s="183">
        <f t="shared" si="2"/>
        <v>46.639511201629325</v>
      </c>
      <c r="V27" s="183">
        <f t="shared" si="3"/>
        <v>39.932790224032587</v>
      </c>
      <c r="W27" s="183">
        <f t="shared" si="4"/>
        <v>32.494908350305501</v>
      </c>
      <c r="X27" s="183">
        <f t="shared" si="5"/>
        <v>28.759674134419551</v>
      </c>
      <c r="Y27" s="183">
        <f t="shared" si="6"/>
        <v>38.503054989816704</v>
      </c>
      <c r="Z27" s="183">
        <f t="shared" si="7"/>
        <v>28.999999999999996</v>
      </c>
      <c r="AA27" s="183">
        <f t="shared" si="8"/>
        <v>22</v>
      </c>
      <c r="AB27" s="183">
        <f t="shared" si="9"/>
        <v>25.999999999999996</v>
      </c>
      <c r="AC27" s="183">
        <f t="shared" si="10"/>
        <v>37</v>
      </c>
      <c r="AD27" s="183">
        <f t="shared" si="11"/>
        <v>24</v>
      </c>
      <c r="AE27" s="183">
        <f t="shared" si="12"/>
        <v>30.999999999999996</v>
      </c>
      <c r="AF27" s="183">
        <f t="shared" si="13"/>
        <v>20.999999999999996</v>
      </c>
      <c r="AG27" s="183">
        <f t="shared" si="14"/>
        <v>376.32993890020367</v>
      </c>
      <c r="AH27" s="184">
        <f t="shared" si="15"/>
        <v>31.360828241683638</v>
      </c>
      <c r="AJ27" s="184"/>
      <c r="AM27" s="150"/>
      <c r="AN27" s="180"/>
      <c r="AQ27" s="153">
        <v>31.360828241683638</v>
      </c>
      <c r="AS27" s="185">
        <f t="shared" si="16"/>
        <v>5.2296145121319224</v>
      </c>
      <c r="AT27" s="186">
        <f t="shared" si="17"/>
        <v>1968.0605098222245</v>
      </c>
      <c r="AU27" s="186"/>
      <c r="AV27" s="187">
        <f t="shared" si="18"/>
        <v>114.58050982222426</v>
      </c>
      <c r="AW27" s="184">
        <f>+INDEX('DF Calcs'!E:E,MATCH(A27,'DF Calcs'!C:C,0))-AQ27</f>
        <v>0</v>
      </c>
      <c r="BE27" s="188">
        <f t="shared" si="19"/>
        <v>0</v>
      </c>
      <c r="BG27" s="188">
        <f t="shared" si="20"/>
        <v>0</v>
      </c>
      <c r="BI27" s="188">
        <f t="shared" si="21"/>
        <v>0</v>
      </c>
    </row>
    <row r="28" spans="1:61" s="151" customFormat="1" ht="12" customHeight="1">
      <c r="A28" s="148" t="s">
        <v>607</v>
      </c>
      <c r="B28" s="148" t="s">
        <v>608</v>
      </c>
      <c r="C28" s="181">
        <v>7.34</v>
      </c>
      <c r="D28" s="181">
        <v>7.38</v>
      </c>
      <c r="E28" s="181"/>
      <c r="F28" s="181"/>
      <c r="G28" s="153">
        <v>102.75</v>
      </c>
      <c r="H28" s="153">
        <v>117.44</v>
      </c>
      <c r="I28" s="153">
        <v>130.18</v>
      </c>
      <c r="J28" s="153">
        <v>124.78</v>
      </c>
      <c r="K28" s="153">
        <v>80.739999999999995</v>
      </c>
      <c r="L28" s="153">
        <v>59</v>
      </c>
      <c r="M28" s="153">
        <v>95.94</v>
      </c>
      <c r="N28" s="153">
        <v>125.46</v>
      </c>
      <c r="O28" s="153">
        <v>14.759999999999998</v>
      </c>
      <c r="P28" s="153">
        <v>51.66</v>
      </c>
      <c r="Q28" s="153">
        <v>44.28</v>
      </c>
      <c r="R28" s="153">
        <v>184.5</v>
      </c>
      <c r="S28" s="153">
        <v>1131.4899999999998</v>
      </c>
      <c r="T28" s="181"/>
      <c r="U28" s="183">
        <f t="shared" si="2"/>
        <v>13.998637602179837</v>
      </c>
      <c r="V28" s="183">
        <f t="shared" si="3"/>
        <v>16</v>
      </c>
      <c r="W28" s="183">
        <f t="shared" si="4"/>
        <v>17.735694822888284</v>
      </c>
      <c r="X28" s="183">
        <f t="shared" si="5"/>
        <v>17</v>
      </c>
      <c r="Y28" s="183">
        <f t="shared" si="6"/>
        <v>11</v>
      </c>
      <c r="Z28" s="183">
        <f t="shared" si="7"/>
        <v>7.9945799457994582</v>
      </c>
      <c r="AA28" s="183">
        <f t="shared" si="8"/>
        <v>13</v>
      </c>
      <c r="AB28" s="183">
        <f t="shared" si="9"/>
        <v>17</v>
      </c>
      <c r="AC28" s="183">
        <f t="shared" si="10"/>
        <v>1.9999999999999998</v>
      </c>
      <c r="AD28" s="183">
        <f t="shared" si="11"/>
        <v>7</v>
      </c>
      <c r="AE28" s="183">
        <f t="shared" si="12"/>
        <v>6</v>
      </c>
      <c r="AF28" s="183">
        <f t="shared" si="13"/>
        <v>25</v>
      </c>
      <c r="AG28" s="183">
        <f t="shared" si="14"/>
        <v>153.72891237086759</v>
      </c>
      <c r="AH28" s="184">
        <f t="shared" si="15"/>
        <v>12.8107426975723</v>
      </c>
      <c r="AJ28" s="184"/>
      <c r="AM28" s="150"/>
      <c r="AN28" s="180"/>
      <c r="AQ28" s="153">
        <v>12.8107426975723</v>
      </c>
      <c r="AS28" s="185">
        <f t="shared" si="16"/>
        <v>7.8126629756140868</v>
      </c>
      <c r="AT28" s="186">
        <f t="shared" si="17"/>
        <v>1201.0321819612998</v>
      </c>
      <c r="AU28" s="186"/>
      <c r="AV28" s="187">
        <f t="shared" si="18"/>
        <v>69.542181961300003</v>
      </c>
      <c r="AW28" s="184">
        <f>+INDEX('DF Calcs'!E:E,MATCH(A28,'DF Calcs'!C:C,0))-AQ28</f>
        <v>0</v>
      </c>
      <c r="BE28" s="188">
        <f t="shared" si="19"/>
        <v>0</v>
      </c>
      <c r="BG28" s="188">
        <f t="shared" si="20"/>
        <v>0</v>
      </c>
      <c r="BI28" s="188">
        <f t="shared" si="21"/>
        <v>0</v>
      </c>
    </row>
    <row r="29" spans="1:61" s="151" customFormat="1" ht="12" customHeight="1">
      <c r="A29" s="148" t="s">
        <v>609</v>
      </c>
      <c r="B29" s="148" t="s">
        <v>610</v>
      </c>
      <c r="C29" s="181">
        <v>3.73</v>
      </c>
      <c r="D29" s="181">
        <v>3.75</v>
      </c>
      <c r="E29" s="181"/>
      <c r="F29" s="181"/>
      <c r="G29" s="153">
        <v>73.08</v>
      </c>
      <c r="H29" s="153">
        <v>18.399999999999999</v>
      </c>
      <c r="I29" s="153">
        <v>26.11</v>
      </c>
      <c r="J29" s="153">
        <v>59.679999999999993</v>
      </c>
      <c r="K29" s="153">
        <v>82.06</v>
      </c>
      <c r="L29" s="153">
        <v>63.75</v>
      </c>
      <c r="M29" s="153">
        <v>33.75</v>
      </c>
      <c r="N29" s="153">
        <v>52.5</v>
      </c>
      <c r="O29" s="153">
        <v>41.25</v>
      </c>
      <c r="P29" s="153">
        <v>15</v>
      </c>
      <c r="Q29" s="153">
        <v>26.25</v>
      </c>
      <c r="R29" s="153">
        <v>41.25</v>
      </c>
      <c r="S29" s="153">
        <v>533.07999999999993</v>
      </c>
      <c r="T29" s="181"/>
      <c r="U29" s="183">
        <f t="shared" si="2"/>
        <v>19.592493297587129</v>
      </c>
      <c r="V29" s="183">
        <f t="shared" si="3"/>
        <v>4.9329758713136727</v>
      </c>
      <c r="W29" s="183">
        <f t="shared" si="4"/>
        <v>7</v>
      </c>
      <c r="X29" s="183">
        <f t="shared" si="5"/>
        <v>15.999999999999998</v>
      </c>
      <c r="Y29" s="183">
        <f t="shared" si="6"/>
        <v>22</v>
      </c>
      <c r="Z29" s="183">
        <f t="shared" si="7"/>
        <v>17</v>
      </c>
      <c r="AA29" s="183">
        <f t="shared" si="8"/>
        <v>9</v>
      </c>
      <c r="AB29" s="183">
        <f t="shared" si="9"/>
        <v>14</v>
      </c>
      <c r="AC29" s="183">
        <f t="shared" si="10"/>
        <v>11</v>
      </c>
      <c r="AD29" s="183">
        <f t="shared" si="11"/>
        <v>4</v>
      </c>
      <c r="AE29" s="183">
        <f t="shared" si="12"/>
        <v>7</v>
      </c>
      <c r="AF29" s="183">
        <f t="shared" si="13"/>
        <v>11</v>
      </c>
      <c r="AG29" s="183">
        <f t="shared" si="14"/>
        <v>142.5254691689008</v>
      </c>
      <c r="AH29" s="184">
        <f t="shared" si="15"/>
        <v>11.877122430741734</v>
      </c>
      <c r="AJ29" s="184"/>
      <c r="AM29" s="150"/>
      <c r="AN29" s="180"/>
      <c r="AQ29" s="153">
        <v>11.877122430741734</v>
      </c>
      <c r="AS29" s="185">
        <f t="shared" si="16"/>
        <v>3.9698490729746374</v>
      </c>
      <c r="AT29" s="186">
        <f t="shared" si="17"/>
        <v>565.80460165543616</v>
      </c>
      <c r="AU29" s="186"/>
      <c r="AV29" s="187">
        <f t="shared" si="18"/>
        <v>32.724601655436231</v>
      </c>
      <c r="AW29" s="184">
        <f>+INDEX('DF Calcs'!E:E,MATCH(A29,'DF Calcs'!C:C,0))-AQ29</f>
        <v>0</v>
      </c>
      <c r="BE29" s="188">
        <f t="shared" si="19"/>
        <v>0</v>
      </c>
      <c r="BG29" s="188">
        <f t="shared" si="20"/>
        <v>0</v>
      </c>
      <c r="BI29" s="188">
        <f t="shared" si="21"/>
        <v>0</v>
      </c>
    </row>
    <row r="30" spans="1:61" s="151" customFormat="1" ht="12" customHeight="1">
      <c r="A30" s="148" t="s">
        <v>181</v>
      </c>
      <c r="B30" s="148" t="s">
        <v>182</v>
      </c>
      <c r="C30" s="181">
        <v>2.1</v>
      </c>
      <c r="D30" s="181">
        <v>2.11</v>
      </c>
      <c r="E30" s="181"/>
      <c r="F30" s="181"/>
      <c r="G30" s="153">
        <v>336.88</v>
      </c>
      <c r="H30" s="153">
        <v>268.94</v>
      </c>
      <c r="I30" s="153">
        <v>228.76</v>
      </c>
      <c r="J30" s="153">
        <v>223.34</v>
      </c>
      <c r="K30" s="153">
        <v>111.3</v>
      </c>
      <c r="L30" s="153">
        <v>207.82000000000002</v>
      </c>
      <c r="M30" s="153">
        <v>196.23</v>
      </c>
      <c r="N30" s="153">
        <v>447.32000000000005</v>
      </c>
      <c r="O30" s="153">
        <v>200.45</v>
      </c>
      <c r="P30" s="153">
        <v>109.72</v>
      </c>
      <c r="Q30" s="153">
        <v>105.5</v>
      </c>
      <c r="R30" s="153">
        <v>170.91</v>
      </c>
      <c r="S30" s="153">
        <v>2607.1699999999992</v>
      </c>
      <c r="T30" s="181"/>
      <c r="U30" s="183">
        <f t="shared" si="2"/>
        <v>160.4190476190476</v>
      </c>
      <c r="V30" s="183">
        <f t="shared" si="3"/>
        <v>128.06666666666666</v>
      </c>
      <c r="W30" s="183">
        <f t="shared" si="4"/>
        <v>108.93333333333332</v>
      </c>
      <c r="X30" s="183">
        <f t="shared" si="5"/>
        <v>106.35238095238095</v>
      </c>
      <c r="Y30" s="183">
        <f t="shared" si="6"/>
        <v>52.999999999999993</v>
      </c>
      <c r="Z30" s="183">
        <f t="shared" si="7"/>
        <v>98.49289099526068</v>
      </c>
      <c r="AA30" s="183">
        <f t="shared" si="8"/>
        <v>93</v>
      </c>
      <c r="AB30" s="183">
        <f t="shared" si="9"/>
        <v>212.00000000000003</v>
      </c>
      <c r="AC30" s="183">
        <f t="shared" si="10"/>
        <v>95</v>
      </c>
      <c r="AD30" s="183">
        <f t="shared" si="11"/>
        <v>52</v>
      </c>
      <c r="AE30" s="183">
        <f t="shared" si="12"/>
        <v>50</v>
      </c>
      <c r="AF30" s="183">
        <f t="shared" si="13"/>
        <v>81</v>
      </c>
      <c r="AG30" s="183">
        <f t="shared" si="14"/>
        <v>1238.2643195666892</v>
      </c>
      <c r="AH30" s="184">
        <f t="shared" si="15"/>
        <v>103.18869329722411</v>
      </c>
      <c r="AJ30" s="184"/>
      <c r="AM30" s="150"/>
      <c r="AN30" s="180"/>
      <c r="AQ30" s="153">
        <v>103.18869329722411</v>
      </c>
      <c r="AS30" s="185">
        <f t="shared" si="16"/>
        <v>2.233701745060396</v>
      </c>
      <c r="AT30" s="186">
        <f t="shared" si="17"/>
        <v>2765.9131714621376</v>
      </c>
      <c r="AU30" s="186"/>
      <c r="AV30" s="187">
        <f t="shared" si="18"/>
        <v>158.74317146213843</v>
      </c>
      <c r="AW30" s="184">
        <f>+INDEX('DF Calcs'!E:E,MATCH(A30,'DF Calcs'!C:C,0))-AQ30</f>
        <v>0</v>
      </c>
      <c r="BE30" s="188">
        <f t="shared" si="19"/>
        <v>0</v>
      </c>
      <c r="BG30" s="188">
        <f t="shared" si="20"/>
        <v>0</v>
      </c>
      <c r="BI30" s="188">
        <f t="shared" si="21"/>
        <v>0</v>
      </c>
    </row>
    <row r="31" spans="1:61" s="151" customFormat="1" ht="12" customHeight="1">
      <c r="A31" s="148" t="s">
        <v>183</v>
      </c>
      <c r="B31" s="148" t="s">
        <v>184</v>
      </c>
      <c r="C31" s="181">
        <v>1.38</v>
      </c>
      <c r="D31" s="181">
        <v>1.39</v>
      </c>
      <c r="E31" s="181"/>
      <c r="F31" s="181"/>
      <c r="G31" s="153">
        <v>18.48</v>
      </c>
      <c r="H31" s="153">
        <v>11.12</v>
      </c>
      <c r="I31" s="153">
        <v>19.46</v>
      </c>
      <c r="J31" s="153">
        <v>11.12</v>
      </c>
      <c r="K31" s="153">
        <v>19.46</v>
      </c>
      <c r="L31" s="153">
        <v>11.12</v>
      </c>
      <c r="M31" s="153">
        <v>19.46</v>
      </c>
      <c r="N31" s="153">
        <v>11.12</v>
      </c>
      <c r="O31" s="153">
        <v>18.760000000000002</v>
      </c>
      <c r="P31" s="153">
        <v>9.5599999999999987</v>
      </c>
      <c r="Q31" s="153">
        <v>17.170000000000002</v>
      </c>
      <c r="R31" s="153">
        <v>11.12</v>
      </c>
      <c r="S31" s="153">
        <v>177.95</v>
      </c>
      <c r="T31" s="181"/>
      <c r="U31" s="183">
        <f t="shared" si="2"/>
        <v>13.391304347826088</v>
      </c>
      <c r="V31" s="183">
        <f t="shared" si="3"/>
        <v>8.0579710144927539</v>
      </c>
      <c r="W31" s="183">
        <f t="shared" si="4"/>
        <v>14.10144927536232</v>
      </c>
      <c r="X31" s="183">
        <f t="shared" si="5"/>
        <v>8.0579710144927539</v>
      </c>
      <c r="Y31" s="183">
        <f t="shared" si="6"/>
        <v>14.10144927536232</v>
      </c>
      <c r="Z31" s="183">
        <f t="shared" si="7"/>
        <v>8</v>
      </c>
      <c r="AA31" s="183">
        <f t="shared" si="8"/>
        <v>14.000000000000002</v>
      </c>
      <c r="AB31" s="183">
        <f t="shared" si="9"/>
        <v>8</v>
      </c>
      <c r="AC31" s="183">
        <f t="shared" si="10"/>
        <v>13.496402877697843</v>
      </c>
      <c r="AD31" s="183">
        <f t="shared" si="11"/>
        <v>6.8776978417266186</v>
      </c>
      <c r="AE31" s="183">
        <f t="shared" si="12"/>
        <v>12.352517985611513</v>
      </c>
      <c r="AF31" s="183">
        <f t="shared" si="13"/>
        <v>8</v>
      </c>
      <c r="AG31" s="183">
        <f t="shared" si="14"/>
        <v>128.43676363257222</v>
      </c>
      <c r="AH31" s="184">
        <f t="shared" si="15"/>
        <v>10.703063636047686</v>
      </c>
      <c r="AJ31" s="184"/>
      <c r="AM31" s="150"/>
      <c r="AN31" s="180"/>
      <c r="AQ31" s="153">
        <v>10.703063636047686</v>
      </c>
      <c r="AS31" s="185">
        <f t="shared" si="16"/>
        <v>1.4714907230492655</v>
      </c>
      <c r="AT31" s="186">
        <f t="shared" si="17"/>
        <v>188.99350618380134</v>
      </c>
      <c r="AU31" s="186"/>
      <c r="AV31" s="187">
        <f t="shared" si="18"/>
        <v>11.043506183801355</v>
      </c>
      <c r="AW31" s="184" t="e">
        <f>+INDEX('DF Calcs'!E:E,MATCH(A31,'DF Calcs'!C:C,0))-AQ31</f>
        <v>#N/A</v>
      </c>
      <c r="BE31" s="188">
        <f t="shared" si="19"/>
        <v>0</v>
      </c>
      <c r="BG31" s="188">
        <f t="shared" si="20"/>
        <v>0</v>
      </c>
      <c r="BI31" s="188">
        <f t="shared" si="21"/>
        <v>0</v>
      </c>
    </row>
    <row r="32" spans="1:61" s="151" customFormat="1" ht="12" customHeight="1">
      <c r="A32" s="148" t="s">
        <v>185</v>
      </c>
      <c r="B32" s="148" t="s">
        <v>186</v>
      </c>
      <c r="C32" s="181">
        <v>1.385</v>
      </c>
      <c r="D32" s="181">
        <f>C32</f>
        <v>1.385</v>
      </c>
      <c r="E32" s="181"/>
      <c r="F32" s="181"/>
      <c r="G32" s="153">
        <v>81.850000000000009</v>
      </c>
      <c r="H32" s="153">
        <v>89.300000000000011</v>
      </c>
      <c r="I32" s="153">
        <v>92.01</v>
      </c>
      <c r="J32" s="153">
        <v>87.250000000000014</v>
      </c>
      <c r="K32" s="153">
        <v>104.14</v>
      </c>
      <c r="L32" s="153">
        <v>85.86999999999999</v>
      </c>
      <c r="M32" s="153">
        <v>103.78999999999999</v>
      </c>
      <c r="N32" s="153">
        <v>85.86</v>
      </c>
      <c r="O32" s="153">
        <v>109.32</v>
      </c>
      <c r="P32" s="153">
        <v>87.94</v>
      </c>
      <c r="Q32" s="153">
        <v>106.56</v>
      </c>
      <c r="R32" s="153">
        <v>86.21</v>
      </c>
      <c r="S32" s="153">
        <v>1120.0999999999999</v>
      </c>
      <c r="T32" s="181"/>
      <c r="U32" s="183">
        <f t="shared" si="2"/>
        <v>59.097472924187734</v>
      </c>
      <c r="V32" s="183">
        <f t="shared" si="3"/>
        <v>64.476534296028888</v>
      </c>
      <c r="W32" s="183">
        <f t="shared" si="4"/>
        <v>66.433212996389898</v>
      </c>
      <c r="X32" s="183">
        <f t="shared" si="5"/>
        <v>62.996389891696758</v>
      </c>
      <c r="Y32" s="183">
        <f t="shared" si="6"/>
        <v>75.191335740072205</v>
      </c>
      <c r="Z32" s="183">
        <f t="shared" si="7"/>
        <v>61.999999999999993</v>
      </c>
      <c r="AA32" s="183">
        <f t="shared" si="8"/>
        <v>74.938628158844764</v>
      </c>
      <c r="AB32" s="183">
        <f t="shared" si="9"/>
        <v>61.992779783393502</v>
      </c>
      <c r="AC32" s="183">
        <f t="shared" si="10"/>
        <v>78.931407942238266</v>
      </c>
      <c r="AD32" s="183">
        <f t="shared" si="11"/>
        <v>63.494584837545126</v>
      </c>
      <c r="AE32" s="183">
        <f t="shared" si="12"/>
        <v>76.938628158844764</v>
      </c>
      <c r="AF32" s="183">
        <f t="shared" si="13"/>
        <v>62.245487364620935</v>
      </c>
      <c r="AG32" s="183">
        <f t="shared" si="14"/>
        <v>808.73646209386277</v>
      </c>
      <c r="AH32" s="184">
        <f t="shared" si="15"/>
        <v>67.394705174488564</v>
      </c>
      <c r="AJ32" s="184"/>
      <c r="AM32" s="150"/>
      <c r="AN32" s="180"/>
      <c r="AQ32" s="153">
        <v>67.394705174488564</v>
      </c>
      <c r="AS32" s="185">
        <f t="shared" si="16"/>
        <v>1.466197590951966</v>
      </c>
      <c r="AT32" s="186">
        <f t="shared" si="17"/>
        <v>1185.7674524370377</v>
      </c>
      <c r="AU32" s="186"/>
      <c r="AV32" s="187">
        <f t="shared" si="18"/>
        <v>65.667452437037809</v>
      </c>
      <c r="AW32" s="184" t="e">
        <f>+INDEX('DF Calcs'!E:E,MATCH(A32,'DF Calcs'!C:C,0))-AQ32</f>
        <v>#N/A</v>
      </c>
      <c r="BE32" s="188">
        <f t="shared" si="19"/>
        <v>0</v>
      </c>
      <c r="BG32" s="188">
        <f t="shared" si="20"/>
        <v>0</v>
      </c>
      <c r="BI32" s="188">
        <f t="shared" si="21"/>
        <v>0</v>
      </c>
    </row>
    <row r="33" spans="1:61" s="151" customFormat="1" ht="12" customHeight="1">
      <c r="A33" s="148" t="s">
        <v>187</v>
      </c>
      <c r="B33" s="148" t="s">
        <v>188</v>
      </c>
      <c r="C33" s="181">
        <v>1.95</v>
      </c>
      <c r="D33" s="181">
        <f>C33</f>
        <v>1.95</v>
      </c>
      <c r="E33" s="181"/>
      <c r="F33" s="181"/>
      <c r="G33" s="153">
        <v>79.040000000000006</v>
      </c>
      <c r="H33" s="153">
        <v>28.28</v>
      </c>
      <c r="I33" s="153">
        <v>77.03</v>
      </c>
      <c r="J33" s="153">
        <v>27.3</v>
      </c>
      <c r="K33" s="153">
        <v>83.850000000000009</v>
      </c>
      <c r="L33" s="153">
        <v>25.830000000000002</v>
      </c>
      <c r="M33" s="153">
        <v>88.23</v>
      </c>
      <c r="N33" s="153">
        <v>28.76</v>
      </c>
      <c r="O33" s="153">
        <v>90.18</v>
      </c>
      <c r="P33" s="153">
        <v>26.34</v>
      </c>
      <c r="Q33" s="153">
        <v>78</v>
      </c>
      <c r="R33" s="153">
        <v>27.3</v>
      </c>
      <c r="S33" s="153">
        <v>660.14</v>
      </c>
      <c r="T33" s="181"/>
      <c r="U33" s="183">
        <f t="shared" si="2"/>
        <v>40.533333333333339</v>
      </c>
      <c r="V33" s="183">
        <f t="shared" si="3"/>
        <v>14.502564102564104</v>
      </c>
      <c r="W33" s="183">
        <f t="shared" si="4"/>
        <v>39.502564102564101</v>
      </c>
      <c r="X33" s="183">
        <f t="shared" si="5"/>
        <v>14</v>
      </c>
      <c r="Y33" s="183">
        <f t="shared" si="6"/>
        <v>43.000000000000007</v>
      </c>
      <c r="Z33" s="183">
        <f t="shared" si="7"/>
        <v>13.246153846153847</v>
      </c>
      <c r="AA33" s="183">
        <f t="shared" si="8"/>
        <v>45.246153846153852</v>
      </c>
      <c r="AB33" s="183">
        <f t="shared" si="9"/>
        <v>14.74871794871795</v>
      </c>
      <c r="AC33" s="183">
        <f t="shared" si="10"/>
        <v>46.246153846153852</v>
      </c>
      <c r="AD33" s="183">
        <f t="shared" si="11"/>
        <v>13.507692307692308</v>
      </c>
      <c r="AE33" s="183">
        <f t="shared" si="12"/>
        <v>40</v>
      </c>
      <c r="AF33" s="183">
        <f t="shared" si="13"/>
        <v>14</v>
      </c>
      <c r="AG33" s="183">
        <f t="shared" si="14"/>
        <v>338.53333333333336</v>
      </c>
      <c r="AH33" s="184">
        <f t="shared" si="15"/>
        <v>28.211111111111112</v>
      </c>
      <c r="AJ33" s="184"/>
      <c r="AM33" s="150"/>
      <c r="AN33" s="180"/>
      <c r="AQ33" s="153">
        <v>28.211111111111112</v>
      </c>
      <c r="AS33" s="185">
        <f t="shared" si="16"/>
        <v>2.0643215179468113</v>
      </c>
      <c r="AT33" s="186">
        <f t="shared" si="17"/>
        <v>698.84164454226061</v>
      </c>
      <c r="AU33" s="186"/>
      <c r="AV33" s="187">
        <f t="shared" si="18"/>
        <v>38.701644542260624</v>
      </c>
      <c r="AW33" s="184" t="e">
        <f>+INDEX('DF Calcs'!E:E,MATCH(A33,'DF Calcs'!C:C,0))-AQ33</f>
        <v>#N/A</v>
      </c>
      <c r="BE33" s="188">
        <f t="shared" si="19"/>
        <v>0</v>
      </c>
      <c r="BG33" s="188">
        <f t="shared" si="20"/>
        <v>0</v>
      </c>
      <c r="BI33" s="188">
        <f t="shared" si="21"/>
        <v>0</v>
      </c>
    </row>
    <row r="34" spans="1:61" s="151" customFormat="1" ht="12" customHeight="1">
      <c r="A34" s="148" t="s">
        <v>189</v>
      </c>
      <c r="B34" s="148" t="s">
        <v>190</v>
      </c>
      <c r="C34" s="181">
        <v>2.5099999999999998</v>
      </c>
      <c r="D34" s="181">
        <f>C34</f>
        <v>2.5099999999999998</v>
      </c>
      <c r="E34" s="181"/>
      <c r="F34" s="181"/>
      <c r="G34" s="153">
        <v>39.97</v>
      </c>
      <c r="H34" s="153">
        <v>20.079999999999998</v>
      </c>
      <c r="I34" s="153">
        <v>40.159999999999997</v>
      </c>
      <c r="J34" s="153">
        <v>20.079999999999998</v>
      </c>
      <c r="K34" s="153">
        <v>40.159999999999997</v>
      </c>
      <c r="L34" s="153">
        <v>20.079999999999998</v>
      </c>
      <c r="M34" s="153">
        <v>40.159999999999997</v>
      </c>
      <c r="N34" s="153">
        <v>15.06</v>
      </c>
      <c r="O34" s="153">
        <v>35.14</v>
      </c>
      <c r="P34" s="153">
        <v>15.06</v>
      </c>
      <c r="Q34" s="153">
        <v>35.14</v>
      </c>
      <c r="R34" s="153">
        <v>20.079999999999998</v>
      </c>
      <c r="S34" s="153">
        <v>341.16999999999996</v>
      </c>
      <c r="T34" s="181"/>
      <c r="U34" s="183">
        <f t="shared" si="2"/>
        <v>15.924302788844622</v>
      </c>
      <c r="V34" s="183">
        <f t="shared" si="3"/>
        <v>8</v>
      </c>
      <c r="W34" s="183">
        <f t="shared" si="4"/>
        <v>16</v>
      </c>
      <c r="X34" s="183">
        <f t="shared" si="5"/>
        <v>8</v>
      </c>
      <c r="Y34" s="183">
        <f t="shared" si="6"/>
        <v>16</v>
      </c>
      <c r="Z34" s="183">
        <f t="shared" si="7"/>
        <v>8</v>
      </c>
      <c r="AA34" s="183">
        <f t="shared" si="8"/>
        <v>16</v>
      </c>
      <c r="AB34" s="183">
        <f t="shared" si="9"/>
        <v>6.0000000000000009</v>
      </c>
      <c r="AC34" s="183">
        <f t="shared" si="10"/>
        <v>14.000000000000002</v>
      </c>
      <c r="AD34" s="183">
        <f t="shared" si="11"/>
        <v>6.0000000000000009</v>
      </c>
      <c r="AE34" s="183">
        <f t="shared" si="12"/>
        <v>14.000000000000002</v>
      </c>
      <c r="AF34" s="183">
        <f t="shared" si="13"/>
        <v>8</v>
      </c>
      <c r="AG34" s="183">
        <f t="shared" si="14"/>
        <v>135.92430278884461</v>
      </c>
      <c r="AH34" s="184">
        <f t="shared" si="15"/>
        <v>11.327025232403718</v>
      </c>
      <c r="AJ34" s="184"/>
      <c r="AM34" s="150"/>
      <c r="AN34" s="180"/>
      <c r="AQ34" s="153">
        <v>11.327025232403718</v>
      </c>
      <c r="AS34" s="185">
        <f t="shared" si="16"/>
        <v>2.657152312844357</v>
      </c>
      <c r="AT34" s="186">
        <f t="shared" si="17"/>
        <v>361.17157552713519</v>
      </c>
      <c r="AU34" s="186"/>
      <c r="AV34" s="187">
        <f t="shared" si="18"/>
        <v>20.00157552713523</v>
      </c>
      <c r="AW34" s="184" t="e">
        <f>+INDEX('DF Calcs'!E:E,MATCH(A34,'DF Calcs'!C:C,0))-AQ34</f>
        <v>#N/A</v>
      </c>
      <c r="BE34" s="188">
        <f t="shared" si="19"/>
        <v>0</v>
      </c>
      <c r="BG34" s="188">
        <f t="shared" si="20"/>
        <v>0</v>
      </c>
      <c r="BI34" s="188">
        <f t="shared" si="21"/>
        <v>0</v>
      </c>
    </row>
    <row r="35" spans="1:61" s="151" customFormat="1" ht="12" customHeight="1">
      <c r="A35" s="148" t="s">
        <v>191</v>
      </c>
      <c r="B35" s="148" t="s">
        <v>192</v>
      </c>
      <c r="C35" s="181">
        <v>3.0750000000000002</v>
      </c>
      <c r="D35" s="181">
        <f>C35</f>
        <v>3.0750000000000002</v>
      </c>
      <c r="E35" s="181"/>
      <c r="F35" s="181"/>
      <c r="G35" s="153">
        <v>11.88</v>
      </c>
      <c r="H35" s="153">
        <v>12.3</v>
      </c>
      <c r="I35" s="153">
        <v>13.83</v>
      </c>
      <c r="J35" s="153">
        <v>18.45</v>
      </c>
      <c r="K35" s="153">
        <v>12.3</v>
      </c>
      <c r="L35" s="153">
        <v>18.45</v>
      </c>
      <c r="M35" s="153">
        <v>12.3</v>
      </c>
      <c r="N35" s="153">
        <v>12.3</v>
      </c>
      <c r="O35" s="153">
        <v>12.3</v>
      </c>
      <c r="P35" s="153">
        <v>12.3</v>
      </c>
      <c r="Q35" s="153">
        <v>12.3</v>
      </c>
      <c r="R35" s="153">
        <v>12.3</v>
      </c>
      <c r="S35" s="153">
        <v>161.01000000000002</v>
      </c>
      <c r="T35" s="181"/>
      <c r="U35" s="183">
        <f t="shared" si="2"/>
        <v>3.8634146341463413</v>
      </c>
      <c r="V35" s="183">
        <f t="shared" si="3"/>
        <v>4</v>
      </c>
      <c r="W35" s="183">
        <f t="shared" si="4"/>
        <v>4.4975609756097557</v>
      </c>
      <c r="X35" s="183">
        <f t="shared" si="5"/>
        <v>5.9999999999999991</v>
      </c>
      <c r="Y35" s="183">
        <f t="shared" si="6"/>
        <v>4</v>
      </c>
      <c r="Z35" s="183">
        <f t="shared" si="7"/>
        <v>5.9999999999999991</v>
      </c>
      <c r="AA35" s="183">
        <f t="shared" si="8"/>
        <v>4</v>
      </c>
      <c r="AB35" s="183">
        <f t="shared" si="9"/>
        <v>4</v>
      </c>
      <c r="AC35" s="183">
        <f t="shared" si="10"/>
        <v>4</v>
      </c>
      <c r="AD35" s="183">
        <f t="shared" si="11"/>
        <v>4</v>
      </c>
      <c r="AE35" s="183">
        <f t="shared" si="12"/>
        <v>4</v>
      </c>
      <c r="AF35" s="183">
        <f t="shared" si="13"/>
        <v>4</v>
      </c>
      <c r="AG35" s="183">
        <f t="shared" si="14"/>
        <v>52.360975609756096</v>
      </c>
      <c r="AH35" s="184">
        <f t="shared" si="15"/>
        <v>4.3634146341463413</v>
      </c>
      <c r="AJ35" s="184"/>
      <c r="AM35" s="150"/>
      <c r="AN35" s="180"/>
      <c r="AQ35" s="153">
        <v>4.3634146341463413</v>
      </c>
      <c r="AS35" s="185">
        <f t="shared" si="16"/>
        <v>3.255276239839203</v>
      </c>
      <c r="AT35" s="186">
        <f t="shared" si="17"/>
        <v>170.44943979723905</v>
      </c>
      <c r="AU35" s="186"/>
      <c r="AV35" s="187">
        <f t="shared" si="18"/>
        <v>9.4394397972390323</v>
      </c>
      <c r="AW35" s="184" t="e">
        <f>+INDEX('DF Calcs'!E:E,MATCH(A35,'DF Calcs'!C:C,0))-AQ35</f>
        <v>#N/A</v>
      </c>
      <c r="BE35" s="188">
        <f t="shared" si="19"/>
        <v>0</v>
      </c>
      <c r="BG35" s="188">
        <f t="shared" si="20"/>
        <v>0</v>
      </c>
      <c r="BI35" s="188">
        <f t="shared" si="21"/>
        <v>0</v>
      </c>
    </row>
    <row r="36" spans="1:61" s="151" customFormat="1" ht="12" customHeight="1">
      <c r="A36" s="148" t="s">
        <v>193</v>
      </c>
      <c r="B36" s="148" t="s">
        <v>194</v>
      </c>
      <c r="C36" s="181">
        <v>3.6349999999999998</v>
      </c>
      <c r="D36" s="181">
        <f>C36</f>
        <v>3.6349999999999998</v>
      </c>
      <c r="E36" s="181"/>
      <c r="F36" s="181"/>
      <c r="G36" s="153">
        <v>21.06</v>
      </c>
      <c r="H36" s="153">
        <v>14.54</v>
      </c>
      <c r="I36" s="153">
        <v>21.81</v>
      </c>
      <c r="J36" s="153">
        <v>14.54</v>
      </c>
      <c r="K36" s="153">
        <v>21.81</v>
      </c>
      <c r="L36" s="153">
        <v>14.54</v>
      </c>
      <c r="M36" s="153">
        <v>21.81</v>
      </c>
      <c r="N36" s="153">
        <v>14.54</v>
      </c>
      <c r="O36" s="153">
        <v>21.81</v>
      </c>
      <c r="P36" s="153">
        <v>11.819999999999999</v>
      </c>
      <c r="Q36" s="153">
        <v>19.079999999999998</v>
      </c>
      <c r="R36" s="153">
        <v>14.54</v>
      </c>
      <c r="S36" s="153">
        <v>211.89999999999995</v>
      </c>
      <c r="T36" s="181"/>
      <c r="U36" s="183">
        <f t="shared" si="2"/>
        <v>5.793672627235213</v>
      </c>
      <c r="V36" s="183">
        <f t="shared" si="3"/>
        <v>4</v>
      </c>
      <c r="W36" s="183">
        <f t="shared" si="4"/>
        <v>6</v>
      </c>
      <c r="X36" s="183">
        <f t="shared" si="5"/>
        <v>4</v>
      </c>
      <c r="Y36" s="183">
        <f t="shared" si="6"/>
        <v>6</v>
      </c>
      <c r="Z36" s="183">
        <f t="shared" si="7"/>
        <v>4</v>
      </c>
      <c r="AA36" s="183">
        <f t="shared" si="8"/>
        <v>6</v>
      </c>
      <c r="AB36" s="183">
        <f t="shared" si="9"/>
        <v>4</v>
      </c>
      <c r="AC36" s="183">
        <f t="shared" si="10"/>
        <v>6</v>
      </c>
      <c r="AD36" s="183">
        <f t="shared" si="11"/>
        <v>3.2517193947730396</v>
      </c>
      <c r="AE36" s="183">
        <f t="shared" si="12"/>
        <v>5.2489683631361759</v>
      </c>
      <c r="AF36" s="183">
        <f t="shared" si="13"/>
        <v>4</v>
      </c>
      <c r="AG36" s="183">
        <f t="shared" si="14"/>
        <v>58.294360385144429</v>
      </c>
      <c r="AH36" s="184">
        <f t="shared" si="15"/>
        <v>4.8578633654287025</v>
      </c>
      <c r="AJ36" s="184"/>
      <c r="AM36" s="150"/>
      <c r="AN36" s="180"/>
      <c r="AQ36" s="153">
        <v>4.8578633654287025</v>
      </c>
      <c r="AS36" s="185">
        <f t="shared" si="16"/>
        <v>3.8481070347367483</v>
      </c>
      <c r="AT36" s="186">
        <f t="shared" si="17"/>
        <v>224.32293828355353</v>
      </c>
      <c r="AU36" s="186"/>
      <c r="AV36" s="187">
        <f t="shared" si="18"/>
        <v>12.422938283553577</v>
      </c>
      <c r="AW36" s="184" t="e">
        <f>+INDEX('DF Calcs'!E:E,MATCH(A36,'DF Calcs'!C:C,0))-AQ36</f>
        <v>#N/A</v>
      </c>
      <c r="BE36" s="188">
        <f t="shared" si="19"/>
        <v>0</v>
      </c>
      <c r="BG36" s="188">
        <f t="shared" si="20"/>
        <v>0</v>
      </c>
      <c r="BI36" s="188">
        <f t="shared" si="21"/>
        <v>0</v>
      </c>
    </row>
    <row r="37" spans="1:61" s="151" customFormat="1" ht="12" customHeight="1">
      <c r="A37" s="148" t="s">
        <v>527</v>
      </c>
      <c r="B37" s="148" t="s">
        <v>528</v>
      </c>
      <c r="C37" s="181">
        <v>4.0250000000000004</v>
      </c>
      <c r="D37" s="181">
        <f>0.94*4.33</f>
        <v>4.0701999999999998</v>
      </c>
      <c r="E37" s="181"/>
      <c r="F37" s="181"/>
      <c r="G37" s="153">
        <v>4172.7</v>
      </c>
      <c r="H37" s="153">
        <v>3392.83</v>
      </c>
      <c r="I37" s="153">
        <v>4327.8999999999996</v>
      </c>
      <c r="J37" s="153">
        <v>3413.1499999999996</v>
      </c>
      <c r="K37" s="153">
        <v>4321.2599999999993</v>
      </c>
      <c r="L37" s="153">
        <v>3483.85</v>
      </c>
      <c r="M37" s="153">
        <v>4348.7600000000011</v>
      </c>
      <c r="N37" s="153">
        <v>3474.75</v>
      </c>
      <c r="O37" s="153">
        <v>4397.6400000000003</v>
      </c>
      <c r="P37" s="153">
        <v>3379.09</v>
      </c>
      <c r="Q37" s="153">
        <v>4370.0600000000004</v>
      </c>
      <c r="R37" s="153">
        <v>3412.67</v>
      </c>
      <c r="S37" s="153">
        <v>46494.66</v>
      </c>
      <c r="T37" s="181"/>
      <c r="U37" s="183">
        <f t="shared" si="2"/>
        <v>1036.695652173913</v>
      </c>
      <c r="V37" s="183">
        <f t="shared" si="3"/>
        <v>842.93913043478256</v>
      </c>
      <c r="W37" s="183">
        <f t="shared" si="4"/>
        <v>1075.2546583850931</v>
      </c>
      <c r="X37" s="183">
        <f t="shared" si="5"/>
        <v>847.98757763975141</v>
      </c>
      <c r="Y37" s="183">
        <f t="shared" si="6"/>
        <v>1073.604968944099</v>
      </c>
      <c r="Z37" s="183">
        <f t="shared" si="7"/>
        <v>855.94074001277579</v>
      </c>
      <c r="AA37" s="183">
        <f t="shared" si="8"/>
        <v>1068.4388973514817</v>
      </c>
      <c r="AB37" s="183">
        <f t="shared" si="9"/>
        <v>853.70497764237632</v>
      </c>
      <c r="AC37" s="183">
        <f t="shared" si="10"/>
        <v>1080.4481352267703</v>
      </c>
      <c r="AD37" s="183">
        <f t="shared" si="11"/>
        <v>830.20244705419884</v>
      </c>
      <c r="AE37" s="183">
        <f t="shared" si="12"/>
        <v>1073.672055427252</v>
      </c>
      <c r="AF37" s="183">
        <f t="shared" si="13"/>
        <v>838.4526558891456</v>
      </c>
      <c r="AG37" s="183">
        <f t="shared" si="14"/>
        <v>11477.341896181637</v>
      </c>
      <c r="AH37" s="184">
        <f t="shared" si="15"/>
        <v>956.44515801513637</v>
      </c>
      <c r="AJ37" s="184"/>
      <c r="AM37" s="150"/>
      <c r="AN37" s="180"/>
      <c r="AQ37" s="153">
        <v>956.44515801513637</v>
      </c>
      <c r="AS37" s="185">
        <f t="shared" si="16"/>
        <v>4.3088212524856981</v>
      </c>
      <c r="AT37" s="186">
        <f t="shared" si="17"/>
        <v>49453.814684311932</v>
      </c>
      <c r="AU37" s="186"/>
      <c r="AV37" s="187">
        <f t="shared" si="18"/>
        <v>2959.1546843119286</v>
      </c>
      <c r="AW37" s="184" t="e">
        <f>+INDEX('DF Calcs'!E:E,MATCH(A37,'DF Calcs'!C:C,0))-AQ37</f>
        <v>#N/A</v>
      </c>
      <c r="BE37" s="188">
        <f t="shared" si="19"/>
        <v>0</v>
      </c>
      <c r="BG37" s="188">
        <f t="shared" si="20"/>
        <v>0</v>
      </c>
      <c r="BI37" s="188">
        <f t="shared" si="21"/>
        <v>0</v>
      </c>
    </row>
    <row r="38" spans="1:61" s="151" customFormat="1" ht="12" customHeight="1">
      <c r="A38" s="148" t="s">
        <v>529</v>
      </c>
      <c r="B38" s="148" t="s">
        <v>530</v>
      </c>
      <c r="C38" s="181">
        <v>0.93</v>
      </c>
      <c r="D38" s="181">
        <v>0.94</v>
      </c>
      <c r="E38" s="181"/>
      <c r="F38" s="181"/>
      <c r="G38" s="153">
        <v>7.2</v>
      </c>
      <c r="H38" s="153">
        <v>-2.8000000000000007</v>
      </c>
      <c r="I38" s="153">
        <v>7.44</v>
      </c>
      <c r="J38" s="153">
        <v>5.58</v>
      </c>
      <c r="K38" s="153">
        <v>15.530000000000001</v>
      </c>
      <c r="L38" s="153">
        <v>9.3999999999999986</v>
      </c>
      <c r="M38" s="153">
        <v>5.64</v>
      </c>
      <c r="N38" s="153">
        <v>5.64</v>
      </c>
      <c r="O38" s="153">
        <v>5.64</v>
      </c>
      <c r="P38" s="153">
        <v>7.52</v>
      </c>
      <c r="Q38" s="153">
        <v>5.64</v>
      </c>
      <c r="R38" s="153">
        <v>7.52</v>
      </c>
      <c r="S38" s="153">
        <v>79.95</v>
      </c>
      <c r="T38" s="181"/>
      <c r="U38" s="183">
        <f t="shared" si="2"/>
        <v>7.7419354838709671</v>
      </c>
      <c r="V38" s="183">
        <f t="shared" si="3"/>
        <v>-3.0107526881720434</v>
      </c>
      <c r="W38" s="183">
        <f t="shared" si="4"/>
        <v>8</v>
      </c>
      <c r="X38" s="183">
        <f t="shared" si="5"/>
        <v>6</v>
      </c>
      <c r="Y38" s="183">
        <f t="shared" si="6"/>
        <v>16.698924731182796</v>
      </c>
      <c r="Z38" s="183">
        <f t="shared" si="7"/>
        <v>9.9999999999999982</v>
      </c>
      <c r="AA38" s="183">
        <f t="shared" si="8"/>
        <v>6</v>
      </c>
      <c r="AB38" s="183">
        <f t="shared" si="9"/>
        <v>6</v>
      </c>
      <c r="AC38" s="183">
        <f t="shared" si="10"/>
        <v>6</v>
      </c>
      <c r="AD38" s="183">
        <f t="shared" si="11"/>
        <v>8</v>
      </c>
      <c r="AE38" s="183">
        <f t="shared" si="12"/>
        <v>6</v>
      </c>
      <c r="AF38" s="183">
        <f t="shared" si="13"/>
        <v>8</v>
      </c>
      <c r="AG38" s="183">
        <f t="shared" si="14"/>
        <v>85.430107526881727</v>
      </c>
      <c r="AH38" s="184">
        <f t="shared" si="15"/>
        <v>7.1191756272401436</v>
      </c>
      <c r="AJ38" s="184"/>
      <c r="AM38" s="150"/>
      <c r="AN38" s="180"/>
      <c r="AQ38" s="153">
        <v>7.1191756272401436</v>
      </c>
      <c r="AS38" s="185">
        <f t="shared" si="16"/>
        <v>0.99510883429230912</v>
      </c>
      <c r="AT38" s="186">
        <f t="shared" si="17"/>
        <v>85.012254714541896</v>
      </c>
      <c r="AU38" s="186"/>
      <c r="AV38" s="187">
        <f t="shared" si="18"/>
        <v>5.0622547145418935</v>
      </c>
      <c r="AW38" s="184" t="e">
        <f>+INDEX('DF Calcs'!E:E,MATCH(A38,'DF Calcs'!C:C,0))-AQ38</f>
        <v>#N/A</v>
      </c>
      <c r="BE38" s="188">
        <f t="shared" si="19"/>
        <v>0</v>
      </c>
      <c r="BG38" s="188">
        <f t="shared" si="20"/>
        <v>0</v>
      </c>
      <c r="BI38" s="188">
        <f t="shared" si="21"/>
        <v>0</v>
      </c>
    </row>
    <row r="39" spans="1:61" s="151" customFormat="1" ht="12" customHeight="1">
      <c r="A39" s="148" t="s">
        <v>531</v>
      </c>
      <c r="B39" s="148" t="s">
        <v>532</v>
      </c>
      <c r="C39" s="181">
        <v>2.02</v>
      </c>
      <c r="D39" s="181">
        <f>0.94*2.17</f>
        <v>2.0397999999999996</v>
      </c>
      <c r="E39" s="181"/>
      <c r="F39" s="181"/>
      <c r="G39" s="153">
        <v>77.25</v>
      </c>
      <c r="H39" s="153">
        <v>84.84</v>
      </c>
      <c r="I39" s="153">
        <v>91.91</v>
      </c>
      <c r="J39" s="153">
        <v>84.84</v>
      </c>
      <c r="K39" s="153">
        <v>100.41</v>
      </c>
      <c r="L39" s="153">
        <v>90.56</v>
      </c>
      <c r="M39" s="153">
        <v>103.78</v>
      </c>
      <c r="N39" s="153">
        <v>93.61</v>
      </c>
      <c r="O39" s="153">
        <v>95.66</v>
      </c>
      <c r="P39" s="153">
        <v>93.61</v>
      </c>
      <c r="Q39" s="153">
        <v>102.76</v>
      </c>
      <c r="R39" s="153">
        <v>97.68</v>
      </c>
      <c r="S39" s="153">
        <v>1116.9099999999999</v>
      </c>
      <c r="T39" s="181"/>
      <c r="U39" s="183">
        <f t="shared" si="2"/>
        <v>38.242574257425744</v>
      </c>
      <c r="V39" s="183">
        <f t="shared" si="3"/>
        <v>42</v>
      </c>
      <c r="W39" s="183">
        <f t="shared" si="4"/>
        <v>45.5</v>
      </c>
      <c r="X39" s="183">
        <f t="shared" si="5"/>
        <v>42</v>
      </c>
      <c r="Y39" s="183">
        <f t="shared" si="6"/>
        <v>49.707920792079207</v>
      </c>
      <c r="Z39" s="183">
        <f t="shared" si="7"/>
        <v>44.396509461711943</v>
      </c>
      <c r="AA39" s="183">
        <f t="shared" si="8"/>
        <v>50.877537013432701</v>
      </c>
      <c r="AB39" s="183">
        <f t="shared" si="9"/>
        <v>45.891754093538587</v>
      </c>
      <c r="AC39" s="183">
        <f t="shared" si="10"/>
        <v>46.89675458378273</v>
      </c>
      <c r="AD39" s="183">
        <f t="shared" si="11"/>
        <v>45.891754093538587</v>
      </c>
      <c r="AE39" s="183">
        <f t="shared" si="12"/>
        <v>50.37748798901854</v>
      </c>
      <c r="AF39" s="183">
        <f t="shared" si="13"/>
        <v>47.887047749779406</v>
      </c>
      <c r="AG39" s="183">
        <f t="shared" si="14"/>
        <v>549.66934003430742</v>
      </c>
      <c r="AH39" s="184">
        <f t="shared" si="15"/>
        <v>45.805778336192283</v>
      </c>
      <c r="AJ39" s="184"/>
      <c r="AM39" s="150"/>
      <c r="AN39" s="180"/>
      <c r="AQ39" s="153">
        <v>45.805778336192283</v>
      </c>
      <c r="AS39" s="185">
        <f t="shared" si="16"/>
        <v>2.1593861704143102</v>
      </c>
      <c r="AT39" s="186">
        <f t="shared" si="17"/>
        <v>1186.9483711708444</v>
      </c>
      <c r="AU39" s="186"/>
      <c r="AV39" s="187">
        <f t="shared" si="18"/>
        <v>70.038371170844584</v>
      </c>
      <c r="AW39" s="184" t="e">
        <f>+INDEX('DF Calcs'!E:E,MATCH(A39,'DF Calcs'!C:C,0))-AQ39</f>
        <v>#N/A</v>
      </c>
      <c r="BE39" s="188">
        <f t="shared" si="19"/>
        <v>0</v>
      </c>
      <c r="BG39" s="188">
        <f t="shared" si="20"/>
        <v>0</v>
      </c>
      <c r="BI39" s="188">
        <f t="shared" si="21"/>
        <v>0</v>
      </c>
    </row>
    <row r="40" spans="1:61" s="151" customFormat="1" ht="12" customHeight="1">
      <c r="A40" s="148" t="s">
        <v>611</v>
      </c>
      <c r="B40" s="148" t="s">
        <v>612</v>
      </c>
      <c r="C40" s="181">
        <f>0.93*2*2.17</f>
        <v>4.0362</v>
      </c>
      <c r="D40" s="181">
        <f>0.94*2*2.17</f>
        <v>4.0795999999999992</v>
      </c>
      <c r="E40" s="181"/>
      <c r="F40" s="181"/>
      <c r="G40" s="153">
        <v>37.159999999999997</v>
      </c>
      <c r="H40" s="153">
        <v>0</v>
      </c>
      <c r="I40" s="153">
        <v>0</v>
      </c>
      <c r="J40" s="153">
        <v>4.6399999999999997</v>
      </c>
      <c r="K40" s="153">
        <v>9.2899999999999991</v>
      </c>
      <c r="L40" s="153">
        <v>-4.6399999999999997</v>
      </c>
      <c r="M40" s="153">
        <v>0</v>
      </c>
      <c r="N40" s="153">
        <v>-8.14</v>
      </c>
      <c r="O40" s="153">
        <v>0</v>
      </c>
      <c r="P40" s="153">
        <v>0</v>
      </c>
      <c r="Q40" s="153">
        <v>0</v>
      </c>
      <c r="R40" s="153">
        <v>0</v>
      </c>
      <c r="S40" s="153">
        <v>38.309999999999995</v>
      </c>
      <c r="T40" s="181"/>
      <c r="U40" s="183">
        <f t="shared" si="2"/>
        <v>9.2066795500718488</v>
      </c>
      <c r="V40" s="183">
        <f t="shared" si="3"/>
        <v>0</v>
      </c>
      <c r="W40" s="183">
        <f t="shared" si="4"/>
        <v>0</v>
      </c>
      <c r="X40" s="183">
        <f t="shared" si="5"/>
        <v>1.1495961547990683</v>
      </c>
      <c r="Y40" s="183">
        <f t="shared" si="6"/>
        <v>2.3016698875179622</v>
      </c>
      <c r="Z40" s="183">
        <f t="shared" si="7"/>
        <v>-1.137366408471419</v>
      </c>
      <c r="AA40" s="183">
        <f t="shared" si="8"/>
        <v>0</v>
      </c>
      <c r="AB40" s="183">
        <f t="shared" si="9"/>
        <v>-1.9952936562408083</v>
      </c>
      <c r="AC40" s="183">
        <f t="shared" si="10"/>
        <v>0</v>
      </c>
      <c r="AD40" s="183">
        <f t="shared" si="11"/>
        <v>0</v>
      </c>
      <c r="AE40" s="183">
        <f t="shared" si="12"/>
        <v>0</v>
      </c>
      <c r="AF40" s="183">
        <f t="shared" si="13"/>
        <v>0</v>
      </c>
      <c r="AG40" s="183">
        <f t="shared" si="14"/>
        <v>9.5252855276766528</v>
      </c>
      <c r="AH40" s="184">
        <f t="shared" si="15"/>
        <v>0.79377379397305436</v>
      </c>
      <c r="AJ40" s="184"/>
      <c r="AM40" s="150"/>
      <c r="AN40" s="180"/>
      <c r="AQ40" s="153">
        <v>0.79377379397305436</v>
      </c>
      <c r="AS40" s="185">
        <f t="shared" si="16"/>
        <v>4.3187723408286205</v>
      </c>
      <c r="AT40" s="186">
        <f t="shared" si="17"/>
        <v>41.137539675425081</v>
      </c>
      <c r="AU40" s="186"/>
      <c r="AV40" s="187">
        <f t="shared" si="18"/>
        <v>2.8275396754250863</v>
      </c>
      <c r="AW40" s="184" t="e">
        <f>+INDEX('DF Calcs'!E:E,MATCH(A40,'DF Calcs'!C:C,0))-AQ40</f>
        <v>#N/A</v>
      </c>
      <c r="BE40" s="188">
        <f t="shared" si="19"/>
        <v>0</v>
      </c>
      <c r="BG40" s="188">
        <f t="shared" si="20"/>
        <v>0</v>
      </c>
      <c r="BI40" s="188">
        <f t="shared" si="21"/>
        <v>0</v>
      </c>
    </row>
    <row r="41" spans="1:61" s="151" customFormat="1" ht="12" customHeight="1">
      <c r="A41" s="148" t="s">
        <v>195</v>
      </c>
      <c r="B41" s="148" t="s">
        <v>196</v>
      </c>
      <c r="C41" s="181">
        <v>17.47</v>
      </c>
      <c r="D41" s="181">
        <v>17.579999999999998</v>
      </c>
      <c r="E41" s="181"/>
      <c r="F41" s="181"/>
      <c r="G41" s="153">
        <v>65.2</v>
      </c>
      <c r="H41" s="153">
        <v>50.07</v>
      </c>
      <c r="I41" s="153">
        <v>69.88</v>
      </c>
      <c r="J41" s="153">
        <v>87.35</v>
      </c>
      <c r="K41" s="153">
        <v>104.82</v>
      </c>
      <c r="L41" s="153">
        <v>35.049999999999997</v>
      </c>
      <c r="M41" s="153">
        <v>175.8</v>
      </c>
      <c r="N41" s="153">
        <v>70.319999999999993</v>
      </c>
      <c r="O41" s="153">
        <v>17.579999999999998</v>
      </c>
      <c r="P41" s="153">
        <v>35.159999999999997</v>
      </c>
      <c r="Q41" s="153">
        <v>175.8</v>
      </c>
      <c r="R41" s="153">
        <v>105.48</v>
      </c>
      <c r="S41" s="153">
        <v>992.51</v>
      </c>
      <c r="T41" s="181"/>
      <c r="U41" s="183">
        <f t="shared" si="2"/>
        <v>3.7321121923297085</v>
      </c>
      <c r="V41" s="183">
        <f t="shared" si="3"/>
        <v>2.8660560961648542</v>
      </c>
      <c r="W41" s="183">
        <f t="shared" si="4"/>
        <v>4</v>
      </c>
      <c r="X41" s="183">
        <f t="shared" si="5"/>
        <v>5</v>
      </c>
      <c r="Y41" s="183">
        <f t="shared" si="6"/>
        <v>6</v>
      </c>
      <c r="Z41" s="183">
        <f t="shared" si="7"/>
        <v>1.9937428896473266</v>
      </c>
      <c r="AA41" s="183">
        <f t="shared" si="8"/>
        <v>10.000000000000002</v>
      </c>
      <c r="AB41" s="183">
        <f t="shared" si="9"/>
        <v>4</v>
      </c>
      <c r="AC41" s="183">
        <f t="shared" si="10"/>
        <v>1</v>
      </c>
      <c r="AD41" s="183">
        <f t="shared" si="11"/>
        <v>2</v>
      </c>
      <c r="AE41" s="183">
        <f t="shared" si="12"/>
        <v>10.000000000000002</v>
      </c>
      <c r="AF41" s="183">
        <f t="shared" si="13"/>
        <v>6.0000000000000009</v>
      </c>
      <c r="AG41" s="183">
        <f t="shared" si="14"/>
        <v>56.591911178141892</v>
      </c>
      <c r="AH41" s="184">
        <f t="shared" si="15"/>
        <v>4.7159925981784907</v>
      </c>
      <c r="AJ41" s="184"/>
      <c r="AM41" s="150"/>
      <c r="AN41" s="180"/>
      <c r="AQ41" s="153">
        <v>4.7159925981784907</v>
      </c>
      <c r="AS41" s="185">
        <f t="shared" si="16"/>
        <v>18.6106524541051</v>
      </c>
      <c r="AT41" s="186">
        <f t="shared" si="17"/>
        <v>1053.2123906499842</v>
      </c>
      <c r="AU41" s="186"/>
      <c r="AV41" s="187">
        <f t="shared" si="18"/>
        <v>60.702390649984181</v>
      </c>
      <c r="AW41" s="184" t="e">
        <f>+INDEX('DF Calcs'!E:E,MATCH(A41,'DF Calcs'!C:C,0))-AQ41</f>
        <v>#N/A</v>
      </c>
      <c r="BE41" s="188">
        <f t="shared" si="19"/>
        <v>0</v>
      </c>
      <c r="BG41" s="188">
        <f t="shared" si="20"/>
        <v>0</v>
      </c>
      <c r="BI41" s="188">
        <f t="shared" si="21"/>
        <v>0</v>
      </c>
    </row>
    <row r="42" spans="1:61" s="151" customFormat="1" ht="12" customHeight="1">
      <c r="A42" s="148" t="s">
        <v>197</v>
      </c>
      <c r="B42" s="148" t="s">
        <v>198</v>
      </c>
      <c r="C42" s="181">
        <v>13.51</v>
      </c>
      <c r="D42" s="181">
        <v>13.59</v>
      </c>
      <c r="E42" s="181"/>
      <c r="F42" s="181"/>
      <c r="G42" s="153">
        <v>730.80000000000007</v>
      </c>
      <c r="H42" s="153">
        <v>482.72</v>
      </c>
      <c r="I42" s="153">
        <v>607.95000000000005</v>
      </c>
      <c r="J42" s="153">
        <v>986.23</v>
      </c>
      <c r="K42" s="153">
        <v>1040.27</v>
      </c>
      <c r="L42" s="153">
        <v>706.36</v>
      </c>
      <c r="M42" s="153">
        <v>693.09</v>
      </c>
      <c r="N42" s="153">
        <v>706.68000000000006</v>
      </c>
      <c r="O42" s="153">
        <v>679.5</v>
      </c>
      <c r="P42" s="153">
        <v>1060.02</v>
      </c>
      <c r="Q42" s="153">
        <v>693.08999999999992</v>
      </c>
      <c r="R42" s="153">
        <v>842.57999999999993</v>
      </c>
      <c r="S42" s="153">
        <v>9229.2900000000009</v>
      </c>
      <c r="T42" s="181"/>
      <c r="U42" s="183">
        <f t="shared" si="2"/>
        <v>54.093264248704671</v>
      </c>
      <c r="V42" s="183">
        <f t="shared" si="3"/>
        <v>35.730569948186528</v>
      </c>
      <c r="W42" s="183">
        <f t="shared" si="4"/>
        <v>45.000000000000007</v>
      </c>
      <c r="X42" s="183">
        <f t="shared" si="5"/>
        <v>73</v>
      </c>
      <c r="Y42" s="183">
        <f t="shared" si="6"/>
        <v>77</v>
      </c>
      <c r="Z42" s="183">
        <f t="shared" si="7"/>
        <v>51.976453274466522</v>
      </c>
      <c r="AA42" s="183">
        <f t="shared" si="8"/>
        <v>51</v>
      </c>
      <c r="AB42" s="183">
        <f t="shared" si="9"/>
        <v>52.000000000000007</v>
      </c>
      <c r="AC42" s="183">
        <f t="shared" si="10"/>
        <v>50</v>
      </c>
      <c r="AD42" s="183">
        <f t="shared" si="11"/>
        <v>78</v>
      </c>
      <c r="AE42" s="183">
        <f t="shared" si="12"/>
        <v>50.999999999999993</v>
      </c>
      <c r="AF42" s="183">
        <f t="shared" si="13"/>
        <v>61.999999999999993</v>
      </c>
      <c r="AG42" s="183">
        <f t="shared" si="14"/>
        <v>680.80028747135771</v>
      </c>
      <c r="AH42" s="184">
        <f t="shared" si="15"/>
        <v>56.733357289279809</v>
      </c>
      <c r="AJ42" s="184"/>
      <c r="AM42" s="150"/>
      <c r="AN42" s="180"/>
      <c r="AQ42" s="153">
        <v>56.733357289279809</v>
      </c>
      <c r="AS42" s="185">
        <f t="shared" si="16"/>
        <v>14.386733040460086</v>
      </c>
      <c r="AT42" s="186">
        <f t="shared" si="17"/>
        <v>9794.4919897189066</v>
      </c>
      <c r="AU42" s="186"/>
      <c r="AV42" s="187">
        <f t="shared" si="18"/>
        <v>565.20198971890568</v>
      </c>
      <c r="AW42" s="184" t="e">
        <f>+INDEX('DF Calcs'!E:E,MATCH(A42,'DF Calcs'!C:C,0))-AQ42</f>
        <v>#N/A</v>
      </c>
      <c r="BE42" s="188">
        <f t="shared" si="19"/>
        <v>0</v>
      </c>
      <c r="BG42" s="188">
        <f t="shared" si="20"/>
        <v>0</v>
      </c>
      <c r="BI42" s="188">
        <f t="shared" si="21"/>
        <v>0</v>
      </c>
    </row>
    <row r="43" spans="1:61" s="151" customFormat="1" ht="12" customHeight="1">
      <c r="A43" s="148" t="s">
        <v>199</v>
      </c>
      <c r="B43" s="148" t="s">
        <v>200</v>
      </c>
      <c r="C43" s="181">
        <v>4.8600000000000003</v>
      </c>
      <c r="D43" s="181">
        <v>4.8899999999999997</v>
      </c>
      <c r="E43" s="181"/>
      <c r="F43" s="181"/>
      <c r="G43" s="153">
        <v>72.47999999999999</v>
      </c>
      <c r="H43" s="153">
        <v>44.19</v>
      </c>
      <c r="I43" s="153">
        <v>87.48</v>
      </c>
      <c r="J43" s="153">
        <v>238.14</v>
      </c>
      <c r="K43" s="153">
        <v>121.5</v>
      </c>
      <c r="L43" s="153">
        <v>102.63</v>
      </c>
      <c r="M43" s="153">
        <v>58.679999999999993</v>
      </c>
      <c r="N43" s="153">
        <v>112.5</v>
      </c>
      <c r="O43" s="153">
        <v>97.8</v>
      </c>
      <c r="P43" s="153">
        <v>54.54</v>
      </c>
      <c r="Q43" s="153">
        <v>53.79</v>
      </c>
      <c r="R43" s="153">
        <v>54.83</v>
      </c>
      <c r="S43" s="153">
        <v>1098.5599999999997</v>
      </c>
      <c r="T43" s="181"/>
      <c r="U43" s="183">
        <f t="shared" si="2"/>
        <v>14.913580246913577</v>
      </c>
      <c r="V43" s="183">
        <f t="shared" si="3"/>
        <v>9.0925925925925917</v>
      </c>
      <c r="W43" s="183">
        <f t="shared" si="4"/>
        <v>18</v>
      </c>
      <c r="X43" s="183">
        <f t="shared" si="5"/>
        <v>48.999999999999993</v>
      </c>
      <c r="Y43" s="183">
        <f t="shared" si="6"/>
        <v>25</v>
      </c>
      <c r="Z43" s="183">
        <f t="shared" si="7"/>
        <v>20.987730061349694</v>
      </c>
      <c r="AA43" s="183">
        <f t="shared" si="8"/>
        <v>12</v>
      </c>
      <c r="AB43" s="183">
        <f t="shared" si="9"/>
        <v>23.006134969325156</v>
      </c>
      <c r="AC43" s="183">
        <f t="shared" si="10"/>
        <v>20</v>
      </c>
      <c r="AD43" s="183">
        <f t="shared" si="11"/>
        <v>11.153374233128835</v>
      </c>
      <c r="AE43" s="183">
        <f t="shared" si="12"/>
        <v>11</v>
      </c>
      <c r="AF43" s="183">
        <f t="shared" si="13"/>
        <v>11.212678936605318</v>
      </c>
      <c r="AG43" s="183">
        <f t="shared" si="14"/>
        <v>225.36609103991518</v>
      </c>
      <c r="AH43" s="184">
        <f t="shared" si="15"/>
        <v>18.780507586659599</v>
      </c>
      <c r="AJ43" s="184"/>
      <c r="AM43" s="150"/>
      <c r="AN43" s="180"/>
      <c r="AQ43" s="153">
        <v>18.780507586659599</v>
      </c>
      <c r="AS43" s="185">
        <f t="shared" si="16"/>
        <v>5.1766831911589266</v>
      </c>
      <c r="AT43" s="186">
        <f t="shared" si="17"/>
        <v>1166.6488553435215</v>
      </c>
      <c r="AU43" s="186"/>
      <c r="AV43" s="187">
        <f t="shared" si="18"/>
        <v>68.0888553435218</v>
      </c>
      <c r="AW43" s="184" t="e">
        <f>+INDEX('DF Calcs'!E:E,MATCH(A43,'DF Calcs'!C:C,0))-AQ43</f>
        <v>#N/A</v>
      </c>
      <c r="BE43" s="188">
        <f t="shared" si="19"/>
        <v>0</v>
      </c>
      <c r="BG43" s="188">
        <f t="shared" si="20"/>
        <v>0</v>
      </c>
      <c r="BI43" s="188">
        <f t="shared" si="21"/>
        <v>0</v>
      </c>
    </row>
    <row r="44" spans="1:61" s="151" customFormat="1" ht="12" customHeight="1">
      <c r="A44" s="148" t="s">
        <v>613</v>
      </c>
      <c r="B44" s="148" t="s">
        <v>614</v>
      </c>
      <c r="C44" s="181"/>
      <c r="D44" s="181"/>
      <c r="E44" s="181"/>
      <c r="F44" s="181"/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81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83">
        <f t="shared" si="14"/>
        <v>0</v>
      </c>
      <c r="AH44" s="184">
        <f t="shared" si="15"/>
        <v>0</v>
      </c>
      <c r="AJ44" s="184"/>
      <c r="AM44" s="150"/>
      <c r="AN44" s="180"/>
      <c r="AQ44" s="153">
        <v>0</v>
      </c>
      <c r="AS44" s="185">
        <f t="shared" si="16"/>
        <v>0</v>
      </c>
      <c r="AT44" s="186">
        <f t="shared" si="17"/>
        <v>0</v>
      </c>
      <c r="AU44" s="186"/>
      <c r="AV44" s="187">
        <f t="shared" si="18"/>
        <v>0</v>
      </c>
      <c r="AW44" s="184" t="e">
        <f>+INDEX('DF Calcs'!E:E,MATCH(A44,'DF Calcs'!C:C,0))-AQ44</f>
        <v>#N/A</v>
      </c>
      <c r="BE44" s="188">
        <f t="shared" si="19"/>
        <v>0</v>
      </c>
      <c r="BG44" s="188">
        <f t="shared" si="20"/>
        <v>0</v>
      </c>
      <c r="BI44" s="188">
        <f t="shared" si="21"/>
        <v>0</v>
      </c>
    </row>
    <row r="45" spans="1:61" s="151" customFormat="1" ht="12" customHeight="1" thickBot="1">
      <c r="A45" s="189"/>
      <c r="B45" s="189"/>
      <c r="C45" s="181"/>
      <c r="D45" s="181"/>
      <c r="E45" s="181"/>
      <c r="F45" s="181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81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90"/>
      <c r="AJ45" s="184"/>
      <c r="AM45" s="150"/>
      <c r="AN45" s="180"/>
      <c r="AQ45" s="153">
        <v>0</v>
      </c>
      <c r="AS45" s="185">
        <f t="shared" si="16"/>
        <v>0</v>
      </c>
      <c r="AT45" s="186">
        <f t="shared" si="17"/>
        <v>0</v>
      </c>
      <c r="AU45" s="186"/>
      <c r="AV45" s="187">
        <f t="shared" si="18"/>
        <v>0</v>
      </c>
      <c r="AW45" s="184" t="e">
        <f>+INDEX('DF Calcs'!E:E,MATCH(A45,'DF Calcs'!C:C,0))-AQ45</f>
        <v>#N/A</v>
      </c>
      <c r="BE45" s="188">
        <f t="shared" si="19"/>
        <v>0</v>
      </c>
      <c r="BG45" s="188">
        <f t="shared" si="20"/>
        <v>0</v>
      </c>
      <c r="BI45" s="188">
        <f t="shared" si="21"/>
        <v>0</v>
      </c>
    </row>
    <row r="46" spans="1:61" s="151" customFormat="1" ht="12" customHeight="1" thickBot="1">
      <c r="B46" s="191" t="s">
        <v>201</v>
      </c>
      <c r="C46" s="181"/>
      <c r="D46" s="181"/>
      <c r="E46" s="181"/>
      <c r="F46" s="181"/>
      <c r="G46" s="192">
        <v>190868.42500000008</v>
      </c>
      <c r="H46" s="192">
        <v>181855.65499999997</v>
      </c>
      <c r="I46" s="192">
        <v>185670.83999999994</v>
      </c>
      <c r="J46" s="192">
        <v>185904.87499999997</v>
      </c>
      <c r="K46" s="192">
        <v>188481.60999999996</v>
      </c>
      <c r="L46" s="192">
        <v>188676.80999999994</v>
      </c>
      <c r="M46" s="192">
        <v>190796.13500000001</v>
      </c>
      <c r="N46" s="192">
        <v>190080.61499999999</v>
      </c>
      <c r="O46" s="192">
        <v>190755.24500000002</v>
      </c>
      <c r="P46" s="192">
        <v>188749.81999999995</v>
      </c>
      <c r="Q46" s="192">
        <v>189183.36000000002</v>
      </c>
      <c r="R46" s="192">
        <v>191528.75999999998</v>
      </c>
      <c r="S46" s="192">
        <v>2262552.1500000008</v>
      </c>
      <c r="T46" s="181"/>
      <c r="U46" s="193">
        <f t="shared" ref="U46:AH46" si="22">SUM(U13:U24)</f>
        <v>13024.582397867653</v>
      </c>
      <c r="V46" s="193">
        <f t="shared" si="22"/>
        <v>12726.85222291981</v>
      </c>
      <c r="W46" s="193">
        <f t="shared" si="22"/>
        <v>13014.842370060216</v>
      </c>
      <c r="X46" s="193">
        <f t="shared" si="22"/>
        <v>13088.963213588788</v>
      </c>
      <c r="Y46" s="193">
        <f t="shared" si="22"/>
        <v>13242.326166467696</v>
      </c>
      <c r="Z46" s="193">
        <f t="shared" si="22"/>
        <v>13251.358410879098</v>
      </c>
      <c r="AA46" s="193">
        <f t="shared" si="22"/>
        <v>13272.613025890314</v>
      </c>
      <c r="AB46" s="193">
        <f t="shared" si="22"/>
        <v>13293.005774922018</v>
      </c>
      <c r="AC46" s="193">
        <f t="shared" si="22"/>
        <v>13277.714467937234</v>
      </c>
      <c r="AD46" s="193">
        <f t="shared" si="22"/>
        <v>13281.144414678618</v>
      </c>
      <c r="AE46" s="193">
        <f t="shared" si="22"/>
        <v>13331.525553744113</v>
      </c>
      <c r="AF46" s="193">
        <f t="shared" si="22"/>
        <v>13428.793988208985</v>
      </c>
      <c r="AG46" s="193">
        <f t="shared" si="22"/>
        <v>158233.72200716453</v>
      </c>
      <c r="AH46" s="193">
        <f t="shared" si="22"/>
        <v>13186.143500597045</v>
      </c>
      <c r="AM46" s="150"/>
      <c r="AN46" s="180"/>
      <c r="AR46" s="224" t="s">
        <v>118</v>
      </c>
      <c r="AW46" s="184" t="e">
        <f>+INDEX('DF Calcs'!E:E,MATCH(A46,'DF Calcs'!C:C,0))-AQ46</f>
        <v>#N/A</v>
      </c>
      <c r="BE46" s="188"/>
      <c r="BG46" s="188"/>
      <c r="BI46" s="188"/>
    </row>
    <row r="47" spans="1:61" s="151" customFormat="1" ht="12" customHeight="1">
      <c r="A47" s="175"/>
      <c r="C47" s="181"/>
      <c r="D47" s="181"/>
      <c r="E47" s="181"/>
      <c r="F47" s="181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81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M47" s="150"/>
      <c r="AN47" s="180"/>
      <c r="AP47" s="220" t="s">
        <v>666</v>
      </c>
      <c r="AQ47" s="222">
        <f>+SUM(AQ13:AQ25,AQ27:AQ30)</f>
        <v>17882.088940352944</v>
      </c>
      <c r="AR47" s="223">
        <f>+AQ47-'DF Calcs'!E22</f>
        <v>1.0070493444800377E-3</v>
      </c>
      <c r="AT47" s="192">
        <f>SUM(AT13:AT45)</f>
        <v>2744641.7077116598</v>
      </c>
      <c r="AV47" s="192">
        <f>SUM(AV13:AV45)</f>
        <v>482089.55771166022</v>
      </c>
      <c r="AW47" s="184" t="e">
        <f>+INDEX('DF Calcs'!E:E,MATCH(A47,'DF Calcs'!C:C,0))-#REF!</f>
        <v>#N/A</v>
      </c>
      <c r="BD47" s="192">
        <f t="shared" ref="BD47:BI47" si="23">SUM(BD13:BD45)</f>
        <v>3</v>
      </c>
      <c r="BE47" s="192">
        <f t="shared" si="23"/>
        <v>12034.462777745586</v>
      </c>
      <c r="BF47" s="192">
        <f t="shared" si="23"/>
        <v>0</v>
      </c>
      <c r="BG47" s="192">
        <f t="shared" si="23"/>
        <v>0</v>
      </c>
      <c r="BH47" s="192">
        <f t="shared" si="23"/>
        <v>0</v>
      </c>
      <c r="BI47" s="192">
        <f t="shared" si="23"/>
        <v>0</v>
      </c>
    </row>
    <row r="48" spans="1:61" s="151" customFormat="1" ht="12" customHeight="1" thickBot="1">
      <c r="A48" s="178" t="s">
        <v>202</v>
      </c>
      <c r="B48" s="178" t="s">
        <v>202</v>
      </c>
      <c r="C48" s="181"/>
      <c r="D48" s="181"/>
      <c r="E48" s="181"/>
      <c r="F48" s="181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81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M48" s="150"/>
      <c r="AN48" s="180"/>
      <c r="AW48" s="184" t="e">
        <f>+INDEX('DF Calcs'!E:E,MATCH(A48,'DF Calcs'!C:C,0))-AQ48</f>
        <v>#N/A</v>
      </c>
      <c r="BE48" s="188"/>
      <c r="BG48" s="188"/>
      <c r="BI48" s="188"/>
    </row>
    <row r="49" spans="1:61" s="151" customFormat="1" ht="12" customHeight="1" thickBot="1">
      <c r="A49" s="148" t="s">
        <v>203</v>
      </c>
      <c r="B49" s="148" t="s">
        <v>204</v>
      </c>
      <c r="C49" s="181">
        <v>9.42</v>
      </c>
      <c r="D49" s="181">
        <v>9.48</v>
      </c>
      <c r="E49" s="181"/>
      <c r="F49" s="181"/>
      <c r="G49" s="153">
        <v>29929.23</v>
      </c>
      <c r="H49" s="153">
        <v>29357.624999999996</v>
      </c>
      <c r="I49" s="153">
        <v>30081.705000000002</v>
      </c>
      <c r="J49" s="153">
        <v>30219.089999999997</v>
      </c>
      <c r="K49" s="153">
        <v>30258.595000000001</v>
      </c>
      <c r="L49" s="153">
        <v>30558.560000000005</v>
      </c>
      <c r="M49" s="153">
        <v>30858.545000000002</v>
      </c>
      <c r="N49" s="153">
        <v>31115.41</v>
      </c>
      <c r="O49" s="153">
        <v>31217.65</v>
      </c>
      <c r="P49" s="153">
        <v>31192.754999999997</v>
      </c>
      <c r="Q49" s="153">
        <v>31301.775000000001</v>
      </c>
      <c r="R49" s="153">
        <v>31397.760000000002</v>
      </c>
      <c r="S49" s="153">
        <v>367488.70000000007</v>
      </c>
      <c r="T49" s="181"/>
      <c r="U49" s="183">
        <f>G49/$C49</f>
        <v>3177.2006369426749</v>
      </c>
      <c r="V49" s="183">
        <f>H49/$C49</f>
        <v>3116.5207006369424</v>
      </c>
      <c r="W49" s="183">
        <f>I49/$C49</f>
        <v>3193.3869426751594</v>
      </c>
      <c r="X49" s="183">
        <f>J49/$C49</f>
        <v>3207.9713375796173</v>
      </c>
      <c r="Y49" s="183">
        <f>K49/$C49</f>
        <v>3212.165074309979</v>
      </c>
      <c r="Z49" s="183">
        <f t="shared" ref="Z49:AF49" si="24">L49/$D49</f>
        <v>3223.4767932489453</v>
      </c>
      <c r="AA49" s="183">
        <f t="shared" si="24"/>
        <v>3255.1207805907175</v>
      </c>
      <c r="AB49" s="183">
        <f t="shared" si="24"/>
        <v>3282.2162447257383</v>
      </c>
      <c r="AC49" s="183">
        <f t="shared" si="24"/>
        <v>3293.0010548523205</v>
      </c>
      <c r="AD49" s="183">
        <f t="shared" si="24"/>
        <v>3290.3749999999995</v>
      </c>
      <c r="AE49" s="183">
        <f t="shared" si="24"/>
        <v>3301.875</v>
      </c>
      <c r="AF49" s="183">
        <f t="shared" si="24"/>
        <v>3312</v>
      </c>
      <c r="AG49" s="183">
        <f>+SUM(U49:AF49)</f>
        <v>38865.3095655621</v>
      </c>
      <c r="AH49" s="193">
        <f>SUM(U49:AF49)/12</f>
        <v>3238.7757971301749</v>
      </c>
      <c r="AM49" s="150"/>
      <c r="AN49" s="180"/>
      <c r="AQ49" s="153">
        <v>3238.7757971301698</v>
      </c>
      <c r="AS49" s="185">
        <f>D49*(1+$BA$4)</f>
        <v>13.68456334956573</v>
      </c>
      <c r="AT49" s="186">
        <f>AQ49*AS49*12</f>
        <v>531854.79085041664</v>
      </c>
      <c r="AU49" s="186"/>
      <c r="AV49" s="187">
        <f>AT49+AU49-S49</f>
        <v>164366.09085041657</v>
      </c>
      <c r="AW49" s="184" t="e">
        <f>+INDEX('DF Calcs'!E:E,MATCH(A49,'DF Calcs'!C:C,0))-AQ49</f>
        <v>#N/A</v>
      </c>
      <c r="BD49" s="151">
        <v>1</v>
      </c>
      <c r="BE49" s="188">
        <f>$AQ49*$BD49</f>
        <v>3238.7757971301698</v>
      </c>
      <c r="BG49" s="188">
        <f>$AQ49*$BF49</f>
        <v>0</v>
      </c>
      <c r="BI49" s="188">
        <f>$AQ49*$BH49</f>
        <v>0</v>
      </c>
    </row>
    <row r="50" spans="1:61" s="151" customFormat="1" ht="12" customHeight="1">
      <c r="A50" s="195"/>
      <c r="B50" s="148"/>
      <c r="C50" s="181"/>
      <c r="D50" s="181"/>
      <c r="E50" s="181"/>
      <c r="F50" s="181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81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M50" s="150"/>
      <c r="AN50" s="180"/>
      <c r="AW50" s="184" t="e">
        <f>+INDEX('DF Calcs'!E:E,MATCH(A50,'DF Calcs'!C:C,0))-AQ50</f>
        <v>#N/A</v>
      </c>
      <c r="AX50" s="196"/>
      <c r="BE50" s="188">
        <f>$AQ50*$BD50</f>
        <v>0</v>
      </c>
      <c r="BG50" s="188">
        <f>$AQ50*$BF50</f>
        <v>0</v>
      </c>
      <c r="BI50" s="188">
        <f>$AQ50*$BH50</f>
        <v>0</v>
      </c>
    </row>
    <row r="51" spans="1:61" s="151" customFormat="1" ht="12" customHeight="1">
      <c r="B51" s="191" t="s">
        <v>205</v>
      </c>
      <c r="C51" s="181"/>
      <c r="D51" s="181"/>
      <c r="E51" s="181"/>
      <c r="F51" s="181"/>
      <c r="G51" s="192">
        <v>29929.23</v>
      </c>
      <c r="H51" s="192">
        <v>29357.624999999996</v>
      </c>
      <c r="I51" s="192">
        <v>30081.705000000002</v>
      </c>
      <c r="J51" s="192">
        <v>30219.089999999997</v>
      </c>
      <c r="K51" s="192">
        <v>30258.595000000001</v>
      </c>
      <c r="L51" s="192">
        <v>30558.560000000005</v>
      </c>
      <c r="M51" s="192">
        <v>30858.545000000002</v>
      </c>
      <c r="N51" s="192">
        <v>31115.41</v>
      </c>
      <c r="O51" s="192">
        <v>31217.65</v>
      </c>
      <c r="P51" s="192">
        <v>31192.754999999997</v>
      </c>
      <c r="Q51" s="192">
        <v>31301.775000000001</v>
      </c>
      <c r="R51" s="192">
        <v>31397.760000000002</v>
      </c>
      <c r="S51" s="192">
        <v>367488.70000000007</v>
      </c>
      <c r="T51" s="181"/>
      <c r="AM51" s="150"/>
      <c r="AN51" s="180"/>
      <c r="AT51" s="192">
        <f>+SUM(AT49:AT50)</f>
        <v>531854.79085041664</v>
      </c>
      <c r="AV51" s="192">
        <f>+SUM(AV49:AV50)</f>
        <v>164366.09085041657</v>
      </c>
      <c r="AW51" s="184" t="e">
        <f>+INDEX('DF Calcs'!E:E,MATCH(A51,'DF Calcs'!C:C,0))-AQ51</f>
        <v>#N/A</v>
      </c>
      <c r="BD51" s="192">
        <f t="shared" ref="BD51:BI51" si="25">+SUM(BD49:BD50)</f>
        <v>1</v>
      </c>
      <c r="BE51" s="192">
        <f t="shared" si="25"/>
        <v>3238.7757971301698</v>
      </c>
      <c r="BF51" s="192">
        <f t="shared" si="25"/>
        <v>0</v>
      </c>
      <c r="BG51" s="192">
        <f t="shared" si="25"/>
        <v>0</v>
      </c>
      <c r="BH51" s="192">
        <f t="shared" si="25"/>
        <v>0</v>
      </c>
      <c r="BI51" s="192">
        <f t="shared" si="25"/>
        <v>0</v>
      </c>
    </row>
    <row r="52" spans="1:61" s="151" customFormat="1" ht="12" customHeight="1">
      <c r="B52" s="191"/>
      <c r="C52" s="181"/>
      <c r="D52" s="181"/>
      <c r="E52" s="181"/>
      <c r="F52" s="181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81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M52" s="150"/>
      <c r="AN52" s="180"/>
      <c r="AW52" s="184" t="e">
        <f>+INDEX('DF Calcs'!E:E,MATCH(A52,'DF Calcs'!C:C,0))-AQ52</f>
        <v>#N/A</v>
      </c>
      <c r="BE52" s="188">
        <f>$AQ52*$BD52</f>
        <v>0</v>
      </c>
      <c r="BG52" s="188">
        <f>$AQ52*$BF52</f>
        <v>0</v>
      </c>
      <c r="BI52" s="188">
        <f>$AQ52*$BH52</f>
        <v>0</v>
      </c>
    </row>
    <row r="53" spans="1:61" s="151" customFormat="1" ht="12" customHeight="1" thickBot="1">
      <c r="A53" s="162" t="s">
        <v>206</v>
      </c>
      <c r="B53" s="162" t="s">
        <v>206</v>
      </c>
      <c r="C53" s="181"/>
      <c r="D53" s="181"/>
      <c r="E53" s="181"/>
      <c r="F53" s="181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81"/>
      <c r="AM53" s="150"/>
      <c r="AN53" s="180"/>
      <c r="AW53" s="184" t="e">
        <f>+INDEX('DF Calcs'!E:E,MATCH(A53,'DF Calcs'!C:C,0))-AQ53</f>
        <v>#N/A</v>
      </c>
      <c r="BE53" s="188">
        <f>$AQ53*$BD53</f>
        <v>0</v>
      </c>
      <c r="BG53" s="188">
        <f>$AQ53*$BF53</f>
        <v>0</v>
      </c>
      <c r="BI53" s="188">
        <f>$AQ53*$BH53</f>
        <v>0</v>
      </c>
    </row>
    <row r="54" spans="1:61" s="151" customFormat="1" ht="12" customHeight="1" thickBot="1">
      <c r="A54" s="148" t="s">
        <v>207</v>
      </c>
      <c r="B54" s="148" t="s">
        <v>208</v>
      </c>
      <c r="C54" s="181">
        <v>10.78</v>
      </c>
      <c r="D54" s="181">
        <v>10.85</v>
      </c>
      <c r="E54" s="197"/>
      <c r="F54" s="197"/>
      <c r="G54" s="153">
        <v>7025.8549999999996</v>
      </c>
      <c r="H54" s="153">
        <v>7025.1350000000002</v>
      </c>
      <c r="I54" s="153">
        <v>7907.13</v>
      </c>
      <c r="J54" s="153">
        <v>8031.1</v>
      </c>
      <c r="K54" s="153">
        <v>8173.4100000000008</v>
      </c>
      <c r="L54" s="153">
        <v>8256.7800000000007</v>
      </c>
      <c r="M54" s="153">
        <v>8104.9400000000005</v>
      </c>
      <c r="N54" s="153">
        <v>7551.5999999999995</v>
      </c>
      <c r="O54" s="153">
        <v>6450.3050000000003</v>
      </c>
      <c r="P54" s="153">
        <v>5956.6500000000005</v>
      </c>
      <c r="Q54" s="153">
        <v>5812.875</v>
      </c>
      <c r="R54" s="153">
        <v>6325.37</v>
      </c>
      <c r="S54" s="153">
        <v>86621.15</v>
      </c>
      <c r="T54" s="197"/>
      <c r="U54" s="183">
        <f>G54/$C54</f>
        <v>651.74907235621527</v>
      </c>
      <c r="V54" s="183">
        <f>H54/$C54</f>
        <v>651.68228200371061</v>
      </c>
      <c r="W54" s="183">
        <f>I54/$C54</f>
        <v>733.5</v>
      </c>
      <c r="X54" s="183">
        <f>J54/$C54</f>
        <v>745.00000000000011</v>
      </c>
      <c r="Y54" s="183">
        <f>K54/$C54</f>
        <v>758.20129870129881</v>
      </c>
      <c r="Z54" s="183">
        <f t="shared" ref="Z54:AF54" si="26">L54/$D54</f>
        <v>760.99354838709689</v>
      </c>
      <c r="AA54" s="183">
        <f t="shared" si="26"/>
        <v>746.99907834101384</v>
      </c>
      <c r="AB54" s="183">
        <f t="shared" si="26"/>
        <v>696</v>
      </c>
      <c r="AC54" s="183">
        <f t="shared" si="26"/>
        <v>594.49815668202768</v>
      </c>
      <c r="AD54" s="183">
        <f t="shared" si="26"/>
        <v>549.00000000000011</v>
      </c>
      <c r="AE54" s="183">
        <f t="shared" si="26"/>
        <v>535.74884792626733</v>
      </c>
      <c r="AF54" s="183">
        <f t="shared" si="26"/>
        <v>582.98341013824881</v>
      </c>
      <c r="AG54" s="183">
        <f>+SUM(U54:AF54)</f>
        <v>8006.3556945358796</v>
      </c>
      <c r="AH54" s="193">
        <f>SUM(U54:AF54)/12</f>
        <v>667.19630787798997</v>
      </c>
      <c r="AM54" s="150"/>
      <c r="AN54" s="180"/>
      <c r="AQ54" s="153">
        <v>667.19630787798997</v>
      </c>
      <c r="AS54" s="185">
        <f>D54*(1+$BA$5)</f>
        <v>9.8290588062764535</v>
      </c>
      <c r="AT54" s="186">
        <f>AQ54*AS54*12</f>
        <v>78694.940945559516</v>
      </c>
      <c r="AU54" s="186"/>
      <c r="AV54" s="187">
        <f>AT54+AU54-S54</f>
        <v>-7926.2090544404782</v>
      </c>
      <c r="AW54" s="184" t="e">
        <f>+INDEX('DF Calcs'!E:E,MATCH(A54,'DF Calcs'!C:C,0))-AQ54</f>
        <v>#N/A</v>
      </c>
      <c r="BD54" s="151">
        <v>1</v>
      </c>
      <c r="BE54" s="188">
        <f>$AQ54*$BD54</f>
        <v>667.19630787798997</v>
      </c>
      <c r="BG54" s="188">
        <f>$AQ54*$BF54</f>
        <v>0</v>
      </c>
      <c r="BI54" s="188">
        <f>$AQ54*$BH54</f>
        <v>0</v>
      </c>
    </row>
    <row r="55" spans="1:61" s="151" customFormat="1" ht="12" customHeight="1">
      <c r="A55" s="189"/>
      <c r="B55" s="189"/>
      <c r="C55" s="181"/>
      <c r="D55" s="181"/>
      <c r="E55" s="198"/>
      <c r="F55" s="198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9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M55" s="150"/>
      <c r="AN55" s="180"/>
      <c r="AW55" s="184" t="e">
        <f>+INDEX('DF Calcs'!E:E,MATCH(A55,'DF Calcs'!C:C,0))-AQ55</f>
        <v>#N/A</v>
      </c>
      <c r="BE55" s="188">
        <f>$AQ55*$BD55</f>
        <v>0</v>
      </c>
      <c r="BG55" s="188">
        <f>$AQ55*$BF55</f>
        <v>0</v>
      </c>
      <c r="BI55" s="188">
        <f>$AQ55*$BH55</f>
        <v>0</v>
      </c>
    </row>
    <row r="56" spans="1:61" s="151" customFormat="1" ht="12" customHeight="1">
      <c r="B56" s="191" t="s">
        <v>209</v>
      </c>
      <c r="C56" s="181"/>
      <c r="D56" s="181"/>
      <c r="E56" s="199"/>
      <c r="F56" s="199"/>
      <c r="G56" s="192">
        <v>7025.8549999999996</v>
      </c>
      <c r="H56" s="192">
        <v>7025.1350000000002</v>
      </c>
      <c r="I56" s="192">
        <v>7907.13</v>
      </c>
      <c r="J56" s="192">
        <v>8031.1</v>
      </c>
      <c r="K56" s="192">
        <v>8173.4100000000008</v>
      </c>
      <c r="L56" s="192">
        <v>8256.7800000000007</v>
      </c>
      <c r="M56" s="192">
        <v>8104.9400000000005</v>
      </c>
      <c r="N56" s="192">
        <v>7551.5999999999995</v>
      </c>
      <c r="O56" s="192">
        <v>6450.3050000000003</v>
      </c>
      <c r="P56" s="192">
        <v>5956.6500000000005</v>
      </c>
      <c r="Q56" s="192">
        <v>5812.875</v>
      </c>
      <c r="R56" s="192">
        <v>6325.37</v>
      </c>
      <c r="S56" s="192">
        <v>86621.15</v>
      </c>
      <c r="T56" s="199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M56" s="150"/>
      <c r="AN56" s="180"/>
      <c r="AT56" s="192">
        <f>SUM(AT54:AT55)</f>
        <v>78694.940945559516</v>
      </c>
      <c r="AV56" s="192">
        <f>SUM(AV54:AV55)</f>
        <v>-7926.2090544404782</v>
      </c>
      <c r="AW56" s="184" t="e">
        <f>+INDEX('DF Calcs'!E:E,MATCH(A56,'DF Calcs'!C:C,0))-AQ56</f>
        <v>#N/A</v>
      </c>
      <c r="BD56" s="192">
        <f t="shared" ref="BD56:BI56" si="27">SUM(BD54:BD55)</f>
        <v>1</v>
      </c>
      <c r="BE56" s="192">
        <f t="shared" si="27"/>
        <v>667.19630787798997</v>
      </c>
      <c r="BF56" s="192">
        <f t="shared" si="27"/>
        <v>0</v>
      </c>
      <c r="BG56" s="192">
        <f t="shared" si="27"/>
        <v>0</v>
      </c>
      <c r="BH56" s="192">
        <f t="shared" si="27"/>
        <v>0</v>
      </c>
      <c r="BI56" s="192">
        <f t="shared" si="27"/>
        <v>0</v>
      </c>
    </row>
    <row r="57" spans="1:61" s="151" customFormat="1" ht="12" customHeight="1">
      <c r="C57" s="181"/>
      <c r="D57" s="181"/>
      <c r="E57" s="181"/>
      <c r="F57" s="181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81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M57" s="150"/>
      <c r="AN57" s="180"/>
      <c r="AW57" s="184" t="e">
        <f>+INDEX('DF Calcs'!E:E,MATCH(A57,'DF Calcs'!C:C,0))-AQ57</f>
        <v>#N/A</v>
      </c>
      <c r="BE57" s="188">
        <f t="shared" ref="BE57:BE88" si="28">$AQ57*$BD57</f>
        <v>0</v>
      </c>
      <c r="BG57" s="188">
        <f t="shared" ref="BG57:BG88" si="29">$AQ57*$BF57</f>
        <v>0</v>
      </c>
      <c r="BI57" s="188">
        <f t="shared" ref="BI57:BI88" si="30">$AQ57*$BH57</f>
        <v>0</v>
      </c>
    </row>
    <row r="58" spans="1:61" ht="12" customHeight="1">
      <c r="A58" s="175" t="s">
        <v>210</v>
      </c>
      <c r="B58" s="175" t="s">
        <v>210</v>
      </c>
      <c r="C58" s="189"/>
      <c r="D58" s="189"/>
      <c r="E58" s="189"/>
      <c r="F58" s="189"/>
      <c r="T58" s="189"/>
      <c r="AM58" s="150"/>
      <c r="AN58" s="180"/>
      <c r="AW58" s="184" t="e">
        <f>+INDEX('DF Calcs'!E:E,MATCH(A58,'DF Calcs'!C:C,0))-AQ58</f>
        <v>#N/A</v>
      </c>
      <c r="BE58" s="188">
        <f t="shared" si="28"/>
        <v>0</v>
      </c>
      <c r="BG58" s="188">
        <f t="shared" si="29"/>
        <v>0</v>
      </c>
      <c r="BI58" s="188">
        <f t="shared" si="30"/>
        <v>0</v>
      </c>
    </row>
    <row r="59" spans="1:61" ht="12" customHeight="1">
      <c r="A59" s="175"/>
      <c r="B59" s="175"/>
      <c r="C59" s="189"/>
      <c r="D59" s="189"/>
      <c r="E59" s="189"/>
      <c r="F59" s="189"/>
      <c r="T59" s="189"/>
      <c r="AM59" s="150"/>
      <c r="AN59" s="180"/>
      <c r="AW59" s="184" t="e">
        <f>+INDEX('DF Calcs'!E:E,MATCH(A59,'DF Calcs'!C:C,0))-AQ59</f>
        <v>#N/A</v>
      </c>
      <c r="BE59" s="188">
        <f t="shared" si="28"/>
        <v>0</v>
      </c>
      <c r="BG59" s="188">
        <f t="shared" si="29"/>
        <v>0</v>
      </c>
      <c r="BI59" s="188">
        <f t="shared" si="30"/>
        <v>0</v>
      </c>
    </row>
    <row r="60" spans="1:61" s="151" customFormat="1" ht="12" customHeight="1">
      <c r="A60" s="178" t="s">
        <v>211</v>
      </c>
      <c r="B60" s="178" t="s">
        <v>211</v>
      </c>
      <c r="C60" s="181"/>
      <c r="D60" s="181"/>
      <c r="E60" s="181"/>
      <c r="F60" s="181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81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M60" s="150"/>
      <c r="AN60" s="180"/>
      <c r="AW60" s="184" t="e">
        <f>+INDEX('DF Calcs'!E:E,MATCH(A60,'DF Calcs'!C:C,0))-AQ60</f>
        <v>#N/A</v>
      </c>
      <c r="BE60" s="188">
        <f t="shared" si="28"/>
        <v>0</v>
      </c>
      <c r="BG60" s="188">
        <f t="shared" si="29"/>
        <v>0</v>
      </c>
      <c r="BI60" s="188">
        <f t="shared" si="30"/>
        <v>0</v>
      </c>
    </row>
    <row r="61" spans="1:61" s="151" customFormat="1" ht="12" customHeight="1">
      <c r="A61" s="148" t="s">
        <v>212</v>
      </c>
      <c r="B61" s="148" t="s">
        <v>213</v>
      </c>
      <c r="C61" s="181">
        <v>37.67</v>
      </c>
      <c r="D61" s="181">
        <v>37.89</v>
      </c>
      <c r="E61" s="181"/>
      <c r="F61" s="181"/>
      <c r="G61" s="153">
        <v>7119.65</v>
      </c>
      <c r="H61" s="153">
        <v>7622.28</v>
      </c>
      <c r="I61" s="153">
        <v>7634.62</v>
      </c>
      <c r="J61" s="153">
        <v>7521.63</v>
      </c>
      <c r="K61" s="153">
        <v>7578.13</v>
      </c>
      <c r="L61" s="153">
        <v>7573.71</v>
      </c>
      <c r="M61" s="153">
        <v>7545.5300000000007</v>
      </c>
      <c r="N61" s="153">
        <v>7583.4000000000005</v>
      </c>
      <c r="O61" s="153">
        <v>7630.8</v>
      </c>
      <c r="P61" s="153">
        <v>7592.9000000000005</v>
      </c>
      <c r="Q61" s="153">
        <v>7611.84</v>
      </c>
      <c r="R61" s="153">
        <v>7592.89</v>
      </c>
      <c r="S61" s="153">
        <v>90607.37999999999</v>
      </c>
      <c r="T61" s="181"/>
      <c r="U61" s="183">
        <f t="shared" ref="U61:U99" si="31">G61/$C61</f>
        <v>189.00053092646667</v>
      </c>
      <c r="V61" s="183">
        <f t="shared" ref="V61:V99" si="32">H61/$C61</f>
        <v>202.34350942394477</v>
      </c>
      <c r="W61" s="183">
        <f t="shared" ref="W61:W99" si="33">I61/$C61</f>
        <v>202.67109105388903</v>
      </c>
      <c r="X61" s="183">
        <f t="shared" ref="X61:X99" si="34">J61/$C61</f>
        <v>199.67162198035572</v>
      </c>
      <c r="Y61" s="183">
        <f t="shared" ref="Y61:Y99" si="35">K61/$C61</f>
        <v>201.17148924873905</v>
      </c>
      <c r="Z61" s="183">
        <f t="shared" ref="Z61:Z99" si="36">L61/$D61</f>
        <v>199.88677751385589</v>
      </c>
      <c r="AA61" s="183">
        <f t="shared" ref="AA61:AA99" si="37">M61/$D61</f>
        <v>199.14304565848511</v>
      </c>
      <c r="AB61" s="183">
        <f t="shared" ref="AB61:AB99" si="38">N61/$D61</f>
        <v>200.14251781472686</v>
      </c>
      <c r="AC61" s="183">
        <f t="shared" ref="AC61:AC99" si="39">O61/$D61</f>
        <v>201.39350752177356</v>
      </c>
      <c r="AD61" s="183">
        <f t="shared" ref="AD61:AD99" si="40">P61/$D61</f>
        <v>200.39324359989445</v>
      </c>
      <c r="AE61" s="183">
        <f t="shared" ref="AE61:AE99" si="41">Q61/$D61</f>
        <v>200.89311163895488</v>
      </c>
      <c r="AF61" s="183">
        <f t="shared" ref="AF61:AF99" si="42">R61/$D61</f>
        <v>200.39297967801531</v>
      </c>
      <c r="AG61" s="183">
        <f t="shared" ref="AG61:AG92" si="43">+SUM(U61:AF61)</f>
        <v>2397.1034260591014</v>
      </c>
      <c r="AH61" s="184">
        <f t="shared" ref="AH61:AH92" si="44">SUM(U61:AF61)/12</f>
        <v>199.75861883825846</v>
      </c>
      <c r="AI61" s="200"/>
      <c r="AM61" s="150"/>
      <c r="AN61" s="180"/>
      <c r="AQ61" s="188">
        <v>199.75861883825846</v>
      </c>
      <c r="AS61" s="185">
        <f t="shared" ref="AS61:AS92" si="45">D61*(1+$BA$3)</f>
        <v>40.111355033335741</v>
      </c>
      <c r="AT61" s="186">
        <f t="shared" ref="AT61:AT92" si="46">AQ61*AS61*12</f>
        <v>96151.066574282086</v>
      </c>
      <c r="AU61" s="186"/>
      <c r="AV61" s="187">
        <f t="shared" ref="AV61:AV92" si="47">AT61+AU61-S61</f>
        <v>5543.6865742820955</v>
      </c>
      <c r="AW61" s="184">
        <f>+INDEX('DF Calcs'!E:E,MATCH(A61,'DF Calcs'!C:C,0))-AQ61</f>
        <v>4331.7325934868122</v>
      </c>
      <c r="AX61" s="188">
        <f>+AQ65</f>
        <v>4331.7325934868122</v>
      </c>
      <c r="BE61" s="188">
        <f t="shared" si="28"/>
        <v>0</v>
      </c>
      <c r="BF61" s="151">
        <v>1</v>
      </c>
      <c r="BG61" s="188">
        <f t="shared" si="29"/>
        <v>199.75861883825846</v>
      </c>
      <c r="BI61" s="188">
        <f t="shared" si="30"/>
        <v>0</v>
      </c>
    </row>
    <row r="62" spans="1:61" s="151" customFormat="1" ht="12" customHeight="1">
      <c r="A62" s="148" t="s">
        <v>214</v>
      </c>
      <c r="B62" s="148" t="s">
        <v>215</v>
      </c>
      <c r="C62" s="181">
        <v>75.34</v>
      </c>
      <c r="D62" s="181">
        <v>75.78</v>
      </c>
      <c r="E62" s="181"/>
      <c r="F62" s="181"/>
      <c r="G62" s="153">
        <v>833.4</v>
      </c>
      <c r="H62" s="153">
        <v>904.08</v>
      </c>
      <c r="I62" s="153">
        <v>904.08</v>
      </c>
      <c r="J62" s="153">
        <v>904.08</v>
      </c>
      <c r="K62" s="153">
        <v>904.08</v>
      </c>
      <c r="L62" s="153">
        <v>908.92</v>
      </c>
      <c r="M62" s="153">
        <v>908.92</v>
      </c>
      <c r="N62" s="153">
        <v>908.92</v>
      </c>
      <c r="O62" s="153">
        <v>908.92</v>
      </c>
      <c r="P62" s="153">
        <v>908.92</v>
      </c>
      <c r="Q62" s="153">
        <v>908.92</v>
      </c>
      <c r="R62" s="153">
        <v>908.92</v>
      </c>
      <c r="S62" s="153">
        <v>10812.16</v>
      </c>
      <c r="T62" s="181"/>
      <c r="U62" s="183">
        <f t="shared" si="31"/>
        <v>11.061852933368728</v>
      </c>
      <c r="V62" s="183">
        <f t="shared" si="32"/>
        <v>12</v>
      </c>
      <c r="W62" s="183">
        <f t="shared" si="33"/>
        <v>12</v>
      </c>
      <c r="X62" s="183">
        <f t="shared" si="34"/>
        <v>12</v>
      </c>
      <c r="Y62" s="183">
        <f t="shared" si="35"/>
        <v>12</v>
      </c>
      <c r="Z62" s="183">
        <f t="shared" si="36"/>
        <v>11.994193718659275</v>
      </c>
      <c r="AA62" s="183">
        <f t="shared" si="37"/>
        <v>11.994193718659275</v>
      </c>
      <c r="AB62" s="183">
        <f t="shared" si="38"/>
        <v>11.994193718659275</v>
      </c>
      <c r="AC62" s="183">
        <f t="shared" si="39"/>
        <v>11.994193718659275</v>
      </c>
      <c r="AD62" s="183">
        <f t="shared" si="40"/>
        <v>11.994193718659275</v>
      </c>
      <c r="AE62" s="183">
        <f t="shared" si="41"/>
        <v>11.994193718659275</v>
      </c>
      <c r="AF62" s="183">
        <f t="shared" si="42"/>
        <v>11.994193718659275</v>
      </c>
      <c r="AG62" s="183">
        <f t="shared" si="43"/>
        <v>143.02120896398367</v>
      </c>
      <c r="AH62" s="184">
        <f t="shared" si="44"/>
        <v>11.918434080331972</v>
      </c>
      <c r="AI62" s="200"/>
      <c r="AM62" s="150"/>
      <c r="AN62" s="180"/>
      <c r="AQ62" s="188">
        <v>11.918434080331972</v>
      </c>
      <c r="AS62" s="185">
        <f t="shared" si="45"/>
        <v>80.222710066671482</v>
      </c>
      <c r="AT62" s="186">
        <f t="shared" si="46"/>
        <v>11473.548980102498</v>
      </c>
      <c r="AU62" s="186"/>
      <c r="AV62" s="187">
        <f t="shared" si="47"/>
        <v>661.38898010249795</v>
      </c>
      <c r="AW62" s="184">
        <f>+INDEX('DF Calcs'!E:E,MATCH(A62,'DF Calcs'!C:C,0))-AQ62</f>
        <v>101.39323966477041</v>
      </c>
      <c r="AX62" s="188">
        <f>+AQ66</f>
        <v>101.39323966477041</v>
      </c>
      <c r="BE62" s="188">
        <f t="shared" si="28"/>
        <v>0</v>
      </c>
      <c r="BF62" s="151">
        <v>1</v>
      </c>
      <c r="BG62" s="188">
        <f t="shared" si="29"/>
        <v>11.918434080331972</v>
      </c>
      <c r="BI62" s="188">
        <f t="shared" si="30"/>
        <v>0</v>
      </c>
    </row>
    <row r="63" spans="1:61" s="151" customFormat="1" ht="12" customHeight="1">
      <c r="A63" s="148" t="s">
        <v>216</v>
      </c>
      <c r="B63" s="148" t="s">
        <v>217</v>
      </c>
      <c r="C63" s="181">
        <v>113.01</v>
      </c>
      <c r="D63" s="181">
        <v>113.66</v>
      </c>
      <c r="E63" s="181"/>
      <c r="F63" s="181"/>
      <c r="G63" s="153">
        <v>312.51</v>
      </c>
      <c r="H63" s="153">
        <v>339.03</v>
      </c>
      <c r="I63" s="153">
        <v>339.03</v>
      </c>
      <c r="J63" s="153">
        <v>339.03</v>
      </c>
      <c r="K63" s="153">
        <v>339.03</v>
      </c>
      <c r="L63" s="153">
        <v>340.33</v>
      </c>
      <c r="M63" s="153">
        <v>340.33</v>
      </c>
      <c r="N63" s="153">
        <v>340.33</v>
      </c>
      <c r="O63" s="153">
        <v>340.33</v>
      </c>
      <c r="P63" s="153">
        <v>340.33</v>
      </c>
      <c r="Q63" s="153">
        <v>340.33</v>
      </c>
      <c r="R63" s="153">
        <v>340.33</v>
      </c>
      <c r="S63" s="153">
        <v>4050.9399999999996</v>
      </c>
      <c r="T63" s="181"/>
      <c r="U63" s="183">
        <f t="shared" si="31"/>
        <v>2.765330501725511</v>
      </c>
      <c r="V63" s="183">
        <f t="shared" si="32"/>
        <v>2.9999999999999996</v>
      </c>
      <c r="W63" s="183">
        <f t="shared" si="33"/>
        <v>2.9999999999999996</v>
      </c>
      <c r="X63" s="183">
        <f t="shared" si="34"/>
        <v>2.9999999999999996</v>
      </c>
      <c r="Y63" s="183">
        <f t="shared" si="35"/>
        <v>2.9999999999999996</v>
      </c>
      <c r="Z63" s="183">
        <f t="shared" si="36"/>
        <v>2.9942811895125812</v>
      </c>
      <c r="AA63" s="183">
        <f t="shared" si="37"/>
        <v>2.9942811895125812</v>
      </c>
      <c r="AB63" s="183">
        <f t="shared" si="38"/>
        <v>2.9942811895125812</v>
      </c>
      <c r="AC63" s="183">
        <f t="shared" si="39"/>
        <v>2.9942811895125812</v>
      </c>
      <c r="AD63" s="183">
        <f t="shared" si="40"/>
        <v>2.9942811895125812</v>
      </c>
      <c r="AE63" s="183">
        <f t="shared" si="41"/>
        <v>2.9942811895125812</v>
      </c>
      <c r="AF63" s="183">
        <f t="shared" si="42"/>
        <v>2.9942811895125812</v>
      </c>
      <c r="AG63" s="183">
        <f t="shared" si="43"/>
        <v>35.725298828313583</v>
      </c>
      <c r="AH63" s="184">
        <f t="shared" si="44"/>
        <v>2.9771082356927985</v>
      </c>
      <c r="AI63" s="200"/>
      <c r="AM63" s="150"/>
      <c r="AN63" s="180"/>
      <c r="AQ63" s="188">
        <v>2.9771082356927985</v>
      </c>
      <c r="AS63" s="185">
        <f t="shared" si="45"/>
        <v>120.32347883581261</v>
      </c>
      <c r="AT63" s="186">
        <f t="shared" si="46"/>
        <v>4298.5922374716702</v>
      </c>
      <c r="AU63" s="186"/>
      <c r="AV63" s="187">
        <f t="shared" si="47"/>
        <v>247.65223747167056</v>
      </c>
      <c r="AW63" s="184">
        <f>+INDEX('DF Calcs'!E:E,MATCH(A63,'DF Calcs'!C:C,0))-AQ63</f>
        <v>7.1752942217502884</v>
      </c>
      <c r="AX63" s="188">
        <f>+AQ67</f>
        <v>7.1752942217502875</v>
      </c>
      <c r="BE63" s="188">
        <f t="shared" si="28"/>
        <v>0</v>
      </c>
      <c r="BF63" s="151">
        <v>1</v>
      </c>
      <c r="BG63" s="188">
        <f t="shared" si="29"/>
        <v>2.9771082356927985</v>
      </c>
      <c r="BI63" s="188">
        <f t="shared" si="30"/>
        <v>0</v>
      </c>
    </row>
    <row r="64" spans="1:61" s="151" customFormat="1" ht="12" customHeight="1">
      <c r="A64" s="148" t="s">
        <v>218</v>
      </c>
      <c r="B64" s="148" t="s">
        <v>219</v>
      </c>
      <c r="C64" s="181">
        <v>188.36</v>
      </c>
      <c r="D64" s="181">
        <v>189.44</v>
      </c>
      <c r="E64" s="181"/>
      <c r="F64" s="181"/>
      <c r="G64" s="153">
        <v>347.26</v>
      </c>
      <c r="H64" s="153">
        <v>376.72</v>
      </c>
      <c r="I64" s="153">
        <v>376.72</v>
      </c>
      <c r="J64" s="153">
        <v>376.72</v>
      </c>
      <c r="K64" s="153">
        <v>376.72</v>
      </c>
      <c r="L64" s="153">
        <v>378.88</v>
      </c>
      <c r="M64" s="153">
        <v>378.88</v>
      </c>
      <c r="N64" s="153">
        <v>378.88</v>
      </c>
      <c r="O64" s="153">
        <v>378.88</v>
      </c>
      <c r="P64" s="153">
        <v>378.88</v>
      </c>
      <c r="Q64" s="153">
        <v>378.88</v>
      </c>
      <c r="R64" s="153">
        <v>378.88</v>
      </c>
      <c r="S64" s="153">
        <v>4506.3</v>
      </c>
      <c r="T64" s="181"/>
      <c r="U64" s="183">
        <f t="shared" si="31"/>
        <v>1.8435973667445316</v>
      </c>
      <c r="V64" s="183">
        <f t="shared" si="32"/>
        <v>2</v>
      </c>
      <c r="W64" s="183">
        <f t="shared" si="33"/>
        <v>2</v>
      </c>
      <c r="X64" s="183">
        <f t="shared" si="34"/>
        <v>2</v>
      </c>
      <c r="Y64" s="183">
        <f t="shared" si="35"/>
        <v>2</v>
      </c>
      <c r="Z64" s="183">
        <f t="shared" si="36"/>
        <v>2</v>
      </c>
      <c r="AA64" s="183">
        <f t="shared" si="37"/>
        <v>2</v>
      </c>
      <c r="AB64" s="183">
        <f t="shared" si="38"/>
        <v>2</v>
      </c>
      <c r="AC64" s="183">
        <f t="shared" si="39"/>
        <v>2</v>
      </c>
      <c r="AD64" s="183">
        <f t="shared" si="40"/>
        <v>2</v>
      </c>
      <c r="AE64" s="183">
        <f t="shared" si="41"/>
        <v>2</v>
      </c>
      <c r="AF64" s="183">
        <f t="shared" si="42"/>
        <v>2</v>
      </c>
      <c r="AG64" s="183">
        <f t="shared" si="43"/>
        <v>23.843597366744532</v>
      </c>
      <c r="AH64" s="184">
        <f t="shared" si="44"/>
        <v>1.986966447228711</v>
      </c>
      <c r="AI64" s="200"/>
      <c r="AM64" s="150"/>
      <c r="AN64" s="180"/>
      <c r="AQ64" s="188">
        <v>1.986966447228711</v>
      </c>
      <c r="AS64" s="185">
        <f t="shared" si="45"/>
        <v>200.54618890248409</v>
      </c>
      <c r="AT64" s="186">
        <f t="shared" si="46"/>
        <v>4781.742581625921</v>
      </c>
      <c r="AU64" s="186"/>
      <c r="AV64" s="187">
        <f t="shared" si="47"/>
        <v>275.44258162592087</v>
      </c>
      <c r="AW64" s="184" t="e">
        <f>+INDEX('DF Calcs'!E:E,MATCH(A64,'DF Calcs'!C:C,0))-AQ64</f>
        <v>#N/A</v>
      </c>
      <c r="BE64" s="188">
        <f t="shared" si="28"/>
        <v>0</v>
      </c>
      <c r="BF64" s="151">
        <v>1</v>
      </c>
      <c r="BG64" s="188">
        <f t="shared" si="29"/>
        <v>1.986966447228711</v>
      </c>
      <c r="BI64" s="188">
        <f t="shared" si="30"/>
        <v>0</v>
      </c>
    </row>
    <row r="65" spans="1:61" s="151" customFormat="1" ht="12" customHeight="1">
      <c r="A65" s="148" t="s">
        <v>220</v>
      </c>
      <c r="B65" s="148" t="s">
        <v>221</v>
      </c>
      <c r="C65" s="181">
        <v>37.67</v>
      </c>
      <c r="D65" s="181">
        <v>37.89</v>
      </c>
      <c r="E65" s="181"/>
      <c r="F65" s="181"/>
      <c r="G65" s="153">
        <v>167619.93999999997</v>
      </c>
      <c r="H65" s="153">
        <v>186595.21000000002</v>
      </c>
      <c r="I65" s="153">
        <v>189376.73500000002</v>
      </c>
      <c r="J65" s="153">
        <v>190304.89499999999</v>
      </c>
      <c r="K65" s="153">
        <v>190017.435</v>
      </c>
      <c r="L65" s="153">
        <v>186964.185</v>
      </c>
      <c r="M65" s="153">
        <v>185102.13499999998</v>
      </c>
      <c r="N65" s="153">
        <v>183251.76500000001</v>
      </c>
      <c r="O65" s="153">
        <v>182778.76</v>
      </c>
      <c r="P65" s="153">
        <v>179925.69999999998</v>
      </c>
      <c r="Q65" s="153">
        <v>179703.245</v>
      </c>
      <c r="R65" s="153">
        <v>179404.61499999999</v>
      </c>
      <c r="S65" s="153">
        <v>2201044.62</v>
      </c>
      <c r="T65" s="181"/>
      <c r="U65" s="183">
        <f t="shared" si="31"/>
        <v>4449.6931245022552</v>
      </c>
      <c r="V65" s="183">
        <f t="shared" si="32"/>
        <v>4953.4167772763476</v>
      </c>
      <c r="W65" s="183">
        <f t="shared" si="33"/>
        <v>5027.2560392885589</v>
      </c>
      <c r="X65" s="183">
        <f t="shared" si="34"/>
        <v>5051.8952747544463</v>
      </c>
      <c r="Y65" s="183">
        <f t="shared" si="35"/>
        <v>5044.2642686487916</v>
      </c>
      <c r="Z65" s="183">
        <f t="shared" si="36"/>
        <v>4934.3939034045925</v>
      </c>
      <c r="AA65" s="183">
        <f t="shared" si="37"/>
        <v>4885.2503299023483</v>
      </c>
      <c r="AB65" s="183">
        <f t="shared" si="38"/>
        <v>4836.4150171549227</v>
      </c>
      <c r="AC65" s="183">
        <f t="shared" si="39"/>
        <v>4823.9313803114283</v>
      </c>
      <c r="AD65" s="183">
        <f t="shared" si="40"/>
        <v>4748.6328846661381</v>
      </c>
      <c r="AE65" s="183">
        <f t="shared" si="41"/>
        <v>4742.761810504091</v>
      </c>
      <c r="AF65" s="183">
        <f t="shared" si="42"/>
        <v>4734.8803114278171</v>
      </c>
      <c r="AG65" s="183">
        <f t="shared" si="43"/>
        <v>58232.79112184175</v>
      </c>
      <c r="AH65" s="184">
        <f t="shared" si="44"/>
        <v>4852.7325934868122</v>
      </c>
      <c r="AI65" s="200"/>
      <c r="AM65" s="150"/>
      <c r="AN65" s="180"/>
      <c r="AP65" s="153">
        <v>-521</v>
      </c>
      <c r="AQ65" s="188">
        <v>4331.7325934868122</v>
      </c>
      <c r="AS65" s="185">
        <f t="shared" si="45"/>
        <v>40.111355033335741</v>
      </c>
      <c r="AT65" s="186">
        <f t="shared" si="46"/>
        <v>2085019.9676018609</v>
      </c>
      <c r="AU65" s="186"/>
      <c r="AV65" s="187">
        <f t="shared" si="47"/>
        <v>-116024.65239813924</v>
      </c>
      <c r="AW65" s="184" t="e">
        <f>+INDEX('DF Calcs'!E:E,MATCH(A65,'DF Calcs'!C:C,0))-AQ65</f>
        <v>#N/A</v>
      </c>
      <c r="BE65" s="188">
        <f t="shared" si="28"/>
        <v>0</v>
      </c>
      <c r="BF65" s="151">
        <v>1</v>
      </c>
      <c r="BG65" s="184">
        <f t="shared" si="29"/>
        <v>4331.7325934868122</v>
      </c>
      <c r="BI65" s="188">
        <f t="shared" si="30"/>
        <v>0</v>
      </c>
    </row>
    <row r="66" spans="1:61" s="151" customFormat="1" ht="12" customHeight="1">
      <c r="A66" s="148" t="s">
        <v>222</v>
      </c>
      <c r="B66" s="148" t="s">
        <v>223</v>
      </c>
      <c r="C66" s="181">
        <v>75.34</v>
      </c>
      <c r="D66" s="181">
        <v>75.78</v>
      </c>
      <c r="E66" s="181"/>
      <c r="F66" s="181"/>
      <c r="G66" s="153">
        <v>7014.45</v>
      </c>
      <c r="H66" s="153">
        <v>7618.02</v>
      </c>
      <c r="I66" s="153">
        <v>7684.68</v>
      </c>
      <c r="J66" s="153">
        <v>8362.74</v>
      </c>
      <c r="K66" s="153">
        <v>8513.42</v>
      </c>
      <c r="L66" s="153">
        <v>7956.89</v>
      </c>
      <c r="M66" s="153">
        <v>7956.9000000000005</v>
      </c>
      <c r="N66" s="153">
        <v>7843.23</v>
      </c>
      <c r="O66" s="153">
        <v>7502.2199999999993</v>
      </c>
      <c r="P66" s="153">
        <v>7274.8799999999992</v>
      </c>
      <c r="Q66" s="153">
        <v>7142.2599999999993</v>
      </c>
      <c r="R66" s="153">
        <v>7104.37</v>
      </c>
      <c r="S66" s="153">
        <v>91974.06</v>
      </c>
      <c r="T66" s="181"/>
      <c r="U66" s="183">
        <f t="shared" si="31"/>
        <v>93.103928855853454</v>
      </c>
      <c r="V66" s="183">
        <f t="shared" si="32"/>
        <v>101.11521104327051</v>
      </c>
      <c r="W66" s="183">
        <f t="shared" si="33"/>
        <v>102</v>
      </c>
      <c r="X66" s="183">
        <f t="shared" si="34"/>
        <v>110.99999999999999</v>
      </c>
      <c r="Y66" s="183">
        <f t="shared" si="35"/>
        <v>113</v>
      </c>
      <c r="Z66" s="183">
        <f t="shared" si="36"/>
        <v>104.99986803906044</v>
      </c>
      <c r="AA66" s="183">
        <f t="shared" si="37"/>
        <v>105</v>
      </c>
      <c r="AB66" s="183">
        <f t="shared" si="38"/>
        <v>103.49999999999999</v>
      </c>
      <c r="AC66" s="183">
        <f t="shared" si="39"/>
        <v>98.999999999999986</v>
      </c>
      <c r="AD66" s="183">
        <f t="shared" si="40"/>
        <v>95.999999999999986</v>
      </c>
      <c r="AE66" s="183">
        <f t="shared" si="41"/>
        <v>94.249934019530215</v>
      </c>
      <c r="AF66" s="183">
        <f t="shared" si="42"/>
        <v>93.749934019530215</v>
      </c>
      <c r="AG66" s="183">
        <f t="shared" si="43"/>
        <v>1216.7188759772448</v>
      </c>
      <c r="AH66" s="184">
        <f t="shared" si="44"/>
        <v>101.39323966477041</v>
      </c>
      <c r="AI66" s="200"/>
      <c r="AM66" s="150"/>
      <c r="AN66" s="180"/>
      <c r="AQ66" s="188">
        <v>101.39323966477041</v>
      </c>
      <c r="AS66" s="185">
        <f t="shared" si="45"/>
        <v>80.222710066671482</v>
      </c>
      <c r="AT66" s="186">
        <f t="shared" si="46"/>
        <v>97608.485620168925</v>
      </c>
      <c r="AU66" s="186"/>
      <c r="AV66" s="187">
        <f t="shared" si="47"/>
        <v>5634.4256201689277</v>
      </c>
      <c r="AW66" s="184" t="e">
        <f>+INDEX('DF Calcs'!E:E,MATCH(A66,'DF Calcs'!C:C,0))-AQ66</f>
        <v>#N/A</v>
      </c>
      <c r="BE66" s="188">
        <f t="shared" si="28"/>
        <v>0</v>
      </c>
      <c r="BF66" s="151">
        <v>1</v>
      </c>
      <c r="BG66" s="188">
        <f t="shared" si="29"/>
        <v>101.39323966477041</v>
      </c>
      <c r="BI66" s="188">
        <f t="shared" si="30"/>
        <v>0</v>
      </c>
    </row>
    <row r="67" spans="1:61" s="151" customFormat="1" ht="12" customHeight="1">
      <c r="A67" s="148" t="s">
        <v>224</v>
      </c>
      <c r="B67" s="148" t="s">
        <v>225</v>
      </c>
      <c r="C67" s="181">
        <v>113.01</v>
      </c>
      <c r="D67" s="181">
        <v>113.66</v>
      </c>
      <c r="E67" s="181"/>
      <c r="F67" s="181"/>
      <c r="G67" s="153">
        <v>416.68</v>
      </c>
      <c r="H67" s="153">
        <v>536.77</v>
      </c>
      <c r="I67" s="153">
        <v>678.06</v>
      </c>
      <c r="J67" s="153">
        <v>866.41</v>
      </c>
      <c r="K67" s="153">
        <v>904.08</v>
      </c>
      <c r="L67" s="153">
        <v>909.28</v>
      </c>
      <c r="M67" s="153">
        <v>909.28</v>
      </c>
      <c r="N67" s="153">
        <v>909.28</v>
      </c>
      <c r="O67" s="153">
        <v>909.28</v>
      </c>
      <c r="P67" s="153">
        <v>909.28</v>
      </c>
      <c r="Q67" s="153">
        <v>909.28</v>
      </c>
      <c r="R67" s="153">
        <v>909.28</v>
      </c>
      <c r="S67" s="153">
        <v>9766.9599999999991</v>
      </c>
      <c r="T67" s="181"/>
      <c r="U67" s="183">
        <f t="shared" si="31"/>
        <v>3.6871073356340145</v>
      </c>
      <c r="V67" s="183">
        <f t="shared" si="32"/>
        <v>4.7497566587027693</v>
      </c>
      <c r="W67" s="183">
        <f t="shared" si="33"/>
        <v>5.9999999999999991</v>
      </c>
      <c r="X67" s="183">
        <f t="shared" si="34"/>
        <v>7.6666666666666661</v>
      </c>
      <c r="Y67" s="183">
        <f t="shared" si="35"/>
        <v>8</v>
      </c>
      <c r="Z67" s="183">
        <f t="shared" si="36"/>
        <v>8</v>
      </c>
      <c r="AA67" s="183">
        <f t="shared" si="37"/>
        <v>8</v>
      </c>
      <c r="AB67" s="183">
        <f t="shared" si="38"/>
        <v>8</v>
      </c>
      <c r="AC67" s="183">
        <f t="shared" si="39"/>
        <v>8</v>
      </c>
      <c r="AD67" s="183">
        <f t="shared" si="40"/>
        <v>8</v>
      </c>
      <c r="AE67" s="183">
        <f t="shared" si="41"/>
        <v>8</v>
      </c>
      <c r="AF67" s="183">
        <f t="shared" si="42"/>
        <v>8</v>
      </c>
      <c r="AG67" s="183">
        <f t="shared" si="43"/>
        <v>86.103530661003447</v>
      </c>
      <c r="AH67" s="184">
        <f t="shared" si="44"/>
        <v>7.1752942217502875</v>
      </c>
      <c r="AI67" s="200"/>
      <c r="AM67" s="150"/>
      <c r="AN67" s="180"/>
      <c r="AQ67" s="188">
        <v>7.1752942217502875</v>
      </c>
      <c r="AS67" s="185">
        <f t="shared" si="45"/>
        <v>120.32347883581261</v>
      </c>
      <c r="AT67" s="186">
        <f t="shared" si="46"/>
        <v>10360.27634917799</v>
      </c>
      <c r="AU67" s="186"/>
      <c r="AV67" s="187">
        <f t="shared" si="47"/>
        <v>593.31634917799056</v>
      </c>
      <c r="AW67" s="184" t="e">
        <f>+INDEX('DF Calcs'!E:E,MATCH(A67,'DF Calcs'!C:C,0))-AQ67</f>
        <v>#N/A</v>
      </c>
      <c r="BE67" s="188">
        <f t="shared" si="28"/>
        <v>0</v>
      </c>
      <c r="BF67" s="151">
        <v>1</v>
      </c>
      <c r="BG67" s="188">
        <f t="shared" si="29"/>
        <v>7.1752942217502875</v>
      </c>
      <c r="BI67" s="188">
        <f t="shared" si="30"/>
        <v>0</v>
      </c>
    </row>
    <row r="68" spans="1:61" s="151" customFormat="1" ht="12" customHeight="1">
      <c r="A68" s="148" t="s">
        <v>226</v>
      </c>
      <c r="B68" s="148" t="s">
        <v>227</v>
      </c>
      <c r="C68" s="181">
        <v>188.36</v>
      </c>
      <c r="D68" s="181">
        <v>189.44</v>
      </c>
      <c r="E68" s="181"/>
      <c r="F68" s="181"/>
      <c r="G68" s="153">
        <v>173.63</v>
      </c>
      <c r="H68" s="153">
        <v>188.36</v>
      </c>
      <c r="I68" s="153">
        <v>226.03</v>
      </c>
      <c r="J68" s="153">
        <v>376.72</v>
      </c>
      <c r="K68" s="153">
        <v>376.72</v>
      </c>
      <c r="L68" s="153">
        <v>378.88</v>
      </c>
      <c r="M68" s="153">
        <v>378.88</v>
      </c>
      <c r="N68" s="153">
        <v>378.88</v>
      </c>
      <c r="O68" s="153">
        <v>378.88</v>
      </c>
      <c r="P68" s="153">
        <v>378.88</v>
      </c>
      <c r="Q68" s="153">
        <v>378.88</v>
      </c>
      <c r="R68" s="153">
        <v>378.88</v>
      </c>
      <c r="S68" s="153">
        <v>3993.6200000000008</v>
      </c>
      <c r="T68" s="181"/>
      <c r="U68" s="183">
        <f t="shared" si="31"/>
        <v>0.92179868337226578</v>
      </c>
      <c r="V68" s="183">
        <f t="shared" si="32"/>
        <v>1</v>
      </c>
      <c r="W68" s="183">
        <f t="shared" si="33"/>
        <v>1.1999893820344021</v>
      </c>
      <c r="X68" s="183">
        <f t="shared" si="34"/>
        <v>2</v>
      </c>
      <c r="Y68" s="183">
        <f t="shared" si="35"/>
        <v>2</v>
      </c>
      <c r="Z68" s="183">
        <f t="shared" si="36"/>
        <v>2</v>
      </c>
      <c r="AA68" s="183">
        <f t="shared" si="37"/>
        <v>2</v>
      </c>
      <c r="AB68" s="183">
        <f t="shared" si="38"/>
        <v>2</v>
      </c>
      <c r="AC68" s="183">
        <f t="shared" si="39"/>
        <v>2</v>
      </c>
      <c r="AD68" s="183">
        <f t="shared" si="40"/>
        <v>2</v>
      </c>
      <c r="AE68" s="183">
        <f t="shared" si="41"/>
        <v>2</v>
      </c>
      <c r="AF68" s="183">
        <f t="shared" si="42"/>
        <v>2</v>
      </c>
      <c r="AG68" s="183">
        <f t="shared" si="43"/>
        <v>21.121788065406669</v>
      </c>
      <c r="AH68" s="184">
        <f t="shared" si="44"/>
        <v>1.7601490054505557</v>
      </c>
      <c r="AI68" s="200"/>
      <c r="AM68" s="150"/>
      <c r="AN68" s="180"/>
      <c r="AQ68" s="188">
        <v>1.7601490054505557</v>
      </c>
      <c r="AS68" s="185">
        <f t="shared" si="45"/>
        <v>200.54618890248409</v>
      </c>
      <c r="AT68" s="186">
        <f t="shared" si="46"/>
        <v>4235.89409932328</v>
      </c>
      <c r="AU68" s="186"/>
      <c r="AV68" s="187">
        <f t="shared" si="47"/>
        <v>242.27409932327919</v>
      </c>
      <c r="AW68" s="184">
        <f>+INDEX('DF Calcs'!E:E,MATCH(A68,'DF Calcs'!C:C,0))-AQ68</f>
        <v>1.7601490054505557</v>
      </c>
      <c r="AX68" s="188">
        <f>+AQ64</f>
        <v>1.986966447228711</v>
      </c>
      <c r="BE68" s="188">
        <f t="shared" si="28"/>
        <v>0</v>
      </c>
      <c r="BF68" s="151">
        <v>1</v>
      </c>
      <c r="BG68" s="188">
        <f t="shared" si="29"/>
        <v>1.7601490054505557</v>
      </c>
      <c r="BI68" s="188">
        <f t="shared" si="30"/>
        <v>0</v>
      </c>
    </row>
    <row r="69" spans="1:61" s="151" customFormat="1" ht="12" customHeight="1">
      <c r="A69" s="148" t="s">
        <v>228</v>
      </c>
      <c r="B69" s="148" t="s">
        <v>229</v>
      </c>
      <c r="C69" s="181">
        <v>18.88</v>
      </c>
      <c r="D69" s="181">
        <v>18.989999999999998</v>
      </c>
      <c r="E69" s="181"/>
      <c r="F69" s="181"/>
      <c r="G69" s="153">
        <v>729.12</v>
      </c>
      <c r="H69" s="153">
        <v>792.95999999999992</v>
      </c>
      <c r="I69" s="153">
        <v>792.95999999999992</v>
      </c>
      <c r="J69" s="153">
        <v>792.95999999999992</v>
      </c>
      <c r="K69" s="153">
        <v>792.95999999999992</v>
      </c>
      <c r="L69" s="153">
        <v>797.47</v>
      </c>
      <c r="M69" s="153">
        <v>797.47</v>
      </c>
      <c r="N69" s="153">
        <v>797.46</v>
      </c>
      <c r="O69" s="153">
        <v>797.47</v>
      </c>
      <c r="P69" s="153">
        <v>797.47</v>
      </c>
      <c r="Q69" s="153">
        <v>778.48</v>
      </c>
      <c r="R69" s="153">
        <v>778.48</v>
      </c>
      <c r="S69" s="153">
        <v>9445.26</v>
      </c>
      <c r="T69" s="181"/>
      <c r="U69" s="183">
        <f t="shared" si="31"/>
        <v>38.618644067796609</v>
      </c>
      <c r="V69" s="183">
        <f t="shared" si="32"/>
        <v>42</v>
      </c>
      <c r="W69" s="183">
        <f t="shared" si="33"/>
        <v>42</v>
      </c>
      <c r="X69" s="183">
        <f t="shared" si="34"/>
        <v>42</v>
      </c>
      <c r="Y69" s="183">
        <f t="shared" si="35"/>
        <v>42</v>
      </c>
      <c r="Z69" s="183">
        <f t="shared" si="36"/>
        <v>41.994207477619803</v>
      </c>
      <c r="AA69" s="183">
        <f t="shared" si="37"/>
        <v>41.994207477619803</v>
      </c>
      <c r="AB69" s="183">
        <f t="shared" si="38"/>
        <v>41.993680884676152</v>
      </c>
      <c r="AC69" s="183">
        <f t="shared" si="39"/>
        <v>41.994207477619803</v>
      </c>
      <c r="AD69" s="183">
        <f t="shared" si="40"/>
        <v>41.994207477619803</v>
      </c>
      <c r="AE69" s="183">
        <f t="shared" si="41"/>
        <v>40.994207477619803</v>
      </c>
      <c r="AF69" s="183">
        <f t="shared" si="42"/>
        <v>40.994207477619803</v>
      </c>
      <c r="AG69" s="183">
        <f t="shared" si="43"/>
        <v>498.57756981819153</v>
      </c>
      <c r="AH69" s="184">
        <f t="shared" si="44"/>
        <v>41.548130818182628</v>
      </c>
      <c r="AI69" s="200"/>
      <c r="AM69" s="150"/>
      <c r="AN69" s="180"/>
      <c r="AP69" s="153">
        <v>-5</v>
      </c>
      <c r="AQ69" s="188">
        <v>36.548130818182628</v>
      </c>
      <c r="AS69" s="185">
        <f t="shared" si="45"/>
        <v>20.103315705543562</v>
      </c>
      <c r="AT69" s="186">
        <f t="shared" si="46"/>
        <v>8816.8633474251783</v>
      </c>
      <c r="AU69" s="186"/>
      <c r="AV69" s="187">
        <f t="shared" si="47"/>
        <v>-628.39665257482193</v>
      </c>
      <c r="AW69" s="184">
        <f>+INDEX('DF Calcs'!E:E,MATCH(A69,'DF Calcs'!C:C,0))-AQ69</f>
        <v>0</v>
      </c>
      <c r="BE69" s="188">
        <f t="shared" si="28"/>
        <v>0</v>
      </c>
      <c r="BF69" s="151">
        <v>1</v>
      </c>
      <c r="BG69" s="188">
        <f t="shared" si="29"/>
        <v>36.548130818182628</v>
      </c>
      <c r="BI69" s="188">
        <f t="shared" si="30"/>
        <v>0</v>
      </c>
    </row>
    <row r="70" spans="1:61" s="151" customFormat="1" ht="12" customHeight="1">
      <c r="A70" s="148" t="s">
        <v>230</v>
      </c>
      <c r="B70" s="148" t="s">
        <v>231</v>
      </c>
      <c r="C70" s="181">
        <v>65.599999999999994</v>
      </c>
      <c r="D70" s="181">
        <v>65.989999999999995</v>
      </c>
      <c r="E70" s="181"/>
      <c r="F70" s="181"/>
      <c r="G70" s="153">
        <v>28203.140000000003</v>
      </c>
      <c r="H70" s="153">
        <v>30097.140000000003</v>
      </c>
      <c r="I70" s="153">
        <v>29429.919999999998</v>
      </c>
      <c r="J70" s="153">
        <v>30143.200000000001</v>
      </c>
      <c r="K70" s="153">
        <v>30487.599999999999</v>
      </c>
      <c r="L70" s="153">
        <v>30349.43</v>
      </c>
      <c r="M70" s="153">
        <v>30350.67</v>
      </c>
      <c r="N70" s="153">
        <v>30482.600000000002</v>
      </c>
      <c r="O70" s="153">
        <v>30238.399999999998</v>
      </c>
      <c r="P70" s="153">
        <v>30284.690000000002</v>
      </c>
      <c r="Q70" s="153">
        <v>30515.670000000002</v>
      </c>
      <c r="R70" s="153">
        <v>30532.14</v>
      </c>
      <c r="S70" s="153">
        <v>361114.6</v>
      </c>
      <c r="T70" s="181"/>
      <c r="U70" s="183">
        <f t="shared" si="31"/>
        <v>429.92591463414641</v>
      </c>
      <c r="V70" s="183">
        <f t="shared" si="32"/>
        <v>458.79786585365861</v>
      </c>
      <c r="W70" s="183">
        <f t="shared" si="33"/>
        <v>448.62682926829268</v>
      </c>
      <c r="X70" s="183">
        <f t="shared" si="34"/>
        <v>459.50000000000006</v>
      </c>
      <c r="Y70" s="183">
        <f t="shared" si="35"/>
        <v>464.75</v>
      </c>
      <c r="Z70" s="183">
        <f t="shared" si="36"/>
        <v>459.9095317472345</v>
      </c>
      <c r="AA70" s="183">
        <f t="shared" si="37"/>
        <v>459.92832247310201</v>
      </c>
      <c r="AB70" s="183">
        <f t="shared" si="38"/>
        <v>461.9275647825429</v>
      </c>
      <c r="AC70" s="183">
        <f t="shared" si="39"/>
        <v>458.22700409152901</v>
      </c>
      <c r="AD70" s="183">
        <f t="shared" si="40"/>
        <v>458.92847401121389</v>
      </c>
      <c r="AE70" s="183">
        <f t="shared" si="41"/>
        <v>462.42870131838163</v>
      </c>
      <c r="AF70" s="183">
        <f t="shared" si="42"/>
        <v>462.67828458857406</v>
      </c>
      <c r="AG70" s="183">
        <f t="shared" si="43"/>
        <v>5485.6284927686756</v>
      </c>
      <c r="AH70" s="184">
        <f t="shared" si="44"/>
        <v>457.13570773072297</v>
      </c>
      <c r="AI70" s="200"/>
      <c r="AM70" s="150"/>
      <c r="AN70" s="180"/>
      <c r="AQ70" s="188">
        <v>457.13570773072297</v>
      </c>
      <c r="AS70" s="185">
        <f t="shared" si="45"/>
        <v>69.858757420159009</v>
      </c>
      <c r="AT70" s="186">
        <f t="shared" si="46"/>
        <v>383219.19017343945</v>
      </c>
      <c r="AU70" s="186"/>
      <c r="AV70" s="187">
        <f t="shared" si="47"/>
        <v>22104.590173439472</v>
      </c>
      <c r="AW70" s="184">
        <f>+INDEX('DF Calcs'!E:E,MATCH(A70,'DF Calcs'!C:C,0))-AQ70</f>
        <v>0</v>
      </c>
      <c r="BE70" s="188">
        <f t="shared" si="28"/>
        <v>0</v>
      </c>
      <c r="BF70" s="151">
        <v>1</v>
      </c>
      <c r="BG70" s="188">
        <f t="shared" si="29"/>
        <v>457.13570773072297</v>
      </c>
      <c r="BI70" s="188">
        <f t="shared" si="30"/>
        <v>0</v>
      </c>
    </row>
    <row r="71" spans="1:61" s="151" customFormat="1" ht="12" customHeight="1">
      <c r="A71" s="148" t="s">
        <v>232</v>
      </c>
      <c r="B71" s="148" t="s">
        <v>233</v>
      </c>
      <c r="C71" s="181">
        <v>131.19999999999999</v>
      </c>
      <c r="D71" s="181">
        <v>131.97999999999999</v>
      </c>
      <c r="E71" s="181"/>
      <c r="F71" s="181"/>
      <c r="G71" s="153">
        <v>11625.14</v>
      </c>
      <c r="H71" s="153">
        <v>12595.199999999999</v>
      </c>
      <c r="I71" s="153">
        <v>12595.199999999999</v>
      </c>
      <c r="J71" s="153">
        <v>12759.199999999999</v>
      </c>
      <c r="K71" s="153">
        <v>13038</v>
      </c>
      <c r="L71" s="153">
        <v>13410.18</v>
      </c>
      <c r="M71" s="153">
        <v>13410.9</v>
      </c>
      <c r="N71" s="153">
        <v>13164.199999999999</v>
      </c>
      <c r="O71" s="153">
        <v>12817.76</v>
      </c>
      <c r="P71" s="153">
        <v>12603.27</v>
      </c>
      <c r="Q71" s="153">
        <v>12454.82</v>
      </c>
      <c r="R71" s="153">
        <v>12652.779999999999</v>
      </c>
      <c r="S71" s="153">
        <v>153126.64999999997</v>
      </c>
      <c r="T71" s="181"/>
      <c r="U71" s="183">
        <f t="shared" si="31"/>
        <v>88.606250000000003</v>
      </c>
      <c r="V71" s="183">
        <f t="shared" si="32"/>
        <v>96</v>
      </c>
      <c r="W71" s="183">
        <f t="shared" si="33"/>
        <v>96</v>
      </c>
      <c r="X71" s="183">
        <f t="shared" si="34"/>
        <v>97.25</v>
      </c>
      <c r="Y71" s="183">
        <f t="shared" si="35"/>
        <v>99.375000000000014</v>
      </c>
      <c r="Z71" s="183">
        <f t="shared" si="36"/>
        <v>101.60766782845887</v>
      </c>
      <c r="AA71" s="183">
        <f t="shared" si="37"/>
        <v>101.61312320048492</v>
      </c>
      <c r="AB71" s="183">
        <f t="shared" si="38"/>
        <v>99.743900590998635</v>
      </c>
      <c r="AC71" s="183">
        <f t="shared" si="39"/>
        <v>97.118957417790583</v>
      </c>
      <c r="AD71" s="183">
        <f t="shared" si="40"/>
        <v>95.493786937414768</v>
      </c>
      <c r="AE71" s="183">
        <f t="shared" si="41"/>
        <v>94.368995302318538</v>
      </c>
      <c r="AF71" s="183">
        <f t="shared" si="42"/>
        <v>95.868919533262613</v>
      </c>
      <c r="AG71" s="183">
        <f t="shared" si="43"/>
        <v>1163.0466008107292</v>
      </c>
      <c r="AH71" s="184">
        <f t="shared" si="44"/>
        <v>96.920550067560768</v>
      </c>
      <c r="AI71" s="200"/>
      <c r="AM71" s="150"/>
      <c r="AN71" s="180"/>
      <c r="AQ71" s="188">
        <v>96.920550067560768</v>
      </c>
      <c r="AS71" s="185">
        <f t="shared" si="45"/>
        <v>139.71751484031802</v>
      </c>
      <c r="AT71" s="186">
        <f t="shared" si="46"/>
        <v>162497.98070875448</v>
      </c>
      <c r="AU71" s="186"/>
      <c r="AV71" s="187">
        <f t="shared" si="47"/>
        <v>9371.3307087545109</v>
      </c>
      <c r="AW71" s="184">
        <f>+INDEX('DF Calcs'!E:E,MATCH(A71,'DF Calcs'!C:C,0))-AQ71</f>
        <v>0</v>
      </c>
      <c r="BE71" s="188">
        <f t="shared" si="28"/>
        <v>0</v>
      </c>
      <c r="BF71" s="151">
        <v>1</v>
      </c>
      <c r="BG71" s="188">
        <f t="shared" si="29"/>
        <v>96.920550067560768</v>
      </c>
      <c r="BI71" s="188">
        <f t="shared" si="30"/>
        <v>0</v>
      </c>
    </row>
    <row r="72" spans="1:61" s="151" customFormat="1" ht="12" customHeight="1">
      <c r="A72" s="148" t="s">
        <v>234</v>
      </c>
      <c r="B72" s="148" t="s">
        <v>235</v>
      </c>
      <c r="C72" s="181">
        <v>196.8</v>
      </c>
      <c r="D72" s="181">
        <v>197.97</v>
      </c>
      <c r="E72" s="181"/>
      <c r="F72" s="181"/>
      <c r="G72" s="153">
        <v>3121.84</v>
      </c>
      <c r="H72" s="153">
        <v>3333.84</v>
      </c>
      <c r="I72" s="153">
        <v>3333.84</v>
      </c>
      <c r="J72" s="153">
        <v>3104.23</v>
      </c>
      <c r="K72" s="153">
        <v>2940.2400000000002</v>
      </c>
      <c r="L72" s="153">
        <v>3039.1</v>
      </c>
      <c r="M72" s="153">
        <v>3220.57</v>
      </c>
      <c r="N72" s="153">
        <v>3237.07</v>
      </c>
      <c r="O72" s="153">
        <v>3154.59</v>
      </c>
      <c r="P72" s="153">
        <v>3154.59</v>
      </c>
      <c r="Q72" s="153">
        <v>3154.59</v>
      </c>
      <c r="R72" s="153">
        <v>3336.06</v>
      </c>
      <c r="S72" s="153">
        <v>38130.559999999998</v>
      </c>
      <c r="T72" s="181"/>
      <c r="U72" s="183">
        <f t="shared" si="31"/>
        <v>15.863008130081301</v>
      </c>
      <c r="V72" s="183">
        <f t="shared" si="32"/>
        <v>16.940243902439025</v>
      </c>
      <c r="W72" s="183">
        <f t="shared" si="33"/>
        <v>16.940243902439025</v>
      </c>
      <c r="X72" s="183">
        <f t="shared" si="34"/>
        <v>15.773526422764228</v>
      </c>
      <c r="Y72" s="183">
        <f t="shared" si="35"/>
        <v>14.940243902439025</v>
      </c>
      <c r="Z72" s="183">
        <f t="shared" si="36"/>
        <v>15.351315855937768</v>
      </c>
      <c r="AA72" s="183">
        <f t="shared" si="37"/>
        <v>16.26796989442845</v>
      </c>
      <c r="AB72" s="183">
        <f t="shared" si="38"/>
        <v>16.35131585593777</v>
      </c>
      <c r="AC72" s="183">
        <f t="shared" si="39"/>
        <v>15.934687073799061</v>
      </c>
      <c r="AD72" s="183">
        <f t="shared" si="40"/>
        <v>15.934687073799061</v>
      </c>
      <c r="AE72" s="183">
        <f t="shared" si="41"/>
        <v>15.934687073799061</v>
      </c>
      <c r="AF72" s="183">
        <f t="shared" si="42"/>
        <v>16.851341112289742</v>
      </c>
      <c r="AG72" s="183">
        <f t="shared" si="43"/>
        <v>193.08327020015355</v>
      </c>
      <c r="AH72" s="184">
        <f t="shared" si="44"/>
        <v>16.090272516679462</v>
      </c>
      <c r="AI72" s="200"/>
      <c r="AM72" s="150"/>
      <c r="AN72" s="180"/>
      <c r="AQ72" s="188">
        <v>16.090272516679462</v>
      </c>
      <c r="AS72" s="185">
        <f t="shared" si="45"/>
        <v>209.57627226047705</v>
      </c>
      <c r="AT72" s="186">
        <f t="shared" si="46"/>
        <v>40465.672004410633</v>
      </c>
      <c r="AU72" s="186"/>
      <c r="AV72" s="187">
        <f t="shared" si="47"/>
        <v>2335.1120044106356</v>
      </c>
      <c r="AW72" s="184">
        <f>+INDEX('DF Calcs'!E:E,MATCH(A72,'DF Calcs'!C:C,0))-AQ72</f>
        <v>0</v>
      </c>
      <c r="BE72" s="188">
        <f t="shared" si="28"/>
        <v>0</v>
      </c>
      <c r="BF72" s="151">
        <v>1</v>
      </c>
      <c r="BG72" s="188">
        <f t="shared" si="29"/>
        <v>16.090272516679462</v>
      </c>
      <c r="BI72" s="188">
        <f t="shared" si="30"/>
        <v>0</v>
      </c>
    </row>
    <row r="73" spans="1:61" s="151" customFormat="1" ht="12" customHeight="1">
      <c r="A73" s="148" t="s">
        <v>236</v>
      </c>
      <c r="B73" s="148" t="s">
        <v>237</v>
      </c>
      <c r="C73" s="181">
        <v>328</v>
      </c>
      <c r="D73" s="181">
        <v>329.95</v>
      </c>
      <c r="E73" s="181"/>
      <c r="F73" s="181"/>
      <c r="G73" s="153">
        <v>1835.46</v>
      </c>
      <c r="H73" s="153">
        <v>1968</v>
      </c>
      <c r="I73" s="153">
        <v>6924.88</v>
      </c>
      <c r="J73" s="153">
        <v>2624</v>
      </c>
      <c r="K73" s="153">
        <v>2624</v>
      </c>
      <c r="L73" s="153">
        <v>2639.6</v>
      </c>
      <c r="M73" s="153">
        <v>2144.66</v>
      </c>
      <c r="N73" s="153">
        <v>1979.7</v>
      </c>
      <c r="O73" s="153">
        <v>1979.7</v>
      </c>
      <c r="P73" s="153">
        <v>1979.7</v>
      </c>
      <c r="Q73" s="153">
        <v>1979.7</v>
      </c>
      <c r="R73" s="153">
        <v>1979.7</v>
      </c>
      <c r="S73" s="153">
        <v>30659.100000000002</v>
      </c>
      <c r="T73" s="181"/>
      <c r="U73" s="183">
        <f t="shared" si="31"/>
        <v>5.5959146341463413</v>
      </c>
      <c r="V73" s="183">
        <f t="shared" si="32"/>
        <v>6</v>
      </c>
      <c r="W73" s="183">
        <f t="shared" si="33"/>
        <v>21.112439024390245</v>
      </c>
      <c r="X73" s="183">
        <f t="shared" si="34"/>
        <v>8</v>
      </c>
      <c r="Y73" s="183">
        <f t="shared" si="35"/>
        <v>8</v>
      </c>
      <c r="Z73" s="183">
        <f t="shared" si="36"/>
        <v>8</v>
      </c>
      <c r="AA73" s="183">
        <f t="shared" si="37"/>
        <v>6.499954538566449</v>
      </c>
      <c r="AB73" s="183">
        <f t="shared" si="38"/>
        <v>6</v>
      </c>
      <c r="AC73" s="183">
        <f t="shared" si="39"/>
        <v>6</v>
      </c>
      <c r="AD73" s="183">
        <f t="shared" si="40"/>
        <v>6</v>
      </c>
      <c r="AE73" s="183">
        <f t="shared" si="41"/>
        <v>6</v>
      </c>
      <c r="AF73" s="183">
        <f t="shared" si="42"/>
        <v>6</v>
      </c>
      <c r="AG73" s="183">
        <f t="shared" si="43"/>
        <v>93.208308197103037</v>
      </c>
      <c r="AH73" s="184">
        <f t="shared" si="44"/>
        <v>7.7673590164252531</v>
      </c>
      <c r="AI73" s="200"/>
      <c r="AM73" s="150"/>
      <c r="AN73" s="180"/>
      <c r="AQ73" s="188">
        <v>7.7673590164252531</v>
      </c>
      <c r="AS73" s="185">
        <f t="shared" si="45"/>
        <v>349.2937871007951</v>
      </c>
      <c r="AT73" s="186">
        <f t="shared" si="46"/>
        <v>32557.082959424202</v>
      </c>
      <c r="AU73" s="186"/>
      <c r="AV73" s="187">
        <f t="shared" si="47"/>
        <v>1897.9829594242001</v>
      </c>
      <c r="AW73" s="184">
        <f>+INDEX('DF Calcs'!E:E,MATCH(A73,'DF Calcs'!C:C,0))-AQ73</f>
        <v>0</v>
      </c>
      <c r="BE73" s="188">
        <f t="shared" si="28"/>
        <v>0</v>
      </c>
      <c r="BF73" s="151">
        <v>1</v>
      </c>
      <c r="BG73" s="188">
        <f t="shared" si="29"/>
        <v>7.7673590164252531</v>
      </c>
      <c r="BI73" s="188">
        <f t="shared" si="30"/>
        <v>0</v>
      </c>
    </row>
    <row r="74" spans="1:61" s="151" customFormat="1" ht="12" customHeight="1">
      <c r="A74" s="148" t="s">
        <v>238</v>
      </c>
      <c r="B74" s="148" t="s">
        <v>239</v>
      </c>
      <c r="C74" s="181">
        <v>86.43</v>
      </c>
      <c r="D74" s="181">
        <v>86.95</v>
      </c>
      <c r="E74" s="181"/>
      <c r="F74" s="181"/>
      <c r="G74" s="153">
        <v>18341.030000000002</v>
      </c>
      <c r="H74" s="153">
        <v>19394.050000000003</v>
      </c>
      <c r="I74" s="153">
        <v>19079.41</v>
      </c>
      <c r="J74" s="153">
        <v>19014.579999999998</v>
      </c>
      <c r="K74" s="153">
        <v>19252.25</v>
      </c>
      <c r="L74" s="153">
        <v>19687.920000000002</v>
      </c>
      <c r="M74" s="153">
        <v>19667.240000000002</v>
      </c>
      <c r="N74" s="153">
        <v>19123.760000000002</v>
      </c>
      <c r="O74" s="153">
        <v>19666.689999999999</v>
      </c>
      <c r="P74" s="153">
        <v>19123.810000000001</v>
      </c>
      <c r="Q74" s="153">
        <v>19015.61</v>
      </c>
      <c r="R74" s="153">
        <v>18950.36</v>
      </c>
      <c r="S74" s="153">
        <v>230316.71000000002</v>
      </c>
      <c r="T74" s="181"/>
      <c r="U74" s="183">
        <f t="shared" si="31"/>
        <v>212.20675691310888</v>
      </c>
      <c r="V74" s="183">
        <f t="shared" si="32"/>
        <v>224.39025801226427</v>
      </c>
      <c r="W74" s="183">
        <f t="shared" si="33"/>
        <v>220.74985537429131</v>
      </c>
      <c r="X74" s="183">
        <f t="shared" si="34"/>
        <v>219.9997685988661</v>
      </c>
      <c r="Y74" s="183">
        <f t="shared" si="35"/>
        <v>222.74962397315744</v>
      </c>
      <c r="Z74" s="183">
        <f t="shared" si="36"/>
        <v>226.42806210465787</v>
      </c>
      <c r="AA74" s="183">
        <f t="shared" si="37"/>
        <v>226.19022426682002</v>
      </c>
      <c r="AB74" s="183">
        <f t="shared" si="38"/>
        <v>219.93973548016103</v>
      </c>
      <c r="AC74" s="183">
        <f t="shared" si="39"/>
        <v>226.18389879240939</v>
      </c>
      <c r="AD74" s="183">
        <f t="shared" si="40"/>
        <v>219.94031052328924</v>
      </c>
      <c r="AE74" s="183">
        <f t="shared" si="41"/>
        <v>218.69591719378954</v>
      </c>
      <c r="AF74" s="183">
        <f t="shared" si="42"/>
        <v>217.94548591144337</v>
      </c>
      <c r="AG74" s="183">
        <f t="shared" si="43"/>
        <v>2655.4198971442584</v>
      </c>
      <c r="AH74" s="184">
        <f t="shared" si="44"/>
        <v>221.28499142868819</v>
      </c>
      <c r="AI74" s="200"/>
      <c r="AM74" s="150"/>
      <c r="AN74" s="180"/>
      <c r="AQ74" s="188">
        <v>221.28499142868819</v>
      </c>
      <c r="AS74" s="185">
        <f t="shared" si="45"/>
        <v>92.047567172038598</v>
      </c>
      <c r="AT74" s="186">
        <f t="shared" si="46"/>
        <v>244424.94135235393</v>
      </c>
      <c r="AU74" s="186"/>
      <c r="AV74" s="187">
        <f t="shared" si="47"/>
        <v>14108.231352353905</v>
      </c>
      <c r="AW74" s="184">
        <f>+INDEX('DF Calcs'!E:E,MATCH(A74,'DF Calcs'!C:C,0))-AQ74</f>
        <v>0</v>
      </c>
      <c r="BE74" s="188">
        <f t="shared" si="28"/>
        <v>0</v>
      </c>
      <c r="BF74" s="151">
        <v>1</v>
      </c>
      <c r="BG74" s="188">
        <f t="shared" si="29"/>
        <v>221.28499142868819</v>
      </c>
      <c r="BI74" s="188">
        <f t="shared" si="30"/>
        <v>0</v>
      </c>
    </row>
    <row r="75" spans="1:61" s="151" customFormat="1" ht="12" customHeight="1">
      <c r="A75" s="148" t="s">
        <v>240</v>
      </c>
      <c r="B75" s="148" t="s">
        <v>241</v>
      </c>
      <c r="C75" s="181">
        <v>172.85</v>
      </c>
      <c r="D75" s="181">
        <v>173.89</v>
      </c>
      <c r="E75" s="181"/>
      <c r="F75" s="181"/>
      <c r="G75" s="153">
        <v>13020.91</v>
      </c>
      <c r="H75" s="153">
        <v>14519.390000000001</v>
      </c>
      <c r="I75" s="153">
        <v>14670.62</v>
      </c>
      <c r="J75" s="153">
        <v>15081.16</v>
      </c>
      <c r="K75" s="153">
        <v>15210.800000000001</v>
      </c>
      <c r="L75" s="153">
        <v>15119.06</v>
      </c>
      <c r="M75" s="153">
        <v>14879.97</v>
      </c>
      <c r="N75" s="153">
        <v>15314.66</v>
      </c>
      <c r="O75" s="153">
        <v>15488.57</v>
      </c>
      <c r="P75" s="153">
        <v>15358.16</v>
      </c>
      <c r="Q75" s="153">
        <v>15597.259999999998</v>
      </c>
      <c r="R75" s="153">
        <v>15749.4</v>
      </c>
      <c r="S75" s="153">
        <v>180009.96000000002</v>
      </c>
      <c r="T75" s="181"/>
      <c r="U75" s="183">
        <f t="shared" si="31"/>
        <v>75.330691350882276</v>
      </c>
      <c r="V75" s="183">
        <f t="shared" si="32"/>
        <v>83.99994214636969</v>
      </c>
      <c r="W75" s="183">
        <f t="shared" si="33"/>
        <v>84.87486259762801</v>
      </c>
      <c r="X75" s="183">
        <f t="shared" si="34"/>
        <v>87.249985536592419</v>
      </c>
      <c r="Y75" s="183">
        <f t="shared" si="35"/>
        <v>88.000000000000014</v>
      </c>
      <c r="Z75" s="183">
        <f t="shared" si="36"/>
        <v>86.946115360285248</v>
      </c>
      <c r="AA75" s="183">
        <f t="shared" si="37"/>
        <v>85.571165679452534</v>
      </c>
      <c r="AB75" s="183">
        <f t="shared" si="38"/>
        <v>88.070964402783375</v>
      </c>
      <c r="AC75" s="183">
        <f t="shared" si="39"/>
        <v>89.07107941802289</v>
      </c>
      <c r="AD75" s="183">
        <f t="shared" si="40"/>
        <v>88.321122548737719</v>
      </c>
      <c r="AE75" s="183">
        <f t="shared" si="41"/>
        <v>89.696129737190176</v>
      </c>
      <c r="AF75" s="183">
        <f t="shared" si="42"/>
        <v>90.571050664213018</v>
      </c>
      <c r="AG75" s="183">
        <f t="shared" si="43"/>
        <v>1037.7031094421575</v>
      </c>
      <c r="AH75" s="184">
        <f t="shared" si="44"/>
        <v>86.475259120179786</v>
      </c>
      <c r="AI75" s="200"/>
      <c r="AM75" s="150"/>
      <c r="AN75" s="180"/>
      <c r="AQ75" s="188">
        <v>86.475259120179786</v>
      </c>
      <c r="AS75" s="185">
        <f t="shared" si="45"/>
        <v>184.08454807988258</v>
      </c>
      <c r="AT75" s="186">
        <f t="shared" si="46"/>
        <v>191025.10794274847</v>
      </c>
      <c r="AU75" s="186"/>
      <c r="AV75" s="187">
        <f t="shared" si="47"/>
        <v>11015.147942748445</v>
      </c>
      <c r="AW75" s="184">
        <f>+INDEX('DF Calcs'!E:E,MATCH(A75,'DF Calcs'!C:C,0))-AQ75</f>
        <v>0</v>
      </c>
      <c r="BE75" s="188">
        <f t="shared" si="28"/>
        <v>0</v>
      </c>
      <c r="BF75" s="151">
        <v>1</v>
      </c>
      <c r="BG75" s="188">
        <f t="shared" si="29"/>
        <v>86.475259120179786</v>
      </c>
      <c r="BI75" s="188">
        <f t="shared" si="30"/>
        <v>0</v>
      </c>
    </row>
    <row r="76" spans="1:61" s="151" customFormat="1" ht="12" customHeight="1">
      <c r="A76" s="148" t="s">
        <v>242</v>
      </c>
      <c r="B76" s="148" t="s">
        <v>243</v>
      </c>
      <c r="C76" s="181">
        <v>259.27999999999997</v>
      </c>
      <c r="D76" s="181">
        <v>260.83999999999997</v>
      </c>
      <c r="E76" s="181"/>
      <c r="F76" s="181"/>
      <c r="G76" s="153">
        <v>9435.11</v>
      </c>
      <c r="H76" s="153">
        <v>10485.6</v>
      </c>
      <c r="I76" s="153">
        <v>10788.099999999999</v>
      </c>
      <c r="J76" s="153">
        <v>10874.529999999999</v>
      </c>
      <c r="K76" s="153">
        <v>10874.529999999999</v>
      </c>
      <c r="L76" s="153">
        <v>11084.4</v>
      </c>
      <c r="M76" s="153">
        <v>11194.65</v>
      </c>
      <c r="N76" s="153">
        <v>11259.86</v>
      </c>
      <c r="O76" s="153">
        <v>11085.960000000001</v>
      </c>
      <c r="P76" s="153">
        <v>10933.81</v>
      </c>
      <c r="Q76" s="153">
        <v>10933.81</v>
      </c>
      <c r="R76" s="153">
        <v>11194.65</v>
      </c>
      <c r="S76" s="153">
        <v>130145.01</v>
      </c>
      <c r="T76" s="181"/>
      <c r="U76" s="183">
        <f t="shared" si="31"/>
        <v>36.389655970379522</v>
      </c>
      <c r="V76" s="183">
        <f t="shared" si="32"/>
        <v>40.441221845109538</v>
      </c>
      <c r="W76" s="183">
        <f t="shared" si="33"/>
        <v>41.607914224004936</v>
      </c>
      <c r="X76" s="183">
        <f t="shared" si="34"/>
        <v>41.941260413452639</v>
      </c>
      <c r="Y76" s="183">
        <f t="shared" si="35"/>
        <v>41.941260413452639</v>
      </c>
      <c r="Z76" s="183">
        <f t="shared" si="36"/>
        <v>42.495016101824874</v>
      </c>
      <c r="AA76" s="183">
        <f t="shared" si="37"/>
        <v>42.917689004753875</v>
      </c>
      <c r="AB76" s="183">
        <f t="shared" si="38"/>
        <v>43.167689004753882</v>
      </c>
      <c r="AC76" s="183">
        <f t="shared" si="39"/>
        <v>42.500996779635031</v>
      </c>
      <c r="AD76" s="183">
        <f t="shared" si="40"/>
        <v>41.917689004753875</v>
      </c>
      <c r="AE76" s="183">
        <f t="shared" si="41"/>
        <v>41.917689004753875</v>
      </c>
      <c r="AF76" s="183">
        <f t="shared" si="42"/>
        <v>42.917689004753875</v>
      </c>
      <c r="AG76" s="183">
        <f t="shared" si="43"/>
        <v>500.15577077162857</v>
      </c>
      <c r="AH76" s="184">
        <f t="shared" si="44"/>
        <v>41.679647564302378</v>
      </c>
      <c r="AI76" s="200"/>
      <c r="AM76" s="150"/>
      <c r="AN76" s="180"/>
      <c r="AQ76" s="188">
        <v>41.679647564302378</v>
      </c>
      <c r="AS76" s="185">
        <f t="shared" si="45"/>
        <v>276.13211525192116</v>
      </c>
      <c r="AT76" s="186">
        <f t="shared" si="46"/>
        <v>138109.07093862479</v>
      </c>
      <c r="AU76" s="186"/>
      <c r="AV76" s="187">
        <f t="shared" si="47"/>
        <v>7964.0609386247961</v>
      </c>
      <c r="AW76" s="184">
        <f>+INDEX('DF Calcs'!E:E,MATCH(A76,'DF Calcs'!C:C,0))-AQ76</f>
        <v>0</v>
      </c>
      <c r="BE76" s="188">
        <f t="shared" si="28"/>
        <v>0</v>
      </c>
      <c r="BF76" s="151">
        <v>1</v>
      </c>
      <c r="BG76" s="188">
        <f t="shared" si="29"/>
        <v>41.679647564302378</v>
      </c>
      <c r="BI76" s="188">
        <f t="shared" si="30"/>
        <v>0</v>
      </c>
    </row>
    <row r="77" spans="1:61" s="151" customFormat="1" ht="12" customHeight="1">
      <c r="A77" s="148" t="s">
        <v>244</v>
      </c>
      <c r="B77" s="148" t="s">
        <v>245</v>
      </c>
      <c r="C77" s="181">
        <v>432.13</v>
      </c>
      <c r="D77" s="181">
        <v>434.73</v>
      </c>
      <c r="E77" s="181"/>
      <c r="F77" s="181"/>
      <c r="G77" s="153">
        <v>7659.28</v>
      </c>
      <c r="H77" s="153">
        <v>8210.4699999999993</v>
      </c>
      <c r="I77" s="153">
        <v>7994.4000000000005</v>
      </c>
      <c r="J77" s="153">
        <v>7974.76</v>
      </c>
      <c r="K77" s="153">
        <v>8210.4699999999993</v>
      </c>
      <c r="L77" s="153">
        <v>7825.1399999999994</v>
      </c>
      <c r="M77" s="153">
        <v>8803.26</v>
      </c>
      <c r="N77" s="153">
        <v>9129.33</v>
      </c>
      <c r="O77" s="153">
        <v>9129.33</v>
      </c>
      <c r="P77" s="153">
        <v>9129.33</v>
      </c>
      <c r="Q77" s="153">
        <v>9129.33</v>
      </c>
      <c r="R77" s="153">
        <v>9129.33</v>
      </c>
      <c r="S77" s="153">
        <v>102324.43000000001</v>
      </c>
      <c r="T77" s="181"/>
      <c r="U77" s="183">
        <f t="shared" si="31"/>
        <v>17.724481058940597</v>
      </c>
      <c r="V77" s="183">
        <f t="shared" si="32"/>
        <v>19</v>
      </c>
      <c r="W77" s="183">
        <f t="shared" si="33"/>
        <v>18.499988429407818</v>
      </c>
      <c r="X77" s="183">
        <f t="shared" si="34"/>
        <v>18.454539143313355</v>
      </c>
      <c r="Y77" s="183">
        <f t="shared" si="35"/>
        <v>19</v>
      </c>
      <c r="Z77" s="183">
        <f t="shared" si="36"/>
        <v>17.999999999999996</v>
      </c>
      <c r="AA77" s="183">
        <f t="shared" si="37"/>
        <v>20.249948243737492</v>
      </c>
      <c r="AB77" s="183">
        <f t="shared" si="38"/>
        <v>21</v>
      </c>
      <c r="AC77" s="183">
        <f t="shared" si="39"/>
        <v>21</v>
      </c>
      <c r="AD77" s="183">
        <f t="shared" si="40"/>
        <v>21</v>
      </c>
      <c r="AE77" s="183">
        <f t="shared" si="41"/>
        <v>21</v>
      </c>
      <c r="AF77" s="183">
        <f t="shared" si="42"/>
        <v>21</v>
      </c>
      <c r="AG77" s="183">
        <f t="shared" si="43"/>
        <v>235.92895687539925</v>
      </c>
      <c r="AH77" s="184">
        <f t="shared" si="44"/>
        <v>19.66074640628327</v>
      </c>
      <c r="AI77" s="200"/>
      <c r="AM77" s="150"/>
      <c r="AN77" s="180"/>
      <c r="AQ77" s="188">
        <v>19.66074640628327</v>
      </c>
      <c r="AS77" s="185">
        <f t="shared" si="45"/>
        <v>460.21666333180377</v>
      </c>
      <c r="AT77" s="186">
        <f t="shared" si="46"/>
        <v>108578.43731654926</v>
      </c>
      <c r="AU77" s="186"/>
      <c r="AV77" s="187">
        <f t="shared" si="47"/>
        <v>6254.0073165492504</v>
      </c>
      <c r="AW77" s="184">
        <f>+INDEX('DF Calcs'!E:E,MATCH(A77,'DF Calcs'!C:C,0))-AQ77</f>
        <v>0</v>
      </c>
      <c r="BE77" s="188">
        <f t="shared" si="28"/>
        <v>0</v>
      </c>
      <c r="BF77" s="151">
        <v>1</v>
      </c>
      <c r="BG77" s="188">
        <f t="shared" si="29"/>
        <v>19.66074640628327</v>
      </c>
      <c r="BI77" s="188">
        <f t="shared" si="30"/>
        <v>0</v>
      </c>
    </row>
    <row r="78" spans="1:61" s="151" customFormat="1" ht="12" customHeight="1">
      <c r="A78" s="148" t="s">
        <v>246</v>
      </c>
      <c r="B78" s="148" t="s">
        <v>247</v>
      </c>
      <c r="C78" s="181">
        <v>117.65</v>
      </c>
      <c r="D78" s="181">
        <v>118.34</v>
      </c>
      <c r="E78" s="181"/>
      <c r="F78" s="181"/>
      <c r="G78" s="153">
        <v>28140.309999999998</v>
      </c>
      <c r="H78" s="153">
        <v>30167.359999999997</v>
      </c>
      <c r="I78" s="153">
        <v>30569.689999999995</v>
      </c>
      <c r="J78" s="153">
        <v>30599.11</v>
      </c>
      <c r="K78" s="153">
        <v>30540.28</v>
      </c>
      <c r="L78" s="153">
        <v>31147.61</v>
      </c>
      <c r="M78" s="153">
        <v>31568.7</v>
      </c>
      <c r="N78" s="153">
        <v>32087.120000000003</v>
      </c>
      <c r="O78" s="153">
        <v>32013.140000000003</v>
      </c>
      <c r="P78" s="153">
        <v>31598.99</v>
      </c>
      <c r="Q78" s="153">
        <v>31658.13</v>
      </c>
      <c r="R78" s="153">
        <v>32042.74</v>
      </c>
      <c r="S78" s="153">
        <v>372133.18</v>
      </c>
      <c r="T78" s="181"/>
      <c r="U78" s="183">
        <f t="shared" si="31"/>
        <v>239.18665533361664</v>
      </c>
      <c r="V78" s="183">
        <f t="shared" si="32"/>
        <v>256.41614959626003</v>
      </c>
      <c r="W78" s="183">
        <f t="shared" si="33"/>
        <v>259.83586910327239</v>
      </c>
      <c r="X78" s="183">
        <f t="shared" si="34"/>
        <v>260.08593285167871</v>
      </c>
      <c r="Y78" s="183">
        <f t="shared" si="35"/>
        <v>259.58589035274116</v>
      </c>
      <c r="Z78" s="183">
        <f t="shared" si="36"/>
        <v>263.20441101909751</v>
      </c>
      <c r="AA78" s="183">
        <f t="shared" si="37"/>
        <v>266.76271759337504</v>
      </c>
      <c r="AB78" s="183">
        <f t="shared" si="38"/>
        <v>271.1434848740916</v>
      </c>
      <c r="AC78" s="183">
        <f t="shared" si="39"/>
        <v>270.51833699509888</v>
      </c>
      <c r="AD78" s="183">
        <f t="shared" si="40"/>
        <v>267.01867500422514</v>
      </c>
      <c r="AE78" s="183">
        <f t="shared" si="41"/>
        <v>267.51842149738042</v>
      </c>
      <c r="AF78" s="183">
        <f t="shared" si="42"/>
        <v>270.76846374852124</v>
      </c>
      <c r="AG78" s="183">
        <f t="shared" si="43"/>
        <v>3152.0450079693592</v>
      </c>
      <c r="AH78" s="184">
        <f t="shared" si="44"/>
        <v>262.67041733077991</v>
      </c>
      <c r="AI78" s="200"/>
      <c r="AM78" s="150"/>
      <c r="AN78" s="180"/>
      <c r="AQ78" s="188">
        <v>262.67041733077991</v>
      </c>
      <c r="AS78" s="185">
        <f t="shared" si="45"/>
        <v>125.27785047888496</v>
      </c>
      <c r="AT78" s="186">
        <f t="shared" si="46"/>
        <v>394881.42321110109</v>
      </c>
      <c r="AU78" s="186"/>
      <c r="AV78" s="187">
        <f t="shared" si="47"/>
        <v>22748.2432111011</v>
      </c>
      <c r="AW78" s="184">
        <f>+INDEX('DF Calcs'!E:E,MATCH(A78,'DF Calcs'!C:C,0))-AQ78</f>
        <v>0</v>
      </c>
      <c r="BE78" s="188">
        <f t="shared" si="28"/>
        <v>0</v>
      </c>
      <c r="BF78" s="151">
        <v>1</v>
      </c>
      <c r="BG78" s="188">
        <f t="shared" si="29"/>
        <v>262.67041733077991</v>
      </c>
      <c r="BI78" s="188">
        <f t="shared" si="30"/>
        <v>0</v>
      </c>
    </row>
    <row r="79" spans="1:61" s="151" customFormat="1" ht="12" customHeight="1">
      <c r="A79" s="148" t="s">
        <v>248</v>
      </c>
      <c r="B79" s="148" t="s">
        <v>249</v>
      </c>
      <c r="C79" s="181">
        <v>235.29</v>
      </c>
      <c r="D79" s="181">
        <v>236.68</v>
      </c>
      <c r="E79" s="181"/>
      <c r="F79" s="181"/>
      <c r="G79" s="153">
        <v>45499.42</v>
      </c>
      <c r="H79" s="153">
        <v>49514.62</v>
      </c>
      <c r="I79" s="153">
        <v>49455.8</v>
      </c>
      <c r="J79" s="153">
        <v>48602.87</v>
      </c>
      <c r="K79" s="153">
        <v>48779.35</v>
      </c>
      <c r="L79" s="153">
        <v>48374.64</v>
      </c>
      <c r="M79" s="153">
        <v>48581.74</v>
      </c>
      <c r="N79" s="153">
        <v>49381.93</v>
      </c>
      <c r="O79" s="153">
        <v>49677.78</v>
      </c>
      <c r="P79" s="153">
        <v>50002.96</v>
      </c>
      <c r="Q79" s="153">
        <v>49115.519999999997</v>
      </c>
      <c r="R79" s="153">
        <v>49529.85</v>
      </c>
      <c r="S79" s="153">
        <v>586516.47999999998</v>
      </c>
      <c r="T79" s="181"/>
      <c r="U79" s="183">
        <f t="shared" si="31"/>
        <v>193.37591907858388</v>
      </c>
      <c r="V79" s="183">
        <f t="shared" si="32"/>
        <v>210.44081771431001</v>
      </c>
      <c r="W79" s="183">
        <f t="shared" si="33"/>
        <v>210.19082833949597</v>
      </c>
      <c r="X79" s="183">
        <f t="shared" si="34"/>
        <v>206.56581240171704</v>
      </c>
      <c r="Y79" s="183">
        <f t="shared" si="35"/>
        <v>207.31586552764674</v>
      </c>
      <c r="Z79" s="183">
        <f t="shared" si="36"/>
        <v>204.38837248605711</v>
      </c>
      <c r="AA79" s="183">
        <f t="shared" si="37"/>
        <v>205.26339361162749</v>
      </c>
      <c r="AB79" s="183">
        <f t="shared" si="38"/>
        <v>208.64428764576644</v>
      </c>
      <c r="AC79" s="183">
        <f t="shared" si="39"/>
        <v>209.89428764576641</v>
      </c>
      <c r="AD79" s="183">
        <f t="shared" si="40"/>
        <v>211.26821024167651</v>
      </c>
      <c r="AE79" s="183">
        <f t="shared" si="41"/>
        <v>207.51867500422509</v>
      </c>
      <c r="AF79" s="183">
        <f t="shared" si="42"/>
        <v>209.26926652019603</v>
      </c>
      <c r="AG79" s="183">
        <f t="shared" si="43"/>
        <v>2484.1357362170688</v>
      </c>
      <c r="AH79" s="184">
        <f t="shared" si="44"/>
        <v>207.01131135142239</v>
      </c>
      <c r="AI79" s="200"/>
      <c r="AM79" s="150"/>
      <c r="AN79" s="180"/>
      <c r="AQ79" s="188">
        <v>207.01131135142239</v>
      </c>
      <c r="AS79" s="185">
        <f t="shared" si="45"/>
        <v>250.55570095776991</v>
      </c>
      <c r="AT79" s="186">
        <f t="shared" si="46"/>
        <v>622414.37066211354</v>
      </c>
      <c r="AU79" s="186"/>
      <c r="AV79" s="187">
        <f t="shared" si="47"/>
        <v>35897.890662113554</v>
      </c>
      <c r="AW79" s="184">
        <f>+INDEX('DF Calcs'!E:E,MATCH(A79,'DF Calcs'!C:C,0))-AQ79</f>
        <v>0</v>
      </c>
      <c r="BE79" s="188">
        <f t="shared" si="28"/>
        <v>0</v>
      </c>
      <c r="BF79" s="151">
        <v>1</v>
      </c>
      <c r="BG79" s="188">
        <f t="shared" si="29"/>
        <v>207.01131135142239</v>
      </c>
      <c r="BI79" s="188">
        <f t="shared" si="30"/>
        <v>0</v>
      </c>
    </row>
    <row r="80" spans="1:61" s="151" customFormat="1" ht="12" customHeight="1">
      <c r="A80" s="148" t="s">
        <v>250</v>
      </c>
      <c r="B80" s="148" t="s">
        <v>251</v>
      </c>
      <c r="C80" s="181">
        <v>352.94</v>
      </c>
      <c r="D80" s="181">
        <v>355.02</v>
      </c>
      <c r="E80" s="181"/>
      <c r="F80" s="181"/>
      <c r="G80" s="153">
        <v>14653.85</v>
      </c>
      <c r="H80" s="153">
        <v>15811.38</v>
      </c>
      <c r="I80" s="153">
        <v>16411.7</v>
      </c>
      <c r="J80" s="153">
        <v>17117.59</v>
      </c>
      <c r="K80" s="153">
        <v>17852.87</v>
      </c>
      <c r="L80" s="153">
        <v>18268.97</v>
      </c>
      <c r="M80" s="153">
        <v>18630.230000000003</v>
      </c>
      <c r="N80" s="153">
        <v>18807.740000000002</v>
      </c>
      <c r="O80" s="153">
        <v>18807.740000000002</v>
      </c>
      <c r="P80" s="153">
        <v>19074.000000000004</v>
      </c>
      <c r="Q80" s="153">
        <v>18807.730000000003</v>
      </c>
      <c r="R80" s="153">
        <v>19044.420000000002</v>
      </c>
      <c r="S80" s="153">
        <v>213288.22</v>
      </c>
      <c r="T80" s="181"/>
      <c r="U80" s="183">
        <f t="shared" si="31"/>
        <v>41.519380064600213</v>
      </c>
      <c r="V80" s="183">
        <f t="shared" si="32"/>
        <v>44.799059330197764</v>
      </c>
      <c r="W80" s="183">
        <f t="shared" si="33"/>
        <v>46.499971666572222</v>
      </c>
      <c r="X80" s="183">
        <f t="shared" si="34"/>
        <v>48.5</v>
      </c>
      <c r="Y80" s="183">
        <f t="shared" si="35"/>
        <v>50.58330027766759</v>
      </c>
      <c r="Z80" s="183">
        <f t="shared" si="36"/>
        <v>51.458988226015443</v>
      </c>
      <c r="AA80" s="183">
        <f t="shared" si="37"/>
        <v>52.476564700580262</v>
      </c>
      <c r="AB80" s="183">
        <f t="shared" si="38"/>
        <v>52.976564700580255</v>
      </c>
      <c r="AC80" s="183">
        <f t="shared" si="39"/>
        <v>52.976564700580255</v>
      </c>
      <c r="AD80" s="183">
        <f t="shared" si="40"/>
        <v>53.726550616866668</v>
      </c>
      <c r="AE80" s="183">
        <f t="shared" si="41"/>
        <v>52.976536533153073</v>
      </c>
      <c r="AF80" s="183">
        <f t="shared" si="42"/>
        <v>53.643231367246926</v>
      </c>
      <c r="AG80" s="183">
        <f t="shared" si="43"/>
        <v>602.13671218406057</v>
      </c>
      <c r="AH80" s="184">
        <f t="shared" si="44"/>
        <v>50.178059348671717</v>
      </c>
      <c r="AI80" s="200"/>
      <c r="AM80" s="150"/>
      <c r="AN80" s="180"/>
      <c r="AQ80" s="188">
        <v>50.178059348671717</v>
      </c>
      <c r="AS80" s="185">
        <f t="shared" si="45"/>
        <v>375.83355143665489</v>
      </c>
      <c r="AT80" s="186">
        <f t="shared" si="46"/>
        <v>226303.17899052639</v>
      </c>
      <c r="AU80" s="186"/>
      <c r="AV80" s="187">
        <f t="shared" si="47"/>
        <v>13014.958990526386</v>
      </c>
      <c r="AW80" s="184">
        <f>+INDEX('DF Calcs'!E:E,MATCH(A80,'DF Calcs'!C:C,0))-AQ80</f>
        <v>0</v>
      </c>
      <c r="BE80" s="188">
        <f t="shared" si="28"/>
        <v>0</v>
      </c>
      <c r="BF80" s="151">
        <v>1</v>
      </c>
      <c r="BG80" s="188">
        <f t="shared" si="29"/>
        <v>50.178059348671717</v>
      </c>
      <c r="BI80" s="188">
        <f t="shared" si="30"/>
        <v>0</v>
      </c>
    </row>
    <row r="81" spans="1:61" s="151" customFormat="1" ht="12" customHeight="1">
      <c r="A81" s="148" t="s">
        <v>252</v>
      </c>
      <c r="B81" s="148" t="s">
        <v>253</v>
      </c>
      <c r="C81" s="181">
        <v>470.58</v>
      </c>
      <c r="D81" s="181">
        <v>473.36</v>
      </c>
      <c r="E81" s="181"/>
      <c r="F81" s="181"/>
      <c r="G81" s="153">
        <v>1756.24</v>
      </c>
      <c r="H81" s="153">
        <v>1882.32</v>
      </c>
      <c r="I81" s="153">
        <v>1882.32</v>
      </c>
      <c r="J81" s="153">
        <v>1882.32</v>
      </c>
      <c r="K81" s="153">
        <v>1882.32</v>
      </c>
      <c r="L81" s="153">
        <v>1893.44</v>
      </c>
      <c r="M81" s="153">
        <v>1893.44</v>
      </c>
      <c r="N81" s="153">
        <v>1893.44</v>
      </c>
      <c r="O81" s="153">
        <v>1893.44</v>
      </c>
      <c r="P81" s="153">
        <v>1893.44</v>
      </c>
      <c r="Q81" s="153">
        <v>1893.44</v>
      </c>
      <c r="R81" s="153">
        <v>1893.44</v>
      </c>
      <c r="S81" s="153">
        <v>22539.599999999999</v>
      </c>
      <c r="T81" s="181"/>
      <c r="U81" s="183">
        <f t="shared" si="31"/>
        <v>3.7320753113179483</v>
      </c>
      <c r="V81" s="183">
        <f t="shared" si="32"/>
        <v>4</v>
      </c>
      <c r="W81" s="183">
        <f t="shared" si="33"/>
        <v>4</v>
      </c>
      <c r="X81" s="183">
        <f t="shared" si="34"/>
        <v>4</v>
      </c>
      <c r="Y81" s="183">
        <f t="shared" si="35"/>
        <v>4</v>
      </c>
      <c r="Z81" s="183">
        <f t="shared" si="36"/>
        <v>4</v>
      </c>
      <c r="AA81" s="183">
        <f t="shared" si="37"/>
        <v>4</v>
      </c>
      <c r="AB81" s="183">
        <f t="shared" si="38"/>
        <v>4</v>
      </c>
      <c r="AC81" s="183">
        <f t="shared" si="39"/>
        <v>4</v>
      </c>
      <c r="AD81" s="183">
        <f t="shared" si="40"/>
        <v>4</v>
      </c>
      <c r="AE81" s="183">
        <f t="shared" si="41"/>
        <v>4</v>
      </c>
      <c r="AF81" s="183">
        <f t="shared" si="42"/>
        <v>4</v>
      </c>
      <c r="AG81" s="183">
        <f t="shared" si="43"/>
        <v>47.732075311317949</v>
      </c>
      <c r="AH81" s="184">
        <f t="shared" si="44"/>
        <v>3.977672942609829</v>
      </c>
      <c r="AI81" s="200"/>
      <c r="AM81" s="150"/>
      <c r="AN81" s="180"/>
      <c r="AQ81" s="188">
        <v>3.977672942609829</v>
      </c>
      <c r="AS81" s="185">
        <f t="shared" si="45"/>
        <v>501.11140191553983</v>
      </c>
      <c r="AT81" s="186">
        <f t="shared" si="46"/>
        <v>23919.087175592664</v>
      </c>
      <c r="AU81" s="186"/>
      <c r="AV81" s="187">
        <f t="shared" si="47"/>
        <v>1379.4871755926652</v>
      </c>
      <c r="AW81" s="184">
        <f>+INDEX('DF Calcs'!E:E,MATCH(A81,'DF Calcs'!C:C,0))-AQ81</f>
        <v>0</v>
      </c>
      <c r="BE81" s="188">
        <f t="shared" si="28"/>
        <v>0</v>
      </c>
      <c r="BF81" s="151">
        <v>1</v>
      </c>
      <c r="BG81" s="188">
        <f t="shared" si="29"/>
        <v>3.977672942609829</v>
      </c>
      <c r="BI81" s="188">
        <f t="shared" si="30"/>
        <v>0</v>
      </c>
    </row>
    <row r="82" spans="1:61" s="151" customFormat="1" ht="12" customHeight="1">
      <c r="A82" s="148" t="s">
        <v>254</v>
      </c>
      <c r="B82" s="148" t="s">
        <v>255</v>
      </c>
      <c r="C82" s="181">
        <v>588.23</v>
      </c>
      <c r="D82" s="181">
        <v>591.69000000000005</v>
      </c>
      <c r="E82" s="181"/>
      <c r="F82" s="181"/>
      <c r="G82" s="153">
        <v>15916.07</v>
      </c>
      <c r="H82" s="153">
        <v>17058.669999999998</v>
      </c>
      <c r="I82" s="153">
        <v>17058.669999999998</v>
      </c>
      <c r="J82" s="153">
        <v>16470.440000000002</v>
      </c>
      <c r="K82" s="153">
        <v>17235.120000000003</v>
      </c>
      <c r="L82" s="153">
        <v>18431.13</v>
      </c>
      <c r="M82" s="153">
        <v>16981.46</v>
      </c>
      <c r="N82" s="153">
        <v>15975.630000000001</v>
      </c>
      <c r="O82" s="153">
        <v>15975.630000000001</v>
      </c>
      <c r="P82" s="153">
        <v>15975.630000000001</v>
      </c>
      <c r="Q82" s="153">
        <v>15975.630000000001</v>
      </c>
      <c r="R82" s="153">
        <v>15975.630000000001</v>
      </c>
      <c r="S82" s="153">
        <v>199029.71000000002</v>
      </c>
      <c r="T82" s="181"/>
      <c r="U82" s="183">
        <f t="shared" si="31"/>
        <v>27.05756251806266</v>
      </c>
      <c r="V82" s="183">
        <f t="shared" si="32"/>
        <v>28.999999999999996</v>
      </c>
      <c r="W82" s="183">
        <f t="shared" si="33"/>
        <v>28.999999999999996</v>
      </c>
      <c r="X82" s="183">
        <f t="shared" si="34"/>
        <v>28.000000000000004</v>
      </c>
      <c r="Y82" s="183">
        <f t="shared" si="35"/>
        <v>29.299967699709303</v>
      </c>
      <c r="Z82" s="183">
        <f t="shared" si="36"/>
        <v>31.149977183998377</v>
      </c>
      <c r="AA82" s="183">
        <f t="shared" si="37"/>
        <v>28.699927326809643</v>
      </c>
      <c r="AB82" s="183">
        <f t="shared" si="38"/>
        <v>27</v>
      </c>
      <c r="AC82" s="183">
        <f t="shared" si="39"/>
        <v>27</v>
      </c>
      <c r="AD82" s="183">
        <f t="shared" si="40"/>
        <v>27</v>
      </c>
      <c r="AE82" s="183">
        <f t="shared" si="41"/>
        <v>27</v>
      </c>
      <c r="AF82" s="183">
        <f t="shared" si="42"/>
        <v>27</v>
      </c>
      <c r="AG82" s="183">
        <f t="shared" si="43"/>
        <v>337.20743472857998</v>
      </c>
      <c r="AH82" s="184">
        <f t="shared" si="44"/>
        <v>28.100619560715</v>
      </c>
      <c r="AI82" s="200"/>
      <c r="AM82" s="150"/>
      <c r="AN82" s="180"/>
      <c r="AQ82" s="188">
        <v>28.100619560715</v>
      </c>
      <c r="AS82" s="185">
        <f t="shared" si="45"/>
        <v>626.37866613023027</v>
      </c>
      <c r="AT82" s="186">
        <f t="shared" si="46"/>
        <v>211219.54317448463</v>
      </c>
      <c r="AU82" s="186"/>
      <c r="AV82" s="187">
        <f t="shared" si="47"/>
        <v>12189.833174484607</v>
      </c>
      <c r="AW82" s="184">
        <f>+INDEX('DF Calcs'!E:E,MATCH(A82,'DF Calcs'!C:C,0))-AQ82</f>
        <v>0</v>
      </c>
      <c r="BE82" s="188">
        <f t="shared" si="28"/>
        <v>0</v>
      </c>
      <c r="BF82" s="151">
        <v>1</v>
      </c>
      <c r="BG82" s="188">
        <f t="shared" si="29"/>
        <v>28.100619560715</v>
      </c>
      <c r="BI82" s="188">
        <f t="shared" si="30"/>
        <v>0</v>
      </c>
    </row>
    <row r="83" spans="1:61" s="151" customFormat="1" ht="12" customHeight="1">
      <c r="A83" s="148" t="s">
        <v>256</v>
      </c>
      <c r="B83" s="148" t="s">
        <v>257</v>
      </c>
      <c r="C83" s="181">
        <v>158</v>
      </c>
      <c r="D83" s="181">
        <v>158.94999999999999</v>
      </c>
      <c r="E83" s="181"/>
      <c r="F83" s="181"/>
      <c r="G83" s="153">
        <v>1031.73</v>
      </c>
      <c r="H83" s="153">
        <v>1052.95</v>
      </c>
      <c r="I83" s="153">
        <v>1106.05</v>
      </c>
      <c r="J83" s="153">
        <v>1106.05</v>
      </c>
      <c r="K83" s="153">
        <v>1106.05</v>
      </c>
      <c r="L83" s="153">
        <v>1107.9499999999998</v>
      </c>
      <c r="M83" s="153">
        <v>1112.6500000000001</v>
      </c>
      <c r="N83" s="153">
        <v>1112.6500000000001</v>
      </c>
      <c r="O83" s="153">
        <v>1112.6500000000001</v>
      </c>
      <c r="P83" s="153">
        <v>1112.6500000000001</v>
      </c>
      <c r="Q83" s="153">
        <v>1112.6500000000001</v>
      </c>
      <c r="R83" s="153">
        <v>1112.6500000000001</v>
      </c>
      <c r="S83" s="153">
        <v>13186.679999999998</v>
      </c>
      <c r="T83" s="181"/>
      <c r="U83" s="183">
        <f t="shared" si="31"/>
        <v>6.5299367088607596</v>
      </c>
      <c r="V83" s="183">
        <f t="shared" si="32"/>
        <v>6.6642405063291141</v>
      </c>
      <c r="W83" s="183">
        <f t="shared" si="33"/>
        <v>7.0003164556962023</v>
      </c>
      <c r="X83" s="183">
        <f t="shared" si="34"/>
        <v>7.0003164556962023</v>
      </c>
      <c r="Y83" s="183">
        <f t="shared" si="35"/>
        <v>7.0003164556962023</v>
      </c>
      <c r="Z83" s="183">
        <f t="shared" si="36"/>
        <v>6.970430953129914</v>
      </c>
      <c r="AA83" s="183">
        <f t="shared" si="37"/>
        <v>7.0000000000000009</v>
      </c>
      <c r="AB83" s="183">
        <f t="shared" si="38"/>
        <v>7.0000000000000009</v>
      </c>
      <c r="AC83" s="183">
        <f t="shared" si="39"/>
        <v>7.0000000000000009</v>
      </c>
      <c r="AD83" s="183">
        <f t="shared" si="40"/>
        <v>7.0000000000000009</v>
      </c>
      <c r="AE83" s="183">
        <f t="shared" si="41"/>
        <v>7.0000000000000009</v>
      </c>
      <c r="AF83" s="183">
        <f t="shared" si="42"/>
        <v>7.0000000000000009</v>
      </c>
      <c r="AG83" s="183">
        <f t="shared" si="43"/>
        <v>83.165557535408396</v>
      </c>
      <c r="AH83" s="184">
        <f t="shared" si="44"/>
        <v>6.9304631279506994</v>
      </c>
      <c r="AI83" s="200"/>
      <c r="AM83" s="150"/>
      <c r="AN83" s="180"/>
      <c r="AQ83" s="188">
        <v>6.9304631279506994</v>
      </c>
      <c r="AS83" s="185">
        <f t="shared" si="45"/>
        <v>168.26866937315162</v>
      </c>
      <c r="AT83" s="186">
        <f t="shared" si="46"/>
        <v>13994.157704159454</v>
      </c>
      <c r="AU83" s="186"/>
      <c r="AV83" s="187">
        <f t="shared" si="47"/>
        <v>807.47770415945524</v>
      </c>
      <c r="AW83" s="184">
        <f>+INDEX('DF Calcs'!E:E,MATCH(A83,'DF Calcs'!C:C,0))-AQ83</f>
        <v>0</v>
      </c>
      <c r="BE83" s="188">
        <f t="shared" si="28"/>
        <v>0</v>
      </c>
      <c r="BF83" s="151">
        <v>1</v>
      </c>
      <c r="BG83" s="188">
        <f t="shared" si="29"/>
        <v>6.9304631279506994</v>
      </c>
      <c r="BI83" s="188">
        <f t="shared" si="30"/>
        <v>0</v>
      </c>
    </row>
    <row r="84" spans="1:61" s="151" customFormat="1" ht="12" customHeight="1">
      <c r="A84" s="148" t="s">
        <v>258</v>
      </c>
      <c r="B84" s="148" t="s">
        <v>259</v>
      </c>
      <c r="C84" s="181">
        <v>316</v>
      </c>
      <c r="D84" s="181">
        <v>317.91000000000003</v>
      </c>
      <c r="E84" s="181"/>
      <c r="F84" s="181"/>
      <c r="G84" s="153">
        <v>294.79000000000002</v>
      </c>
      <c r="H84" s="153">
        <v>294.79000000000002</v>
      </c>
      <c r="I84" s="153">
        <v>316.02</v>
      </c>
      <c r="J84" s="153">
        <v>316.02</v>
      </c>
      <c r="K84" s="153">
        <v>316.02</v>
      </c>
      <c r="L84" s="153">
        <v>316.02</v>
      </c>
      <c r="M84" s="153">
        <v>317.91000000000003</v>
      </c>
      <c r="N84" s="153">
        <v>317.91000000000003</v>
      </c>
      <c r="O84" s="153">
        <v>317.91000000000003</v>
      </c>
      <c r="P84" s="153">
        <v>317.91000000000003</v>
      </c>
      <c r="Q84" s="153">
        <v>317.91000000000003</v>
      </c>
      <c r="R84" s="153">
        <v>317.91000000000003</v>
      </c>
      <c r="S84" s="153">
        <v>3761.119999999999</v>
      </c>
      <c r="T84" s="181"/>
      <c r="U84" s="183">
        <f t="shared" si="31"/>
        <v>0.93287974683544306</v>
      </c>
      <c r="V84" s="183">
        <f t="shared" si="32"/>
        <v>0.93287974683544306</v>
      </c>
      <c r="W84" s="183">
        <f t="shared" si="33"/>
        <v>1.0000632911392404</v>
      </c>
      <c r="X84" s="183">
        <f t="shared" si="34"/>
        <v>1.0000632911392404</v>
      </c>
      <c r="Y84" s="183">
        <f t="shared" si="35"/>
        <v>1.0000632911392404</v>
      </c>
      <c r="Z84" s="183">
        <f t="shared" si="36"/>
        <v>0.99405492120411421</v>
      </c>
      <c r="AA84" s="183">
        <f t="shared" si="37"/>
        <v>1</v>
      </c>
      <c r="AB84" s="183">
        <f t="shared" si="38"/>
        <v>1</v>
      </c>
      <c r="AC84" s="183">
        <f t="shared" si="39"/>
        <v>1</v>
      </c>
      <c r="AD84" s="183">
        <f t="shared" si="40"/>
        <v>1</v>
      </c>
      <c r="AE84" s="183">
        <f t="shared" si="41"/>
        <v>1</v>
      </c>
      <c r="AF84" s="183">
        <f t="shared" si="42"/>
        <v>1</v>
      </c>
      <c r="AG84" s="183">
        <f t="shared" si="43"/>
        <v>11.860004288292721</v>
      </c>
      <c r="AH84" s="184">
        <f t="shared" si="44"/>
        <v>0.98833369069106014</v>
      </c>
      <c r="AI84" s="200"/>
      <c r="AM84" s="150"/>
      <c r="AN84" s="180"/>
      <c r="AQ84" s="188">
        <v>0.98833369069106014</v>
      </c>
      <c r="AS84" s="185">
        <f t="shared" si="45"/>
        <v>336.54792501049792</v>
      </c>
      <c r="AT84" s="186">
        <f t="shared" si="46"/>
        <v>3991.4598338405226</v>
      </c>
      <c r="AU84" s="186"/>
      <c r="AV84" s="187">
        <f t="shared" si="47"/>
        <v>230.33983384052362</v>
      </c>
      <c r="AW84" s="184">
        <f>+INDEX('DF Calcs'!E:E,MATCH(A84,'DF Calcs'!C:C,0))-AQ84</f>
        <v>0</v>
      </c>
      <c r="BE84" s="188">
        <f t="shared" si="28"/>
        <v>0</v>
      </c>
      <c r="BF84" s="151">
        <v>1</v>
      </c>
      <c r="BG84" s="188">
        <f t="shared" si="29"/>
        <v>0.98833369069106014</v>
      </c>
      <c r="BI84" s="188">
        <f t="shared" si="30"/>
        <v>0</v>
      </c>
    </row>
    <row r="85" spans="1:61" s="151" customFormat="1" ht="12" customHeight="1">
      <c r="A85" s="148" t="s">
        <v>260</v>
      </c>
      <c r="B85" s="148" t="s">
        <v>261</v>
      </c>
      <c r="C85" s="181">
        <v>474.01</v>
      </c>
      <c r="D85" s="181">
        <v>476.86</v>
      </c>
      <c r="E85" s="181"/>
      <c r="F85" s="181"/>
      <c r="G85" s="153">
        <v>4421.7</v>
      </c>
      <c r="H85" s="153">
        <v>4485.38</v>
      </c>
      <c r="I85" s="153">
        <v>4740.26</v>
      </c>
      <c r="J85" s="153">
        <v>4740.26</v>
      </c>
      <c r="K85" s="153">
        <v>4740.26</v>
      </c>
      <c r="L85" s="153">
        <v>4740.26</v>
      </c>
      <c r="M85" s="153">
        <v>4762.8999999999996</v>
      </c>
      <c r="N85" s="153">
        <v>4762.8999999999996</v>
      </c>
      <c r="O85" s="153">
        <v>4762.8999999999996</v>
      </c>
      <c r="P85" s="153">
        <v>4762.8999999999996</v>
      </c>
      <c r="Q85" s="153">
        <v>4762.8999999999996</v>
      </c>
      <c r="R85" s="153">
        <v>4762.8999999999996</v>
      </c>
      <c r="S85" s="153">
        <v>56445.520000000011</v>
      </c>
      <c r="T85" s="181"/>
      <c r="U85" s="183">
        <f t="shared" si="31"/>
        <v>9.3282842134132196</v>
      </c>
      <c r="V85" s="183">
        <f t="shared" si="32"/>
        <v>9.4626273707305764</v>
      </c>
      <c r="W85" s="183">
        <f t="shared" si="33"/>
        <v>10.000337545621401</v>
      </c>
      <c r="X85" s="183">
        <f t="shared" si="34"/>
        <v>10.000337545621401</v>
      </c>
      <c r="Y85" s="183">
        <f t="shared" si="35"/>
        <v>10.000337545621401</v>
      </c>
      <c r="Z85" s="183">
        <f t="shared" si="36"/>
        <v>9.9405695591997656</v>
      </c>
      <c r="AA85" s="183">
        <f t="shared" si="37"/>
        <v>9.9880468061904946</v>
      </c>
      <c r="AB85" s="183">
        <f t="shared" si="38"/>
        <v>9.9880468061904946</v>
      </c>
      <c r="AC85" s="183">
        <f t="shared" si="39"/>
        <v>9.9880468061904946</v>
      </c>
      <c r="AD85" s="183">
        <f t="shared" si="40"/>
        <v>9.9880468061904946</v>
      </c>
      <c r="AE85" s="183">
        <f t="shared" si="41"/>
        <v>9.9880468061904946</v>
      </c>
      <c r="AF85" s="183">
        <f t="shared" si="42"/>
        <v>9.9880468061904946</v>
      </c>
      <c r="AG85" s="183">
        <f t="shared" si="43"/>
        <v>118.66077461735074</v>
      </c>
      <c r="AH85" s="184">
        <f t="shared" si="44"/>
        <v>9.8883978847792289</v>
      </c>
      <c r="AI85" s="200"/>
      <c r="AM85" s="150"/>
      <c r="AN85" s="180"/>
      <c r="AQ85" s="188">
        <v>9.8883978847792289</v>
      </c>
      <c r="AS85" s="185">
        <f t="shared" si="45"/>
        <v>504.81659438364949</v>
      </c>
      <c r="AT85" s="186">
        <f t="shared" si="46"/>
        <v>59901.928129256798</v>
      </c>
      <c r="AU85" s="186"/>
      <c r="AV85" s="187">
        <f t="shared" si="47"/>
        <v>3456.4081292567862</v>
      </c>
      <c r="AW85" s="184">
        <f>+INDEX('DF Calcs'!E:E,MATCH(A85,'DF Calcs'!C:C,0))-AQ85</f>
        <v>0</v>
      </c>
      <c r="BE85" s="188">
        <f t="shared" si="28"/>
        <v>0</v>
      </c>
      <c r="BF85" s="151">
        <v>1</v>
      </c>
      <c r="BG85" s="188">
        <f t="shared" si="29"/>
        <v>9.8883978847792289</v>
      </c>
      <c r="BI85" s="188">
        <f t="shared" si="30"/>
        <v>0</v>
      </c>
    </row>
    <row r="86" spans="1:61" s="151" customFormat="1" ht="12" customHeight="1">
      <c r="A86" s="148" t="s">
        <v>262</v>
      </c>
      <c r="B86" s="148" t="s">
        <v>263</v>
      </c>
      <c r="C86" s="181">
        <v>225.55</v>
      </c>
      <c r="D86" s="181">
        <v>226.89</v>
      </c>
      <c r="E86" s="181"/>
      <c r="F86" s="181"/>
      <c r="G86" s="153">
        <v>667.09</v>
      </c>
      <c r="H86" s="153">
        <v>714.99</v>
      </c>
      <c r="I86" s="153">
        <v>714.99</v>
      </c>
      <c r="J86" s="153">
        <v>1202.18</v>
      </c>
      <c r="K86" s="153">
        <v>1202.18</v>
      </c>
      <c r="L86" s="153">
        <v>1209.32</v>
      </c>
      <c r="M86" s="153">
        <v>1209.32</v>
      </c>
      <c r="N86" s="153">
        <v>1209.32</v>
      </c>
      <c r="O86" s="153">
        <v>1209.32</v>
      </c>
      <c r="P86" s="153">
        <v>1209.32</v>
      </c>
      <c r="Q86" s="153">
        <v>1209.32</v>
      </c>
      <c r="R86" s="153">
        <v>1209.32</v>
      </c>
      <c r="S86" s="153">
        <v>12966.669999999998</v>
      </c>
      <c r="T86" s="181"/>
      <c r="U86" s="183">
        <f t="shared" si="31"/>
        <v>2.9576147195743738</v>
      </c>
      <c r="V86" s="183">
        <f t="shared" si="32"/>
        <v>3.1699844823764129</v>
      </c>
      <c r="W86" s="183">
        <f t="shared" si="33"/>
        <v>3.1699844823764129</v>
      </c>
      <c r="X86" s="183">
        <f t="shared" si="34"/>
        <v>5.3299933495898912</v>
      </c>
      <c r="Y86" s="183">
        <f t="shared" si="35"/>
        <v>5.3299933495898912</v>
      </c>
      <c r="Z86" s="183">
        <f t="shared" si="36"/>
        <v>5.3299836925382342</v>
      </c>
      <c r="AA86" s="183">
        <f t="shared" si="37"/>
        <v>5.3299836925382342</v>
      </c>
      <c r="AB86" s="183">
        <f t="shared" si="38"/>
        <v>5.3299836925382342</v>
      </c>
      <c r="AC86" s="183">
        <f t="shared" si="39"/>
        <v>5.3299836925382342</v>
      </c>
      <c r="AD86" s="183">
        <f t="shared" si="40"/>
        <v>5.3299836925382342</v>
      </c>
      <c r="AE86" s="183">
        <f t="shared" si="41"/>
        <v>5.3299836925382342</v>
      </c>
      <c r="AF86" s="183">
        <f t="shared" si="42"/>
        <v>5.3299836925382342</v>
      </c>
      <c r="AG86" s="183">
        <f t="shared" si="43"/>
        <v>57.267456231274629</v>
      </c>
      <c r="AH86" s="184">
        <f t="shared" si="44"/>
        <v>4.772288019272886</v>
      </c>
      <c r="AI86" s="200"/>
      <c r="AM86" s="150"/>
      <c r="AN86" s="180"/>
      <c r="AQ86" s="188">
        <v>4.772288019272886</v>
      </c>
      <c r="AS86" s="185">
        <f t="shared" si="45"/>
        <v>240.19174831125744</v>
      </c>
      <c r="AT86" s="186">
        <f t="shared" si="46"/>
        <v>13755.170433528268</v>
      </c>
      <c r="AU86" s="186"/>
      <c r="AV86" s="187">
        <f t="shared" si="47"/>
        <v>788.50043352827015</v>
      </c>
      <c r="AW86" s="184">
        <f>+INDEX('DF Calcs'!E:E,MATCH(A86,'DF Calcs'!C:C,0))-AQ86</f>
        <v>0</v>
      </c>
      <c r="BE86" s="188">
        <f t="shared" si="28"/>
        <v>0</v>
      </c>
      <c r="BF86" s="151">
        <v>1</v>
      </c>
      <c r="BG86" s="188">
        <f t="shared" si="29"/>
        <v>4.772288019272886</v>
      </c>
      <c r="BI86" s="188">
        <f t="shared" si="30"/>
        <v>0</v>
      </c>
    </row>
    <row r="87" spans="1:61" s="151" customFormat="1" ht="12" customHeight="1">
      <c r="A87" s="148" t="s">
        <v>264</v>
      </c>
      <c r="B87" s="148" t="s">
        <v>265</v>
      </c>
      <c r="C87" s="181">
        <v>11.72</v>
      </c>
      <c r="D87" s="181">
        <v>11.79</v>
      </c>
      <c r="E87" s="181"/>
      <c r="F87" s="181"/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23.44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23.44</v>
      </c>
      <c r="T87" s="181"/>
      <c r="U87" s="183">
        <f t="shared" si="31"/>
        <v>0</v>
      </c>
      <c r="V87" s="183">
        <f t="shared" si="32"/>
        <v>0</v>
      </c>
      <c r="W87" s="183">
        <f t="shared" si="33"/>
        <v>0</v>
      </c>
      <c r="X87" s="183">
        <f t="shared" si="34"/>
        <v>0</v>
      </c>
      <c r="Y87" s="183">
        <f t="shared" si="35"/>
        <v>0</v>
      </c>
      <c r="Z87" s="183">
        <f t="shared" si="36"/>
        <v>1.9881255301102632</v>
      </c>
      <c r="AA87" s="183">
        <f t="shared" si="37"/>
        <v>0</v>
      </c>
      <c r="AB87" s="183">
        <f t="shared" si="38"/>
        <v>0</v>
      </c>
      <c r="AC87" s="183">
        <f t="shared" si="39"/>
        <v>0</v>
      </c>
      <c r="AD87" s="183">
        <f t="shared" si="40"/>
        <v>0</v>
      </c>
      <c r="AE87" s="183">
        <f t="shared" si="41"/>
        <v>0</v>
      </c>
      <c r="AF87" s="183">
        <f t="shared" si="42"/>
        <v>0</v>
      </c>
      <c r="AG87" s="183">
        <f t="shared" si="43"/>
        <v>1.9881255301102632</v>
      </c>
      <c r="AH87" s="184">
        <f t="shared" si="44"/>
        <v>0.16567712750918859</v>
      </c>
      <c r="AI87" s="200"/>
      <c r="AM87" s="150"/>
      <c r="AN87" s="180"/>
      <c r="AQ87" s="188">
        <v>0.16567712750918859</v>
      </c>
      <c r="AS87" s="185">
        <f t="shared" si="45"/>
        <v>12.481205485432259</v>
      </c>
      <c r="AT87" s="186">
        <f t="shared" si="46"/>
        <v>24.814203272140134</v>
      </c>
      <c r="AU87" s="186"/>
      <c r="AV87" s="187">
        <f t="shared" si="47"/>
        <v>1.3742032721401323</v>
      </c>
      <c r="AW87" s="184" t="e">
        <f>+INDEX('DF Calcs'!E:E,MATCH(A87,'DF Calcs'!C:C,0))-AQ87</f>
        <v>#N/A</v>
      </c>
      <c r="BE87" s="188">
        <f t="shared" si="28"/>
        <v>0</v>
      </c>
      <c r="BG87" s="188">
        <f t="shared" si="29"/>
        <v>0</v>
      </c>
      <c r="BI87" s="188">
        <f t="shared" si="30"/>
        <v>0</v>
      </c>
    </row>
    <row r="88" spans="1:61" s="151" customFormat="1" ht="12" customHeight="1">
      <c r="A88" s="148" t="s">
        <v>266</v>
      </c>
      <c r="B88" s="148" t="s">
        <v>267</v>
      </c>
      <c r="C88" s="181">
        <v>11.72</v>
      </c>
      <c r="D88" s="181">
        <v>11.79</v>
      </c>
      <c r="E88" s="181"/>
      <c r="F88" s="181"/>
      <c r="G88" s="153">
        <v>459.06</v>
      </c>
      <c r="H88" s="153">
        <v>545.31000000000006</v>
      </c>
      <c r="I88" s="153">
        <v>689.9</v>
      </c>
      <c r="J88" s="153">
        <v>855.56000000000006</v>
      </c>
      <c r="K88" s="153">
        <v>597.72</v>
      </c>
      <c r="L88" s="153">
        <v>471.25</v>
      </c>
      <c r="M88" s="153">
        <v>544.81999999999994</v>
      </c>
      <c r="N88" s="153">
        <v>377.28</v>
      </c>
      <c r="O88" s="153">
        <v>341.91</v>
      </c>
      <c r="P88" s="153">
        <v>165.06</v>
      </c>
      <c r="Q88" s="153">
        <v>271.17</v>
      </c>
      <c r="R88" s="153">
        <v>471.6</v>
      </c>
      <c r="S88" s="153">
        <v>5790.64</v>
      </c>
      <c r="T88" s="181"/>
      <c r="U88" s="183">
        <f t="shared" si="31"/>
        <v>39.168941979522181</v>
      </c>
      <c r="V88" s="183">
        <f t="shared" si="32"/>
        <v>46.528156996587036</v>
      </c>
      <c r="W88" s="183">
        <f t="shared" si="33"/>
        <v>58.865187713310576</v>
      </c>
      <c r="X88" s="183">
        <f t="shared" si="34"/>
        <v>73</v>
      </c>
      <c r="Y88" s="183">
        <f t="shared" si="35"/>
        <v>51</v>
      </c>
      <c r="Z88" s="183">
        <f t="shared" si="36"/>
        <v>39.97031382527566</v>
      </c>
      <c r="AA88" s="183">
        <f t="shared" si="37"/>
        <v>46.210347752332481</v>
      </c>
      <c r="AB88" s="183">
        <f t="shared" si="38"/>
        <v>32</v>
      </c>
      <c r="AC88" s="183">
        <f t="shared" si="39"/>
        <v>29.000000000000004</v>
      </c>
      <c r="AD88" s="183">
        <f t="shared" si="40"/>
        <v>14.000000000000002</v>
      </c>
      <c r="AE88" s="183">
        <f t="shared" si="41"/>
        <v>23.000000000000004</v>
      </c>
      <c r="AF88" s="183">
        <f t="shared" si="42"/>
        <v>40.000000000000007</v>
      </c>
      <c r="AG88" s="183">
        <f t="shared" si="43"/>
        <v>492.74294826702794</v>
      </c>
      <c r="AH88" s="184">
        <f t="shared" si="44"/>
        <v>41.061912355585662</v>
      </c>
      <c r="AI88" s="200"/>
      <c r="AM88" s="150"/>
      <c r="AN88" s="180"/>
      <c r="AQ88" s="188">
        <v>41.061912355585662</v>
      </c>
      <c r="AS88" s="185">
        <f t="shared" si="45"/>
        <v>12.481205485432259</v>
      </c>
      <c r="AT88" s="186">
        <f t="shared" si="46"/>
        <v>6150.0259888184937</v>
      </c>
      <c r="AU88" s="186"/>
      <c r="AV88" s="187">
        <f t="shared" si="47"/>
        <v>359.38598881849339</v>
      </c>
      <c r="AW88" s="184">
        <f>+INDEX('DF Calcs'!E:E,MATCH(A88,'DF Calcs'!C:C,0))-AQ88</f>
        <v>0.16567712750919128</v>
      </c>
      <c r="BE88" s="188">
        <f t="shared" si="28"/>
        <v>0</v>
      </c>
      <c r="BG88" s="188">
        <f t="shared" si="29"/>
        <v>0</v>
      </c>
      <c r="BI88" s="188">
        <f t="shared" si="30"/>
        <v>0</v>
      </c>
    </row>
    <row r="89" spans="1:61" s="151" customFormat="1" ht="12" customHeight="1">
      <c r="A89" s="148" t="s">
        <v>268</v>
      </c>
      <c r="B89" s="148" t="s">
        <v>269</v>
      </c>
      <c r="C89" s="181">
        <v>21.53</v>
      </c>
      <c r="D89" s="181">
        <v>21.66</v>
      </c>
      <c r="E89" s="181"/>
      <c r="F89" s="181"/>
      <c r="G89" s="153">
        <v>20.09</v>
      </c>
      <c r="H89" s="153">
        <v>43.06</v>
      </c>
      <c r="I89" s="153">
        <v>43.06</v>
      </c>
      <c r="J89" s="153">
        <v>21.53</v>
      </c>
      <c r="K89" s="153">
        <v>43.06</v>
      </c>
      <c r="L89" s="153">
        <v>626.48</v>
      </c>
      <c r="M89" s="153">
        <v>346.56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1143.8399999999999</v>
      </c>
      <c r="T89" s="181"/>
      <c r="U89" s="183">
        <f t="shared" si="31"/>
        <v>0.93311658151416621</v>
      </c>
      <c r="V89" s="183">
        <f t="shared" si="32"/>
        <v>2</v>
      </c>
      <c r="W89" s="183">
        <f t="shared" si="33"/>
        <v>2</v>
      </c>
      <c r="X89" s="183">
        <f t="shared" si="34"/>
        <v>1</v>
      </c>
      <c r="Y89" s="183">
        <f t="shared" si="35"/>
        <v>2</v>
      </c>
      <c r="Z89" s="183">
        <f t="shared" si="36"/>
        <v>28.923361034164358</v>
      </c>
      <c r="AA89" s="183">
        <f t="shared" si="37"/>
        <v>16</v>
      </c>
      <c r="AB89" s="183">
        <f t="shared" si="38"/>
        <v>0</v>
      </c>
      <c r="AC89" s="183">
        <f t="shared" si="39"/>
        <v>0</v>
      </c>
      <c r="AD89" s="183">
        <f t="shared" si="40"/>
        <v>0</v>
      </c>
      <c r="AE89" s="183">
        <f t="shared" si="41"/>
        <v>0</v>
      </c>
      <c r="AF89" s="183">
        <f t="shared" si="42"/>
        <v>0</v>
      </c>
      <c r="AG89" s="183">
        <f t="shared" si="43"/>
        <v>52.856477615678529</v>
      </c>
      <c r="AH89" s="184">
        <f t="shared" si="44"/>
        <v>4.4047064679732104</v>
      </c>
      <c r="AI89" s="200"/>
      <c r="AM89" s="180"/>
      <c r="AN89" s="201"/>
      <c r="AQ89" s="188">
        <v>4.4047064679732104</v>
      </c>
      <c r="AS89" s="185">
        <f t="shared" si="45"/>
        <v>22.929848245501507</v>
      </c>
      <c r="AT89" s="186">
        <f t="shared" si="46"/>
        <v>1211.991010519256</v>
      </c>
      <c r="AU89" s="186"/>
      <c r="AV89" s="187">
        <f t="shared" si="47"/>
        <v>68.151010519256033</v>
      </c>
      <c r="AW89" s="184">
        <f>+INDEX('DF Calcs'!E:E,MATCH(A89,'DF Calcs'!C:C,0))-AQ89</f>
        <v>0</v>
      </c>
      <c r="BE89" s="188">
        <f t="shared" ref="BE89:BE120" si="48">$AQ89*$BD89</f>
        <v>0</v>
      </c>
      <c r="BG89" s="188">
        <f t="shared" ref="BG89:BG120" si="49">$AQ89*$BF89</f>
        <v>0</v>
      </c>
      <c r="BI89" s="188">
        <f t="shared" ref="BI89:BI120" si="50">$AQ89*$BH89</f>
        <v>0</v>
      </c>
    </row>
    <row r="90" spans="1:61" s="151" customFormat="1" ht="12" customHeight="1">
      <c r="A90" s="148" t="s">
        <v>270</v>
      </c>
      <c r="B90" s="148" t="s">
        <v>271</v>
      </c>
      <c r="C90" s="181">
        <v>27.96</v>
      </c>
      <c r="D90" s="181">
        <v>28.13</v>
      </c>
      <c r="E90" s="181"/>
      <c r="F90" s="181"/>
      <c r="G90" s="153">
        <v>0</v>
      </c>
      <c r="H90" s="153">
        <v>0</v>
      </c>
      <c r="I90" s="153">
        <v>83.88</v>
      </c>
      <c r="J90" s="153">
        <v>55.92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112.52</v>
      </c>
      <c r="S90" s="153">
        <v>252.32</v>
      </c>
      <c r="T90" s="181"/>
      <c r="U90" s="183">
        <f t="shared" si="31"/>
        <v>0</v>
      </c>
      <c r="V90" s="183">
        <f t="shared" si="32"/>
        <v>0</v>
      </c>
      <c r="W90" s="183">
        <f t="shared" si="33"/>
        <v>2.9999999999999996</v>
      </c>
      <c r="X90" s="183">
        <f t="shared" si="34"/>
        <v>2</v>
      </c>
      <c r="Y90" s="183">
        <f t="shared" si="35"/>
        <v>0</v>
      </c>
      <c r="Z90" s="183">
        <f t="shared" si="36"/>
        <v>0</v>
      </c>
      <c r="AA90" s="183">
        <f t="shared" si="37"/>
        <v>0</v>
      </c>
      <c r="AB90" s="183">
        <f t="shared" si="38"/>
        <v>0</v>
      </c>
      <c r="AC90" s="183">
        <f t="shared" si="39"/>
        <v>0</v>
      </c>
      <c r="AD90" s="183">
        <f t="shared" si="40"/>
        <v>0</v>
      </c>
      <c r="AE90" s="183">
        <f t="shared" si="41"/>
        <v>0</v>
      </c>
      <c r="AF90" s="183">
        <f t="shared" si="42"/>
        <v>4</v>
      </c>
      <c r="AG90" s="183">
        <f t="shared" si="43"/>
        <v>9</v>
      </c>
      <c r="AH90" s="184">
        <f t="shared" si="44"/>
        <v>0.75</v>
      </c>
      <c r="AI90" s="200"/>
      <c r="AM90" s="150"/>
      <c r="AN90" s="180"/>
      <c r="AQ90" s="188">
        <v>0.75</v>
      </c>
      <c r="AS90" s="185">
        <f t="shared" si="45"/>
        <v>29.77916117940708</v>
      </c>
      <c r="AT90" s="186">
        <f t="shared" si="46"/>
        <v>268.01245061466369</v>
      </c>
      <c r="AU90" s="186"/>
      <c r="AV90" s="187">
        <f t="shared" si="47"/>
        <v>15.692450614663699</v>
      </c>
      <c r="AW90" s="184">
        <f>+INDEX('DF Calcs'!E:E,MATCH(A90,'DF Calcs'!C:C,0))-AQ90</f>
        <v>0</v>
      </c>
      <c r="BE90" s="188">
        <f t="shared" si="48"/>
        <v>0</v>
      </c>
      <c r="BG90" s="188">
        <f t="shared" si="49"/>
        <v>0</v>
      </c>
      <c r="BI90" s="188">
        <f t="shared" si="50"/>
        <v>0</v>
      </c>
    </row>
    <row r="91" spans="1:61" s="151" customFormat="1" ht="12" customHeight="1">
      <c r="A91" s="148" t="s">
        <v>272</v>
      </c>
      <c r="B91" s="148" t="s">
        <v>273</v>
      </c>
      <c r="C91" s="181">
        <v>33.520000000000003</v>
      </c>
      <c r="D91" s="181">
        <v>33.72</v>
      </c>
      <c r="E91" s="181"/>
      <c r="F91" s="181"/>
      <c r="G91" s="153">
        <v>125.08</v>
      </c>
      <c r="H91" s="153">
        <v>33.520000000000003</v>
      </c>
      <c r="I91" s="153">
        <v>201.12</v>
      </c>
      <c r="J91" s="153">
        <v>429.38</v>
      </c>
      <c r="K91" s="153">
        <v>299.94</v>
      </c>
      <c r="L91" s="153">
        <v>2832.48</v>
      </c>
      <c r="M91" s="153">
        <v>1787.16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5708.68</v>
      </c>
      <c r="T91" s="181"/>
      <c r="U91" s="183">
        <f t="shared" si="31"/>
        <v>3.7315035799522671</v>
      </c>
      <c r="V91" s="183">
        <f t="shared" si="32"/>
        <v>1</v>
      </c>
      <c r="W91" s="183">
        <f t="shared" si="33"/>
        <v>6</v>
      </c>
      <c r="X91" s="183">
        <f t="shared" si="34"/>
        <v>12.809665871121718</v>
      </c>
      <c r="Y91" s="183">
        <f t="shared" si="35"/>
        <v>8.9480906921241044</v>
      </c>
      <c r="Z91" s="183">
        <f t="shared" si="36"/>
        <v>84</v>
      </c>
      <c r="AA91" s="183">
        <f t="shared" si="37"/>
        <v>53.000000000000007</v>
      </c>
      <c r="AB91" s="183">
        <f t="shared" si="38"/>
        <v>0</v>
      </c>
      <c r="AC91" s="183">
        <f t="shared" si="39"/>
        <v>0</v>
      </c>
      <c r="AD91" s="183">
        <f t="shared" si="40"/>
        <v>0</v>
      </c>
      <c r="AE91" s="183">
        <f t="shared" si="41"/>
        <v>0</v>
      </c>
      <c r="AF91" s="183">
        <f t="shared" si="42"/>
        <v>0</v>
      </c>
      <c r="AG91" s="183">
        <f t="shared" si="43"/>
        <v>169.48926014319809</v>
      </c>
      <c r="AH91" s="184">
        <f t="shared" si="44"/>
        <v>14.124105011933175</v>
      </c>
      <c r="AI91" s="200"/>
      <c r="AM91" s="150"/>
      <c r="AN91" s="180"/>
      <c r="AQ91" s="188">
        <v>14.124105011933175</v>
      </c>
      <c r="AS91" s="185">
        <f t="shared" si="45"/>
        <v>35.696882864187941</v>
      </c>
      <c r="AT91" s="186">
        <f t="shared" si="46"/>
        <v>6050.2382660696203</v>
      </c>
      <c r="AU91" s="186"/>
      <c r="AV91" s="187">
        <f t="shared" si="47"/>
        <v>341.55826606962</v>
      </c>
      <c r="AW91" s="184">
        <f>+INDEX('DF Calcs'!E:E,MATCH(A91,'DF Calcs'!C:C,0))-AQ91</f>
        <v>0</v>
      </c>
      <c r="BE91" s="188">
        <f t="shared" si="48"/>
        <v>0</v>
      </c>
      <c r="BG91" s="188">
        <f t="shared" si="49"/>
        <v>0</v>
      </c>
      <c r="BI91" s="188">
        <f t="shared" si="50"/>
        <v>0</v>
      </c>
    </row>
    <row r="92" spans="1:61" s="151" customFormat="1" ht="12" customHeight="1">
      <c r="A92" s="148" t="s">
        <v>274</v>
      </c>
      <c r="B92" s="148" t="s">
        <v>275</v>
      </c>
      <c r="C92" s="181">
        <v>7.19</v>
      </c>
      <c r="D92" s="181">
        <v>7.23</v>
      </c>
      <c r="E92" s="181"/>
      <c r="F92" s="181"/>
      <c r="G92" s="153">
        <v>10043.380000000001</v>
      </c>
      <c r="H92" s="153">
        <v>11010.55</v>
      </c>
      <c r="I92" s="153">
        <v>11013.279999999999</v>
      </c>
      <c r="J92" s="153">
        <v>9352.84</v>
      </c>
      <c r="K92" s="153">
        <v>9145.2000000000007</v>
      </c>
      <c r="L92" s="153">
        <v>9070.02</v>
      </c>
      <c r="M92" s="153">
        <v>9046.5300000000007</v>
      </c>
      <c r="N92" s="153">
        <v>9044.73</v>
      </c>
      <c r="O92" s="153">
        <v>9044.73</v>
      </c>
      <c r="P92" s="153">
        <v>9044.73</v>
      </c>
      <c r="Q92" s="153">
        <v>9051.9599999999991</v>
      </c>
      <c r="R92" s="153">
        <v>8647.08</v>
      </c>
      <c r="S92" s="153">
        <v>113515.02999999998</v>
      </c>
      <c r="T92" s="181"/>
      <c r="U92" s="183">
        <f t="shared" si="31"/>
        <v>1396.8539638386649</v>
      </c>
      <c r="V92" s="183">
        <f t="shared" si="32"/>
        <v>1531.3699582753823</v>
      </c>
      <c r="W92" s="183">
        <f t="shared" si="33"/>
        <v>1531.7496522948538</v>
      </c>
      <c r="X92" s="183">
        <f t="shared" si="34"/>
        <v>1300.8122392211403</v>
      </c>
      <c r="Y92" s="183">
        <f t="shared" si="35"/>
        <v>1271.9332406119611</v>
      </c>
      <c r="Z92" s="183">
        <f t="shared" si="36"/>
        <v>1254.4979253112033</v>
      </c>
      <c r="AA92" s="183">
        <f t="shared" si="37"/>
        <v>1251.2489626556016</v>
      </c>
      <c r="AB92" s="183">
        <f t="shared" si="38"/>
        <v>1250.9999999999998</v>
      </c>
      <c r="AC92" s="183">
        <f t="shared" si="39"/>
        <v>1250.9999999999998</v>
      </c>
      <c r="AD92" s="183">
        <f t="shared" si="40"/>
        <v>1250.9999999999998</v>
      </c>
      <c r="AE92" s="183">
        <f t="shared" si="41"/>
        <v>1251.9999999999998</v>
      </c>
      <c r="AF92" s="183">
        <f t="shared" si="42"/>
        <v>1196</v>
      </c>
      <c r="AG92" s="183">
        <f t="shared" si="43"/>
        <v>15739.465942208808</v>
      </c>
      <c r="AH92" s="184">
        <f t="shared" si="44"/>
        <v>1311.6221618507341</v>
      </c>
      <c r="AI92" s="200"/>
      <c r="AM92" s="150"/>
      <c r="AN92" s="180"/>
      <c r="AP92" s="153">
        <v>-922</v>
      </c>
      <c r="AQ92" s="188">
        <v>389.62216185073407</v>
      </c>
      <c r="AS92" s="185">
        <f t="shared" si="45"/>
        <v>7.6538690126951012</v>
      </c>
      <c r="AT92" s="186">
        <f t="shared" si="46"/>
        <v>35785.403894983305</v>
      </c>
      <c r="AU92" s="186"/>
      <c r="AV92" s="187">
        <f t="shared" si="47"/>
        <v>-77729.62610501668</v>
      </c>
      <c r="AW92" s="184">
        <f>+INDEX('DF Calcs'!E:E,MATCH(A92,'DF Calcs'!C:C,0))-AQ92</f>
        <v>0</v>
      </c>
      <c r="BE92" s="188">
        <f t="shared" si="48"/>
        <v>0</v>
      </c>
      <c r="BG92" s="188">
        <f t="shared" si="49"/>
        <v>0</v>
      </c>
      <c r="BI92" s="188">
        <f t="shared" si="50"/>
        <v>0</v>
      </c>
    </row>
    <row r="93" spans="1:61" s="151" customFormat="1" ht="12" customHeight="1">
      <c r="A93" s="148" t="s">
        <v>276</v>
      </c>
      <c r="B93" s="148" t="s">
        <v>277</v>
      </c>
      <c r="C93" s="181">
        <v>14.38</v>
      </c>
      <c r="D93" s="181">
        <v>14.46</v>
      </c>
      <c r="E93" s="181"/>
      <c r="F93" s="181"/>
      <c r="G93" s="153">
        <v>187.88</v>
      </c>
      <c r="H93" s="153">
        <v>166.33</v>
      </c>
      <c r="I93" s="153">
        <v>-61.579999999999984</v>
      </c>
      <c r="J93" s="153">
        <v>176.15</v>
      </c>
      <c r="K93" s="153">
        <v>186.94</v>
      </c>
      <c r="L93" s="153">
        <v>177.13</v>
      </c>
      <c r="M93" s="153">
        <v>173.52</v>
      </c>
      <c r="N93" s="153">
        <v>173.52</v>
      </c>
      <c r="O93" s="153">
        <v>166.29000000000002</v>
      </c>
      <c r="P93" s="153">
        <v>130.14000000000001</v>
      </c>
      <c r="Q93" s="153">
        <v>130.14000000000001</v>
      </c>
      <c r="R93" s="153">
        <v>130.14000000000001</v>
      </c>
      <c r="S93" s="153">
        <v>1736.6000000000004</v>
      </c>
      <c r="T93" s="181"/>
      <c r="U93" s="183">
        <f t="shared" si="31"/>
        <v>13.065368567454797</v>
      </c>
      <c r="V93" s="183">
        <f t="shared" si="32"/>
        <v>11.566759388038943</v>
      </c>
      <c r="W93" s="183">
        <f t="shared" si="33"/>
        <v>-4.2823365785813614</v>
      </c>
      <c r="X93" s="183">
        <f t="shared" si="34"/>
        <v>12.249652294853963</v>
      </c>
      <c r="Y93" s="183">
        <f t="shared" si="35"/>
        <v>13</v>
      </c>
      <c r="Z93" s="183">
        <f t="shared" si="36"/>
        <v>12.249654218533886</v>
      </c>
      <c r="AA93" s="183">
        <f t="shared" si="37"/>
        <v>12</v>
      </c>
      <c r="AB93" s="183">
        <f t="shared" si="38"/>
        <v>12</v>
      </c>
      <c r="AC93" s="183">
        <f t="shared" si="39"/>
        <v>11.5</v>
      </c>
      <c r="AD93" s="183">
        <f t="shared" si="40"/>
        <v>9</v>
      </c>
      <c r="AE93" s="183">
        <f t="shared" si="41"/>
        <v>9</v>
      </c>
      <c r="AF93" s="183">
        <f t="shared" si="42"/>
        <v>9</v>
      </c>
      <c r="AG93" s="183">
        <f t="shared" ref="AG93:AG124" si="51">+SUM(U93:AF93)</f>
        <v>120.34909789030021</v>
      </c>
      <c r="AH93" s="184">
        <f t="shared" ref="AH93:AH124" si="52">SUM(U93:AF93)/12</f>
        <v>10.029091490858351</v>
      </c>
      <c r="AI93" s="200"/>
      <c r="AM93" s="150"/>
      <c r="AN93" s="180"/>
      <c r="AQ93" s="188">
        <v>10.029091490858351</v>
      </c>
      <c r="AS93" s="185">
        <f t="shared" ref="AS93:AS124" si="53">D93*(1+$BA$3)</f>
        <v>15.307738025390202</v>
      </c>
      <c r="AT93" s="186">
        <f t="shared" ref="AT93:AT124" si="54">AQ93*AS93*12</f>
        <v>1842.272462096756</v>
      </c>
      <c r="AU93" s="186"/>
      <c r="AV93" s="187">
        <f t="shared" ref="AV93:AV124" si="55">AT93+AU93-S93</f>
        <v>105.67246209675568</v>
      </c>
      <c r="AW93" s="184">
        <f>+INDEX('DF Calcs'!E:E,MATCH(A93,'DF Calcs'!C:C,0))-AQ93</f>
        <v>0</v>
      </c>
      <c r="BE93" s="188">
        <f t="shared" si="48"/>
        <v>0</v>
      </c>
      <c r="BG93" s="188">
        <f t="shared" si="49"/>
        <v>0</v>
      </c>
      <c r="BI93" s="188">
        <f t="shared" si="50"/>
        <v>0</v>
      </c>
    </row>
    <row r="94" spans="1:61" s="151" customFormat="1" ht="12" customHeight="1">
      <c r="A94" s="148" t="s">
        <v>278</v>
      </c>
      <c r="B94" s="148" t="s">
        <v>279</v>
      </c>
      <c r="C94" s="181">
        <v>21.56</v>
      </c>
      <c r="D94" s="181">
        <v>21.69</v>
      </c>
      <c r="E94" s="181"/>
      <c r="F94" s="181"/>
      <c r="G94" s="153">
        <v>80.52</v>
      </c>
      <c r="H94" s="153">
        <v>86.240000000000009</v>
      </c>
      <c r="I94" s="153">
        <v>86.240000000000009</v>
      </c>
      <c r="J94" s="153">
        <v>80.849999999999994</v>
      </c>
      <c r="K94" s="153">
        <v>64.679999999999993</v>
      </c>
      <c r="L94" s="153">
        <v>65.070000000000007</v>
      </c>
      <c r="M94" s="153">
        <v>65.070000000000007</v>
      </c>
      <c r="N94" s="153">
        <v>65.070000000000007</v>
      </c>
      <c r="O94" s="153">
        <v>43.38</v>
      </c>
      <c r="P94" s="153">
        <v>43.38</v>
      </c>
      <c r="Q94" s="153">
        <v>43.38</v>
      </c>
      <c r="R94" s="153">
        <v>43.38</v>
      </c>
      <c r="S94" s="153">
        <v>767.2600000000001</v>
      </c>
      <c r="T94" s="181"/>
      <c r="U94" s="183">
        <f t="shared" si="31"/>
        <v>3.7346938775510203</v>
      </c>
      <c r="V94" s="183">
        <f t="shared" si="32"/>
        <v>4.0000000000000009</v>
      </c>
      <c r="W94" s="183">
        <f t="shared" si="33"/>
        <v>4.0000000000000009</v>
      </c>
      <c r="X94" s="183">
        <f t="shared" si="34"/>
        <v>3.75</v>
      </c>
      <c r="Y94" s="183">
        <f t="shared" si="35"/>
        <v>3</v>
      </c>
      <c r="Z94" s="183">
        <f t="shared" si="36"/>
        <v>3</v>
      </c>
      <c r="AA94" s="183">
        <f t="shared" si="37"/>
        <v>3</v>
      </c>
      <c r="AB94" s="183">
        <f t="shared" si="38"/>
        <v>3</v>
      </c>
      <c r="AC94" s="183">
        <f t="shared" si="39"/>
        <v>2</v>
      </c>
      <c r="AD94" s="183">
        <f t="shared" si="40"/>
        <v>2</v>
      </c>
      <c r="AE94" s="183">
        <f t="shared" si="41"/>
        <v>2</v>
      </c>
      <c r="AF94" s="183">
        <f t="shared" si="42"/>
        <v>2</v>
      </c>
      <c r="AG94" s="183">
        <f t="shared" si="51"/>
        <v>35.484693877551024</v>
      </c>
      <c r="AH94" s="184">
        <f t="shared" si="52"/>
        <v>2.9570578231292521</v>
      </c>
      <c r="AI94" s="200"/>
      <c r="AM94" s="150"/>
      <c r="AN94" s="180"/>
      <c r="AQ94" s="188">
        <v>2.9570578231292521</v>
      </c>
      <c r="AS94" s="185">
        <f t="shared" si="53"/>
        <v>22.961607038085305</v>
      </c>
      <c r="AT94" s="186">
        <f t="shared" si="54"/>
        <v>814.78559668307821</v>
      </c>
      <c r="AU94" s="186"/>
      <c r="AV94" s="187">
        <f t="shared" si="55"/>
        <v>47.525596683078106</v>
      </c>
      <c r="AW94" s="184">
        <f>+INDEX('DF Calcs'!E:E,MATCH(A94,'DF Calcs'!C:C,0))-AQ94</f>
        <v>0</v>
      </c>
      <c r="BE94" s="188">
        <f t="shared" si="48"/>
        <v>0</v>
      </c>
      <c r="BG94" s="188">
        <f t="shared" si="49"/>
        <v>0</v>
      </c>
      <c r="BI94" s="188">
        <f t="shared" si="50"/>
        <v>0</v>
      </c>
    </row>
    <row r="95" spans="1:61" s="151" customFormat="1" ht="12" customHeight="1">
      <c r="A95" s="148" t="s">
        <v>280</v>
      </c>
      <c r="B95" s="148" t="s">
        <v>281</v>
      </c>
      <c r="C95" s="181">
        <v>28.75</v>
      </c>
      <c r="D95" s="181">
        <v>28.92</v>
      </c>
      <c r="E95" s="181"/>
      <c r="F95" s="181"/>
      <c r="G95" s="153">
        <v>0</v>
      </c>
      <c r="H95" s="153">
        <v>0</v>
      </c>
      <c r="I95" s="153">
        <v>0</v>
      </c>
      <c r="J95" s="153">
        <v>0</v>
      </c>
      <c r="K95" s="153">
        <v>0</v>
      </c>
      <c r="L95" s="153">
        <v>0</v>
      </c>
      <c r="M95" s="153">
        <v>0</v>
      </c>
      <c r="N95" s="153">
        <v>0</v>
      </c>
      <c r="O95" s="153">
        <v>0</v>
      </c>
      <c r="P95" s="153">
        <v>0</v>
      </c>
      <c r="Q95" s="153">
        <v>0</v>
      </c>
      <c r="R95" s="153">
        <v>0</v>
      </c>
      <c r="S95" s="153">
        <v>0</v>
      </c>
      <c r="T95" s="181"/>
      <c r="U95" s="183">
        <f t="shared" si="31"/>
        <v>0</v>
      </c>
      <c r="V95" s="183">
        <f t="shared" si="32"/>
        <v>0</v>
      </c>
      <c r="W95" s="183">
        <f t="shared" si="33"/>
        <v>0</v>
      </c>
      <c r="X95" s="183">
        <f t="shared" si="34"/>
        <v>0</v>
      </c>
      <c r="Y95" s="183">
        <f t="shared" si="35"/>
        <v>0</v>
      </c>
      <c r="Z95" s="183">
        <f t="shared" si="36"/>
        <v>0</v>
      </c>
      <c r="AA95" s="183">
        <f t="shared" si="37"/>
        <v>0</v>
      </c>
      <c r="AB95" s="183">
        <f t="shared" si="38"/>
        <v>0</v>
      </c>
      <c r="AC95" s="183">
        <f t="shared" si="39"/>
        <v>0</v>
      </c>
      <c r="AD95" s="183">
        <f t="shared" si="40"/>
        <v>0</v>
      </c>
      <c r="AE95" s="183">
        <f t="shared" si="41"/>
        <v>0</v>
      </c>
      <c r="AF95" s="183">
        <f t="shared" si="42"/>
        <v>0</v>
      </c>
      <c r="AG95" s="183">
        <f t="shared" si="51"/>
        <v>0</v>
      </c>
      <c r="AH95" s="184">
        <f t="shared" si="52"/>
        <v>0</v>
      </c>
      <c r="AI95" s="200"/>
      <c r="AM95" s="150"/>
      <c r="AN95" s="180"/>
      <c r="AQ95" s="188">
        <v>0</v>
      </c>
      <c r="AS95" s="185">
        <f t="shared" si="53"/>
        <v>30.615476050780405</v>
      </c>
      <c r="AT95" s="186">
        <f t="shared" si="54"/>
        <v>0</v>
      </c>
      <c r="AU95" s="186"/>
      <c r="AV95" s="187">
        <f t="shared" si="55"/>
        <v>0</v>
      </c>
      <c r="AW95" s="184" t="e">
        <f>+INDEX('DF Calcs'!E:E,MATCH(A95,'DF Calcs'!C:C,0))-AQ95</f>
        <v>#N/A</v>
      </c>
      <c r="BE95" s="188">
        <f t="shared" si="48"/>
        <v>0</v>
      </c>
      <c r="BG95" s="188">
        <f t="shared" si="49"/>
        <v>0</v>
      </c>
      <c r="BI95" s="188">
        <f t="shared" si="50"/>
        <v>0</v>
      </c>
    </row>
    <row r="96" spans="1:61" s="151" customFormat="1" ht="12" customHeight="1">
      <c r="A96" s="148" t="s">
        <v>282</v>
      </c>
      <c r="B96" s="148" t="s">
        <v>283</v>
      </c>
      <c r="C96" s="181">
        <v>35.94</v>
      </c>
      <c r="D96" s="181">
        <v>36.159999999999997</v>
      </c>
      <c r="E96" s="181"/>
      <c r="F96" s="181"/>
      <c r="G96" s="153">
        <v>33.56</v>
      </c>
      <c r="H96" s="153">
        <v>35.94</v>
      </c>
      <c r="I96" s="153">
        <v>35.94</v>
      </c>
      <c r="J96" s="153">
        <v>35.94</v>
      </c>
      <c r="K96" s="153">
        <v>35.94</v>
      </c>
      <c r="L96" s="153">
        <v>36.15</v>
      </c>
      <c r="M96" s="153">
        <v>36.15</v>
      </c>
      <c r="N96" s="153">
        <v>36.15</v>
      </c>
      <c r="O96" s="153">
        <v>36.15</v>
      </c>
      <c r="P96" s="153">
        <v>36.15</v>
      </c>
      <c r="Q96" s="153">
        <v>36.15</v>
      </c>
      <c r="R96" s="153">
        <v>36.15</v>
      </c>
      <c r="S96" s="153">
        <v>430.36999999999989</v>
      </c>
      <c r="T96" s="181"/>
      <c r="U96" s="183">
        <f t="shared" si="31"/>
        <v>0.93377851975514758</v>
      </c>
      <c r="V96" s="183">
        <f t="shared" si="32"/>
        <v>1</v>
      </c>
      <c r="W96" s="183">
        <f t="shared" si="33"/>
        <v>1</v>
      </c>
      <c r="X96" s="183">
        <f t="shared" si="34"/>
        <v>1</v>
      </c>
      <c r="Y96" s="183">
        <f t="shared" si="35"/>
        <v>1</v>
      </c>
      <c r="Z96" s="183">
        <f t="shared" si="36"/>
        <v>0.99972345132743368</v>
      </c>
      <c r="AA96" s="183">
        <f t="shared" si="37"/>
        <v>0.99972345132743368</v>
      </c>
      <c r="AB96" s="183">
        <f t="shared" si="38"/>
        <v>0.99972345132743368</v>
      </c>
      <c r="AC96" s="183">
        <f t="shared" si="39"/>
        <v>0.99972345132743368</v>
      </c>
      <c r="AD96" s="183">
        <f t="shared" si="40"/>
        <v>0.99972345132743368</v>
      </c>
      <c r="AE96" s="183">
        <f t="shared" si="41"/>
        <v>0.99972345132743368</v>
      </c>
      <c r="AF96" s="183">
        <f t="shared" si="42"/>
        <v>0.99972345132743368</v>
      </c>
      <c r="AG96" s="183">
        <f t="shared" si="51"/>
        <v>11.931842679047183</v>
      </c>
      <c r="AH96" s="184">
        <f t="shared" si="52"/>
        <v>0.99432022325393188</v>
      </c>
      <c r="AI96" s="200"/>
      <c r="AM96" s="150"/>
      <c r="AN96" s="180"/>
      <c r="AQ96" s="188">
        <v>0.99432022325393188</v>
      </c>
      <c r="AS96" s="185">
        <f t="shared" si="53"/>
        <v>38.279931327670099</v>
      </c>
      <c r="AT96" s="186">
        <f t="shared" si="54"/>
        <v>456.75011836648935</v>
      </c>
      <c r="AU96" s="186"/>
      <c r="AV96" s="187">
        <f t="shared" si="55"/>
        <v>26.380118366489455</v>
      </c>
      <c r="AW96" s="184">
        <f>+INDEX('DF Calcs'!E:E,MATCH(A96,'DF Calcs'!C:C,0))-AQ96</f>
        <v>0</v>
      </c>
      <c r="BE96" s="188">
        <f t="shared" si="48"/>
        <v>0</v>
      </c>
      <c r="BG96" s="188">
        <f t="shared" si="49"/>
        <v>0</v>
      </c>
      <c r="BI96" s="188">
        <f t="shared" si="50"/>
        <v>0</v>
      </c>
    </row>
    <row r="97" spans="1:61" s="151" customFormat="1" ht="12" customHeight="1">
      <c r="A97" s="148" t="s">
        <v>284</v>
      </c>
      <c r="B97" s="148" t="s">
        <v>285</v>
      </c>
      <c r="C97" s="181">
        <v>12.47</v>
      </c>
      <c r="D97" s="181">
        <v>12.56</v>
      </c>
      <c r="E97" s="181"/>
      <c r="F97" s="181"/>
      <c r="G97" s="153">
        <v>2833.69</v>
      </c>
      <c r="H97" s="153">
        <v>3043.77</v>
      </c>
      <c r="I97" s="153">
        <v>3052.03</v>
      </c>
      <c r="J97" s="153">
        <v>3042.68</v>
      </c>
      <c r="K97" s="153">
        <v>3042.68</v>
      </c>
      <c r="L97" s="153">
        <v>3070.92</v>
      </c>
      <c r="M97" s="153">
        <v>3077.2</v>
      </c>
      <c r="N97" s="153">
        <v>3105.46</v>
      </c>
      <c r="O97" s="153">
        <v>3102.3199999999997</v>
      </c>
      <c r="P97" s="153">
        <v>3092.81</v>
      </c>
      <c r="Q97" s="153">
        <v>3083.48</v>
      </c>
      <c r="R97" s="153">
        <v>3052.08</v>
      </c>
      <c r="S97" s="153">
        <v>36599.120000000003</v>
      </c>
      <c r="T97" s="181"/>
      <c r="U97" s="183">
        <f t="shared" si="31"/>
        <v>227.24057738572574</v>
      </c>
      <c r="V97" s="183">
        <f t="shared" si="32"/>
        <v>244.08740978348033</v>
      </c>
      <c r="W97" s="183">
        <f t="shared" si="33"/>
        <v>244.74979951884524</v>
      </c>
      <c r="X97" s="183">
        <f t="shared" si="34"/>
        <v>243.99999999999997</v>
      </c>
      <c r="Y97" s="183">
        <f t="shared" si="35"/>
        <v>243.99999999999997</v>
      </c>
      <c r="Z97" s="183">
        <f t="shared" si="36"/>
        <v>244.5</v>
      </c>
      <c r="AA97" s="183">
        <f t="shared" si="37"/>
        <v>244.99999999999997</v>
      </c>
      <c r="AB97" s="183">
        <f t="shared" si="38"/>
        <v>247.25</v>
      </c>
      <c r="AC97" s="183">
        <f t="shared" si="39"/>
        <v>246.99999999999997</v>
      </c>
      <c r="AD97" s="183">
        <f t="shared" si="40"/>
        <v>246.24283439490443</v>
      </c>
      <c r="AE97" s="183">
        <f t="shared" si="41"/>
        <v>245.5</v>
      </c>
      <c r="AF97" s="183">
        <f t="shared" si="42"/>
        <v>242.99999999999997</v>
      </c>
      <c r="AG97" s="183">
        <f t="shared" si="51"/>
        <v>2922.5706210829558</v>
      </c>
      <c r="AH97" s="184">
        <f t="shared" si="52"/>
        <v>243.54755175691298</v>
      </c>
      <c r="AI97" s="200"/>
      <c r="AM97" s="150"/>
      <c r="AN97" s="180"/>
      <c r="AP97" s="151">
        <v>922</v>
      </c>
      <c r="AQ97" s="188">
        <v>1165.547551756913</v>
      </c>
      <c r="AS97" s="185">
        <f t="shared" si="53"/>
        <v>13.296347828416387</v>
      </c>
      <c r="AT97" s="186">
        <f t="shared" si="54"/>
        <v>185970.3079046288</v>
      </c>
      <c r="AU97" s="186"/>
      <c r="AV97" s="187">
        <f t="shared" si="55"/>
        <v>149371.18790462881</v>
      </c>
      <c r="AW97" s="184">
        <f>+INDEX('DF Calcs'!E:E,MATCH(A97,'DF Calcs'!C:C,0))-AQ97</f>
        <v>0</v>
      </c>
      <c r="BD97" s="151">
        <v>1</v>
      </c>
      <c r="BE97" s="188">
        <f t="shared" si="48"/>
        <v>1165.547551756913</v>
      </c>
      <c r="BG97" s="188">
        <f t="shared" si="49"/>
        <v>0</v>
      </c>
      <c r="BI97" s="188">
        <f t="shared" si="50"/>
        <v>0</v>
      </c>
    </row>
    <row r="98" spans="1:61" s="151" customFormat="1" ht="12" customHeight="1">
      <c r="A98" s="148" t="s">
        <v>286</v>
      </c>
      <c r="B98" s="148" t="s">
        <v>287</v>
      </c>
      <c r="C98" s="181">
        <v>13.29</v>
      </c>
      <c r="D98" s="181">
        <v>13.38</v>
      </c>
      <c r="E98" s="181"/>
      <c r="F98" s="181"/>
      <c r="G98" s="153">
        <v>482.82000000000005</v>
      </c>
      <c r="H98" s="153">
        <v>518.30999999999995</v>
      </c>
      <c r="I98" s="153">
        <v>511.66999999999996</v>
      </c>
      <c r="J98" s="153">
        <v>1597.3000000000002</v>
      </c>
      <c r="K98" s="153">
        <v>1993.47</v>
      </c>
      <c r="L98" s="153">
        <v>1986.9299999999998</v>
      </c>
      <c r="M98" s="153">
        <v>1990.27</v>
      </c>
      <c r="N98" s="153">
        <v>1993.6200000000001</v>
      </c>
      <c r="O98" s="153">
        <v>1993.6200000000001</v>
      </c>
      <c r="P98" s="153">
        <v>1993.6200000000001</v>
      </c>
      <c r="Q98" s="153">
        <v>2000.3100000000002</v>
      </c>
      <c r="R98" s="153">
        <v>1986.92</v>
      </c>
      <c r="S98" s="153">
        <v>19048.86</v>
      </c>
      <c r="T98" s="181"/>
      <c r="U98" s="183">
        <f t="shared" si="31"/>
        <v>36.329571106094811</v>
      </c>
      <c r="V98" s="183">
        <f t="shared" si="32"/>
        <v>39</v>
      </c>
      <c r="W98" s="183">
        <f t="shared" si="33"/>
        <v>38.500376222723851</v>
      </c>
      <c r="X98" s="183">
        <f t="shared" si="34"/>
        <v>120.18811136192627</v>
      </c>
      <c r="Y98" s="183">
        <f t="shared" si="35"/>
        <v>149.99774266365691</v>
      </c>
      <c r="Z98" s="183">
        <f t="shared" si="36"/>
        <v>148.49999999999997</v>
      </c>
      <c r="AA98" s="183">
        <f t="shared" si="37"/>
        <v>148.74962630792226</v>
      </c>
      <c r="AB98" s="183">
        <f t="shared" si="38"/>
        <v>149</v>
      </c>
      <c r="AC98" s="183">
        <f t="shared" si="39"/>
        <v>149</v>
      </c>
      <c r="AD98" s="183">
        <f t="shared" si="40"/>
        <v>149</v>
      </c>
      <c r="AE98" s="183">
        <f t="shared" si="41"/>
        <v>149.5</v>
      </c>
      <c r="AF98" s="183">
        <f t="shared" si="42"/>
        <v>148.49925261584454</v>
      </c>
      <c r="AG98" s="183">
        <f t="shared" si="51"/>
        <v>1426.2646802781687</v>
      </c>
      <c r="AH98" s="184">
        <f t="shared" si="52"/>
        <v>118.85539002318073</v>
      </c>
      <c r="AI98" s="200"/>
      <c r="AM98" s="150"/>
      <c r="AN98" s="180"/>
      <c r="AQ98" s="188">
        <v>118.85539002318073</v>
      </c>
      <c r="AS98" s="185">
        <f t="shared" si="53"/>
        <v>14.164421492373508</v>
      </c>
      <c r="AT98" s="186">
        <f t="shared" si="54"/>
        <v>20202.214091145324</v>
      </c>
      <c r="AU98" s="186"/>
      <c r="AV98" s="187">
        <f t="shared" si="55"/>
        <v>1153.3540911453238</v>
      </c>
      <c r="AW98" s="184">
        <f>+INDEX('DF Calcs'!E:E,MATCH(A98,'DF Calcs'!C:C,0))-AQ98</f>
        <v>0</v>
      </c>
      <c r="BD98" s="151">
        <v>1</v>
      </c>
      <c r="BE98" s="188">
        <f t="shared" si="48"/>
        <v>118.85539002318073</v>
      </c>
      <c r="BG98" s="188">
        <f t="shared" si="49"/>
        <v>0</v>
      </c>
      <c r="BI98" s="188">
        <f t="shared" si="50"/>
        <v>0</v>
      </c>
    </row>
    <row r="99" spans="1:61" s="151" customFormat="1" ht="12" customHeight="1">
      <c r="A99" s="148" t="s">
        <v>288</v>
      </c>
      <c r="B99" s="148" t="s">
        <v>289</v>
      </c>
      <c r="C99" s="181">
        <v>16.149999999999999</v>
      </c>
      <c r="D99" s="181">
        <v>16.239999999999998</v>
      </c>
      <c r="E99" s="181"/>
      <c r="F99" s="181"/>
      <c r="G99" s="153">
        <v>2456.8199999999997</v>
      </c>
      <c r="H99" s="153">
        <v>2646.395</v>
      </c>
      <c r="I99" s="153">
        <v>2698.9949999999999</v>
      </c>
      <c r="J99" s="153">
        <v>3500.3249999999998</v>
      </c>
      <c r="K99" s="153">
        <v>3871.9650000000001</v>
      </c>
      <c r="L99" s="153">
        <v>4064.2350000000001</v>
      </c>
      <c r="M99" s="153">
        <v>4121.6949999999997</v>
      </c>
      <c r="N99" s="153">
        <v>4084.18</v>
      </c>
      <c r="O99" s="153">
        <v>4149.1399999999994</v>
      </c>
      <c r="P99" s="153">
        <v>4185.6799999999994</v>
      </c>
      <c r="Q99" s="153">
        <v>4258.76</v>
      </c>
      <c r="R99" s="153">
        <v>4295.3</v>
      </c>
      <c r="S99" s="153">
        <v>44333.490000000005</v>
      </c>
      <c r="T99" s="181"/>
      <c r="U99" s="183">
        <f t="shared" si="31"/>
        <v>152.12507739938081</v>
      </c>
      <c r="V99" s="183">
        <f t="shared" si="32"/>
        <v>163.86346749226007</v>
      </c>
      <c r="W99" s="183">
        <f t="shared" si="33"/>
        <v>167.12043343653252</v>
      </c>
      <c r="X99" s="183">
        <f t="shared" si="34"/>
        <v>216.73839009287926</v>
      </c>
      <c r="Y99" s="183">
        <f t="shared" si="35"/>
        <v>239.75015479876163</v>
      </c>
      <c r="Z99" s="183">
        <f t="shared" si="36"/>
        <v>250.26077586206901</v>
      </c>
      <c r="AA99" s="183">
        <f t="shared" si="37"/>
        <v>253.79895320197045</v>
      </c>
      <c r="AB99" s="183">
        <f t="shared" si="38"/>
        <v>251.48891625615764</v>
      </c>
      <c r="AC99" s="183">
        <f t="shared" si="39"/>
        <v>255.48891625615764</v>
      </c>
      <c r="AD99" s="183">
        <f t="shared" si="40"/>
        <v>257.73891625615761</v>
      </c>
      <c r="AE99" s="183">
        <f t="shared" si="41"/>
        <v>262.23891625615767</v>
      </c>
      <c r="AF99" s="183">
        <f t="shared" si="42"/>
        <v>264.48891625615767</v>
      </c>
      <c r="AG99" s="183">
        <f t="shared" si="51"/>
        <v>2735.1018335646418</v>
      </c>
      <c r="AH99" s="184">
        <f t="shared" si="52"/>
        <v>227.92515279705347</v>
      </c>
      <c r="AI99" s="200"/>
      <c r="AM99" s="150"/>
      <c r="AN99" s="180"/>
      <c r="AQ99" s="188">
        <v>227.92515279705347</v>
      </c>
      <c r="AS99" s="185">
        <f t="shared" si="53"/>
        <v>17.192093052028827</v>
      </c>
      <c r="AT99" s="186">
        <f t="shared" si="54"/>
        <v>47022.125229417979</v>
      </c>
      <c r="AU99" s="186"/>
      <c r="AV99" s="187">
        <f t="shared" si="55"/>
        <v>2688.6352294179742</v>
      </c>
      <c r="AW99" s="184">
        <f>+INDEX('DF Calcs'!E:E,MATCH(A99,'DF Calcs'!C:C,0))-AQ99</f>
        <v>0</v>
      </c>
      <c r="BD99" s="151">
        <v>1</v>
      </c>
      <c r="BE99" s="188">
        <f t="shared" si="48"/>
        <v>227.92515279705347</v>
      </c>
      <c r="BG99" s="188">
        <f t="shared" si="49"/>
        <v>0</v>
      </c>
      <c r="BI99" s="188">
        <f t="shared" si="50"/>
        <v>0</v>
      </c>
    </row>
    <row r="100" spans="1:61" s="151" customFormat="1" ht="12" customHeight="1">
      <c r="A100" s="148" t="s">
        <v>615</v>
      </c>
      <c r="B100" s="148" t="s">
        <v>616</v>
      </c>
      <c r="C100" s="181">
        <v>0</v>
      </c>
      <c r="D100" s="181">
        <v>0</v>
      </c>
      <c r="E100" s="181"/>
      <c r="F100" s="181"/>
      <c r="G100" s="153">
        <v>0</v>
      </c>
      <c r="H100" s="153">
        <v>0</v>
      </c>
      <c r="I100" s="153">
        <v>0</v>
      </c>
      <c r="J100" s="153">
        <v>0</v>
      </c>
      <c r="K100" s="153">
        <v>0</v>
      </c>
      <c r="L100" s="153">
        <v>0</v>
      </c>
      <c r="M100" s="153">
        <v>0</v>
      </c>
      <c r="N100" s="153">
        <v>0</v>
      </c>
      <c r="O100" s="153">
        <v>0</v>
      </c>
      <c r="P100" s="153">
        <v>0</v>
      </c>
      <c r="Q100" s="153">
        <v>0</v>
      </c>
      <c r="R100" s="153">
        <v>0</v>
      </c>
      <c r="S100" s="153">
        <v>0</v>
      </c>
      <c r="T100" s="181"/>
      <c r="U100" s="183">
        <f t="shared" ref="U100:U144" si="56">IFERROR(G100/$C100,0)</f>
        <v>0</v>
      </c>
      <c r="V100" s="183">
        <f t="shared" ref="V100:V144" si="57">IFERROR(H100/$C100,0)</f>
        <v>0</v>
      </c>
      <c r="W100" s="183">
        <f t="shared" ref="W100:W144" si="58">IFERROR(I100/$C100,0)</f>
        <v>0</v>
      </c>
      <c r="X100" s="183">
        <f t="shared" ref="X100:X144" si="59">IFERROR(J100/$C100,0)</f>
        <v>0</v>
      </c>
      <c r="Y100" s="183">
        <f t="shared" ref="Y100:Y144" si="60">IFERROR(K100/$C100,0)</f>
        <v>0</v>
      </c>
      <c r="Z100" s="183">
        <f t="shared" ref="Z100:Z144" si="61">IFERROR(L100/$D100,0)</f>
        <v>0</v>
      </c>
      <c r="AA100" s="183">
        <f t="shared" ref="AA100:AA144" si="62">IFERROR(M100/$D100,0)</f>
        <v>0</v>
      </c>
      <c r="AB100" s="183">
        <f t="shared" ref="AB100:AB144" si="63">IFERROR(N100/$D100,0)</f>
        <v>0</v>
      </c>
      <c r="AC100" s="183">
        <f t="shared" ref="AC100:AC144" si="64">IFERROR(O100/$D100,0)</f>
        <v>0</v>
      </c>
      <c r="AD100" s="183">
        <f t="shared" ref="AD100:AD144" si="65">IFERROR(P100/$D100,0)</f>
        <v>0</v>
      </c>
      <c r="AE100" s="183">
        <f t="shared" ref="AE100:AE144" si="66">IFERROR(Q100/$D100,0)</f>
        <v>0</v>
      </c>
      <c r="AF100" s="183">
        <f t="shared" ref="AF100:AF144" si="67">IFERROR(R100/$D100,0)</f>
        <v>0</v>
      </c>
      <c r="AG100" s="183">
        <f t="shared" si="51"/>
        <v>0</v>
      </c>
      <c r="AH100" s="184">
        <f t="shared" si="52"/>
        <v>0</v>
      </c>
      <c r="AI100" s="200"/>
      <c r="AM100" s="150"/>
      <c r="AN100" s="180"/>
      <c r="AQ100" s="188">
        <v>0</v>
      </c>
      <c r="AS100" s="185">
        <f t="shared" si="53"/>
        <v>0</v>
      </c>
      <c r="AT100" s="186">
        <f t="shared" si="54"/>
        <v>0</v>
      </c>
      <c r="AU100" s="186"/>
      <c r="AV100" s="187">
        <f t="shared" si="55"/>
        <v>0</v>
      </c>
      <c r="AW100" s="184" t="e">
        <f>+INDEX('DF Calcs'!E:E,MATCH(A100,'DF Calcs'!C:C,0))-AQ100</f>
        <v>#N/A</v>
      </c>
      <c r="BD100" s="151">
        <v>1</v>
      </c>
      <c r="BE100" s="188">
        <f t="shared" si="48"/>
        <v>0</v>
      </c>
      <c r="BG100" s="188">
        <f t="shared" si="49"/>
        <v>0</v>
      </c>
      <c r="BI100" s="188">
        <f t="shared" si="50"/>
        <v>0</v>
      </c>
    </row>
    <row r="101" spans="1:61" s="151" customFormat="1" ht="12" customHeight="1">
      <c r="A101" s="148" t="s">
        <v>290</v>
      </c>
      <c r="B101" s="148" t="s">
        <v>291</v>
      </c>
      <c r="C101" s="181">
        <v>12.51</v>
      </c>
      <c r="D101" s="181">
        <v>12.59</v>
      </c>
      <c r="E101" s="181"/>
      <c r="F101" s="181"/>
      <c r="G101" s="153">
        <v>276</v>
      </c>
      <c r="H101" s="153">
        <v>208.78</v>
      </c>
      <c r="I101" s="153">
        <v>171.79000000000002</v>
      </c>
      <c r="J101" s="153">
        <v>493.2</v>
      </c>
      <c r="K101" s="153">
        <v>172.62</v>
      </c>
      <c r="L101" s="153">
        <v>198.26</v>
      </c>
      <c r="M101" s="153">
        <v>111.67000000000002</v>
      </c>
      <c r="N101" s="153">
        <v>136.4</v>
      </c>
      <c r="O101" s="153">
        <v>136.4</v>
      </c>
      <c r="P101" s="153">
        <v>37.200000000000003</v>
      </c>
      <c r="Q101" s="153">
        <v>161.19999999999999</v>
      </c>
      <c r="R101" s="153">
        <v>123.32000000000001</v>
      </c>
      <c r="S101" s="153">
        <v>2226.84</v>
      </c>
      <c r="T101" s="181"/>
      <c r="U101" s="183">
        <f t="shared" si="56"/>
        <v>22.062350119904078</v>
      </c>
      <c r="V101" s="183">
        <f t="shared" si="57"/>
        <v>16.689048760991206</v>
      </c>
      <c r="W101" s="183">
        <f t="shared" si="58"/>
        <v>13.732214228617108</v>
      </c>
      <c r="X101" s="183">
        <f t="shared" si="59"/>
        <v>39.424460431654673</v>
      </c>
      <c r="Y101" s="183">
        <f t="shared" si="60"/>
        <v>13.798561151079138</v>
      </c>
      <c r="Z101" s="183">
        <f t="shared" si="61"/>
        <v>15.747418586179506</v>
      </c>
      <c r="AA101" s="183">
        <f t="shared" si="62"/>
        <v>8.8697378872120751</v>
      </c>
      <c r="AB101" s="183">
        <f t="shared" si="63"/>
        <v>10.833995234312948</v>
      </c>
      <c r="AC101" s="183">
        <f t="shared" si="64"/>
        <v>10.833995234312948</v>
      </c>
      <c r="AD101" s="183">
        <f t="shared" si="65"/>
        <v>2.9547259729944404</v>
      </c>
      <c r="AE101" s="183">
        <f t="shared" si="66"/>
        <v>12.803812549642572</v>
      </c>
      <c r="AF101" s="183">
        <f t="shared" si="67"/>
        <v>9.7950754567116771</v>
      </c>
      <c r="AG101" s="183">
        <f t="shared" si="51"/>
        <v>177.54539561361236</v>
      </c>
      <c r="AH101" s="184">
        <f t="shared" si="52"/>
        <v>14.795449634467696</v>
      </c>
      <c r="AI101" s="200"/>
      <c r="AM101" s="150"/>
      <c r="AN101" s="180"/>
      <c r="AQ101" s="188">
        <v>14.795449634467696</v>
      </c>
      <c r="AS101" s="185">
        <f t="shared" si="53"/>
        <v>13.328106621000183</v>
      </c>
      <c r="AT101" s="186">
        <f t="shared" si="54"/>
        <v>2366.3439628058836</v>
      </c>
      <c r="AU101" s="186"/>
      <c r="AV101" s="187">
        <f t="shared" si="55"/>
        <v>139.50396280588348</v>
      </c>
      <c r="AW101" s="184">
        <f>+INDEX('DF Calcs'!E:E,MATCH(A101,'DF Calcs'!C:C,0))-AQ101</f>
        <v>0</v>
      </c>
      <c r="BE101" s="188">
        <f t="shared" si="48"/>
        <v>0</v>
      </c>
      <c r="BG101" s="188">
        <f t="shared" si="49"/>
        <v>0</v>
      </c>
      <c r="BI101" s="188">
        <f t="shared" si="50"/>
        <v>0</v>
      </c>
    </row>
    <row r="102" spans="1:61" s="151" customFormat="1" ht="12" customHeight="1">
      <c r="A102" s="148" t="s">
        <v>292</v>
      </c>
      <c r="B102" s="148" t="s">
        <v>293</v>
      </c>
      <c r="C102" s="181">
        <v>20.23</v>
      </c>
      <c r="D102" s="181">
        <v>20.350000000000001</v>
      </c>
      <c r="E102" s="181"/>
      <c r="F102" s="181"/>
      <c r="G102" s="153">
        <v>186.6</v>
      </c>
      <c r="H102" s="153">
        <v>118.66</v>
      </c>
      <c r="I102" s="153">
        <v>140</v>
      </c>
      <c r="J102" s="153">
        <v>140</v>
      </c>
      <c r="K102" s="153">
        <v>160</v>
      </c>
      <c r="L102" s="153">
        <v>80.48</v>
      </c>
      <c r="M102" s="153">
        <v>100.6</v>
      </c>
      <c r="N102" s="153">
        <v>120.72</v>
      </c>
      <c r="O102" s="153">
        <v>120.72</v>
      </c>
      <c r="P102" s="153">
        <v>20.12</v>
      </c>
      <c r="Q102" s="153">
        <v>-20.12</v>
      </c>
      <c r="R102" s="153">
        <v>120.6</v>
      </c>
      <c r="S102" s="153">
        <v>1288.3799999999999</v>
      </c>
      <c r="T102" s="181"/>
      <c r="U102" s="183">
        <f t="shared" si="56"/>
        <v>9.2239248640632727</v>
      </c>
      <c r="V102" s="183">
        <f t="shared" si="57"/>
        <v>5.8655462184873945</v>
      </c>
      <c r="W102" s="183">
        <f t="shared" si="58"/>
        <v>6.9204152249134943</v>
      </c>
      <c r="X102" s="183">
        <f t="shared" si="59"/>
        <v>6.9204152249134943</v>
      </c>
      <c r="Y102" s="183">
        <f t="shared" si="60"/>
        <v>7.9090459713297081</v>
      </c>
      <c r="Z102" s="183">
        <f t="shared" si="61"/>
        <v>3.9547911547911547</v>
      </c>
      <c r="AA102" s="183">
        <f t="shared" si="62"/>
        <v>4.9434889434889433</v>
      </c>
      <c r="AB102" s="183">
        <f t="shared" si="63"/>
        <v>5.9321867321867314</v>
      </c>
      <c r="AC102" s="183">
        <f t="shared" si="64"/>
        <v>5.9321867321867314</v>
      </c>
      <c r="AD102" s="183">
        <f t="shared" si="65"/>
        <v>0.98869778869778868</v>
      </c>
      <c r="AE102" s="183">
        <f t="shared" si="66"/>
        <v>-0.98869778869778868</v>
      </c>
      <c r="AF102" s="183">
        <f t="shared" si="67"/>
        <v>5.9262899262899253</v>
      </c>
      <c r="AG102" s="183">
        <f t="shared" si="51"/>
        <v>63.528290992650845</v>
      </c>
      <c r="AH102" s="184">
        <f t="shared" si="52"/>
        <v>5.2940242493875704</v>
      </c>
      <c r="AI102" s="200"/>
      <c r="AM102" s="150"/>
      <c r="AN102" s="180"/>
      <c r="AQ102" s="188">
        <v>5.2940242493875704</v>
      </c>
      <c r="AS102" s="185">
        <f t="shared" si="53"/>
        <v>21.543047636009035</v>
      </c>
      <c r="AT102" s="186">
        <f t="shared" si="54"/>
        <v>1368.5929990889208</v>
      </c>
      <c r="AU102" s="186"/>
      <c r="AV102" s="187">
        <f t="shared" si="55"/>
        <v>80.212999088920924</v>
      </c>
      <c r="AW102" s="184">
        <f>+INDEX('DF Calcs'!E:E,MATCH(A102,'DF Calcs'!C:C,0))-AQ102</f>
        <v>0</v>
      </c>
      <c r="BE102" s="188">
        <f t="shared" si="48"/>
        <v>0</v>
      </c>
      <c r="BG102" s="188">
        <f t="shared" si="49"/>
        <v>0</v>
      </c>
      <c r="BI102" s="188">
        <f t="shared" si="50"/>
        <v>0</v>
      </c>
    </row>
    <row r="103" spans="1:61" s="151" customFormat="1" ht="12" customHeight="1">
      <c r="A103" s="148" t="s">
        <v>294</v>
      </c>
      <c r="B103" s="148" t="s">
        <v>295</v>
      </c>
      <c r="C103" s="181">
        <v>24.29</v>
      </c>
      <c r="D103" s="181">
        <v>24.44</v>
      </c>
      <c r="E103" s="181"/>
      <c r="F103" s="181"/>
      <c r="G103" s="153">
        <v>112.55</v>
      </c>
      <c r="H103" s="153">
        <v>168.91</v>
      </c>
      <c r="I103" s="153">
        <v>48.26</v>
      </c>
      <c r="J103" s="153">
        <v>168.91</v>
      </c>
      <c r="K103" s="153">
        <v>72.39</v>
      </c>
      <c r="L103" s="153">
        <v>48.56</v>
      </c>
      <c r="M103" s="153">
        <v>145.68</v>
      </c>
      <c r="N103" s="153">
        <v>0</v>
      </c>
      <c r="O103" s="153">
        <v>194.24</v>
      </c>
      <c r="P103" s="153">
        <v>48.56</v>
      </c>
      <c r="Q103" s="153">
        <v>48.56</v>
      </c>
      <c r="R103" s="153">
        <v>145.68</v>
      </c>
      <c r="S103" s="153">
        <v>1202.3</v>
      </c>
      <c r="T103" s="181"/>
      <c r="U103" s="183">
        <f t="shared" si="56"/>
        <v>4.6335940716344179</v>
      </c>
      <c r="V103" s="183">
        <f t="shared" si="57"/>
        <v>6.9538904899135447</v>
      </c>
      <c r="W103" s="183">
        <f t="shared" si="58"/>
        <v>1.9868258542610127</v>
      </c>
      <c r="X103" s="183">
        <f t="shared" si="59"/>
        <v>6.9538904899135447</v>
      </c>
      <c r="Y103" s="183">
        <f t="shared" si="60"/>
        <v>2.9802387813915194</v>
      </c>
      <c r="Z103" s="183">
        <f t="shared" si="61"/>
        <v>1.9869067103109657</v>
      </c>
      <c r="AA103" s="183">
        <f t="shared" si="62"/>
        <v>5.9607201309328968</v>
      </c>
      <c r="AB103" s="183">
        <f t="shared" si="63"/>
        <v>0</v>
      </c>
      <c r="AC103" s="183">
        <f t="shared" si="64"/>
        <v>7.9476268412438626</v>
      </c>
      <c r="AD103" s="183">
        <f t="shared" si="65"/>
        <v>1.9869067103109657</v>
      </c>
      <c r="AE103" s="183">
        <f t="shared" si="66"/>
        <v>1.9869067103109657</v>
      </c>
      <c r="AF103" s="183">
        <f t="shared" si="67"/>
        <v>5.9607201309328968</v>
      </c>
      <c r="AG103" s="183">
        <f t="shared" si="51"/>
        <v>49.338226921156597</v>
      </c>
      <c r="AH103" s="184">
        <f t="shared" si="52"/>
        <v>4.1115189100963834</v>
      </c>
      <c r="AI103" s="200"/>
      <c r="AM103" s="150"/>
      <c r="AN103" s="180"/>
      <c r="AQ103" s="188">
        <v>4.1115189100963834</v>
      </c>
      <c r="AS103" s="185">
        <f t="shared" si="53"/>
        <v>25.872829691600039</v>
      </c>
      <c r="AT103" s="186">
        <f t="shared" si="54"/>
        <v>1276.5195424166009</v>
      </c>
      <c r="AU103" s="186"/>
      <c r="AV103" s="187">
        <f t="shared" si="55"/>
        <v>74.219542416600916</v>
      </c>
      <c r="AW103" s="184">
        <f>+INDEX('DF Calcs'!E:E,MATCH(A103,'DF Calcs'!C:C,0))-AQ103</f>
        <v>0</v>
      </c>
      <c r="BE103" s="188">
        <f t="shared" si="48"/>
        <v>0</v>
      </c>
      <c r="BG103" s="188">
        <f t="shared" si="49"/>
        <v>0</v>
      </c>
      <c r="BI103" s="188">
        <f t="shared" si="50"/>
        <v>0</v>
      </c>
    </row>
    <row r="104" spans="1:61" s="151" customFormat="1" ht="12" customHeight="1">
      <c r="A104" s="148" t="s">
        <v>296</v>
      </c>
      <c r="B104" s="148" t="s">
        <v>297</v>
      </c>
      <c r="C104" s="181">
        <v>32.89</v>
      </c>
      <c r="D104" s="181">
        <v>33.090000000000003</v>
      </c>
      <c r="E104" s="181"/>
      <c r="F104" s="181"/>
      <c r="G104" s="153">
        <v>798.98</v>
      </c>
      <c r="H104" s="153">
        <v>698.16000000000008</v>
      </c>
      <c r="I104" s="153">
        <v>592.91999999999996</v>
      </c>
      <c r="J104" s="153">
        <v>527.04</v>
      </c>
      <c r="K104" s="153">
        <v>263.52</v>
      </c>
      <c r="L104" s="153">
        <v>331</v>
      </c>
      <c r="M104" s="153">
        <v>265.12</v>
      </c>
      <c r="N104" s="153">
        <v>463.96</v>
      </c>
      <c r="O104" s="153">
        <v>463.96</v>
      </c>
      <c r="P104" s="153">
        <v>298.26</v>
      </c>
      <c r="Q104" s="153">
        <v>231.98</v>
      </c>
      <c r="R104" s="153">
        <v>430.82</v>
      </c>
      <c r="S104" s="153">
        <v>5365.7199999999993</v>
      </c>
      <c r="T104" s="181"/>
      <c r="U104" s="183">
        <f t="shared" si="56"/>
        <v>24.292490118577074</v>
      </c>
      <c r="V104" s="183">
        <f t="shared" si="57"/>
        <v>21.227120705381576</v>
      </c>
      <c r="W104" s="183">
        <f t="shared" si="58"/>
        <v>18.027363940407419</v>
      </c>
      <c r="X104" s="183">
        <f t="shared" si="59"/>
        <v>16.02432350258437</v>
      </c>
      <c r="Y104" s="183">
        <f t="shared" si="60"/>
        <v>8.0121617512921848</v>
      </c>
      <c r="Z104" s="183">
        <f t="shared" si="61"/>
        <v>10.003022061045632</v>
      </c>
      <c r="AA104" s="183">
        <f t="shared" si="62"/>
        <v>8.0120882441825323</v>
      </c>
      <c r="AB104" s="183">
        <f t="shared" si="63"/>
        <v>14.021154427319431</v>
      </c>
      <c r="AC104" s="183">
        <f t="shared" si="64"/>
        <v>14.021154427319431</v>
      </c>
      <c r="AD104" s="183">
        <f t="shared" si="65"/>
        <v>9.0135992747053475</v>
      </c>
      <c r="AE104" s="183">
        <f t="shared" si="66"/>
        <v>7.0105772136597153</v>
      </c>
      <c r="AF104" s="183">
        <f t="shared" si="67"/>
        <v>13.019643396796614</v>
      </c>
      <c r="AG104" s="183">
        <f t="shared" si="51"/>
        <v>162.68469906327132</v>
      </c>
      <c r="AH104" s="184">
        <f t="shared" si="52"/>
        <v>13.55705825527261</v>
      </c>
      <c r="AI104" s="200"/>
      <c r="AM104" s="150"/>
      <c r="AN104" s="180"/>
      <c r="AQ104" s="188">
        <v>13.55705825527261</v>
      </c>
      <c r="AS104" s="185">
        <f t="shared" si="53"/>
        <v>35.029948219928201</v>
      </c>
      <c r="AT104" s="186">
        <f t="shared" si="54"/>
        <v>5698.8365843609963</v>
      </c>
      <c r="AU104" s="186"/>
      <c r="AV104" s="187">
        <f t="shared" si="55"/>
        <v>333.11658436099697</v>
      </c>
      <c r="AW104" s="184">
        <f>+INDEX('DF Calcs'!E:E,MATCH(A104,'DF Calcs'!C:C,0))-AQ104</f>
        <v>0</v>
      </c>
      <c r="BE104" s="188">
        <f t="shared" si="48"/>
        <v>0</v>
      </c>
      <c r="BG104" s="188">
        <f t="shared" si="49"/>
        <v>0</v>
      </c>
      <c r="BI104" s="188">
        <f t="shared" si="50"/>
        <v>0</v>
      </c>
    </row>
    <row r="105" spans="1:61" s="151" customFormat="1" ht="12" customHeight="1">
      <c r="A105" s="148" t="s">
        <v>298</v>
      </c>
      <c r="B105" s="148" t="s">
        <v>299</v>
      </c>
      <c r="C105" s="181">
        <v>8.4</v>
      </c>
      <c r="D105" s="181">
        <v>8.4499999999999993</v>
      </c>
      <c r="E105" s="181"/>
      <c r="F105" s="181"/>
      <c r="G105" s="153">
        <v>14484.960000000003</v>
      </c>
      <c r="H105" s="153">
        <v>13489.98</v>
      </c>
      <c r="I105" s="153">
        <v>13777.68</v>
      </c>
      <c r="J105" s="153">
        <v>13566.29</v>
      </c>
      <c r="K105" s="153">
        <v>12374.23</v>
      </c>
      <c r="L105" s="153">
        <v>11350.14</v>
      </c>
      <c r="M105" s="153">
        <v>11433.31</v>
      </c>
      <c r="N105" s="153">
        <v>7854.6</v>
      </c>
      <c r="O105" s="153">
        <v>8708.11</v>
      </c>
      <c r="P105" s="153">
        <v>8401.69</v>
      </c>
      <c r="Q105" s="153">
        <v>9069.1999999999989</v>
      </c>
      <c r="R105" s="153">
        <v>11644.44</v>
      </c>
      <c r="S105" s="153">
        <v>136154.63</v>
      </c>
      <c r="T105" s="181"/>
      <c r="U105" s="183">
        <f t="shared" si="56"/>
        <v>1724.4000000000003</v>
      </c>
      <c r="V105" s="183">
        <f t="shared" si="57"/>
        <v>1605.9499999999998</v>
      </c>
      <c r="W105" s="183">
        <f t="shared" si="58"/>
        <v>1640.2</v>
      </c>
      <c r="X105" s="183">
        <f t="shared" si="59"/>
        <v>1615.0345238095238</v>
      </c>
      <c r="Y105" s="183">
        <f t="shared" si="60"/>
        <v>1473.1226190476189</v>
      </c>
      <c r="Z105" s="183">
        <f t="shared" si="61"/>
        <v>1343.2118343195266</v>
      </c>
      <c r="AA105" s="183">
        <f t="shared" si="62"/>
        <v>1353.0544378698226</v>
      </c>
      <c r="AB105" s="183">
        <f t="shared" si="63"/>
        <v>929.53846153846166</v>
      </c>
      <c r="AC105" s="183">
        <f t="shared" si="64"/>
        <v>1030.5455621301776</v>
      </c>
      <c r="AD105" s="183">
        <f t="shared" si="65"/>
        <v>994.28284023668652</v>
      </c>
      <c r="AE105" s="183">
        <f t="shared" si="66"/>
        <v>1073.2781065088757</v>
      </c>
      <c r="AF105" s="183">
        <f t="shared" si="67"/>
        <v>1378.0402366863907</v>
      </c>
      <c r="AG105" s="183">
        <f t="shared" si="51"/>
        <v>16160.658622147084</v>
      </c>
      <c r="AH105" s="184">
        <f t="shared" si="52"/>
        <v>1346.7215518455903</v>
      </c>
      <c r="AI105" s="200"/>
      <c r="AM105" s="150"/>
      <c r="AN105" s="180"/>
      <c r="AQ105" s="188">
        <v>1346.7215518455903</v>
      </c>
      <c r="AS105" s="185">
        <f t="shared" si="53"/>
        <v>8.9453932444361826</v>
      </c>
      <c r="AT105" s="186">
        <f t="shared" si="54"/>
        <v>144563.44646419387</v>
      </c>
      <c r="AU105" s="186"/>
      <c r="AV105" s="187">
        <f t="shared" si="55"/>
        <v>8408.8164641938638</v>
      </c>
      <c r="AW105" s="184">
        <f>+INDEX('DF Calcs'!E:E,MATCH(A105,'DF Calcs'!C:C,0))-AQ105</f>
        <v>0</v>
      </c>
      <c r="BE105" s="188">
        <f t="shared" si="48"/>
        <v>0</v>
      </c>
      <c r="BG105" s="188">
        <f t="shared" si="49"/>
        <v>0</v>
      </c>
      <c r="BI105" s="188">
        <f t="shared" si="50"/>
        <v>0</v>
      </c>
    </row>
    <row r="106" spans="1:61" s="151" customFormat="1" ht="12.75" customHeight="1">
      <c r="A106" s="148" t="s">
        <v>300</v>
      </c>
      <c r="B106" s="148" t="s">
        <v>301</v>
      </c>
      <c r="C106" s="181">
        <v>7.58</v>
      </c>
      <c r="D106" s="181">
        <v>7.63</v>
      </c>
      <c r="E106" s="181"/>
      <c r="F106" s="181"/>
      <c r="G106" s="153">
        <v>360.57</v>
      </c>
      <c r="H106" s="153">
        <v>300.20999999999998</v>
      </c>
      <c r="I106" s="153">
        <v>121.28</v>
      </c>
      <c r="J106" s="153">
        <v>166.76</v>
      </c>
      <c r="K106" s="153">
        <v>227.4</v>
      </c>
      <c r="L106" s="153">
        <v>396.76</v>
      </c>
      <c r="M106" s="153">
        <v>1045.31</v>
      </c>
      <c r="N106" s="153">
        <v>759.19</v>
      </c>
      <c r="O106" s="153">
        <v>869.81999999999994</v>
      </c>
      <c r="P106" s="153">
        <v>717.22</v>
      </c>
      <c r="Q106" s="153">
        <v>732.48</v>
      </c>
      <c r="R106" s="153">
        <v>732.48</v>
      </c>
      <c r="S106" s="153">
        <v>6429.48</v>
      </c>
      <c r="T106" s="181"/>
      <c r="U106" s="183">
        <f t="shared" si="56"/>
        <v>47.568601583113455</v>
      </c>
      <c r="V106" s="183">
        <f t="shared" si="57"/>
        <v>39.605540897097619</v>
      </c>
      <c r="W106" s="183">
        <f t="shared" si="58"/>
        <v>16</v>
      </c>
      <c r="X106" s="183">
        <f t="shared" si="59"/>
        <v>22</v>
      </c>
      <c r="Y106" s="183">
        <f t="shared" si="60"/>
        <v>30</v>
      </c>
      <c r="Z106" s="183">
        <f t="shared" si="61"/>
        <v>52</v>
      </c>
      <c r="AA106" s="183">
        <f t="shared" si="62"/>
        <v>137</v>
      </c>
      <c r="AB106" s="183">
        <f t="shared" si="63"/>
        <v>99.500655307994762</v>
      </c>
      <c r="AC106" s="183">
        <f t="shared" si="64"/>
        <v>114</v>
      </c>
      <c r="AD106" s="183">
        <f t="shared" si="65"/>
        <v>94</v>
      </c>
      <c r="AE106" s="183">
        <f t="shared" si="66"/>
        <v>96</v>
      </c>
      <c r="AF106" s="183">
        <f t="shared" si="67"/>
        <v>96</v>
      </c>
      <c r="AG106" s="183">
        <f t="shared" si="51"/>
        <v>843.67479778820575</v>
      </c>
      <c r="AH106" s="184">
        <f t="shared" si="52"/>
        <v>70.306233149017146</v>
      </c>
      <c r="AI106" s="200"/>
      <c r="AM106" s="150"/>
      <c r="AN106" s="177"/>
      <c r="AQ106" s="188">
        <v>70.306233149017146</v>
      </c>
      <c r="AS106" s="185">
        <f t="shared" si="53"/>
        <v>8.0773195804790614</v>
      </c>
      <c r="AT106" s="186">
        <f t="shared" si="54"/>
        <v>6814.6309637313871</v>
      </c>
      <c r="AU106" s="186"/>
      <c r="AV106" s="187">
        <f t="shared" si="55"/>
        <v>385.15096373138749</v>
      </c>
      <c r="AW106" s="184">
        <f>+INDEX('DF Calcs'!E:E,MATCH(A106,'DF Calcs'!C:C,0))-AQ106</f>
        <v>0</v>
      </c>
      <c r="BE106" s="188">
        <f t="shared" si="48"/>
        <v>0</v>
      </c>
      <c r="BG106" s="188">
        <f t="shared" si="49"/>
        <v>0</v>
      </c>
      <c r="BI106" s="188">
        <f t="shared" si="50"/>
        <v>0</v>
      </c>
    </row>
    <row r="107" spans="1:61" s="151" customFormat="1" ht="12" customHeight="1">
      <c r="A107" s="148" t="s">
        <v>302</v>
      </c>
      <c r="B107" s="148" t="s">
        <v>303</v>
      </c>
      <c r="C107" s="181">
        <v>2.6</v>
      </c>
      <c r="D107" s="181">
        <v>2.62</v>
      </c>
      <c r="E107" s="181"/>
      <c r="F107" s="181"/>
      <c r="G107" s="153">
        <v>2297.2200000000003</v>
      </c>
      <c r="H107" s="153">
        <v>3309.59</v>
      </c>
      <c r="I107" s="153">
        <v>4031.31</v>
      </c>
      <c r="J107" s="153">
        <v>2520.3000000000002</v>
      </c>
      <c r="K107" s="153">
        <v>2327</v>
      </c>
      <c r="L107" s="153">
        <v>1471.3600000000001</v>
      </c>
      <c r="M107" s="153">
        <v>1234.02</v>
      </c>
      <c r="N107" s="153">
        <v>1978.1</v>
      </c>
      <c r="O107" s="153">
        <v>2203.42</v>
      </c>
      <c r="P107" s="153">
        <v>1399.22</v>
      </c>
      <c r="Q107" s="153">
        <v>1092.68</v>
      </c>
      <c r="R107" s="153">
        <v>1679.42</v>
      </c>
      <c r="S107" s="153">
        <v>25543.64</v>
      </c>
      <c r="T107" s="181"/>
      <c r="U107" s="183">
        <f t="shared" si="56"/>
        <v>883.54615384615397</v>
      </c>
      <c r="V107" s="183">
        <f t="shared" si="57"/>
        <v>1272.9192307692308</v>
      </c>
      <c r="W107" s="183">
        <f t="shared" si="58"/>
        <v>1550.5038461538461</v>
      </c>
      <c r="X107" s="183">
        <f t="shared" si="59"/>
        <v>969.34615384615392</v>
      </c>
      <c r="Y107" s="183">
        <f t="shared" si="60"/>
        <v>895</v>
      </c>
      <c r="Z107" s="183">
        <f t="shared" si="61"/>
        <v>561.58778625954199</v>
      </c>
      <c r="AA107" s="183">
        <f t="shared" si="62"/>
        <v>471</v>
      </c>
      <c r="AB107" s="183">
        <f t="shared" si="63"/>
        <v>754.99999999999989</v>
      </c>
      <c r="AC107" s="183">
        <f t="shared" si="64"/>
        <v>841</v>
      </c>
      <c r="AD107" s="183">
        <f t="shared" si="65"/>
        <v>534.05343511450383</v>
      </c>
      <c r="AE107" s="183">
        <f t="shared" si="66"/>
        <v>417.05343511450383</v>
      </c>
      <c r="AF107" s="183">
        <f t="shared" si="67"/>
        <v>641</v>
      </c>
      <c r="AG107" s="183">
        <f t="shared" si="51"/>
        <v>9792.010041103933</v>
      </c>
      <c r="AH107" s="184">
        <f t="shared" si="52"/>
        <v>816.00083675866108</v>
      </c>
      <c r="AI107" s="200"/>
      <c r="AM107" s="150"/>
      <c r="AN107" s="180"/>
      <c r="AQ107" s="188">
        <v>816.00083675866108</v>
      </c>
      <c r="AS107" s="185">
        <f t="shared" si="53"/>
        <v>2.7736012189849468</v>
      </c>
      <c r="AT107" s="186">
        <f t="shared" si="54"/>
        <v>27159.130986318709</v>
      </c>
      <c r="AU107" s="186"/>
      <c r="AV107" s="187">
        <f t="shared" si="55"/>
        <v>1615.4909863187095</v>
      </c>
      <c r="AW107" s="184">
        <f>+INDEX('DF Calcs'!E:E,MATCH(A107,'DF Calcs'!C:C,0))-AQ107</f>
        <v>0</v>
      </c>
      <c r="BE107" s="188">
        <f t="shared" si="48"/>
        <v>0</v>
      </c>
      <c r="BG107" s="188">
        <f t="shared" si="49"/>
        <v>0</v>
      </c>
      <c r="BI107" s="188">
        <f t="shared" si="50"/>
        <v>0</v>
      </c>
    </row>
    <row r="108" spans="1:61" s="151" customFormat="1" ht="12" customHeight="1">
      <c r="A108" s="148" t="s">
        <v>304</v>
      </c>
      <c r="B108" s="148" t="s">
        <v>305</v>
      </c>
      <c r="C108" s="181">
        <v>2.1</v>
      </c>
      <c r="D108" s="181">
        <v>2.11</v>
      </c>
      <c r="E108" s="181"/>
      <c r="F108" s="181"/>
      <c r="G108" s="153">
        <v>323.40000000000003</v>
      </c>
      <c r="H108" s="153">
        <v>339.56</v>
      </c>
      <c r="I108" s="153">
        <v>506.1</v>
      </c>
      <c r="J108" s="153">
        <v>73.5</v>
      </c>
      <c r="K108" s="153">
        <v>8.4</v>
      </c>
      <c r="L108" s="153">
        <v>6.33</v>
      </c>
      <c r="M108" s="153">
        <v>29.54</v>
      </c>
      <c r="N108" s="153">
        <v>118.16</v>
      </c>
      <c r="O108" s="153">
        <v>73.849999999999994</v>
      </c>
      <c r="P108" s="153">
        <v>92.84</v>
      </c>
      <c r="Q108" s="153">
        <v>94.95</v>
      </c>
      <c r="R108" s="153">
        <v>56.97</v>
      </c>
      <c r="S108" s="153">
        <v>1723.6</v>
      </c>
      <c r="T108" s="181"/>
      <c r="U108" s="183">
        <f t="shared" si="56"/>
        <v>154</v>
      </c>
      <c r="V108" s="183">
        <f t="shared" si="57"/>
        <v>161.6952380952381</v>
      </c>
      <c r="W108" s="183">
        <f t="shared" si="58"/>
        <v>241</v>
      </c>
      <c r="X108" s="183">
        <f t="shared" si="59"/>
        <v>35</v>
      </c>
      <c r="Y108" s="183">
        <f t="shared" si="60"/>
        <v>4</v>
      </c>
      <c r="Z108" s="183">
        <f t="shared" si="61"/>
        <v>3</v>
      </c>
      <c r="AA108" s="183">
        <f t="shared" si="62"/>
        <v>14</v>
      </c>
      <c r="AB108" s="183">
        <f t="shared" si="63"/>
        <v>56</v>
      </c>
      <c r="AC108" s="183">
        <f t="shared" si="64"/>
        <v>35</v>
      </c>
      <c r="AD108" s="183">
        <f t="shared" si="65"/>
        <v>44.000000000000007</v>
      </c>
      <c r="AE108" s="183">
        <f t="shared" si="66"/>
        <v>45.000000000000007</v>
      </c>
      <c r="AF108" s="183">
        <f t="shared" si="67"/>
        <v>27</v>
      </c>
      <c r="AG108" s="183">
        <f t="shared" si="51"/>
        <v>819.6952380952381</v>
      </c>
      <c r="AH108" s="184">
        <f t="shared" si="52"/>
        <v>68.307936507936503</v>
      </c>
      <c r="AI108" s="200"/>
      <c r="AM108" s="150"/>
      <c r="AN108" s="180"/>
      <c r="AQ108" s="188">
        <v>68.307936507936503</v>
      </c>
      <c r="AS108" s="185">
        <f t="shared" si="53"/>
        <v>2.233701745060396</v>
      </c>
      <c r="AT108" s="186">
        <f t="shared" si="54"/>
        <v>1830.9546837510297</v>
      </c>
      <c r="AU108" s="186"/>
      <c r="AV108" s="187">
        <f t="shared" si="55"/>
        <v>107.35468375102982</v>
      </c>
      <c r="AW108" s="184">
        <f>+INDEX('DF Calcs'!E:E,MATCH(A108,'DF Calcs'!C:C,0))-AQ108</f>
        <v>0</v>
      </c>
      <c r="BE108" s="188">
        <f t="shared" si="48"/>
        <v>0</v>
      </c>
      <c r="BG108" s="188">
        <f t="shared" si="49"/>
        <v>0</v>
      </c>
      <c r="BI108" s="188">
        <f t="shared" si="50"/>
        <v>0</v>
      </c>
    </row>
    <row r="109" spans="1:61" s="151" customFormat="1" ht="12" customHeight="1">
      <c r="A109" s="148" t="s">
        <v>308</v>
      </c>
      <c r="B109" s="148" t="s">
        <v>309</v>
      </c>
      <c r="C109" s="181">
        <v>11.69</v>
      </c>
      <c r="D109" s="181">
        <v>11.76</v>
      </c>
      <c r="E109" s="181"/>
      <c r="F109" s="181"/>
      <c r="G109" s="153">
        <v>56431.570000000007</v>
      </c>
      <c r="H109" s="153">
        <v>61767.390000000007</v>
      </c>
      <c r="I109" s="153">
        <v>62811.609999999993</v>
      </c>
      <c r="J109" s="153">
        <v>63178.99</v>
      </c>
      <c r="K109" s="153">
        <v>63093.744999999995</v>
      </c>
      <c r="L109" s="153">
        <v>62147.544999999998</v>
      </c>
      <c r="M109" s="153">
        <v>61503.799999999996</v>
      </c>
      <c r="N109" s="153">
        <v>60933.85</v>
      </c>
      <c r="O109" s="153">
        <v>60848.590000000004</v>
      </c>
      <c r="P109" s="153">
        <v>59822.64</v>
      </c>
      <c r="Q109" s="153">
        <v>59801.95</v>
      </c>
      <c r="R109" s="153">
        <v>59750.3</v>
      </c>
      <c r="S109" s="153">
        <v>732091.98</v>
      </c>
      <c r="T109" s="181"/>
      <c r="U109" s="183">
        <f t="shared" si="56"/>
        <v>4827.3370402053042</v>
      </c>
      <c r="V109" s="183">
        <f t="shared" si="57"/>
        <v>5283.7801539777593</v>
      </c>
      <c r="W109" s="183">
        <f t="shared" si="58"/>
        <v>5373.1060735671508</v>
      </c>
      <c r="X109" s="183">
        <f t="shared" si="59"/>
        <v>5404.5329341317365</v>
      </c>
      <c r="Y109" s="183">
        <f t="shared" si="60"/>
        <v>5397.2408041060735</v>
      </c>
      <c r="Z109" s="183">
        <f t="shared" si="61"/>
        <v>5284.6551870748299</v>
      </c>
      <c r="AA109" s="183">
        <f t="shared" si="62"/>
        <v>5229.9149659863942</v>
      </c>
      <c r="AB109" s="183">
        <f t="shared" si="63"/>
        <v>5181.449829931973</v>
      </c>
      <c r="AC109" s="183">
        <f t="shared" si="64"/>
        <v>5174.199829931973</v>
      </c>
      <c r="AD109" s="183">
        <f t="shared" si="65"/>
        <v>5086.9591836734699</v>
      </c>
      <c r="AE109" s="183">
        <f t="shared" si="66"/>
        <v>5085.199829931973</v>
      </c>
      <c r="AF109" s="183">
        <f t="shared" si="67"/>
        <v>5080.807823129252</v>
      </c>
      <c r="AG109" s="183">
        <f t="shared" si="51"/>
        <v>62409.183655647896</v>
      </c>
      <c r="AH109" s="184">
        <f t="shared" si="52"/>
        <v>5200.7653046373243</v>
      </c>
      <c r="AI109" s="200"/>
      <c r="AM109" s="150"/>
      <c r="AN109" s="180"/>
      <c r="AQ109" s="188">
        <v>5200.7653046373243</v>
      </c>
      <c r="AS109" s="185">
        <f t="shared" si="53"/>
        <v>12.449446692848463</v>
      </c>
      <c r="AT109" s="186">
        <f t="shared" si="54"/>
        <v>776959.80506517796</v>
      </c>
      <c r="AU109" s="186"/>
      <c r="AV109" s="187">
        <f t="shared" si="55"/>
        <v>44867.825065177982</v>
      </c>
      <c r="AW109" s="184" t="e">
        <f>+INDEX('DF Calcs'!E:E,MATCH(A109,'DF Calcs'!C:C,0))-AQ109</f>
        <v>#N/A</v>
      </c>
      <c r="BE109" s="188">
        <f t="shared" si="48"/>
        <v>0</v>
      </c>
      <c r="BG109" s="188">
        <f t="shared" si="49"/>
        <v>0</v>
      </c>
      <c r="BI109" s="188">
        <f t="shared" si="50"/>
        <v>0</v>
      </c>
    </row>
    <row r="110" spans="1:61" s="151" customFormat="1" ht="12" customHeight="1">
      <c r="A110" s="148" t="s">
        <v>310</v>
      </c>
      <c r="B110" s="148" t="s">
        <v>311</v>
      </c>
      <c r="C110" s="181">
        <v>14.15</v>
      </c>
      <c r="D110" s="181">
        <v>14.24</v>
      </c>
      <c r="E110" s="181"/>
      <c r="F110" s="181"/>
      <c r="G110" s="153">
        <v>7623</v>
      </c>
      <c r="H110" s="153">
        <v>8172.29</v>
      </c>
      <c r="I110" s="153">
        <v>8231.69</v>
      </c>
      <c r="J110" s="153">
        <v>8199.89</v>
      </c>
      <c r="K110" s="153">
        <v>8268.8700000000008</v>
      </c>
      <c r="L110" s="153">
        <v>8319.94</v>
      </c>
      <c r="M110" s="153">
        <v>8361</v>
      </c>
      <c r="N110" s="153">
        <v>8307.2699999999986</v>
      </c>
      <c r="O110" s="153">
        <v>8208.92</v>
      </c>
      <c r="P110" s="153">
        <v>8195.73</v>
      </c>
      <c r="Q110" s="153">
        <v>8213.5300000000007</v>
      </c>
      <c r="R110" s="153">
        <v>8254.4699999999993</v>
      </c>
      <c r="S110" s="153">
        <v>98356.6</v>
      </c>
      <c r="T110" s="181"/>
      <c r="U110" s="183">
        <f t="shared" si="56"/>
        <v>538.72791519434622</v>
      </c>
      <c r="V110" s="183">
        <f t="shared" si="57"/>
        <v>577.5469964664311</v>
      </c>
      <c r="W110" s="183">
        <f t="shared" si="58"/>
        <v>581.7448763250884</v>
      </c>
      <c r="X110" s="183">
        <f t="shared" si="59"/>
        <v>579.49752650176674</v>
      </c>
      <c r="Y110" s="183">
        <f t="shared" si="60"/>
        <v>584.3724381625442</v>
      </c>
      <c r="Z110" s="183">
        <f t="shared" si="61"/>
        <v>584.26544943820227</v>
      </c>
      <c r="AA110" s="183">
        <f t="shared" si="62"/>
        <v>587.14887640449433</v>
      </c>
      <c r="AB110" s="183">
        <f t="shared" si="63"/>
        <v>583.37570224719093</v>
      </c>
      <c r="AC110" s="183">
        <f t="shared" si="64"/>
        <v>576.46910112359546</v>
      </c>
      <c r="AD110" s="183">
        <f t="shared" si="65"/>
        <v>575.5428370786517</v>
      </c>
      <c r="AE110" s="183">
        <f t="shared" si="66"/>
        <v>576.7928370786517</v>
      </c>
      <c r="AF110" s="183">
        <f t="shared" si="67"/>
        <v>579.66783707865159</v>
      </c>
      <c r="AG110" s="183">
        <f t="shared" si="51"/>
        <v>6925.1523930996145</v>
      </c>
      <c r="AH110" s="184">
        <f t="shared" si="52"/>
        <v>577.09603275830125</v>
      </c>
      <c r="AI110" s="200"/>
      <c r="AM110" s="150"/>
      <c r="AN110" s="180"/>
      <c r="AQ110" s="188">
        <v>577.09603275830125</v>
      </c>
      <c r="AS110" s="185">
        <f t="shared" si="53"/>
        <v>15.074840213109024</v>
      </c>
      <c r="AT110" s="186">
        <f t="shared" si="54"/>
        <v>104395.56577740627</v>
      </c>
      <c r="AU110" s="186"/>
      <c r="AV110" s="187">
        <f t="shared" si="55"/>
        <v>6038.9657774062653</v>
      </c>
      <c r="AW110" s="184" t="e">
        <f>+INDEX('DF Calcs'!E:E,MATCH(A110,'DF Calcs'!C:C,0))-AQ110</f>
        <v>#N/A</v>
      </c>
      <c r="BE110" s="188">
        <f t="shared" si="48"/>
        <v>0</v>
      </c>
      <c r="BG110" s="188">
        <f t="shared" si="49"/>
        <v>0</v>
      </c>
      <c r="BI110" s="188">
        <f t="shared" si="50"/>
        <v>0</v>
      </c>
    </row>
    <row r="111" spans="1:61" s="151" customFormat="1" ht="12" customHeight="1">
      <c r="A111" s="148" t="s">
        <v>312</v>
      </c>
      <c r="B111" s="148" t="s">
        <v>313</v>
      </c>
      <c r="C111" s="181">
        <v>17.21</v>
      </c>
      <c r="D111" s="181">
        <v>17.309999999999999</v>
      </c>
      <c r="E111" s="181"/>
      <c r="F111" s="181"/>
      <c r="G111" s="153">
        <v>5893.9699999999993</v>
      </c>
      <c r="H111" s="153">
        <v>6329.93</v>
      </c>
      <c r="I111" s="153">
        <v>6298.83</v>
      </c>
      <c r="J111" s="153">
        <v>6310.97</v>
      </c>
      <c r="K111" s="153">
        <v>6397.7800000000007</v>
      </c>
      <c r="L111" s="153">
        <v>6475.7400000000007</v>
      </c>
      <c r="M111" s="153">
        <v>6489.04</v>
      </c>
      <c r="N111" s="153">
        <v>6443.56</v>
      </c>
      <c r="O111" s="153">
        <v>6473.13</v>
      </c>
      <c r="P111" s="153">
        <v>6426.3</v>
      </c>
      <c r="Q111" s="153">
        <v>6424.22</v>
      </c>
      <c r="R111" s="153">
        <v>6450.13</v>
      </c>
      <c r="S111" s="153">
        <v>76413.600000000006</v>
      </c>
      <c r="T111" s="181"/>
      <c r="U111" s="183">
        <f t="shared" si="56"/>
        <v>342.47356188262631</v>
      </c>
      <c r="V111" s="183">
        <f t="shared" si="57"/>
        <v>367.80534572922721</v>
      </c>
      <c r="W111" s="183">
        <f t="shared" si="58"/>
        <v>365.99825682742591</v>
      </c>
      <c r="X111" s="183">
        <f t="shared" si="59"/>
        <v>366.70366066240558</v>
      </c>
      <c r="Y111" s="183">
        <f t="shared" si="60"/>
        <v>371.74782103428242</v>
      </c>
      <c r="Z111" s="183">
        <f t="shared" si="61"/>
        <v>374.10398613518203</v>
      </c>
      <c r="AA111" s="183">
        <f t="shared" si="62"/>
        <v>374.87232813402659</v>
      </c>
      <c r="AB111" s="183">
        <f t="shared" si="63"/>
        <v>372.24494511842869</v>
      </c>
      <c r="AC111" s="183">
        <f t="shared" si="64"/>
        <v>373.95320623916814</v>
      </c>
      <c r="AD111" s="183">
        <f t="shared" si="65"/>
        <v>371.24783362218375</v>
      </c>
      <c r="AE111" s="183">
        <f t="shared" si="66"/>
        <v>371.12767186597347</v>
      </c>
      <c r="AF111" s="183">
        <f t="shared" si="67"/>
        <v>372.6244945118429</v>
      </c>
      <c r="AG111" s="183">
        <f t="shared" si="51"/>
        <v>4424.9031117627737</v>
      </c>
      <c r="AH111" s="184">
        <f t="shared" si="52"/>
        <v>368.74192598023114</v>
      </c>
      <c r="AI111" s="200"/>
      <c r="AM111" s="150"/>
      <c r="AN111" s="180"/>
      <c r="AQ111" s="188">
        <v>368.74192598023114</v>
      </c>
      <c r="AS111" s="185">
        <f t="shared" si="53"/>
        <v>18.324823320850925</v>
      </c>
      <c r="AT111" s="186">
        <f t="shared" si="54"/>
        <v>81085.56773493631</v>
      </c>
      <c r="AU111" s="186"/>
      <c r="AV111" s="187">
        <f t="shared" si="55"/>
        <v>4671.9677349363046</v>
      </c>
      <c r="AW111" s="184" t="e">
        <f>+INDEX('DF Calcs'!E:E,MATCH(A111,'DF Calcs'!C:C,0))-AQ111</f>
        <v>#N/A</v>
      </c>
      <c r="BE111" s="188">
        <f t="shared" si="48"/>
        <v>0</v>
      </c>
      <c r="BG111" s="188">
        <f t="shared" si="49"/>
        <v>0</v>
      </c>
      <c r="BI111" s="188">
        <f t="shared" si="50"/>
        <v>0</v>
      </c>
    </row>
    <row r="112" spans="1:61" s="151" customFormat="1" ht="12" customHeight="1">
      <c r="A112" s="148" t="s">
        <v>314</v>
      </c>
      <c r="B112" s="148" t="s">
        <v>315</v>
      </c>
      <c r="C112" s="181">
        <v>19.95</v>
      </c>
      <c r="D112" s="181">
        <v>20.07</v>
      </c>
      <c r="E112" s="181"/>
      <c r="F112" s="181"/>
      <c r="G112" s="153">
        <v>10012.159999999998</v>
      </c>
      <c r="H112" s="153">
        <v>10829.97</v>
      </c>
      <c r="I112" s="153">
        <v>10939.859999999999</v>
      </c>
      <c r="J112" s="153">
        <v>10882.519999999999</v>
      </c>
      <c r="K112" s="153">
        <v>10957.289999999999</v>
      </c>
      <c r="L112" s="153">
        <v>11091.45</v>
      </c>
      <c r="M112" s="153">
        <v>11143.43</v>
      </c>
      <c r="N112" s="153">
        <v>11268.96</v>
      </c>
      <c r="O112" s="153">
        <v>11273.960000000001</v>
      </c>
      <c r="P112" s="153">
        <v>11243.61</v>
      </c>
      <c r="Q112" s="153">
        <v>11165.93</v>
      </c>
      <c r="R112" s="153">
        <v>11279.01</v>
      </c>
      <c r="S112" s="153">
        <v>132088.15</v>
      </c>
      <c r="T112" s="181"/>
      <c r="U112" s="183">
        <f t="shared" si="56"/>
        <v>501.86265664160391</v>
      </c>
      <c r="V112" s="183">
        <f t="shared" si="57"/>
        <v>542.8556390977443</v>
      </c>
      <c r="W112" s="183">
        <f t="shared" si="58"/>
        <v>548.36390977443602</v>
      </c>
      <c r="X112" s="183">
        <f t="shared" si="59"/>
        <v>545.48972431077686</v>
      </c>
      <c r="Y112" s="183">
        <f t="shared" si="60"/>
        <v>549.23759398496236</v>
      </c>
      <c r="Z112" s="183">
        <f t="shared" si="61"/>
        <v>552.63826606875932</v>
      </c>
      <c r="AA112" s="183">
        <f t="shared" si="62"/>
        <v>555.22820129546585</v>
      </c>
      <c r="AB112" s="183">
        <f t="shared" si="63"/>
        <v>561.48281016442445</v>
      </c>
      <c r="AC112" s="183">
        <f t="shared" si="64"/>
        <v>561.73193821624318</v>
      </c>
      <c r="AD112" s="183">
        <f t="shared" si="65"/>
        <v>560.21973094170403</v>
      </c>
      <c r="AE112" s="183">
        <f t="shared" si="66"/>
        <v>556.34927752864974</v>
      </c>
      <c r="AF112" s="183">
        <f t="shared" si="67"/>
        <v>561.98355754857994</v>
      </c>
      <c r="AG112" s="183">
        <f t="shared" si="51"/>
        <v>6597.4433055733498</v>
      </c>
      <c r="AH112" s="184">
        <f t="shared" si="52"/>
        <v>549.78694213111248</v>
      </c>
      <c r="AI112" s="200"/>
      <c r="AM112" s="150"/>
      <c r="AN112" s="180"/>
      <c r="AQ112" s="188">
        <v>549.78694213111248</v>
      </c>
      <c r="AS112" s="185">
        <f t="shared" si="53"/>
        <v>21.24663223856026</v>
      </c>
      <c r="AT112" s="186">
        <f t="shared" si="54"/>
        <v>140173.45162826829</v>
      </c>
      <c r="AU112" s="186"/>
      <c r="AV112" s="187">
        <f t="shared" si="55"/>
        <v>8085.3016282682947</v>
      </c>
      <c r="AW112" s="184" t="e">
        <f>+INDEX('DF Calcs'!E:E,MATCH(A112,'DF Calcs'!C:C,0))-AQ112</f>
        <v>#N/A</v>
      </c>
      <c r="BE112" s="188">
        <f t="shared" si="48"/>
        <v>0</v>
      </c>
      <c r="BG112" s="188">
        <f t="shared" si="49"/>
        <v>0</v>
      </c>
      <c r="BI112" s="188">
        <f t="shared" si="50"/>
        <v>0</v>
      </c>
    </row>
    <row r="113" spans="1:16382" s="151" customFormat="1" ht="12" customHeight="1">
      <c r="A113" s="148" t="s">
        <v>316</v>
      </c>
      <c r="B113" s="148" t="s">
        <v>317</v>
      </c>
      <c r="C113" s="181">
        <v>26.6</v>
      </c>
      <c r="D113" s="181">
        <v>26.76</v>
      </c>
      <c r="E113" s="181"/>
      <c r="F113" s="181"/>
      <c r="G113" s="153">
        <v>446.76</v>
      </c>
      <c r="H113" s="153">
        <v>453.88</v>
      </c>
      <c r="I113" s="153">
        <v>478.79999999999995</v>
      </c>
      <c r="J113" s="153">
        <v>478.79999999999995</v>
      </c>
      <c r="K113" s="153">
        <v>478.79999999999995</v>
      </c>
      <c r="L113" s="153">
        <v>479.12</v>
      </c>
      <c r="M113" s="153">
        <v>481.36</v>
      </c>
      <c r="N113" s="153">
        <v>481.36</v>
      </c>
      <c r="O113" s="153">
        <v>481.36</v>
      </c>
      <c r="P113" s="153">
        <v>481.36</v>
      </c>
      <c r="Q113" s="153">
        <v>481.36</v>
      </c>
      <c r="R113" s="153">
        <v>481.36</v>
      </c>
      <c r="S113" s="153">
        <v>5704.3199999999988</v>
      </c>
      <c r="T113" s="181"/>
      <c r="U113" s="183">
        <f t="shared" si="56"/>
        <v>16.79548872180451</v>
      </c>
      <c r="V113" s="183">
        <f t="shared" si="57"/>
        <v>17.06315789473684</v>
      </c>
      <c r="W113" s="183">
        <f t="shared" si="58"/>
        <v>17.999999999999996</v>
      </c>
      <c r="X113" s="183">
        <f t="shared" si="59"/>
        <v>17.999999999999996</v>
      </c>
      <c r="Y113" s="183">
        <f t="shared" si="60"/>
        <v>17.999999999999996</v>
      </c>
      <c r="Z113" s="183">
        <f t="shared" si="61"/>
        <v>17.904334828101643</v>
      </c>
      <c r="AA113" s="183">
        <f t="shared" si="62"/>
        <v>17.988041853512705</v>
      </c>
      <c r="AB113" s="183">
        <f t="shared" si="63"/>
        <v>17.988041853512705</v>
      </c>
      <c r="AC113" s="183">
        <f t="shared" si="64"/>
        <v>17.988041853512705</v>
      </c>
      <c r="AD113" s="183">
        <f t="shared" si="65"/>
        <v>17.988041853512705</v>
      </c>
      <c r="AE113" s="183">
        <f t="shared" si="66"/>
        <v>17.988041853512705</v>
      </c>
      <c r="AF113" s="183">
        <f t="shared" si="67"/>
        <v>17.988041853512705</v>
      </c>
      <c r="AG113" s="183">
        <f t="shared" si="51"/>
        <v>213.69123256571919</v>
      </c>
      <c r="AH113" s="184">
        <f t="shared" si="52"/>
        <v>17.807602713809931</v>
      </c>
      <c r="AI113" s="200"/>
      <c r="AM113" s="150"/>
      <c r="AN113" s="180"/>
      <c r="AQ113" s="188">
        <v>17.807602713809931</v>
      </c>
      <c r="AS113" s="185">
        <f t="shared" si="53"/>
        <v>28.328842984747016</v>
      </c>
      <c r="AT113" s="186">
        <f t="shared" si="54"/>
        <v>6053.6253745713166</v>
      </c>
      <c r="AU113" s="186"/>
      <c r="AV113" s="187">
        <f t="shared" si="55"/>
        <v>349.30537457131777</v>
      </c>
      <c r="AW113" s="184" t="e">
        <f>+INDEX('DF Calcs'!E:E,MATCH(A113,'DF Calcs'!C:C,0))-AQ113</f>
        <v>#N/A</v>
      </c>
      <c r="BE113" s="188">
        <f t="shared" si="48"/>
        <v>0</v>
      </c>
      <c r="BG113" s="188">
        <f t="shared" si="49"/>
        <v>0</v>
      </c>
      <c r="BI113" s="188">
        <f t="shared" si="50"/>
        <v>0</v>
      </c>
    </row>
    <row r="114" spans="1:16382" s="151" customFormat="1" ht="12" customHeight="1">
      <c r="A114" s="148" t="s">
        <v>318</v>
      </c>
      <c r="B114" s="148" t="s">
        <v>319</v>
      </c>
      <c r="C114" s="181">
        <v>0.44</v>
      </c>
      <c r="D114" s="181">
        <v>0.44</v>
      </c>
      <c r="E114" s="181"/>
      <c r="F114" s="181"/>
      <c r="G114" s="153">
        <v>506.76</v>
      </c>
      <c r="H114" s="153">
        <v>579.94000000000005</v>
      </c>
      <c r="I114" s="153">
        <v>636.24</v>
      </c>
      <c r="J114" s="153">
        <v>645.26</v>
      </c>
      <c r="K114" s="153">
        <v>529.31999999999994</v>
      </c>
      <c r="L114" s="153">
        <v>312.83999999999997</v>
      </c>
      <c r="M114" s="153">
        <v>302.72000000000003</v>
      </c>
      <c r="N114" s="153">
        <v>246.4</v>
      </c>
      <c r="O114" s="153">
        <v>186.12000000000003</v>
      </c>
      <c r="P114" s="153">
        <v>198.44</v>
      </c>
      <c r="Q114" s="153">
        <v>187.44</v>
      </c>
      <c r="R114" s="153">
        <v>262.24</v>
      </c>
      <c r="S114" s="153">
        <v>4593.7199999999993</v>
      </c>
      <c r="T114" s="181"/>
      <c r="U114" s="183">
        <f t="shared" si="56"/>
        <v>1151.7272727272727</v>
      </c>
      <c r="V114" s="183">
        <f t="shared" si="57"/>
        <v>1318.0454545454547</v>
      </c>
      <c r="W114" s="183">
        <f t="shared" si="58"/>
        <v>1446</v>
      </c>
      <c r="X114" s="183">
        <f t="shared" si="59"/>
        <v>1466.5</v>
      </c>
      <c r="Y114" s="183">
        <f t="shared" si="60"/>
        <v>1202.9999999999998</v>
      </c>
      <c r="Z114" s="183">
        <f t="shared" si="61"/>
        <v>710.99999999999989</v>
      </c>
      <c r="AA114" s="183">
        <f t="shared" si="62"/>
        <v>688.00000000000011</v>
      </c>
      <c r="AB114" s="183">
        <f t="shared" si="63"/>
        <v>560</v>
      </c>
      <c r="AC114" s="183">
        <f t="shared" si="64"/>
        <v>423.00000000000006</v>
      </c>
      <c r="AD114" s="183">
        <f t="shared" si="65"/>
        <v>451</v>
      </c>
      <c r="AE114" s="183">
        <f t="shared" si="66"/>
        <v>426</v>
      </c>
      <c r="AF114" s="183">
        <f t="shared" si="67"/>
        <v>596</v>
      </c>
      <c r="AG114" s="183">
        <f t="shared" si="51"/>
        <v>10440.272727272728</v>
      </c>
      <c r="AH114" s="184">
        <f t="shared" si="52"/>
        <v>870.02272727272737</v>
      </c>
      <c r="AI114" s="200"/>
      <c r="AM114" s="150"/>
      <c r="AN114" s="180"/>
      <c r="AQ114" s="188">
        <v>870.02272727272737</v>
      </c>
      <c r="AS114" s="185">
        <f t="shared" si="53"/>
        <v>0.46579562456235746</v>
      </c>
      <c r="AT114" s="186">
        <f t="shared" si="54"/>
        <v>4863.0333556013475</v>
      </c>
      <c r="AU114" s="186"/>
      <c r="AV114" s="187">
        <f t="shared" si="55"/>
        <v>269.31335560134812</v>
      </c>
      <c r="AW114" s="184" t="e">
        <f>+INDEX('DF Calcs'!E:E,MATCH(A114,'DF Calcs'!C:C,0))-AQ114</f>
        <v>#N/A</v>
      </c>
      <c r="BE114" s="188">
        <f t="shared" si="48"/>
        <v>0</v>
      </c>
      <c r="BG114" s="188">
        <f t="shared" si="49"/>
        <v>0</v>
      </c>
      <c r="BI114" s="188">
        <f t="shared" si="50"/>
        <v>0</v>
      </c>
    </row>
    <row r="115" spans="1:16382" s="151" customFormat="1" ht="12" customHeight="1">
      <c r="A115" s="148" t="s">
        <v>320</v>
      </c>
      <c r="B115" s="148" t="s">
        <v>321</v>
      </c>
      <c r="C115" s="181">
        <v>0.65</v>
      </c>
      <c r="D115" s="181">
        <v>0.65</v>
      </c>
      <c r="E115" s="181"/>
      <c r="F115" s="181"/>
      <c r="G115" s="153">
        <v>59.17</v>
      </c>
      <c r="H115" s="153">
        <v>55.25</v>
      </c>
      <c r="I115" s="153">
        <v>40.950000000000003</v>
      </c>
      <c r="J115" s="153">
        <v>39</v>
      </c>
      <c r="K115" s="153">
        <v>14.95</v>
      </c>
      <c r="L115" s="153">
        <v>20.799999999999997</v>
      </c>
      <c r="M115" s="153">
        <v>15.6</v>
      </c>
      <c r="N115" s="153">
        <v>0</v>
      </c>
      <c r="O115" s="153">
        <v>0</v>
      </c>
      <c r="P115" s="153">
        <v>0</v>
      </c>
      <c r="Q115" s="153">
        <v>0</v>
      </c>
      <c r="R115" s="153">
        <v>0</v>
      </c>
      <c r="S115" s="153">
        <v>245.72</v>
      </c>
      <c r="T115" s="181"/>
      <c r="U115" s="183">
        <f t="shared" si="56"/>
        <v>91.030769230769224</v>
      </c>
      <c r="V115" s="183">
        <f t="shared" si="57"/>
        <v>85</v>
      </c>
      <c r="W115" s="183">
        <f t="shared" si="58"/>
        <v>63</v>
      </c>
      <c r="X115" s="183">
        <f t="shared" si="59"/>
        <v>60</v>
      </c>
      <c r="Y115" s="183">
        <f t="shared" si="60"/>
        <v>22.999999999999996</v>
      </c>
      <c r="Z115" s="183">
        <f t="shared" si="61"/>
        <v>31.999999999999993</v>
      </c>
      <c r="AA115" s="183">
        <f t="shared" si="62"/>
        <v>24</v>
      </c>
      <c r="AB115" s="183">
        <f t="shared" si="63"/>
        <v>0</v>
      </c>
      <c r="AC115" s="183">
        <f t="shared" si="64"/>
        <v>0</v>
      </c>
      <c r="AD115" s="183">
        <f t="shared" si="65"/>
        <v>0</v>
      </c>
      <c r="AE115" s="183">
        <f t="shared" si="66"/>
        <v>0</v>
      </c>
      <c r="AF115" s="183">
        <f t="shared" si="67"/>
        <v>0</v>
      </c>
      <c r="AG115" s="183">
        <f t="shared" si="51"/>
        <v>378.03076923076924</v>
      </c>
      <c r="AH115" s="184">
        <f t="shared" si="52"/>
        <v>31.502564102564104</v>
      </c>
      <c r="AI115" s="200"/>
      <c r="AM115" s="150"/>
      <c r="AN115" s="180"/>
      <c r="AQ115" s="188">
        <v>31.502564102564104</v>
      </c>
      <c r="AS115" s="185">
        <f t="shared" si="53"/>
        <v>0.68810717264893717</v>
      </c>
      <c r="AT115" s="186">
        <f t="shared" si="54"/>
        <v>260.12568378968746</v>
      </c>
      <c r="AU115" s="186"/>
      <c r="AV115" s="187">
        <f t="shared" si="55"/>
        <v>14.405683789687458</v>
      </c>
      <c r="AW115" s="184" t="e">
        <f>+INDEX('DF Calcs'!E:E,MATCH(A115,'DF Calcs'!C:C,0))-AQ115</f>
        <v>#N/A</v>
      </c>
      <c r="BE115" s="188">
        <f t="shared" si="48"/>
        <v>0</v>
      </c>
      <c r="BG115" s="188">
        <f t="shared" si="49"/>
        <v>0</v>
      </c>
      <c r="BI115" s="188">
        <f t="shared" si="50"/>
        <v>0</v>
      </c>
    </row>
    <row r="116" spans="1:16382" s="151" customFormat="1" ht="12" customHeight="1">
      <c r="A116" s="148" t="s">
        <v>322</v>
      </c>
      <c r="B116" s="148" t="s">
        <v>323</v>
      </c>
      <c r="C116" s="181">
        <v>0.74</v>
      </c>
      <c r="D116" s="181">
        <v>0.74</v>
      </c>
      <c r="E116" s="181"/>
      <c r="F116" s="181"/>
      <c r="G116" s="153">
        <v>0</v>
      </c>
      <c r="H116" s="153">
        <v>0</v>
      </c>
      <c r="I116" s="153">
        <v>21.46</v>
      </c>
      <c r="J116" s="153">
        <v>24.419999999999998</v>
      </c>
      <c r="K116" s="153">
        <v>7.4</v>
      </c>
      <c r="L116" s="153">
        <v>0</v>
      </c>
      <c r="M116" s="153">
        <v>0</v>
      </c>
      <c r="N116" s="153">
        <v>0</v>
      </c>
      <c r="O116" s="153">
        <v>0</v>
      </c>
      <c r="P116" s="153">
        <v>2.2200000000000002</v>
      </c>
      <c r="Q116" s="153">
        <v>0</v>
      </c>
      <c r="R116" s="153">
        <v>19.239999999999998</v>
      </c>
      <c r="S116" s="153">
        <v>74.739999999999995</v>
      </c>
      <c r="T116" s="181"/>
      <c r="U116" s="183">
        <f t="shared" si="56"/>
        <v>0</v>
      </c>
      <c r="V116" s="183">
        <f t="shared" si="57"/>
        <v>0</v>
      </c>
      <c r="W116" s="183">
        <f t="shared" si="58"/>
        <v>29</v>
      </c>
      <c r="X116" s="183">
        <f t="shared" si="59"/>
        <v>33</v>
      </c>
      <c r="Y116" s="183">
        <f t="shared" si="60"/>
        <v>10</v>
      </c>
      <c r="Z116" s="183">
        <f t="shared" si="61"/>
        <v>0</v>
      </c>
      <c r="AA116" s="183">
        <f t="shared" si="62"/>
        <v>0</v>
      </c>
      <c r="AB116" s="183">
        <f t="shared" si="63"/>
        <v>0</v>
      </c>
      <c r="AC116" s="183">
        <f t="shared" si="64"/>
        <v>0</v>
      </c>
      <c r="AD116" s="183">
        <f t="shared" si="65"/>
        <v>3.0000000000000004</v>
      </c>
      <c r="AE116" s="183">
        <f t="shared" si="66"/>
        <v>0</v>
      </c>
      <c r="AF116" s="183">
        <f t="shared" si="67"/>
        <v>25.999999999999996</v>
      </c>
      <c r="AG116" s="183">
        <f t="shared" si="51"/>
        <v>101</v>
      </c>
      <c r="AH116" s="184">
        <f t="shared" si="52"/>
        <v>8.4166666666666661</v>
      </c>
      <c r="AI116" s="200"/>
      <c r="AM116" s="150"/>
      <c r="AN116" s="180"/>
      <c r="AQ116" s="188">
        <v>8.4166666666666661</v>
      </c>
      <c r="AS116" s="185">
        <f t="shared" si="53"/>
        <v>0.78338355040032848</v>
      </c>
      <c r="AT116" s="186">
        <f t="shared" si="54"/>
        <v>79.121738590433168</v>
      </c>
      <c r="AU116" s="186"/>
      <c r="AV116" s="187">
        <f t="shared" si="55"/>
        <v>4.3817385904331729</v>
      </c>
      <c r="AW116" s="184" t="e">
        <f>+INDEX('DF Calcs'!E:E,MATCH(A116,'DF Calcs'!C:C,0))-AQ116</f>
        <v>#N/A</v>
      </c>
      <c r="BE116" s="188">
        <f t="shared" si="48"/>
        <v>0</v>
      </c>
      <c r="BG116" s="188">
        <f t="shared" si="49"/>
        <v>0</v>
      </c>
      <c r="BI116" s="188">
        <f t="shared" si="50"/>
        <v>0</v>
      </c>
    </row>
    <row r="117" spans="1:16382" s="151" customFormat="1" ht="12" customHeight="1">
      <c r="A117" s="148" t="s">
        <v>324</v>
      </c>
      <c r="B117" s="148" t="s">
        <v>325</v>
      </c>
      <c r="C117" s="181">
        <v>1.08</v>
      </c>
      <c r="D117" s="181">
        <v>1.0900000000000001</v>
      </c>
      <c r="E117" s="181"/>
      <c r="F117" s="181"/>
      <c r="G117" s="153">
        <v>129.28</v>
      </c>
      <c r="H117" s="153">
        <v>180.36</v>
      </c>
      <c r="I117" s="153">
        <v>143.63999999999999</v>
      </c>
      <c r="J117" s="153">
        <v>162</v>
      </c>
      <c r="K117" s="153">
        <v>93.960000000000008</v>
      </c>
      <c r="L117" s="153">
        <v>134.10000000000002</v>
      </c>
      <c r="M117" s="153">
        <v>206.01</v>
      </c>
      <c r="N117" s="153">
        <v>98.1</v>
      </c>
      <c r="O117" s="153">
        <v>-196.2</v>
      </c>
      <c r="P117" s="153">
        <v>0</v>
      </c>
      <c r="Q117" s="153">
        <v>0</v>
      </c>
      <c r="R117" s="153">
        <v>0</v>
      </c>
      <c r="S117" s="153">
        <v>951.24999999999977</v>
      </c>
      <c r="T117" s="181"/>
      <c r="U117" s="183">
        <f t="shared" si="56"/>
        <v>119.7037037037037</v>
      </c>
      <c r="V117" s="183">
        <f t="shared" si="57"/>
        <v>167</v>
      </c>
      <c r="W117" s="183">
        <f t="shared" si="58"/>
        <v>132.99999999999997</v>
      </c>
      <c r="X117" s="183">
        <f t="shared" si="59"/>
        <v>150</v>
      </c>
      <c r="Y117" s="183">
        <f t="shared" si="60"/>
        <v>87</v>
      </c>
      <c r="Z117" s="183">
        <f t="shared" si="61"/>
        <v>123.02752293577983</v>
      </c>
      <c r="AA117" s="183">
        <f t="shared" si="62"/>
        <v>188.99999999999997</v>
      </c>
      <c r="AB117" s="183">
        <f t="shared" si="63"/>
        <v>89.999999999999986</v>
      </c>
      <c r="AC117" s="183">
        <f t="shared" si="64"/>
        <v>-179.99999999999997</v>
      </c>
      <c r="AD117" s="183">
        <f t="shared" si="65"/>
        <v>0</v>
      </c>
      <c r="AE117" s="183">
        <f t="shared" si="66"/>
        <v>0</v>
      </c>
      <c r="AF117" s="183">
        <f t="shared" si="67"/>
        <v>0</v>
      </c>
      <c r="AG117" s="183">
        <f t="shared" si="51"/>
        <v>878.73122663948357</v>
      </c>
      <c r="AH117" s="184">
        <f t="shared" si="52"/>
        <v>73.227602219956964</v>
      </c>
      <c r="AI117" s="200"/>
      <c r="AM117" s="150"/>
      <c r="AN117" s="180"/>
      <c r="AQ117" s="188">
        <v>73.227602219956964</v>
      </c>
      <c r="AS117" s="185">
        <f t="shared" si="53"/>
        <v>1.1539027972112947</v>
      </c>
      <c r="AT117" s="186">
        <f t="shared" si="54"/>
        <v>1013.9704204162124</v>
      </c>
      <c r="AU117" s="186"/>
      <c r="AV117" s="187">
        <f t="shared" si="55"/>
        <v>62.720420416212619</v>
      </c>
      <c r="AW117" s="184" t="e">
        <f>+INDEX('DF Calcs'!E:E,MATCH(A117,'DF Calcs'!C:C,0))-AQ117</f>
        <v>#N/A</v>
      </c>
      <c r="BE117" s="188">
        <f t="shared" si="48"/>
        <v>0</v>
      </c>
      <c r="BG117" s="188">
        <f t="shared" si="49"/>
        <v>0</v>
      </c>
      <c r="BI117" s="188">
        <f t="shared" si="50"/>
        <v>0</v>
      </c>
    </row>
    <row r="118" spans="1:16382" s="151" customFormat="1" ht="12" customHeight="1">
      <c r="A118" s="148" t="s">
        <v>533</v>
      </c>
      <c r="B118" s="148" t="s">
        <v>534</v>
      </c>
      <c r="C118" s="181">
        <v>4.0199999999999996</v>
      </c>
      <c r="D118" s="181">
        <v>4.07</v>
      </c>
      <c r="E118" s="202"/>
      <c r="F118" s="202"/>
      <c r="G118" s="153">
        <v>0</v>
      </c>
      <c r="H118" s="153">
        <v>0</v>
      </c>
      <c r="I118" s="153">
        <v>0</v>
      </c>
      <c r="J118" s="153">
        <v>0</v>
      </c>
      <c r="K118" s="153">
        <v>0</v>
      </c>
      <c r="L118" s="153">
        <v>0</v>
      </c>
      <c r="M118" s="153">
        <v>0</v>
      </c>
      <c r="N118" s="153">
        <v>0</v>
      </c>
      <c r="O118" s="153">
        <v>0</v>
      </c>
      <c r="P118" s="153">
        <v>0</v>
      </c>
      <c r="Q118" s="153">
        <v>0</v>
      </c>
      <c r="R118" s="153">
        <v>0</v>
      </c>
      <c r="S118" s="153">
        <v>0</v>
      </c>
      <c r="T118" s="202"/>
      <c r="U118" s="183">
        <f t="shared" si="56"/>
        <v>0</v>
      </c>
      <c r="V118" s="183">
        <f t="shared" si="57"/>
        <v>0</v>
      </c>
      <c r="W118" s="183">
        <f t="shared" si="58"/>
        <v>0</v>
      </c>
      <c r="X118" s="183">
        <f t="shared" si="59"/>
        <v>0</v>
      </c>
      <c r="Y118" s="183">
        <f t="shared" si="60"/>
        <v>0</v>
      </c>
      <c r="Z118" s="183">
        <f t="shared" si="61"/>
        <v>0</v>
      </c>
      <c r="AA118" s="183">
        <f t="shared" si="62"/>
        <v>0</v>
      </c>
      <c r="AB118" s="183">
        <f t="shared" si="63"/>
        <v>0</v>
      </c>
      <c r="AC118" s="183">
        <f t="shared" si="64"/>
        <v>0</v>
      </c>
      <c r="AD118" s="183">
        <f t="shared" si="65"/>
        <v>0</v>
      </c>
      <c r="AE118" s="183">
        <f t="shared" si="66"/>
        <v>0</v>
      </c>
      <c r="AF118" s="183">
        <f t="shared" si="67"/>
        <v>0</v>
      </c>
      <c r="AG118" s="183">
        <f t="shared" si="51"/>
        <v>0</v>
      </c>
      <c r="AH118" s="184">
        <f t="shared" si="52"/>
        <v>0</v>
      </c>
      <c r="AI118" s="200"/>
      <c r="AK118" s="200"/>
      <c r="AL118" s="200"/>
      <c r="AM118" s="200"/>
      <c r="AN118" s="200"/>
      <c r="AO118" s="200"/>
      <c r="AP118" s="200"/>
      <c r="AQ118" s="188">
        <v>0</v>
      </c>
      <c r="AR118" s="200"/>
      <c r="AS118" s="185">
        <f t="shared" si="53"/>
        <v>4.3086095272018072</v>
      </c>
      <c r="AT118" s="186">
        <f t="shared" si="54"/>
        <v>0</v>
      </c>
      <c r="AU118" s="186"/>
      <c r="AV118" s="187">
        <f t="shared" si="55"/>
        <v>0</v>
      </c>
      <c r="AW118" s="184" t="e">
        <f>+INDEX('DF Calcs'!E:E,MATCH(A118,'DF Calcs'!C:C,0))-AQ118</f>
        <v>#N/A</v>
      </c>
      <c r="AX118" s="200"/>
      <c r="AY118" s="200"/>
      <c r="AZ118" s="200"/>
      <c r="BA118" s="200"/>
      <c r="BB118" s="200"/>
      <c r="BC118" s="200"/>
      <c r="BD118" s="200"/>
      <c r="BE118" s="188">
        <f t="shared" si="48"/>
        <v>0</v>
      </c>
      <c r="BF118" s="200"/>
      <c r="BG118" s="188">
        <f t="shared" si="49"/>
        <v>0</v>
      </c>
      <c r="BH118" s="200"/>
      <c r="BI118" s="188">
        <f t="shared" si="50"/>
        <v>0</v>
      </c>
      <c r="BJ118" s="200"/>
      <c r="BK118" s="200"/>
      <c r="BL118" s="200"/>
      <c r="BM118" s="200"/>
      <c r="BN118" s="200"/>
      <c r="BO118" s="200"/>
      <c r="BP118" s="200"/>
      <c r="BQ118" s="200"/>
      <c r="BR118" s="200"/>
      <c r="BS118" s="200"/>
      <c r="BT118" s="200"/>
      <c r="BU118" s="200"/>
      <c r="BV118" s="200"/>
      <c r="BW118" s="200"/>
      <c r="BX118" s="200"/>
      <c r="BY118" s="200"/>
      <c r="BZ118" s="200"/>
      <c r="CA118" s="200"/>
      <c r="CB118" s="200"/>
      <c r="CC118" s="200"/>
      <c r="CD118" s="200"/>
      <c r="CE118" s="200"/>
      <c r="CF118" s="200"/>
      <c r="CG118" s="200"/>
      <c r="CH118" s="200"/>
      <c r="CI118" s="200"/>
      <c r="CJ118" s="200"/>
      <c r="CK118" s="200"/>
      <c r="CL118" s="200"/>
      <c r="CM118" s="200"/>
      <c r="CN118" s="200"/>
      <c r="CO118" s="200"/>
      <c r="CP118" s="200"/>
      <c r="CQ118" s="200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200"/>
      <c r="DC118" s="200"/>
      <c r="DD118" s="200"/>
      <c r="DE118" s="200"/>
      <c r="DF118" s="200"/>
      <c r="DG118" s="200"/>
      <c r="DH118" s="200"/>
      <c r="DI118" s="200"/>
      <c r="DJ118" s="200"/>
      <c r="DK118" s="200"/>
      <c r="DL118" s="200"/>
      <c r="DM118" s="200"/>
      <c r="DN118" s="200"/>
      <c r="DO118" s="200"/>
      <c r="DP118" s="200"/>
      <c r="DQ118" s="200"/>
      <c r="DR118" s="200"/>
      <c r="DS118" s="200"/>
      <c r="DT118" s="200"/>
      <c r="DU118" s="200"/>
      <c r="DV118" s="200"/>
      <c r="DW118" s="200"/>
      <c r="DX118" s="200"/>
      <c r="DY118" s="200"/>
      <c r="DZ118" s="200"/>
      <c r="EA118" s="200"/>
      <c r="EB118" s="200"/>
      <c r="EC118" s="200"/>
      <c r="ED118" s="200"/>
      <c r="EE118" s="200"/>
      <c r="EF118" s="200"/>
      <c r="EG118" s="200"/>
      <c r="EH118" s="200"/>
      <c r="EI118" s="200"/>
      <c r="EJ118" s="200"/>
      <c r="EK118" s="200"/>
      <c r="EL118" s="200"/>
      <c r="EM118" s="200"/>
      <c r="EN118" s="200"/>
      <c r="EO118" s="200"/>
      <c r="EP118" s="200"/>
      <c r="EQ118" s="200"/>
      <c r="ER118" s="200"/>
      <c r="ES118" s="200"/>
      <c r="ET118" s="200"/>
      <c r="EU118" s="200"/>
      <c r="EV118" s="200"/>
      <c r="EW118" s="200"/>
      <c r="EX118" s="200"/>
      <c r="EY118" s="200"/>
      <c r="EZ118" s="200"/>
      <c r="FA118" s="200"/>
      <c r="FB118" s="200"/>
      <c r="FC118" s="200"/>
      <c r="FD118" s="200"/>
      <c r="FE118" s="200"/>
      <c r="FF118" s="200"/>
      <c r="FG118" s="200"/>
      <c r="FH118" s="200"/>
      <c r="FI118" s="200"/>
      <c r="FJ118" s="200"/>
      <c r="FK118" s="200"/>
      <c r="FL118" s="200"/>
      <c r="FM118" s="200"/>
      <c r="FN118" s="200"/>
      <c r="FO118" s="200"/>
      <c r="FP118" s="200"/>
      <c r="FQ118" s="200"/>
      <c r="FR118" s="200"/>
      <c r="FS118" s="200"/>
      <c r="FT118" s="200"/>
      <c r="FU118" s="200"/>
      <c r="FV118" s="200"/>
      <c r="FW118" s="200"/>
      <c r="FX118" s="200"/>
      <c r="FY118" s="200"/>
      <c r="FZ118" s="200"/>
      <c r="GA118" s="200"/>
      <c r="GB118" s="200"/>
      <c r="GC118" s="200"/>
      <c r="GD118" s="200"/>
      <c r="GE118" s="200"/>
      <c r="GF118" s="200"/>
      <c r="GG118" s="200"/>
      <c r="GH118" s="200"/>
      <c r="GI118" s="200"/>
      <c r="GJ118" s="200"/>
      <c r="GK118" s="200"/>
      <c r="GL118" s="200"/>
      <c r="GM118" s="200"/>
      <c r="GN118" s="200"/>
      <c r="GO118" s="200"/>
      <c r="GP118" s="200"/>
      <c r="GQ118" s="200"/>
      <c r="GR118" s="200"/>
      <c r="GS118" s="200"/>
      <c r="GT118" s="200"/>
      <c r="GU118" s="200"/>
      <c r="GV118" s="200"/>
      <c r="GW118" s="200"/>
      <c r="GX118" s="200"/>
      <c r="GY118" s="200"/>
      <c r="GZ118" s="200"/>
      <c r="HA118" s="200"/>
      <c r="HB118" s="200"/>
      <c r="HC118" s="200"/>
      <c r="HD118" s="200"/>
      <c r="HE118" s="200"/>
      <c r="HF118" s="200"/>
      <c r="HG118" s="200"/>
      <c r="HH118" s="200"/>
      <c r="HI118" s="200"/>
      <c r="HJ118" s="200"/>
      <c r="HK118" s="200"/>
      <c r="HL118" s="200"/>
      <c r="HM118" s="200"/>
      <c r="HN118" s="200"/>
      <c r="HO118" s="200"/>
      <c r="HP118" s="200"/>
      <c r="HQ118" s="200"/>
      <c r="HR118" s="200"/>
      <c r="HS118" s="200"/>
      <c r="HT118" s="200"/>
      <c r="HU118" s="200"/>
      <c r="HV118" s="200"/>
      <c r="HW118" s="200"/>
      <c r="HX118" s="200"/>
      <c r="HY118" s="200"/>
      <c r="HZ118" s="200"/>
      <c r="IA118" s="200"/>
      <c r="IB118" s="200"/>
      <c r="IC118" s="200"/>
      <c r="ID118" s="200"/>
      <c r="IE118" s="200"/>
      <c r="IF118" s="200"/>
      <c r="IG118" s="200"/>
      <c r="IH118" s="200"/>
      <c r="II118" s="200"/>
      <c r="IJ118" s="200"/>
      <c r="IK118" s="200"/>
      <c r="IL118" s="200"/>
      <c r="IM118" s="200"/>
      <c r="IN118" s="200"/>
      <c r="IO118" s="200"/>
      <c r="IP118" s="200"/>
      <c r="IQ118" s="200"/>
      <c r="IR118" s="200"/>
      <c r="IS118" s="200"/>
      <c r="IT118" s="200"/>
      <c r="IU118" s="200"/>
      <c r="IV118" s="200"/>
      <c r="IW118" s="200"/>
      <c r="IX118" s="200"/>
      <c r="IY118" s="200"/>
      <c r="IZ118" s="200"/>
      <c r="JA118" s="200"/>
      <c r="JB118" s="200"/>
      <c r="JC118" s="200"/>
      <c r="JD118" s="200"/>
      <c r="JE118" s="200"/>
      <c r="JF118" s="200"/>
      <c r="JG118" s="200"/>
      <c r="JH118" s="200"/>
      <c r="JI118" s="200"/>
      <c r="JJ118" s="200"/>
      <c r="JK118" s="200"/>
      <c r="JL118" s="200"/>
      <c r="JM118" s="200"/>
      <c r="JN118" s="200"/>
      <c r="JO118" s="200"/>
      <c r="JP118" s="200"/>
      <c r="JQ118" s="200"/>
      <c r="JR118" s="200"/>
      <c r="JS118" s="200"/>
      <c r="JT118" s="200"/>
      <c r="JU118" s="200"/>
      <c r="JV118" s="200"/>
      <c r="JW118" s="200"/>
      <c r="JX118" s="200"/>
      <c r="JY118" s="200"/>
      <c r="JZ118" s="200"/>
      <c r="KA118" s="200"/>
      <c r="KB118" s="200"/>
      <c r="KC118" s="200"/>
      <c r="KD118" s="200"/>
      <c r="KE118" s="200"/>
      <c r="KF118" s="200"/>
      <c r="KG118" s="200"/>
      <c r="KH118" s="200"/>
      <c r="KI118" s="200"/>
      <c r="KJ118" s="200"/>
      <c r="KK118" s="200"/>
      <c r="KL118" s="200"/>
      <c r="KM118" s="200"/>
      <c r="KN118" s="200"/>
      <c r="KO118" s="200"/>
      <c r="KP118" s="200"/>
      <c r="KQ118" s="200"/>
      <c r="KR118" s="200"/>
      <c r="KS118" s="200"/>
      <c r="KT118" s="200"/>
      <c r="KU118" s="200"/>
      <c r="KV118" s="200"/>
      <c r="KW118" s="200"/>
      <c r="KX118" s="200"/>
      <c r="KY118" s="200"/>
      <c r="KZ118" s="200"/>
      <c r="LA118" s="200"/>
      <c r="LB118" s="200"/>
      <c r="LC118" s="200"/>
      <c r="LD118" s="200"/>
      <c r="LE118" s="200"/>
      <c r="LF118" s="200"/>
      <c r="LG118" s="200"/>
      <c r="LH118" s="200"/>
      <c r="LI118" s="200"/>
      <c r="LJ118" s="200"/>
      <c r="LK118" s="200"/>
      <c r="LL118" s="200"/>
      <c r="LM118" s="200"/>
      <c r="LN118" s="200"/>
      <c r="LO118" s="200"/>
      <c r="LP118" s="200"/>
      <c r="LQ118" s="200"/>
      <c r="LR118" s="200"/>
      <c r="LS118" s="200"/>
      <c r="LT118" s="200"/>
      <c r="LU118" s="200"/>
      <c r="LV118" s="200"/>
      <c r="LW118" s="200"/>
      <c r="LX118" s="200"/>
      <c r="LY118" s="200"/>
      <c r="LZ118" s="200"/>
      <c r="MA118" s="200"/>
      <c r="MB118" s="200"/>
      <c r="MC118" s="200"/>
      <c r="MD118" s="200"/>
      <c r="ME118" s="200"/>
      <c r="MF118" s="200"/>
      <c r="MG118" s="200"/>
      <c r="MH118" s="200"/>
      <c r="MI118" s="200"/>
      <c r="MJ118" s="200"/>
      <c r="MK118" s="200"/>
      <c r="ML118" s="200"/>
      <c r="MM118" s="200"/>
      <c r="MN118" s="200"/>
      <c r="MO118" s="200"/>
      <c r="MP118" s="200"/>
      <c r="MQ118" s="200"/>
      <c r="MR118" s="200"/>
      <c r="MS118" s="200"/>
      <c r="MT118" s="200"/>
      <c r="MU118" s="200"/>
      <c r="MV118" s="200"/>
      <c r="MW118" s="200"/>
      <c r="MX118" s="200"/>
      <c r="MY118" s="200"/>
      <c r="MZ118" s="200"/>
      <c r="NA118" s="200"/>
      <c r="NB118" s="200"/>
      <c r="NC118" s="200"/>
      <c r="ND118" s="200"/>
      <c r="NE118" s="200"/>
      <c r="NF118" s="200"/>
      <c r="NG118" s="200"/>
      <c r="NH118" s="200"/>
      <c r="NI118" s="200"/>
      <c r="NJ118" s="200"/>
      <c r="NK118" s="200"/>
      <c r="NL118" s="200"/>
      <c r="NM118" s="200"/>
      <c r="NN118" s="200"/>
      <c r="NO118" s="200"/>
      <c r="NP118" s="200"/>
      <c r="NQ118" s="200"/>
      <c r="NR118" s="200"/>
      <c r="NS118" s="200"/>
      <c r="NT118" s="200"/>
      <c r="NU118" s="200"/>
      <c r="NV118" s="200"/>
      <c r="NW118" s="200"/>
      <c r="NX118" s="200"/>
      <c r="NY118" s="200"/>
      <c r="NZ118" s="200"/>
      <c r="OA118" s="200"/>
      <c r="OB118" s="200"/>
      <c r="OC118" s="200"/>
      <c r="OD118" s="200"/>
      <c r="OE118" s="200"/>
      <c r="OF118" s="200"/>
      <c r="OG118" s="200"/>
      <c r="OH118" s="200"/>
      <c r="OI118" s="200"/>
      <c r="OJ118" s="200"/>
      <c r="OK118" s="200"/>
      <c r="OL118" s="200"/>
      <c r="OM118" s="200"/>
      <c r="ON118" s="200"/>
      <c r="OO118" s="200"/>
      <c r="OP118" s="200"/>
      <c r="OQ118" s="200"/>
      <c r="OR118" s="200"/>
      <c r="OS118" s="200"/>
      <c r="OT118" s="200"/>
      <c r="OU118" s="200"/>
      <c r="OV118" s="200"/>
      <c r="OW118" s="200"/>
      <c r="OX118" s="200"/>
      <c r="OY118" s="200"/>
      <c r="OZ118" s="200"/>
      <c r="PA118" s="200"/>
      <c r="PB118" s="200"/>
      <c r="PC118" s="200"/>
      <c r="PD118" s="200"/>
      <c r="PE118" s="200"/>
      <c r="PF118" s="200"/>
      <c r="PG118" s="200"/>
      <c r="PH118" s="200"/>
      <c r="PI118" s="200"/>
      <c r="PJ118" s="200"/>
      <c r="PK118" s="200"/>
      <c r="PL118" s="200"/>
      <c r="PM118" s="200"/>
      <c r="PN118" s="200"/>
      <c r="PO118" s="200"/>
      <c r="PP118" s="200"/>
      <c r="PQ118" s="200"/>
      <c r="PR118" s="200"/>
      <c r="PS118" s="200"/>
      <c r="PT118" s="200"/>
      <c r="PU118" s="200"/>
      <c r="PV118" s="200"/>
      <c r="PW118" s="200"/>
      <c r="PX118" s="200"/>
      <c r="PY118" s="200"/>
      <c r="PZ118" s="200"/>
      <c r="QA118" s="200"/>
      <c r="QB118" s="200"/>
      <c r="QC118" s="200"/>
      <c r="QD118" s="200"/>
      <c r="QE118" s="200"/>
      <c r="QF118" s="200"/>
      <c r="QG118" s="200"/>
      <c r="QH118" s="200"/>
      <c r="QI118" s="200"/>
      <c r="QJ118" s="200"/>
      <c r="QK118" s="200"/>
      <c r="QL118" s="200"/>
      <c r="QM118" s="200"/>
      <c r="QN118" s="200"/>
      <c r="QO118" s="200"/>
      <c r="QP118" s="200"/>
      <c r="QQ118" s="200"/>
      <c r="QR118" s="200"/>
      <c r="QS118" s="200"/>
      <c r="QT118" s="200"/>
      <c r="QU118" s="200"/>
      <c r="QV118" s="200"/>
      <c r="QW118" s="200"/>
      <c r="QX118" s="200"/>
      <c r="QY118" s="200"/>
      <c r="QZ118" s="200"/>
      <c r="RA118" s="200"/>
      <c r="RB118" s="200"/>
      <c r="RC118" s="200"/>
      <c r="RD118" s="200"/>
      <c r="RE118" s="200"/>
      <c r="RF118" s="200"/>
      <c r="RG118" s="200"/>
      <c r="RH118" s="200"/>
      <c r="RI118" s="200"/>
      <c r="RJ118" s="200"/>
      <c r="RK118" s="200"/>
      <c r="RL118" s="200"/>
      <c r="RM118" s="200"/>
      <c r="RN118" s="200"/>
      <c r="RO118" s="200"/>
      <c r="RP118" s="200"/>
      <c r="RQ118" s="200"/>
      <c r="RR118" s="200"/>
      <c r="RS118" s="200"/>
      <c r="RT118" s="200"/>
      <c r="RU118" s="200"/>
      <c r="RV118" s="200"/>
      <c r="RW118" s="200"/>
      <c r="RX118" s="200"/>
      <c r="RY118" s="200"/>
      <c r="RZ118" s="200"/>
      <c r="SA118" s="200"/>
      <c r="SB118" s="200"/>
      <c r="SC118" s="200"/>
      <c r="SD118" s="200"/>
      <c r="SE118" s="200"/>
      <c r="SF118" s="200"/>
      <c r="SG118" s="200"/>
      <c r="SH118" s="200"/>
      <c r="SI118" s="200"/>
      <c r="SJ118" s="200"/>
      <c r="SK118" s="200"/>
      <c r="SL118" s="200"/>
      <c r="SM118" s="200"/>
      <c r="SN118" s="200"/>
      <c r="SO118" s="200"/>
      <c r="SP118" s="200"/>
      <c r="SQ118" s="200"/>
      <c r="SR118" s="200"/>
      <c r="SS118" s="200"/>
      <c r="ST118" s="200"/>
      <c r="SU118" s="200"/>
      <c r="SV118" s="200"/>
      <c r="SW118" s="200"/>
      <c r="SX118" s="200"/>
      <c r="SY118" s="200"/>
      <c r="SZ118" s="200"/>
      <c r="TA118" s="200"/>
      <c r="TB118" s="200"/>
      <c r="TC118" s="200"/>
      <c r="TD118" s="200"/>
      <c r="TE118" s="200"/>
      <c r="TF118" s="200"/>
      <c r="TG118" s="200"/>
      <c r="TH118" s="200"/>
      <c r="TI118" s="200"/>
      <c r="TJ118" s="200"/>
      <c r="TK118" s="200"/>
      <c r="TL118" s="200"/>
      <c r="TM118" s="200"/>
      <c r="TN118" s="200"/>
      <c r="TO118" s="200"/>
      <c r="TP118" s="200"/>
      <c r="TQ118" s="200"/>
      <c r="TR118" s="200"/>
      <c r="TS118" s="200"/>
      <c r="TT118" s="200"/>
      <c r="TU118" s="200"/>
      <c r="TV118" s="200"/>
      <c r="TW118" s="200"/>
      <c r="TX118" s="200"/>
      <c r="TY118" s="200"/>
      <c r="TZ118" s="200"/>
      <c r="UA118" s="200"/>
      <c r="UB118" s="200"/>
      <c r="UC118" s="200"/>
      <c r="UD118" s="200"/>
      <c r="UE118" s="200"/>
      <c r="UF118" s="200"/>
      <c r="UG118" s="200"/>
      <c r="UH118" s="200"/>
      <c r="UI118" s="200"/>
      <c r="UJ118" s="200"/>
      <c r="UK118" s="200"/>
      <c r="UL118" s="200"/>
      <c r="UM118" s="200"/>
      <c r="UN118" s="200"/>
      <c r="UO118" s="200"/>
      <c r="UP118" s="200"/>
      <c r="UQ118" s="200"/>
      <c r="UR118" s="200"/>
      <c r="US118" s="200"/>
      <c r="UT118" s="200"/>
      <c r="UU118" s="200"/>
      <c r="UV118" s="200"/>
      <c r="UW118" s="200"/>
      <c r="UX118" s="200"/>
      <c r="UY118" s="200"/>
      <c r="UZ118" s="200"/>
      <c r="VA118" s="200"/>
      <c r="VB118" s="200"/>
      <c r="VC118" s="200"/>
      <c r="VD118" s="200"/>
      <c r="VE118" s="200"/>
      <c r="VF118" s="200"/>
      <c r="VG118" s="200"/>
      <c r="VH118" s="200"/>
      <c r="VI118" s="200"/>
      <c r="VJ118" s="200"/>
      <c r="VK118" s="200"/>
      <c r="VL118" s="200"/>
      <c r="VM118" s="200"/>
      <c r="VN118" s="200"/>
      <c r="VO118" s="200"/>
      <c r="VP118" s="200"/>
      <c r="VQ118" s="200"/>
      <c r="VR118" s="200"/>
      <c r="VS118" s="200"/>
      <c r="VT118" s="200"/>
      <c r="VU118" s="200"/>
      <c r="VV118" s="200"/>
      <c r="VW118" s="200"/>
      <c r="VX118" s="200"/>
      <c r="VY118" s="200"/>
      <c r="VZ118" s="200"/>
      <c r="WA118" s="200"/>
      <c r="WB118" s="200"/>
      <c r="WC118" s="200"/>
      <c r="WD118" s="200"/>
      <c r="WE118" s="200"/>
      <c r="WF118" s="200"/>
      <c r="WG118" s="200"/>
      <c r="WH118" s="200"/>
      <c r="WI118" s="200"/>
      <c r="WJ118" s="200"/>
      <c r="WK118" s="200"/>
      <c r="WL118" s="200"/>
      <c r="WM118" s="200"/>
      <c r="WN118" s="200"/>
      <c r="WO118" s="200"/>
      <c r="WP118" s="200"/>
      <c r="WQ118" s="200"/>
      <c r="WR118" s="200"/>
      <c r="WS118" s="200"/>
      <c r="WT118" s="200"/>
      <c r="WU118" s="200"/>
      <c r="WV118" s="200"/>
      <c r="WW118" s="200"/>
      <c r="WX118" s="200"/>
      <c r="WY118" s="200"/>
      <c r="WZ118" s="200"/>
      <c r="XA118" s="200"/>
      <c r="XB118" s="200"/>
      <c r="XC118" s="200"/>
      <c r="XD118" s="200"/>
      <c r="XE118" s="200"/>
      <c r="XF118" s="200"/>
      <c r="XG118" s="200"/>
      <c r="XH118" s="200"/>
      <c r="XI118" s="200"/>
      <c r="XJ118" s="200"/>
      <c r="XK118" s="200"/>
      <c r="XL118" s="200"/>
      <c r="XM118" s="200"/>
      <c r="XN118" s="200"/>
      <c r="XO118" s="200"/>
      <c r="XP118" s="200"/>
      <c r="XQ118" s="200"/>
      <c r="XR118" s="200"/>
      <c r="XS118" s="200"/>
      <c r="XT118" s="200"/>
      <c r="XU118" s="200"/>
      <c r="XV118" s="200"/>
      <c r="XW118" s="200"/>
      <c r="XX118" s="200"/>
      <c r="XY118" s="200"/>
      <c r="XZ118" s="200"/>
      <c r="YA118" s="200"/>
      <c r="YB118" s="200"/>
      <c r="YC118" s="200"/>
      <c r="YD118" s="200"/>
      <c r="YE118" s="200"/>
      <c r="YF118" s="200"/>
      <c r="YG118" s="200"/>
      <c r="YH118" s="200"/>
      <c r="YI118" s="200"/>
      <c r="YJ118" s="200"/>
      <c r="YK118" s="200"/>
      <c r="YL118" s="200"/>
      <c r="YM118" s="200"/>
      <c r="YN118" s="200"/>
      <c r="YO118" s="200"/>
      <c r="YP118" s="200"/>
      <c r="YQ118" s="200"/>
      <c r="YR118" s="200"/>
      <c r="YS118" s="200"/>
      <c r="YT118" s="200"/>
      <c r="YU118" s="200"/>
      <c r="YV118" s="200"/>
      <c r="YW118" s="200"/>
      <c r="YX118" s="200"/>
      <c r="YY118" s="200"/>
      <c r="YZ118" s="200"/>
      <c r="ZA118" s="200"/>
      <c r="ZB118" s="200"/>
      <c r="ZC118" s="200"/>
      <c r="ZD118" s="200"/>
      <c r="ZE118" s="200"/>
      <c r="ZF118" s="200"/>
      <c r="ZG118" s="200"/>
      <c r="ZH118" s="200"/>
      <c r="ZI118" s="200"/>
      <c r="ZJ118" s="200"/>
      <c r="ZK118" s="200"/>
      <c r="ZL118" s="200"/>
      <c r="ZM118" s="200"/>
      <c r="ZN118" s="200"/>
      <c r="ZO118" s="200"/>
      <c r="ZP118" s="200"/>
      <c r="ZQ118" s="200"/>
      <c r="ZR118" s="200"/>
      <c r="ZS118" s="200"/>
      <c r="ZT118" s="200"/>
      <c r="ZU118" s="200"/>
      <c r="ZV118" s="200"/>
      <c r="ZW118" s="200"/>
      <c r="ZX118" s="200"/>
      <c r="ZY118" s="200"/>
      <c r="ZZ118" s="200"/>
      <c r="AAA118" s="200"/>
      <c r="AAB118" s="200"/>
      <c r="AAC118" s="200"/>
      <c r="AAD118" s="200"/>
      <c r="AAE118" s="200"/>
      <c r="AAF118" s="200"/>
      <c r="AAG118" s="200"/>
      <c r="AAH118" s="200"/>
      <c r="AAI118" s="200"/>
      <c r="AAJ118" s="200"/>
      <c r="AAK118" s="200"/>
      <c r="AAL118" s="200"/>
      <c r="AAM118" s="200"/>
      <c r="AAN118" s="200"/>
      <c r="AAO118" s="200"/>
      <c r="AAP118" s="200"/>
      <c r="AAQ118" s="200"/>
      <c r="AAR118" s="200"/>
      <c r="AAS118" s="200"/>
      <c r="AAT118" s="200"/>
      <c r="AAU118" s="200"/>
      <c r="AAV118" s="200"/>
      <c r="AAW118" s="200"/>
      <c r="AAX118" s="200"/>
      <c r="AAY118" s="200"/>
      <c r="AAZ118" s="200"/>
      <c r="ABA118" s="200"/>
      <c r="ABB118" s="200"/>
      <c r="ABC118" s="200"/>
      <c r="ABD118" s="200"/>
      <c r="ABE118" s="200"/>
      <c r="ABF118" s="200"/>
      <c r="ABG118" s="200"/>
      <c r="ABH118" s="200"/>
      <c r="ABI118" s="200"/>
      <c r="ABJ118" s="200"/>
      <c r="ABK118" s="200"/>
      <c r="ABL118" s="200"/>
      <c r="ABM118" s="200"/>
      <c r="ABN118" s="200"/>
      <c r="ABO118" s="200"/>
      <c r="ABP118" s="200"/>
      <c r="ABQ118" s="200"/>
      <c r="ABR118" s="200"/>
      <c r="ABS118" s="200"/>
      <c r="ABT118" s="200"/>
      <c r="ABU118" s="200"/>
      <c r="ABV118" s="200"/>
      <c r="ABW118" s="200"/>
      <c r="ABX118" s="200"/>
      <c r="ABY118" s="200"/>
      <c r="ABZ118" s="200"/>
      <c r="ACA118" s="200"/>
      <c r="ACB118" s="200"/>
      <c r="ACC118" s="200"/>
      <c r="ACD118" s="200"/>
      <c r="ACE118" s="200"/>
      <c r="ACF118" s="200"/>
      <c r="ACG118" s="200"/>
      <c r="ACH118" s="200"/>
      <c r="ACI118" s="200"/>
      <c r="ACJ118" s="200"/>
      <c r="ACK118" s="200"/>
      <c r="ACL118" s="200"/>
      <c r="ACM118" s="200"/>
      <c r="ACN118" s="200"/>
      <c r="ACO118" s="200"/>
      <c r="ACP118" s="200"/>
      <c r="ACQ118" s="200"/>
      <c r="ACR118" s="200"/>
      <c r="ACS118" s="200"/>
      <c r="ACT118" s="200"/>
      <c r="ACU118" s="200"/>
      <c r="ACV118" s="200"/>
      <c r="ACW118" s="200"/>
      <c r="ACX118" s="200"/>
      <c r="ACY118" s="200"/>
      <c r="ACZ118" s="200"/>
      <c r="ADA118" s="200"/>
      <c r="ADB118" s="200"/>
      <c r="ADC118" s="200"/>
      <c r="ADD118" s="200"/>
      <c r="ADE118" s="200"/>
      <c r="ADF118" s="200"/>
      <c r="ADG118" s="200"/>
      <c r="ADH118" s="200"/>
      <c r="ADI118" s="200"/>
      <c r="ADJ118" s="200"/>
      <c r="ADK118" s="200"/>
      <c r="ADL118" s="200"/>
      <c r="ADM118" s="200"/>
      <c r="ADN118" s="200"/>
      <c r="ADO118" s="200"/>
      <c r="ADP118" s="200"/>
      <c r="ADQ118" s="200"/>
      <c r="ADR118" s="200"/>
      <c r="ADS118" s="200"/>
      <c r="ADT118" s="200"/>
      <c r="ADU118" s="200"/>
      <c r="ADV118" s="200"/>
      <c r="ADW118" s="200"/>
      <c r="ADX118" s="200"/>
      <c r="ADY118" s="200"/>
      <c r="ADZ118" s="200"/>
      <c r="AEA118" s="200"/>
      <c r="AEB118" s="200"/>
      <c r="AEC118" s="200"/>
      <c r="AED118" s="200"/>
      <c r="AEE118" s="200"/>
      <c r="AEF118" s="200"/>
      <c r="AEG118" s="200"/>
      <c r="AEH118" s="200"/>
      <c r="AEI118" s="200"/>
      <c r="AEJ118" s="200"/>
      <c r="AEK118" s="200"/>
      <c r="AEL118" s="200"/>
      <c r="AEM118" s="200"/>
      <c r="AEN118" s="200"/>
      <c r="AEO118" s="200"/>
      <c r="AEP118" s="200"/>
      <c r="AEQ118" s="200"/>
      <c r="AER118" s="200"/>
      <c r="AES118" s="200"/>
      <c r="AET118" s="200"/>
      <c r="AEU118" s="200"/>
      <c r="AEV118" s="200"/>
      <c r="AEW118" s="200"/>
      <c r="AEX118" s="200"/>
      <c r="AEY118" s="200"/>
      <c r="AEZ118" s="200"/>
      <c r="AFA118" s="200"/>
      <c r="AFB118" s="200"/>
      <c r="AFC118" s="200"/>
      <c r="AFD118" s="200"/>
      <c r="AFE118" s="200"/>
      <c r="AFF118" s="200"/>
      <c r="AFG118" s="200"/>
      <c r="AFH118" s="200"/>
      <c r="AFI118" s="200"/>
      <c r="AFJ118" s="200"/>
      <c r="AFK118" s="200"/>
      <c r="AFL118" s="200"/>
      <c r="AFM118" s="200"/>
      <c r="AFN118" s="200"/>
      <c r="AFO118" s="200"/>
      <c r="AFP118" s="200"/>
      <c r="AFQ118" s="200"/>
      <c r="AFR118" s="200"/>
      <c r="AFS118" s="200"/>
      <c r="AFT118" s="200"/>
      <c r="AFU118" s="200"/>
      <c r="AFV118" s="200"/>
      <c r="AFW118" s="200"/>
      <c r="AFX118" s="200"/>
      <c r="AFY118" s="200"/>
      <c r="AFZ118" s="200"/>
      <c r="AGA118" s="200"/>
      <c r="AGB118" s="200"/>
      <c r="AGC118" s="200"/>
      <c r="AGD118" s="200"/>
      <c r="AGE118" s="200"/>
      <c r="AGF118" s="200"/>
      <c r="AGG118" s="200"/>
      <c r="AGH118" s="200"/>
      <c r="AGI118" s="200"/>
      <c r="AGJ118" s="200"/>
      <c r="AGK118" s="200"/>
      <c r="AGL118" s="200"/>
      <c r="AGM118" s="200"/>
      <c r="AGN118" s="200"/>
      <c r="AGO118" s="200"/>
      <c r="AGP118" s="200"/>
      <c r="AGQ118" s="200"/>
      <c r="AGR118" s="200"/>
      <c r="AGS118" s="200"/>
      <c r="AGT118" s="200"/>
      <c r="AGU118" s="200"/>
      <c r="AGV118" s="200"/>
      <c r="AGW118" s="200"/>
      <c r="AGX118" s="200"/>
      <c r="AGY118" s="200"/>
      <c r="AGZ118" s="200"/>
      <c r="AHA118" s="200"/>
      <c r="AHB118" s="200"/>
      <c r="AHC118" s="200"/>
      <c r="AHD118" s="200"/>
      <c r="AHE118" s="200"/>
      <c r="AHF118" s="200"/>
      <c r="AHG118" s="200"/>
      <c r="AHH118" s="200"/>
      <c r="AHI118" s="200"/>
      <c r="AHJ118" s="200"/>
      <c r="AHK118" s="200"/>
      <c r="AHL118" s="200"/>
      <c r="AHM118" s="200"/>
      <c r="AHN118" s="200"/>
      <c r="AHO118" s="200"/>
      <c r="AHP118" s="200"/>
      <c r="AHQ118" s="200"/>
      <c r="AHR118" s="200"/>
      <c r="AHS118" s="200"/>
      <c r="AHT118" s="200"/>
      <c r="AHU118" s="200"/>
      <c r="AHV118" s="200"/>
      <c r="AHW118" s="200"/>
      <c r="AHX118" s="200"/>
      <c r="AHY118" s="200"/>
      <c r="AHZ118" s="200"/>
      <c r="AIA118" s="200"/>
      <c r="AIB118" s="200"/>
      <c r="AIC118" s="200"/>
      <c r="AID118" s="200"/>
      <c r="AIE118" s="200"/>
      <c r="AIF118" s="200"/>
      <c r="AIG118" s="200"/>
      <c r="AIH118" s="200"/>
      <c r="AII118" s="200"/>
      <c r="AIJ118" s="200"/>
      <c r="AIK118" s="200"/>
      <c r="AIL118" s="200"/>
      <c r="AIM118" s="200"/>
      <c r="AIN118" s="200"/>
      <c r="AIO118" s="200"/>
      <c r="AIP118" s="200"/>
      <c r="AIQ118" s="200"/>
      <c r="AIR118" s="200"/>
      <c r="AIS118" s="200"/>
      <c r="AIT118" s="200"/>
      <c r="AIU118" s="200"/>
      <c r="AIV118" s="200"/>
      <c r="AIW118" s="200"/>
      <c r="AIX118" s="200"/>
      <c r="AIY118" s="200"/>
      <c r="AIZ118" s="200"/>
      <c r="AJA118" s="200"/>
      <c r="AJB118" s="200"/>
      <c r="AJC118" s="200"/>
      <c r="AJD118" s="200"/>
      <c r="AJE118" s="200"/>
      <c r="AJF118" s="200"/>
      <c r="AJG118" s="200"/>
      <c r="AJH118" s="200"/>
      <c r="AJI118" s="200"/>
      <c r="AJJ118" s="200"/>
      <c r="AJK118" s="200"/>
      <c r="AJL118" s="200"/>
      <c r="AJM118" s="200"/>
      <c r="AJN118" s="200"/>
      <c r="AJO118" s="200"/>
      <c r="AJP118" s="200"/>
      <c r="AJQ118" s="200"/>
      <c r="AJR118" s="200"/>
      <c r="AJS118" s="200"/>
      <c r="AJT118" s="200"/>
      <c r="AJU118" s="200"/>
      <c r="AJV118" s="200"/>
      <c r="AJW118" s="200"/>
      <c r="AJX118" s="200"/>
      <c r="AJY118" s="200"/>
      <c r="AJZ118" s="200"/>
      <c r="AKA118" s="200"/>
      <c r="AKB118" s="200"/>
      <c r="AKC118" s="200"/>
      <c r="AKD118" s="200"/>
      <c r="AKE118" s="200"/>
      <c r="AKF118" s="200"/>
      <c r="AKG118" s="200"/>
      <c r="AKH118" s="200"/>
      <c r="AKI118" s="200"/>
      <c r="AKJ118" s="200"/>
      <c r="AKK118" s="200"/>
      <c r="AKL118" s="200"/>
      <c r="AKM118" s="200"/>
      <c r="AKN118" s="200"/>
      <c r="AKO118" s="200"/>
      <c r="AKP118" s="200"/>
      <c r="AKQ118" s="200"/>
      <c r="AKR118" s="200"/>
      <c r="AKS118" s="200"/>
      <c r="AKT118" s="200"/>
      <c r="AKU118" s="200"/>
      <c r="AKV118" s="200"/>
      <c r="AKW118" s="200"/>
      <c r="AKX118" s="200"/>
      <c r="AKY118" s="200"/>
      <c r="AKZ118" s="200"/>
      <c r="ALA118" s="200"/>
      <c r="ALB118" s="200"/>
      <c r="ALC118" s="200"/>
      <c r="ALD118" s="200"/>
      <c r="ALE118" s="200"/>
      <c r="ALF118" s="200"/>
      <c r="ALG118" s="200"/>
      <c r="ALH118" s="200"/>
      <c r="ALI118" s="200"/>
      <c r="ALJ118" s="200"/>
      <c r="ALK118" s="200"/>
      <c r="ALL118" s="200"/>
      <c r="ALM118" s="200"/>
      <c r="ALN118" s="200"/>
      <c r="ALO118" s="200"/>
      <c r="ALP118" s="200"/>
      <c r="ALQ118" s="200"/>
      <c r="ALR118" s="200"/>
      <c r="ALS118" s="200"/>
      <c r="ALT118" s="200"/>
      <c r="ALU118" s="200"/>
      <c r="ALV118" s="200"/>
      <c r="ALW118" s="200"/>
      <c r="ALX118" s="200"/>
      <c r="ALY118" s="200"/>
      <c r="ALZ118" s="200"/>
      <c r="AMA118" s="200"/>
      <c r="AMB118" s="200"/>
      <c r="AMC118" s="200"/>
      <c r="AMD118" s="200"/>
      <c r="AME118" s="200"/>
      <c r="AMF118" s="200"/>
      <c r="AMG118" s="200"/>
      <c r="AMH118" s="200"/>
      <c r="AMI118" s="200"/>
      <c r="AMJ118" s="200"/>
      <c r="AMK118" s="200"/>
      <c r="AML118" s="200"/>
      <c r="AMM118" s="200"/>
      <c r="AMN118" s="200"/>
      <c r="AMO118" s="200"/>
      <c r="AMP118" s="200"/>
      <c r="AMQ118" s="200"/>
      <c r="AMR118" s="200"/>
      <c r="AMS118" s="200"/>
      <c r="AMT118" s="200"/>
      <c r="AMU118" s="200"/>
      <c r="AMV118" s="200"/>
      <c r="AMW118" s="200"/>
      <c r="AMX118" s="200"/>
      <c r="AMY118" s="200"/>
      <c r="AMZ118" s="200"/>
      <c r="ANA118" s="200"/>
      <c r="ANB118" s="200"/>
      <c r="ANC118" s="200"/>
      <c r="AND118" s="200"/>
      <c r="ANE118" s="200"/>
      <c r="ANF118" s="200"/>
      <c r="ANG118" s="200"/>
      <c r="ANH118" s="200"/>
      <c r="ANI118" s="200"/>
      <c r="ANJ118" s="200"/>
      <c r="ANK118" s="200"/>
      <c r="ANL118" s="200"/>
      <c r="ANM118" s="200"/>
      <c r="ANN118" s="200"/>
      <c r="ANO118" s="200"/>
      <c r="ANP118" s="200"/>
      <c r="ANQ118" s="200"/>
      <c r="ANR118" s="200"/>
      <c r="ANS118" s="200"/>
      <c r="ANT118" s="200"/>
      <c r="ANU118" s="200"/>
      <c r="ANV118" s="200"/>
      <c r="ANW118" s="200"/>
      <c r="ANX118" s="200"/>
      <c r="ANY118" s="200"/>
      <c r="ANZ118" s="200"/>
      <c r="AOA118" s="200"/>
      <c r="AOB118" s="200"/>
      <c r="AOC118" s="200"/>
      <c r="AOD118" s="200"/>
      <c r="AOE118" s="200"/>
      <c r="AOF118" s="200"/>
      <c r="AOG118" s="200"/>
      <c r="AOH118" s="200"/>
      <c r="AOI118" s="200"/>
      <c r="AOJ118" s="200"/>
      <c r="AOK118" s="200"/>
      <c r="AOL118" s="200"/>
      <c r="AOM118" s="200"/>
      <c r="AON118" s="200"/>
      <c r="AOO118" s="200"/>
      <c r="AOP118" s="200"/>
      <c r="AOQ118" s="200"/>
      <c r="AOR118" s="200"/>
      <c r="AOS118" s="200"/>
      <c r="AOT118" s="200"/>
      <c r="AOU118" s="200"/>
      <c r="AOV118" s="200"/>
      <c r="AOW118" s="200"/>
      <c r="AOX118" s="200"/>
      <c r="AOY118" s="200"/>
      <c r="AOZ118" s="200"/>
      <c r="APA118" s="200"/>
      <c r="APB118" s="200"/>
      <c r="APC118" s="200"/>
      <c r="APD118" s="200"/>
      <c r="APE118" s="200"/>
      <c r="APF118" s="200"/>
      <c r="APG118" s="200"/>
      <c r="APH118" s="200"/>
      <c r="API118" s="200"/>
      <c r="APJ118" s="200"/>
      <c r="APK118" s="200"/>
      <c r="APL118" s="200"/>
      <c r="APM118" s="200"/>
      <c r="APN118" s="200"/>
      <c r="APO118" s="200"/>
      <c r="APP118" s="200"/>
      <c r="APQ118" s="200"/>
      <c r="APR118" s="200"/>
      <c r="APS118" s="200"/>
      <c r="APT118" s="200"/>
      <c r="APU118" s="200"/>
      <c r="APV118" s="200"/>
      <c r="APW118" s="200"/>
      <c r="APX118" s="200"/>
      <c r="APY118" s="200"/>
      <c r="APZ118" s="200"/>
      <c r="AQA118" s="200"/>
      <c r="AQB118" s="200"/>
      <c r="AQC118" s="200"/>
      <c r="AQD118" s="200"/>
      <c r="AQE118" s="200"/>
      <c r="AQF118" s="200"/>
      <c r="AQG118" s="200"/>
      <c r="AQH118" s="200"/>
      <c r="AQI118" s="200"/>
      <c r="AQJ118" s="200"/>
      <c r="AQK118" s="200"/>
      <c r="AQL118" s="200"/>
      <c r="AQM118" s="200"/>
      <c r="AQN118" s="200"/>
      <c r="AQO118" s="200"/>
      <c r="AQP118" s="200"/>
      <c r="AQQ118" s="200"/>
      <c r="AQR118" s="200"/>
      <c r="AQS118" s="200"/>
      <c r="AQT118" s="200"/>
      <c r="AQU118" s="200"/>
      <c r="AQV118" s="200"/>
      <c r="AQW118" s="200"/>
      <c r="AQX118" s="200"/>
      <c r="AQY118" s="200"/>
      <c r="AQZ118" s="200"/>
      <c r="ARA118" s="200"/>
      <c r="ARB118" s="200"/>
      <c r="ARC118" s="200"/>
      <c r="ARD118" s="200"/>
      <c r="ARE118" s="200"/>
      <c r="ARF118" s="200"/>
      <c r="ARG118" s="200"/>
      <c r="ARH118" s="200"/>
      <c r="ARI118" s="200"/>
      <c r="ARJ118" s="200"/>
      <c r="ARK118" s="200"/>
      <c r="ARL118" s="200"/>
      <c r="ARM118" s="200"/>
      <c r="ARN118" s="200"/>
      <c r="ARO118" s="200"/>
      <c r="ARP118" s="200"/>
      <c r="ARQ118" s="200"/>
      <c r="ARR118" s="200"/>
      <c r="ARS118" s="200"/>
      <c r="ART118" s="200"/>
      <c r="ARU118" s="200"/>
      <c r="ARV118" s="200"/>
      <c r="ARW118" s="200"/>
      <c r="ARX118" s="200"/>
      <c r="ARY118" s="200"/>
      <c r="ARZ118" s="200"/>
      <c r="ASA118" s="200"/>
      <c r="ASB118" s="200"/>
      <c r="ASC118" s="200"/>
      <c r="ASD118" s="200"/>
      <c r="ASE118" s="200"/>
      <c r="ASF118" s="200"/>
      <c r="ASG118" s="200"/>
      <c r="ASH118" s="200"/>
      <c r="ASI118" s="200"/>
      <c r="ASJ118" s="200"/>
      <c r="ASK118" s="200"/>
      <c r="ASL118" s="200"/>
      <c r="ASM118" s="200"/>
      <c r="ASN118" s="200"/>
      <c r="ASO118" s="200"/>
      <c r="ASP118" s="200"/>
      <c r="ASQ118" s="200"/>
      <c r="ASR118" s="200"/>
      <c r="ASS118" s="200"/>
      <c r="AST118" s="200"/>
      <c r="ASU118" s="200"/>
      <c r="ASV118" s="200"/>
      <c r="ASW118" s="200"/>
      <c r="ASX118" s="200"/>
      <c r="ASY118" s="200"/>
      <c r="ASZ118" s="200"/>
      <c r="ATA118" s="200"/>
      <c r="ATB118" s="200"/>
      <c r="ATC118" s="200"/>
      <c r="ATD118" s="200"/>
      <c r="ATE118" s="200"/>
      <c r="ATF118" s="200"/>
      <c r="ATG118" s="200"/>
      <c r="ATH118" s="200"/>
      <c r="ATI118" s="200"/>
      <c r="ATJ118" s="200"/>
      <c r="ATK118" s="200"/>
      <c r="ATL118" s="200"/>
      <c r="ATM118" s="200"/>
      <c r="ATN118" s="200"/>
      <c r="ATO118" s="200"/>
      <c r="ATP118" s="200"/>
      <c r="ATQ118" s="200"/>
      <c r="ATR118" s="200"/>
      <c r="ATS118" s="200"/>
      <c r="ATT118" s="200"/>
      <c r="ATU118" s="200"/>
      <c r="ATV118" s="200"/>
      <c r="ATW118" s="200"/>
      <c r="ATX118" s="200"/>
      <c r="ATY118" s="200"/>
      <c r="ATZ118" s="200"/>
      <c r="AUA118" s="200"/>
      <c r="AUB118" s="200"/>
      <c r="AUC118" s="200"/>
      <c r="AUD118" s="200"/>
      <c r="AUE118" s="200"/>
      <c r="AUF118" s="200"/>
      <c r="AUG118" s="200"/>
      <c r="AUH118" s="200"/>
      <c r="AUI118" s="200"/>
      <c r="AUJ118" s="200"/>
      <c r="AUK118" s="200"/>
      <c r="AUL118" s="200"/>
      <c r="AUM118" s="200"/>
      <c r="AUN118" s="200"/>
      <c r="AUO118" s="200"/>
      <c r="AUP118" s="200"/>
      <c r="AUQ118" s="200"/>
      <c r="AUR118" s="200"/>
      <c r="AUS118" s="200"/>
      <c r="AUT118" s="200"/>
      <c r="AUU118" s="200"/>
      <c r="AUV118" s="200"/>
      <c r="AUW118" s="200"/>
      <c r="AUX118" s="200"/>
      <c r="AUY118" s="200"/>
      <c r="AUZ118" s="200"/>
      <c r="AVA118" s="200"/>
      <c r="AVB118" s="200"/>
      <c r="AVC118" s="200"/>
      <c r="AVD118" s="200"/>
      <c r="AVE118" s="200"/>
      <c r="AVF118" s="200"/>
      <c r="AVG118" s="200"/>
      <c r="AVH118" s="200"/>
      <c r="AVI118" s="200"/>
      <c r="AVJ118" s="200"/>
      <c r="AVK118" s="200"/>
      <c r="AVL118" s="200"/>
      <c r="AVM118" s="200"/>
      <c r="AVN118" s="200"/>
      <c r="AVO118" s="200"/>
      <c r="AVP118" s="200"/>
      <c r="AVQ118" s="200"/>
      <c r="AVR118" s="200"/>
      <c r="AVS118" s="200"/>
      <c r="AVT118" s="200"/>
      <c r="AVU118" s="200"/>
      <c r="AVV118" s="200"/>
      <c r="AVW118" s="200"/>
      <c r="AVX118" s="200"/>
      <c r="AVY118" s="200"/>
      <c r="AVZ118" s="200"/>
      <c r="AWA118" s="200"/>
      <c r="AWB118" s="200"/>
      <c r="AWC118" s="200"/>
      <c r="AWD118" s="200"/>
      <c r="AWE118" s="200"/>
      <c r="AWF118" s="200"/>
      <c r="AWG118" s="200"/>
      <c r="AWH118" s="200"/>
      <c r="AWI118" s="200"/>
      <c r="AWJ118" s="200"/>
      <c r="AWK118" s="200"/>
      <c r="AWL118" s="200"/>
      <c r="AWM118" s="200"/>
      <c r="AWN118" s="200"/>
      <c r="AWO118" s="200"/>
      <c r="AWP118" s="200"/>
      <c r="AWQ118" s="200"/>
      <c r="AWR118" s="200"/>
      <c r="AWS118" s="200"/>
      <c r="AWT118" s="200"/>
      <c r="AWU118" s="200"/>
      <c r="AWV118" s="200"/>
      <c r="AWW118" s="200"/>
      <c r="AWX118" s="200"/>
      <c r="AWY118" s="200"/>
      <c r="AWZ118" s="200"/>
      <c r="AXA118" s="200"/>
      <c r="AXB118" s="200"/>
      <c r="AXC118" s="200"/>
      <c r="AXD118" s="200"/>
      <c r="AXE118" s="200"/>
      <c r="AXF118" s="200"/>
      <c r="AXG118" s="200"/>
      <c r="AXH118" s="200"/>
      <c r="AXI118" s="200"/>
      <c r="AXJ118" s="200"/>
      <c r="AXK118" s="200"/>
      <c r="AXL118" s="200"/>
      <c r="AXM118" s="200"/>
      <c r="AXN118" s="200"/>
      <c r="AXO118" s="200"/>
      <c r="AXP118" s="200"/>
      <c r="AXQ118" s="200"/>
      <c r="AXR118" s="200"/>
      <c r="AXS118" s="200"/>
      <c r="AXT118" s="200"/>
      <c r="AXU118" s="200"/>
      <c r="AXV118" s="200"/>
      <c r="AXW118" s="200"/>
      <c r="AXX118" s="200"/>
      <c r="AXY118" s="200"/>
      <c r="AXZ118" s="200"/>
      <c r="AYA118" s="200"/>
      <c r="AYB118" s="200"/>
      <c r="AYC118" s="200"/>
      <c r="AYD118" s="200"/>
      <c r="AYE118" s="200"/>
      <c r="AYF118" s="200"/>
      <c r="AYG118" s="200"/>
      <c r="AYH118" s="200"/>
      <c r="AYI118" s="200"/>
      <c r="AYJ118" s="200"/>
      <c r="AYK118" s="200"/>
      <c r="AYL118" s="200"/>
      <c r="AYM118" s="200"/>
      <c r="AYN118" s="200"/>
      <c r="AYO118" s="200"/>
      <c r="AYP118" s="200"/>
      <c r="AYQ118" s="200"/>
      <c r="AYR118" s="200"/>
      <c r="AYS118" s="200"/>
      <c r="AYT118" s="200"/>
      <c r="AYU118" s="200"/>
      <c r="AYV118" s="200"/>
      <c r="AYW118" s="200"/>
      <c r="AYX118" s="200"/>
      <c r="AYY118" s="200"/>
      <c r="AYZ118" s="200"/>
      <c r="AZA118" s="200"/>
      <c r="AZB118" s="200"/>
      <c r="AZC118" s="200"/>
      <c r="AZD118" s="200"/>
      <c r="AZE118" s="200"/>
      <c r="AZF118" s="200"/>
      <c r="AZG118" s="200"/>
      <c r="AZH118" s="200"/>
      <c r="AZI118" s="200"/>
      <c r="AZJ118" s="200"/>
      <c r="AZK118" s="200"/>
      <c r="AZL118" s="200"/>
      <c r="AZM118" s="200"/>
      <c r="AZN118" s="200"/>
      <c r="AZO118" s="200"/>
      <c r="AZP118" s="200"/>
      <c r="AZQ118" s="200"/>
      <c r="AZR118" s="200"/>
      <c r="AZS118" s="200"/>
      <c r="AZT118" s="200"/>
      <c r="AZU118" s="200"/>
      <c r="AZV118" s="200"/>
      <c r="AZW118" s="200"/>
      <c r="AZX118" s="200"/>
      <c r="AZY118" s="200"/>
      <c r="AZZ118" s="200"/>
      <c r="BAA118" s="200"/>
      <c r="BAB118" s="200"/>
      <c r="BAC118" s="200"/>
      <c r="BAD118" s="200"/>
      <c r="BAE118" s="200"/>
      <c r="BAF118" s="200"/>
      <c r="BAG118" s="200"/>
      <c r="BAH118" s="200"/>
      <c r="BAI118" s="200"/>
      <c r="BAJ118" s="200"/>
      <c r="BAK118" s="200"/>
      <c r="BAL118" s="200"/>
      <c r="BAM118" s="200"/>
      <c r="BAN118" s="200"/>
      <c r="BAO118" s="200"/>
      <c r="BAP118" s="200"/>
      <c r="BAQ118" s="200"/>
      <c r="BAR118" s="200"/>
      <c r="BAS118" s="200"/>
      <c r="BAT118" s="200"/>
      <c r="BAU118" s="200"/>
      <c r="BAV118" s="200"/>
      <c r="BAW118" s="200"/>
      <c r="BAX118" s="200"/>
      <c r="BAY118" s="200"/>
      <c r="BAZ118" s="200"/>
      <c r="BBA118" s="200"/>
      <c r="BBB118" s="200"/>
      <c r="BBC118" s="200"/>
      <c r="BBD118" s="200"/>
      <c r="BBE118" s="200"/>
      <c r="BBF118" s="200"/>
      <c r="BBG118" s="200"/>
      <c r="BBH118" s="200"/>
      <c r="BBI118" s="200"/>
      <c r="BBJ118" s="200"/>
      <c r="BBK118" s="200"/>
      <c r="BBL118" s="200"/>
      <c r="BBM118" s="200"/>
      <c r="BBN118" s="200"/>
      <c r="BBO118" s="200"/>
      <c r="BBP118" s="200"/>
      <c r="BBQ118" s="200"/>
      <c r="BBR118" s="200"/>
      <c r="BBS118" s="200"/>
      <c r="BBT118" s="200"/>
      <c r="BBU118" s="200"/>
      <c r="BBV118" s="200"/>
      <c r="BBW118" s="200"/>
      <c r="BBX118" s="200"/>
      <c r="BBY118" s="200"/>
      <c r="BBZ118" s="200"/>
      <c r="BCA118" s="200"/>
      <c r="BCB118" s="200"/>
      <c r="BCC118" s="200"/>
      <c r="BCD118" s="200"/>
      <c r="BCE118" s="200"/>
      <c r="BCF118" s="200"/>
      <c r="BCG118" s="200"/>
      <c r="BCH118" s="200"/>
      <c r="BCI118" s="200"/>
      <c r="BCJ118" s="200"/>
      <c r="BCK118" s="200"/>
      <c r="BCL118" s="200"/>
      <c r="BCM118" s="200"/>
      <c r="BCN118" s="200"/>
      <c r="BCO118" s="200"/>
      <c r="BCP118" s="200"/>
      <c r="BCQ118" s="200"/>
      <c r="BCR118" s="200"/>
      <c r="BCS118" s="200"/>
      <c r="BCT118" s="200"/>
      <c r="BCU118" s="200"/>
      <c r="BCV118" s="200"/>
      <c r="BCW118" s="200"/>
      <c r="BCX118" s="200"/>
      <c r="BCY118" s="200"/>
      <c r="BCZ118" s="200"/>
      <c r="BDA118" s="200"/>
      <c r="BDB118" s="200"/>
      <c r="BDC118" s="200"/>
      <c r="BDD118" s="200"/>
      <c r="BDE118" s="200"/>
      <c r="BDF118" s="200"/>
      <c r="BDG118" s="200"/>
      <c r="BDH118" s="200"/>
      <c r="BDI118" s="200"/>
      <c r="BDJ118" s="200"/>
      <c r="BDK118" s="200"/>
      <c r="BDL118" s="200"/>
      <c r="BDM118" s="200"/>
      <c r="BDN118" s="200"/>
      <c r="BDO118" s="200"/>
      <c r="BDP118" s="200"/>
      <c r="BDQ118" s="200"/>
      <c r="BDR118" s="200"/>
      <c r="BDS118" s="200"/>
      <c r="BDT118" s="200"/>
      <c r="BDU118" s="200"/>
      <c r="BDV118" s="200"/>
      <c r="BDW118" s="200"/>
      <c r="BDX118" s="200"/>
      <c r="BDY118" s="200"/>
      <c r="BDZ118" s="200"/>
      <c r="BEA118" s="200"/>
      <c r="BEB118" s="200"/>
      <c r="BEC118" s="200"/>
      <c r="BED118" s="200"/>
      <c r="BEE118" s="200"/>
      <c r="BEF118" s="200"/>
      <c r="BEG118" s="200"/>
      <c r="BEH118" s="200"/>
      <c r="BEI118" s="200"/>
      <c r="BEJ118" s="200"/>
      <c r="BEK118" s="200"/>
      <c r="BEL118" s="200"/>
      <c r="BEM118" s="200"/>
      <c r="BEN118" s="200"/>
      <c r="BEO118" s="200"/>
      <c r="BEP118" s="200"/>
      <c r="BEQ118" s="200"/>
      <c r="BER118" s="200"/>
      <c r="BES118" s="200"/>
      <c r="BET118" s="200"/>
      <c r="BEU118" s="200"/>
      <c r="BEV118" s="200"/>
      <c r="BEW118" s="200"/>
      <c r="BEX118" s="200"/>
      <c r="BEY118" s="200"/>
      <c r="BEZ118" s="200"/>
      <c r="BFA118" s="200"/>
      <c r="BFB118" s="200"/>
      <c r="BFC118" s="200"/>
      <c r="BFD118" s="200"/>
      <c r="BFE118" s="200"/>
      <c r="BFF118" s="200"/>
      <c r="BFG118" s="200"/>
      <c r="BFH118" s="200"/>
      <c r="BFI118" s="200"/>
      <c r="BFJ118" s="200"/>
      <c r="BFK118" s="200"/>
      <c r="BFL118" s="200"/>
      <c r="BFM118" s="200"/>
      <c r="BFN118" s="200"/>
      <c r="BFO118" s="200"/>
      <c r="BFP118" s="200"/>
      <c r="BFQ118" s="200"/>
      <c r="BFR118" s="200"/>
      <c r="BFS118" s="200"/>
      <c r="BFT118" s="200"/>
      <c r="BFU118" s="200"/>
      <c r="BFV118" s="200"/>
      <c r="BFW118" s="200"/>
      <c r="BFX118" s="200"/>
      <c r="BFY118" s="200"/>
      <c r="BFZ118" s="200"/>
      <c r="BGA118" s="200"/>
      <c r="BGB118" s="200"/>
      <c r="BGC118" s="200"/>
      <c r="BGD118" s="200"/>
      <c r="BGE118" s="200"/>
      <c r="BGF118" s="200"/>
      <c r="BGG118" s="200"/>
      <c r="BGH118" s="200"/>
      <c r="BGI118" s="200"/>
      <c r="BGJ118" s="200"/>
      <c r="BGK118" s="200"/>
      <c r="BGL118" s="200"/>
      <c r="BGM118" s="200"/>
      <c r="BGN118" s="200"/>
      <c r="BGO118" s="200"/>
      <c r="BGP118" s="200"/>
      <c r="BGQ118" s="200"/>
      <c r="BGR118" s="200"/>
      <c r="BGS118" s="200"/>
      <c r="BGT118" s="200"/>
      <c r="BGU118" s="200"/>
      <c r="BGV118" s="200"/>
      <c r="BGW118" s="200"/>
      <c r="BGX118" s="200"/>
      <c r="BGY118" s="200"/>
      <c r="BGZ118" s="200"/>
      <c r="BHA118" s="200"/>
      <c r="BHB118" s="200"/>
      <c r="BHC118" s="200"/>
      <c r="BHD118" s="200"/>
      <c r="BHE118" s="200"/>
      <c r="BHF118" s="200"/>
      <c r="BHG118" s="200"/>
      <c r="BHH118" s="200"/>
      <c r="BHI118" s="200"/>
      <c r="BHJ118" s="200"/>
      <c r="BHK118" s="200"/>
      <c r="BHL118" s="200"/>
      <c r="BHM118" s="200"/>
      <c r="BHN118" s="200"/>
      <c r="BHO118" s="200"/>
      <c r="BHP118" s="200"/>
      <c r="BHQ118" s="200"/>
      <c r="BHR118" s="200"/>
      <c r="BHS118" s="200"/>
      <c r="BHT118" s="200"/>
      <c r="BHU118" s="200"/>
      <c r="BHV118" s="200"/>
      <c r="BHW118" s="200"/>
      <c r="BHX118" s="200"/>
      <c r="BHY118" s="200"/>
      <c r="BHZ118" s="200"/>
      <c r="BIA118" s="200"/>
      <c r="BIB118" s="200"/>
      <c r="BIC118" s="200"/>
      <c r="BID118" s="200"/>
      <c r="BIE118" s="200"/>
      <c r="BIF118" s="200"/>
      <c r="BIG118" s="200"/>
      <c r="BIH118" s="200"/>
      <c r="BII118" s="200"/>
      <c r="BIJ118" s="200"/>
      <c r="BIK118" s="200"/>
      <c r="BIL118" s="200"/>
      <c r="BIM118" s="200"/>
      <c r="BIN118" s="200"/>
      <c r="BIO118" s="200"/>
      <c r="BIP118" s="200"/>
      <c r="BIQ118" s="200"/>
      <c r="BIR118" s="200"/>
      <c r="BIS118" s="200"/>
      <c r="BIT118" s="200"/>
      <c r="BIU118" s="200"/>
      <c r="BIV118" s="200"/>
      <c r="BIW118" s="200"/>
      <c r="BIX118" s="200"/>
      <c r="BIY118" s="200"/>
      <c r="BIZ118" s="200"/>
      <c r="BJA118" s="200"/>
      <c r="BJB118" s="200"/>
      <c r="BJC118" s="200"/>
      <c r="BJD118" s="200"/>
      <c r="BJE118" s="200"/>
      <c r="BJF118" s="200"/>
      <c r="BJG118" s="200"/>
      <c r="BJH118" s="200"/>
      <c r="BJI118" s="200"/>
      <c r="BJJ118" s="200"/>
      <c r="BJK118" s="200"/>
      <c r="BJL118" s="200"/>
      <c r="BJM118" s="200"/>
      <c r="BJN118" s="200"/>
      <c r="BJO118" s="200"/>
      <c r="BJP118" s="200"/>
      <c r="BJQ118" s="200"/>
      <c r="BJR118" s="200"/>
      <c r="BJS118" s="200"/>
      <c r="BJT118" s="200"/>
      <c r="BJU118" s="200"/>
      <c r="BJV118" s="200"/>
      <c r="BJW118" s="200"/>
      <c r="BJX118" s="200"/>
      <c r="BJY118" s="200"/>
      <c r="BJZ118" s="200"/>
      <c r="BKA118" s="200"/>
      <c r="BKB118" s="200"/>
      <c r="BKC118" s="200"/>
      <c r="BKD118" s="200"/>
      <c r="BKE118" s="200"/>
      <c r="BKF118" s="200"/>
      <c r="BKG118" s="200"/>
      <c r="BKH118" s="200"/>
      <c r="BKI118" s="200"/>
      <c r="BKJ118" s="200"/>
      <c r="BKK118" s="200"/>
      <c r="BKL118" s="200"/>
      <c r="BKM118" s="200"/>
      <c r="BKN118" s="200"/>
      <c r="BKO118" s="200"/>
      <c r="BKP118" s="200"/>
      <c r="BKQ118" s="200"/>
      <c r="BKR118" s="200"/>
      <c r="BKS118" s="200"/>
      <c r="BKT118" s="200"/>
      <c r="BKU118" s="200"/>
      <c r="BKV118" s="200"/>
      <c r="BKW118" s="200"/>
      <c r="BKX118" s="200"/>
      <c r="BKY118" s="200"/>
      <c r="BKZ118" s="200"/>
      <c r="BLA118" s="200"/>
      <c r="BLB118" s="200"/>
      <c r="BLC118" s="200"/>
      <c r="BLD118" s="200"/>
      <c r="BLE118" s="200"/>
      <c r="BLF118" s="200"/>
      <c r="BLG118" s="200"/>
      <c r="BLH118" s="200"/>
      <c r="BLI118" s="200"/>
      <c r="BLJ118" s="200"/>
      <c r="BLK118" s="200"/>
      <c r="BLL118" s="200"/>
      <c r="BLM118" s="200"/>
      <c r="BLN118" s="200"/>
      <c r="BLO118" s="200"/>
      <c r="BLP118" s="200"/>
      <c r="BLQ118" s="200"/>
      <c r="BLR118" s="200"/>
      <c r="BLS118" s="200"/>
      <c r="BLT118" s="200"/>
      <c r="BLU118" s="200"/>
      <c r="BLV118" s="200"/>
      <c r="BLW118" s="200"/>
      <c r="BLX118" s="200"/>
      <c r="BLY118" s="200"/>
      <c r="BLZ118" s="200"/>
      <c r="BMA118" s="200"/>
      <c r="BMB118" s="200"/>
      <c r="BMC118" s="200"/>
      <c r="BMD118" s="200"/>
      <c r="BME118" s="200"/>
      <c r="BMF118" s="200"/>
      <c r="BMG118" s="200"/>
      <c r="BMH118" s="200"/>
      <c r="BMI118" s="200"/>
      <c r="BMJ118" s="200"/>
      <c r="BMK118" s="200"/>
      <c r="BML118" s="200"/>
      <c r="BMM118" s="200"/>
      <c r="BMN118" s="200"/>
      <c r="BMO118" s="200"/>
      <c r="BMP118" s="200"/>
      <c r="BMQ118" s="200"/>
      <c r="BMR118" s="200"/>
      <c r="BMS118" s="200"/>
      <c r="BMT118" s="200"/>
      <c r="BMU118" s="200"/>
      <c r="BMV118" s="200"/>
      <c r="BMW118" s="200"/>
      <c r="BMX118" s="200"/>
      <c r="BMY118" s="200"/>
      <c r="BMZ118" s="200"/>
      <c r="BNA118" s="200"/>
      <c r="BNB118" s="200"/>
      <c r="BNC118" s="200"/>
      <c r="BND118" s="200"/>
      <c r="BNE118" s="200"/>
      <c r="BNF118" s="200"/>
      <c r="BNG118" s="200"/>
      <c r="BNH118" s="200"/>
      <c r="BNI118" s="200"/>
      <c r="BNJ118" s="200"/>
      <c r="BNK118" s="200"/>
      <c r="BNL118" s="200"/>
      <c r="BNM118" s="200"/>
      <c r="BNN118" s="200"/>
      <c r="BNO118" s="200"/>
      <c r="BNP118" s="200"/>
      <c r="BNQ118" s="200"/>
      <c r="BNR118" s="200"/>
      <c r="BNS118" s="200"/>
      <c r="BNT118" s="200"/>
      <c r="BNU118" s="200"/>
      <c r="BNV118" s="200"/>
      <c r="BNW118" s="200"/>
      <c r="BNX118" s="200"/>
      <c r="BNY118" s="200"/>
      <c r="BNZ118" s="200"/>
      <c r="BOA118" s="200"/>
      <c r="BOB118" s="200"/>
      <c r="BOC118" s="200"/>
      <c r="BOD118" s="200"/>
      <c r="BOE118" s="200"/>
      <c r="BOF118" s="200"/>
      <c r="BOG118" s="200"/>
      <c r="BOH118" s="200"/>
      <c r="BOI118" s="200"/>
      <c r="BOJ118" s="200"/>
      <c r="BOK118" s="200"/>
      <c r="BOL118" s="200"/>
      <c r="BOM118" s="200"/>
      <c r="BON118" s="200"/>
      <c r="BOO118" s="200"/>
      <c r="BOP118" s="200"/>
      <c r="BOQ118" s="200"/>
      <c r="BOR118" s="200"/>
      <c r="BOS118" s="200"/>
      <c r="BOT118" s="200"/>
      <c r="BOU118" s="200"/>
      <c r="BOV118" s="200"/>
      <c r="BOW118" s="200"/>
      <c r="BOX118" s="200"/>
      <c r="BOY118" s="200"/>
      <c r="BOZ118" s="200"/>
      <c r="BPA118" s="200"/>
      <c r="BPB118" s="200"/>
      <c r="BPC118" s="200"/>
      <c r="BPD118" s="200"/>
      <c r="BPE118" s="200"/>
      <c r="BPF118" s="200"/>
      <c r="BPG118" s="200"/>
      <c r="BPH118" s="200"/>
      <c r="BPI118" s="200"/>
      <c r="BPJ118" s="200"/>
      <c r="BPK118" s="200"/>
      <c r="BPL118" s="200"/>
      <c r="BPM118" s="200"/>
      <c r="BPN118" s="200"/>
      <c r="BPO118" s="200"/>
      <c r="BPP118" s="200"/>
      <c r="BPQ118" s="200"/>
      <c r="BPR118" s="200"/>
      <c r="BPS118" s="200"/>
      <c r="BPT118" s="200"/>
      <c r="BPU118" s="200"/>
      <c r="BPV118" s="200"/>
      <c r="BPW118" s="200"/>
      <c r="BPX118" s="200"/>
      <c r="BPY118" s="200"/>
      <c r="BPZ118" s="200"/>
      <c r="BQA118" s="200"/>
      <c r="BQB118" s="200"/>
      <c r="BQC118" s="200"/>
      <c r="BQD118" s="200"/>
      <c r="BQE118" s="200"/>
      <c r="BQF118" s="200"/>
      <c r="BQG118" s="200"/>
      <c r="BQH118" s="200"/>
      <c r="BQI118" s="200"/>
      <c r="BQJ118" s="200"/>
      <c r="BQK118" s="200"/>
      <c r="BQL118" s="200"/>
      <c r="BQM118" s="200"/>
      <c r="BQN118" s="200"/>
      <c r="BQO118" s="200"/>
      <c r="BQP118" s="200"/>
      <c r="BQQ118" s="200"/>
      <c r="BQR118" s="200"/>
      <c r="BQS118" s="200"/>
      <c r="BQT118" s="200"/>
      <c r="BQU118" s="200"/>
      <c r="BQV118" s="200"/>
      <c r="BQW118" s="200"/>
      <c r="BQX118" s="200"/>
      <c r="BQY118" s="200"/>
      <c r="BQZ118" s="200"/>
      <c r="BRA118" s="200"/>
      <c r="BRB118" s="200"/>
      <c r="BRC118" s="200"/>
      <c r="BRD118" s="200"/>
      <c r="BRE118" s="200"/>
      <c r="BRF118" s="200"/>
      <c r="BRG118" s="200"/>
      <c r="BRH118" s="200"/>
      <c r="BRI118" s="200"/>
      <c r="BRJ118" s="200"/>
      <c r="BRK118" s="200"/>
      <c r="BRL118" s="200"/>
      <c r="BRM118" s="200"/>
      <c r="BRN118" s="200"/>
      <c r="BRO118" s="200"/>
      <c r="BRP118" s="200"/>
      <c r="BRQ118" s="200"/>
      <c r="BRR118" s="200"/>
      <c r="BRS118" s="200"/>
      <c r="BRT118" s="200"/>
      <c r="BRU118" s="200"/>
      <c r="BRV118" s="200"/>
      <c r="BRW118" s="200"/>
      <c r="BRX118" s="200"/>
      <c r="BRY118" s="200"/>
      <c r="BRZ118" s="200"/>
      <c r="BSA118" s="200"/>
      <c r="BSB118" s="200"/>
      <c r="BSC118" s="200"/>
      <c r="BSD118" s="200"/>
      <c r="BSE118" s="200"/>
      <c r="BSF118" s="200"/>
      <c r="BSG118" s="200"/>
      <c r="BSH118" s="200"/>
      <c r="BSI118" s="200"/>
      <c r="BSJ118" s="200"/>
      <c r="BSK118" s="200"/>
      <c r="BSL118" s="200"/>
      <c r="BSM118" s="200"/>
      <c r="BSN118" s="200"/>
      <c r="BSO118" s="200"/>
      <c r="BSP118" s="200"/>
      <c r="BSQ118" s="200"/>
      <c r="BSR118" s="200"/>
      <c r="BSS118" s="200"/>
      <c r="BST118" s="200"/>
      <c r="BSU118" s="200"/>
      <c r="BSV118" s="200"/>
      <c r="BSW118" s="200"/>
      <c r="BSX118" s="200"/>
      <c r="BSY118" s="200"/>
      <c r="BSZ118" s="200"/>
      <c r="BTA118" s="200"/>
      <c r="BTB118" s="200"/>
      <c r="BTC118" s="200"/>
      <c r="BTD118" s="200"/>
      <c r="BTE118" s="200"/>
      <c r="BTF118" s="200"/>
      <c r="BTG118" s="200"/>
      <c r="BTH118" s="200"/>
      <c r="BTI118" s="200"/>
      <c r="BTJ118" s="200"/>
      <c r="BTK118" s="200"/>
      <c r="BTL118" s="200"/>
      <c r="BTM118" s="200"/>
      <c r="BTN118" s="200"/>
      <c r="BTO118" s="200"/>
      <c r="BTP118" s="200"/>
      <c r="BTQ118" s="200"/>
      <c r="BTR118" s="200"/>
      <c r="BTS118" s="200"/>
      <c r="BTT118" s="200"/>
      <c r="BTU118" s="200"/>
      <c r="BTV118" s="200"/>
      <c r="BTW118" s="200"/>
      <c r="BTX118" s="200"/>
      <c r="BTY118" s="200"/>
      <c r="BTZ118" s="200"/>
      <c r="BUA118" s="200"/>
      <c r="BUB118" s="200"/>
      <c r="BUC118" s="200"/>
      <c r="BUD118" s="200"/>
      <c r="BUE118" s="200"/>
      <c r="BUF118" s="200"/>
      <c r="BUG118" s="200"/>
      <c r="BUH118" s="200"/>
      <c r="BUI118" s="200"/>
      <c r="BUJ118" s="200"/>
      <c r="BUK118" s="200"/>
      <c r="BUL118" s="200"/>
      <c r="BUM118" s="200"/>
      <c r="BUN118" s="200"/>
      <c r="BUO118" s="200"/>
      <c r="BUP118" s="200"/>
      <c r="BUQ118" s="200"/>
      <c r="BUR118" s="200"/>
      <c r="BUS118" s="200"/>
      <c r="BUT118" s="200"/>
      <c r="BUU118" s="200"/>
      <c r="BUV118" s="200"/>
      <c r="BUW118" s="200"/>
      <c r="BUX118" s="200"/>
      <c r="BUY118" s="200"/>
      <c r="BUZ118" s="200"/>
      <c r="BVA118" s="200"/>
      <c r="BVB118" s="200"/>
      <c r="BVC118" s="200"/>
      <c r="BVD118" s="200"/>
      <c r="BVE118" s="200"/>
      <c r="BVF118" s="200"/>
      <c r="BVG118" s="200"/>
      <c r="BVH118" s="200"/>
      <c r="BVI118" s="200"/>
      <c r="BVJ118" s="200"/>
      <c r="BVK118" s="200"/>
      <c r="BVL118" s="200"/>
      <c r="BVM118" s="200"/>
      <c r="BVN118" s="200"/>
      <c r="BVO118" s="200"/>
      <c r="BVP118" s="200"/>
      <c r="BVQ118" s="200"/>
      <c r="BVR118" s="200"/>
      <c r="BVS118" s="200"/>
      <c r="BVT118" s="200"/>
      <c r="BVU118" s="200"/>
      <c r="BVV118" s="200"/>
      <c r="BVW118" s="200"/>
      <c r="BVX118" s="200"/>
      <c r="BVY118" s="200"/>
      <c r="BVZ118" s="200"/>
      <c r="BWA118" s="200"/>
      <c r="BWB118" s="200"/>
      <c r="BWC118" s="200"/>
      <c r="BWD118" s="200"/>
      <c r="BWE118" s="200"/>
      <c r="BWF118" s="200"/>
      <c r="BWG118" s="200"/>
      <c r="BWH118" s="200"/>
      <c r="BWI118" s="200"/>
      <c r="BWJ118" s="200"/>
      <c r="BWK118" s="200"/>
      <c r="BWL118" s="200"/>
      <c r="BWM118" s="200"/>
      <c r="BWN118" s="200"/>
      <c r="BWO118" s="200"/>
      <c r="BWP118" s="200"/>
      <c r="BWQ118" s="200"/>
      <c r="BWR118" s="200"/>
      <c r="BWS118" s="200"/>
      <c r="BWT118" s="200"/>
      <c r="BWU118" s="200"/>
      <c r="BWV118" s="200"/>
      <c r="BWW118" s="200"/>
      <c r="BWX118" s="200"/>
      <c r="BWY118" s="200"/>
      <c r="BWZ118" s="200"/>
      <c r="BXA118" s="200"/>
      <c r="BXB118" s="200"/>
      <c r="BXC118" s="200"/>
      <c r="BXD118" s="200"/>
      <c r="BXE118" s="200"/>
      <c r="BXF118" s="200"/>
      <c r="BXG118" s="200"/>
      <c r="BXH118" s="200"/>
      <c r="BXI118" s="200"/>
      <c r="BXJ118" s="200"/>
      <c r="BXK118" s="200"/>
      <c r="BXL118" s="200"/>
      <c r="BXM118" s="200"/>
      <c r="BXN118" s="200"/>
      <c r="BXO118" s="200"/>
      <c r="BXP118" s="200"/>
      <c r="BXQ118" s="200"/>
      <c r="BXR118" s="200"/>
      <c r="BXS118" s="200"/>
      <c r="BXT118" s="200"/>
      <c r="BXU118" s="200"/>
      <c r="BXV118" s="200"/>
      <c r="BXW118" s="200"/>
      <c r="BXX118" s="200"/>
      <c r="BXY118" s="200"/>
      <c r="BXZ118" s="200"/>
      <c r="BYA118" s="200"/>
      <c r="BYB118" s="200"/>
      <c r="BYC118" s="200"/>
      <c r="BYD118" s="200"/>
      <c r="BYE118" s="200"/>
      <c r="BYF118" s="200"/>
      <c r="BYG118" s="200"/>
      <c r="BYH118" s="200"/>
      <c r="BYI118" s="200"/>
      <c r="BYJ118" s="200"/>
      <c r="BYK118" s="200"/>
      <c r="BYL118" s="200"/>
      <c r="BYM118" s="200"/>
      <c r="BYN118" s="200"/>
      <c r="BYO118" s="200"/>
      <c r="BYP118" s="200"/>
      <c r="BYQ118" s="200"/>
      <c r="BYR118" s="200"/>
      <c r="BYS118" s="200"/>
      <c r="BYT118" s="200"/>
      <c r="BYU118" s="200"/>
      <c r="BYV118" s="200"/>
      <c r="BYW118" s="200"/>
      <c r="BYX118" s="200"/>
      <c r="BYY118" s="200"/>
      <c r="BYZ118" s="200"/>
      <c r="BZA118" s="200"/>
      <c r="BZB118" s="200"/>
      <c r="BZC118" s="200"/>
      <c r="BZD118" s="200"/>
      <c r="BZE118" s="200"/>
      <c r="BZF118" s="200"/>
      <c r="BZG118" s="200"/>
      <c r="BZH118" s="200"/>
      <c r="BZI118" s="200"/>
      <c r="BZJ118" s="200"/>
      <c r="BZK118" s="200"/>
      <c r="BZL118" s="200"/>
      <c r="BZM118" s="200"/>
      <c r="BZN118" s="200"/>
      <c r="BZO118" s="200"/>
      <c r="BZP118" s="200"/>
      <c r="BZQ118" s="200"/>
      <c r="BZR118" s="200"/>
      <c r="BZS118" s="200"/>
      <c r="BZT118" s="200"/>
      <c r="BZU118" s="200"/>
      <c r="BZV118" s="200"/>
      <c r="BZW118" s="200"/>
      <c r="BZX118" s="200"/>
      <c r="BZY118" s="200"/>
      <c r="BZZ118" s="200"/>
      <c r="CAA118" s="200"/>
      <c r="CAB118" s="200"/>
      <c r="CAC118" s="200"/>
      <c r="CAD118" s="200"/>
      <c r="CAE118" s="200"/>
      <c r="CAF118" s="200"/>
      <c r="CAG118" s="200"/>
      <c r="CAH118" s="200"/>
      <c r="CAI118" s="200"/>
      <c r="CAJ118" s="200"/>
      <c r="CAK118" s="200"/>
      <c r="CAL118" s="200"/>
      <c r="CAM118" s="200"/>
      <c r="CAN118" s="200"/>
      <c r="CAO118" s="200"/>
      <c r="CAP118" s="200"/>
      <c r="CAQ118" s="200"/>
      <c r="CAR118" s="200"/>
      <c r="CAS118" s="200"/>
      <c r="CAT118" s="200"/>
      <c r="CAU118" s="200"/>
      <c r="CAV118" s="200"/>
      <c r="CAW118" s="200"/>
      <c r="CAX118" s="200"/>
      <c r="CAY118" s="200"/>
      <c r="CAZ118" s="200"/>
      <c r="CBA118" s="200"/>
      <c r="CBB118" s="200"/>
      <c r="CBC118" s="200"/>
      <c r="CBD118" s="200"/>
      <c r="CBE118" s="200"/>
      <c r="CBF118" s="200"/>
      <c r="CBG118" s="200"/>
      <c r="CBH118" s="200"/>
      <c r="CBI118" s="200"/>
      <c r="CBJ118" s="200"/>
      <c r="CBK118" s="200"/>
      <c r="CBL118" s="200"/>
      <c r="CBM118" s="200"/>
      <c r="CBN118" s="200"/>
      <c r="CBO118" s="200"/>
      <c r="CBP118" s="200"/>
      <c r="CBQ118" s="200"/>
      <c r="CBR118" s="200"/>
      <c r="CBS118" s="200"/>
      <c r="CBT118" s="200"/>
      <c r="CBU118" s="200"/>
      <c r="CBV118" s="200"/>
      <c r="CBW118" s="200"/>
      <c r="CBX118" s="200"/>
      <c r="CBY118" s="200"/>
      <c r="CBZ118" s="200"/>
      <c r="CCA118" s="200"/>
      <c r="CCB118" s="200"/>
      <c r="CCC118" s="200"/>
      <c r="CCD118" s="200"/>
      <c r="CCE118" s="200"/>
      <c r="CCF118" s="200"/>
      <c r="CCG118" s="200"/>
      <c r="CCH118" s="200"/>
      <c r="CCI118" s="200"/>
      <c r="CCJ118" s="200"/>
      <c r="CCK118" s="200"/>
      <c r="CCL118" s="200"/>
      <c r="CCM118" s="200"/>
      <c r="CCN118" s="200"/>
      <c r="CCO118" s="200"/>
      <c r="CCP118" s="200"/>
      <c r="CCQ118" s="200"/>
      <c r="CCR118" s="200"/>
      <c r="CCS118" s="200"/>
      <c r="CCT118" s="200"/>
      <c r="CCU118" s="200"/>
      <c r="CCV118" s="200"/>
      <c r="CCW118" s="200"/>
      <c r="CCX118" s="200"/>
      <c r="CCY118" s="200"/>
      <c r="CCZ118" s="200"/>
      <c r="CDA118" s="200"/>
      <c r="CDB118" s="200"/>
      <c r="CDC118" s="200"/>
      <c r="CDD118" s="200"/>
      <c r="CDE118" s="200"/>
      <c r="CDF118" s="200"/>
      <c r="CDG118" s="200"/>
      <c r="CDH118" s="200"/>
      <c r="CDI118" s="200"/>
      <c r="CDJ118" s="200"/>
      <c r="CDK118" s="200"/>
      <c r="CDL118" s="200"/>
      <c r="CDM118" s="200"/>
      <c r="CDN118" s="200"/>
      <c r="CDO118" s="200"/>
      <c r="CDP118" s="200"/>
      <c r="CDQ118" s="200"/>
      <c r="CDR118" s="200"/>
      <c r="CDS118" s="200"/>
      <c r="CDT118" s="200"/>
      <c r="CDU118" s="200"/>
      <c r="CDV118" s="200"/>
      <c r="CDW118" s="200"/>
      <c r="CDX118" s="200"/>
      <c r="CDY118" s="200"/>
      <c r="CDZ118" s="200"/>
      <c r="CEA118" s="200"/>
      <c r="CEB118" s="200"/>
      <c r="CEC118" s="200"/>
      <c r="CED118" s="200"/>
      <c r="CEE118" s="200"/>
      <c r="CEF118" s="200"/>
      <c r="CEG118" s="200"/>
      <c r="CEH118" s="200"/>
      <c r="CEI118" s="200"/>
      <c r="CEJ118" s="200"/>
      <c r="CEK118" s="200"/>
      <c r="CEL118" s="200"/>
      <c r="CEM118" s="200"/>
      <c r="CEN118" s="200"/>
      <c r="CEO118" s="200"/>
      <c r="CEP118" s="200"/>
      <c r="CEQ118" s="200"/>
      <c r="CER118" s="200"/>
      <c r="CES118" s="200"/>
      <c r="CET118" s="200"/>
      <c r="CEU118" s="200"/>
      <c r="CEV118" s="200"/>
      <c r="CEW118" s="200"/>
      <c r="CEX118" s="200"/>
      <c r="CEY118" s="200"/>
      <c r="CEZ118" s="200"/>
      <c r="CFA118" s="200"/>
      <c r="CFB118" s="200"/>
      <c r="CFC118" s="200"/>
      <c r="CFD118" s="200"/>
      <c r="CFE118" s="200"/>
      <c r="CFF118" s="200"/>
      <c r="CFG118" s="200"/>
      <c r="CFH118" s="200"/>
      <c r="CFI118" s="200"/>
      <c r="CFJ118" s="200"/>
      <c r="CFK118" s="200"/>
      <c r="CFL118" s="200"/>
      <c r="CFM118" s="200"/>
      <c r="CFN118" s="200"/>
      <c r="CFO118" s="200"/>
      <c r="CFP118" s="200"/>
      <c r="CFQ118" s="200"/>
      <c r="CFR118" s="200"/>
      <c r="CFS118" s="200"/>
      <c r="CFT118" s="200"/>
      <c r="CFU118" s="200"/>
      <c r="CFV118" s="200"/>
      <c r="CFW118" s="200"/>
      <c r="CFX118" s="200"/>
      <c r="CFY118" s="200"/>
      <c r="CFZ118" s="200"/>
      <c r="CGA118" s="200"/>
      <c r="CGB118" s="200"/>
      <c r="CGC118" s="200"/>
      <c r="CGD118" s="200"/>
      <c r="CGE118" s="200"/>
      <c r="CGF118" s="200"/>
      <c r="CGG118" s="200"/>
      <c r="CGH118" s="200"/>
      <c r="CGI118" s="200"/>
      <c r="CGJ118" s="200"/>
      <c r="CGK118" s="200"/>
      <c r="CGL118" s="200"/>
      <c r="CGM118" s="200"/>
      <c r="CGN118" s="200"/>
      <c r="CGO118" s="200"/>
      <c r="CGP118" s="200"/>
      <c r="CGQ118" s="200"/>
      <c r="CGR118" s="200"/>
      <c r="CGS118" s="200"/>
      <c r="CGT118" s="200"/>
      <c r="CGU118" s="200"/>
      <c r="CGV118" s="200"/>
      <c r="CGW118" s="200"/>
      <c r="CGX118" s="200"/>
      <c r="CGY118" s="200"/>
      <c r="CGZ118" s="200"/>
      <c r="CHA118" s="200"/>
      <c r="CHB118" s="200"/>
      <c r="CHC118" s="200"/>
      <c r="CHD118" s="200"/>
      <c r="CHE118" s="200"/>
      <c r="CHF118" s="200"/>
      <c r="CHG118" s="200"/>
      <c r="CHH118" s="200"/>
      <c r="CHI118" s="200"/>
      <c r="CHJ118" s="200"/>
      <c r="CHK118" s="200"/>
      <c r="CHL118" s="200"/>
      <c r="CHM118" s="200"/>
      <c r="CHN118" s="200"/>
      <c r="CHO118" s="200"/>
      <c r="CHP118" s="200"/>
      <c r="CHQ118" s="200"/>
      <c r="CHR118" s="200"/>
      <c r="CHS118" s="200"/>
      <c r="CHT118" s="200"/>
      <c r="CHU118" s="200"/>
      <c r="CHV118" s="200"/>
      <c r="CHW118" s="200"/>
      <c r="CHX118" s="200"/>
      <c r="CHY118" s="200"/>
      <c r="CHZ118" s="200"/>
      <c r="CIA118" s="200"/>
      <c r="CIB118" s="200"/>
      <c r="CIC118" s="200"/>
      <c r="CID118" s="200"/>
      <c r="CIE118" s="200"/>
      <c r="CIF118" s="200"/>
      <c r="CIG118" s="200"/>
      <c r="CIH118" s="200"/>
      <c r="CII118" s="200"/>
      <c r="CIJ118" s="200"/>
      <c r="CIK118" s="200"/>
      <c r="CIL118" s="200"/>
      <c r="CIM118" s="200"/>
      <c r="CIN118" s="200"/>
      <c r="CIO118" s="200"/>
      <c r="CIP118" s="200"/>
      <c r="CIQ118" s="200"/>
      <c r="CIR118" s="200"/>
      <c r="CIS118" s="200"/>
      <c r="CIT118" s="200"/>
      <c r="CIU118" s="200"/>
      <c r="CIV118" s="200"/>
      <c r="CIW118" s="200"/>
      <c r="CIX118" s="200"/>
      <c r="CIY118" s="200"/>
      <c r="CIZ118" s="200"/>
      <c r="CJA118" s="200"/>
      <c r="CJB118" s="200"/>
      <c r="CJC118" s="200"/>
      <c r="CJD118" s="200"/>
      <c r="CJE118" s="200"/>
      <c r="CJF118" s="200"/>
      <c r="CJG118" s="200"/>
      <c r="CJH118" s="200"/>
      <c r="CJI118" s="200"/>
      <c r="CJJ118" s="200"/>
      <c r="CJK118" s="200"/>
      <c r="CJL118" s="200"/>
      <c r="CJM118" s="200"/>
      <c r="CJN118" s="200"/>
      <c r="CJO118" s="200"/>
      <c r="CJP118" s="200"/>
      <c r="CJQ118" s="200"/>
      <c r="CJR118" s="200"/>
      <c r="CJS118" s="200"/>
      <c r="CJT118" s="200"/>
      <c r="CJU118" s="200"/>
      <c r="CJV118" s="200"/>
      <c r="CJW118" s="200"/>
      <c r="CJX118" s="200"/>
      <c r="CJY118" s="200"/>
      <c r="CJZ118" s="200"/>
      <c r="CKA118" s="200"/>
      <c r="CKB118" s="200"/>
      <c r="CKC118" s="200"/>
      <c r="CKD118" s="200"/>
      <c r="CKE118" s="200"/>
      <c r="CKF118" s="200"/>
      <c r="CKG118" s="200"/>
      <c r="CKH118" s="200"/>
      <c r="CKI118" s="200"/>
      <c r="CKJ118" s="200"/>
      <c r="CKK118" s="200"/>
      <c r="CKL118" s="200"/>
      <c r="CKM118" s="200"/>
      <c r="CKN118" s="200"/>
      <c r="CKO118" s="200"/>
      <c r="CKP118" s="200"/>
      <c r="CKQ118" s="200"/>
      <c r="CKR118" s="200"/>
      <c r="CKS118" s="200"/>
      <c r="CKT118" s="200"/>
      <c r="CKU118" s="200"/>
      <c r="CKV118" s="200"/>
      <c r="CKW118" s="200"/>
      <c r="CKX118" s="200"/>
      <c r="CKY118" s="200"/>
      <c r="CKZ118" s="200"/>
      <c r="CLA118" s="200"/>
      <c r="CLB118" s="200"/>
      <c r="CLC118" s="200"/>
      <c r="CLD118" s="200"/>
      <c r="CLE118" s="200"/>
      <c r="CLF118" s="200"/>
      <c r="CLG118" s="200"/>
      <c r="CLH118" s="200"/>
      <c r="CLI118" s="200"/>
      <c r="CLJ118" s="200"/>
      <c r="CLK118" s="200"/>
      <c r="CLL118" s="200"/>
      <c r="CLM118" s="200"/>
      <c r="CLN118" s="200"/>
      <c r="CLO118" s="200"/>
      <c r="CLP118" s="200"/>
      <c r="CLQ118" s="200"/>
      <c r="CLR118" s="200"/>
      <c r="CLS118" s="200"/>
      <c r="CLT118" s="200"/>
      <c r="CLU118" s="200"/>
      <c r="CLV118" s="200"/>
      <c r="CLW118" s="200"/>
      <c r="CLX118" s="200"/>
      <c r="CLY118" s="200"/>
      <c r="CLZ118" s="200"/>
      <c r="CMA118" s="200"/>
      <c r="CMB118" s="200"/>
      <c r="CMC118" s="200"/>
      <c r="CMD118" s="200"/>
      <c r="CME118" s="200"/>
      <c r="CMF118" s="200"/>
      <c r="CMG118" s="200"/>
      <c r="CMH118" s="200"/>
      <c r="CMI118" s="200"/>
      <c r="CMJ118" s="200"/>
      <c r="CMK118" s="200"/>
      <c r="CML118" s="200"/>
      <c r="CMM118" s="200"/>
      <c r="CMN118" s="200"/>
      <c r="CMO118" s="200"/>
      <c r="CMP118" s="200"/>
      <c r="CMQ118" s="200"/>
      <c r="CMR118" s="200"/>
      <c r="CMS118" s="200"/>
      <c r="CMT118" s="200"/>
      <c r="CMU118" s="200"/>
      <c r="CMV118" s="200"/>
      <c r="CMW118" s="200"/>
      <c r="CMX118" s="200"/>
      <c r="CMY118" s="200"/>
      <c r="CMZ118" s="200"/>
      <c r="CNA118" s="200"/>
      <c r="CNB118" s="200"/>
      <c r="CNC118" s="200"/>
      <c r="CND118" s="200"/>
      <c r="CNE118" s="200"/>
      <c r="CNF118" s="200"/>
      <c r="CNG118" s="200"/>
      <c r="CNH118" s="200"/>
      <c r="CNI118" s="200"/>
      <c r="CNJ118" s="200"/>
      <c r="CNK118" s="200"/>
      <c r="CNL118" s="200"/>
      <c r="CNM118" s="200"/>
      <c r="CNN118" s="200"/>
      <c r="CNO118" s="200"/>
      <c r="CNP118" s="200"/>
      <c r="CNQ118" s="200"/>
      <c r="CNR118" s="200"/>
      <c r="CNS118" s="200"/>
      <c r="CNT118" s="200"/>
      <c r="CNU118" s="200"/>
      <c r="CNV118" s="200"/>
      <c r="CNW118" s="200"/>
      <c r="CNX118" s="200"/>
      <c r="CNY118" s="200"/>
      <c r="CNZ118" s="200"/>
      <c r="COA118" s="200"/>
      <c r="COB118" s="200"/>
      <c r="COC118" s="200"/>
      <c r="COD118" s="200"/>
      <c r="COE118" s="200"/>
      <c r="COF118" s="200"/>
      <c r="COG118" s="200"/>
      <c r="COH118" s="200"/>
      <c r="COI118" s="200"/>
      <c r="COJ118" s="200"/>
      <c r="COK118" s="200"/>
      <c r="COL118" s="200"/>
      <c r="COM118" s="200"/>
      <c r="CON118" s="200"/>
      <c r="COO118" s="200"/>
      <c r="COP118" s="200"/>
      <c r="COQ118" s="200"/>
      <c r="COR118" s="200"/>
      <c r="COS118" s="200"/>
      <c r="COT118" s="200"/>
      <c r="COU118" s="200"/>
      <c r="COV118" s="200"/>
      <c r="COW118" s="200"/>
      <c r="COX118" s="200"/>
      <c r="COY118" s="200"/>
      <c r="COZ118" s="200"/>
      <c r="CPA118" s="200"/>
      <c r="CPB118" s="200"/>
      <c r="CPC118" s="200"/>
      <c r="CPD118" s="200"/>
      <c r="CPE118" s="200"/>
      <c r="CPF118" s="200"/>
      <c r="CPG118" s="200"/>
      <c r="CPH118" s="200"/>
      <c r="CPI118" s="200"/>
      <c r="CPJ118" s="200"/>
      <c r="CPK118" s="200"/>
      <c r="CPL118" s="200"/>
      <c r="CPM118" s="200"/>
      <c r="CPN118" s="200"/>
      <c r="CPO118" s="200"/>
      <c r="CPP118" s="200"/>
      <c r="CPQ118" s="200"/>
      <c r="CPR118" s="200"/>
      <c r="CPS118" s="200"/>
      <c r="CPT118" s="200"/>
      <c r="CPU118" s="200"/>
      <c r="CPV118" s="200"/>
      <c r="CPW118" s="200"/>
      <c r="CPX118" s="200"/>
      <c r="CPY118" s="200"/>
      <c r="CPZ118" s="200"/>
      <c r="CQA118" s="200"/>
      <c r="CQB118" s="200"/>
      <c r="CQC118" s="200"/>
      <c r="CQD118" s="200"/>
      <c r="CQE118" s="200"/>
      <c r="CQF118" s="200"/>
      <c r="CQG118" s="200"/>
      <c r="CQH118" s="200"/>
      <c r="CQI118" s="200"/>
      <c r="CQJ118" s="200"/>
      <c r="CQK118" s="200"/>
      <c r="CQL118" s="200"/>
      <c r="CQM118" s="200"/>
      <c r="CQN118" s="200"/>
      <c r="CQO118" s="200"/>
      <c r="CQP118" s="200"/>
      <c r="CQQ118" s="200"/>
      <c r="CQR118" s="200"/>
      <c r="CQS118" s="200"/>
      <c r="CQT118" s="200"/>
      <c r="CQU118" s="200"/>
      <c r="CQV118" s="200"/>
      <c r="CQW118" s="200"/>
      <c r="CQX118" s="200"/>
      <c r="CQY118" s="200"/>
      <c r="CQZ118" s="200"/>
      <c r="CRA118" s="200"/>
      <c r="CRB118" s="200"/>
      <c r="CRC118" s="200"/>
      <c r="CRD118" s="200"/>
      <c r="CRE118" s="200"/>
      <c r="CRF118" s="200"/>
      <c r="CRG118" s="200"/>
      <c r="CRH118" s="200"/>
      <c r="CRI118" s="200"/>
      <c r="CRJ118" s="200"/>
      <c r="CRK118" s="200"/>
      <c r="CRL118" s="200"/>
      <c r="CRM118" s="200"/>
      <c r="CRN118" s="200"/>
      <c r="CRO118" s="200"/>
      <c r="CRP118" s="200"/>
      <c r="CRQ118" s="200"/>
      <c r="CRR118" s="200"/>
      <c r="CRS118" s="200"/>
      <c r="CRT118" s="200"/>
      <c r="CRU118" s="200"/>
      <c r="CRV118" s="200"/>
      <c r="CRW118" s="200"/>
      <c r="CRX118" s="200"/>
      <c r="CRY118" s="200"/>
      <c r="CRZ118" s="200"/>
      <c r="CSA118" s="200"/>
      <c r="CSB118" s="200"/>
      <c r="CSC118" s="200"/>
      <c r="CSD118" s="200"/>
      <c r="CSE118" s="200"/>
      <c r="CSF118" s="200"/>
      <c r="CSG118" s="200"/>
      <c r="CSH118" s="200"/>
      <c r="CSI118" s="200"/>
      <c r="CSJ118" s="200"/>
      <c r="CSK118" s="200"/>
      <c r="CSL118" s="200"/>
      <c r="CSM118" s="200"/>
      <c r="CSN118" s="200"/>
      <c r="CSO118" s="200"/>
      <c r="CSP118" s="200"/>
      <c r="CSQ118" s="200"/>
      <c r="CSR118" s="200"/>
      <c r="CSS118" s="200"/>
      <c r="CST118" s="200"/>
      <c r="CSU118" s="200"/>
      <c r="CSV118" s="200"/>
      <c r="CSW118" s="200"/>
      <c r="CSX118" s="200"/>
      <c r="CSY118" s="200"/>
      <c r="CSZ118" s="200"/>
      <c r="CTA118" s="200"/>
      <c r="CTB118" s="200"/>
      <c r="CTC118" s="200"/>
      <c r="CTD118" s="200"/>
      <c r="CTE118" s="200"/>
      <c r="CTF118" s="200"/>
      <c r="CTG118" s="200"/>
      <c r="CTH118" s="200"/>
      <c r="CTI118" s="200"/>
      <c r="CTJ118" s="200"/>
      <c r="CTK118" s="200"/>
      <c r="CTL118" s="200"/>
      <c r="CTM118" s="200"/>
      <c r="CTN118" s="200"/>
      <c r="CTO118" s="200"/>
      <c r="CTP118" s="200"/>
      <c r="CTQ118" s="200"/>
      <c r="CTR118" s="200"/>
      <c r="CTS118" s="200"/>
      <c r="CTT118" s="200"/>
      <c r="CTU118" s="200"/>
      <c r="CTV118" s="200"/>
      <c r="CTW118" s="200"/>
      <c r="CTX118" s="200"/>
      <c r="CTY118" s="200"/>
      <c r="CTZ118" s="200"/>
      <c r="CUA118" s="200"/>
      <c r="CUB118" s="200"/>
      <c r="CUC118" s="200"/>
      <c r="CUD118" s="200"/>
      <c r="CUE118" s="200"/>
      <c r="CUF118" s="200"/>
      <c r="CUG118" s="200"/>
      <c r="CUH118" s="200"/>
      <c r="CUI118" s="200"/>
      <c r="CUJ118" s="200"/>
      <c r="CUK118" s="200"/>
      <c r="CUL118" s="200"/>
      <c r="CUM118" s="200"/>
      <c r="CUN118" s="200"/>
      <c r="CUO118" s="200"/>
      <c r="CUP118" s="200"/>
      <c r="CUQ118" s="200"/>
      <c r="CUR118" s="200"/>
      <c r="CUS118" s="200"/>
      <c r="CUT118" s="200"/>
      <c r="CUU118" s="200"/>
      <c r="CUV118" s="200"/>
      <c r="CUW118" s="200"/>
      <c r="CUX118" s="200"/>
      <c r="CUY118" s="200"/>
      <c r="CUZ118" s="200"/>
      <c r="CVA118" s="200"/>
      <c r="CVB118" s="200"/>
      <c r="CVC118" s="200"/>
      <c r="CVD118" s="200"/>
      <c r="CVE118" s="200"/>
      <c r="CVF118" s="200"/>
      <c r="CVG118" s="200"/>
      <c r="CVH118" s="200"/>
      <c r="CVI118" s="200"/>
      <c r="CVJ118" s="200"/>
      <c r="CVK118" s="200"/>
      <c r="CVL118" s="200"/>
      <c r="CVM118" s="200"/>
      <c r="CVN118" s="200"/>
      <c r="CVO118" s="200"/>
      <c r="CVP118" s="200"/>
      <c r="CVQ118" s="200"/>
      <c r="CVR118" s="200"/>
      <c r="CVS118" s="200"/>
      <c r="CVT118" s="200"/>
      <c r="CVU118" s="200"/>
      <c r="CVV118" s="200"/>
      <c r="CVW118" s="200"/>
      <c r="CVX118" s="200"/>
      <c r="CVY118" s="200"/>
      <c r="CVZ118" s="200"/>
      <c r="CWA118" s="200"/>
      <c r="CWB118" s="200"/>
      <c r="CWC118" s="200"/>
      <c r="CWD118" s="200"/>
      <c r="CWE118" s="200"/>
      <c r="CWF118" s="200"/>
      <c r="CWG118" s="200"/>
      <c r="CWH118" s="200"/>
      <c r="CWI118" s="200"/>
      <c r="CWJ118" s="200"/>
      <c r="CWK118" s="200"/>
      <c r="CWL118" s="200"/>
      <c r="CWM118" s="200"/>
      <c r="CWN118" s="200"/>
      <c r="CWO118" s="200"/>
      <c r="CWP118" s="200"/>
      <c r="CWQ118" s="200"/>
      <c r="CWR118" s="200"/>
      <c r="CWS118" s="200"/>
      <c r="CWT118" s="200"/>
      <c r="CWU118" s="200"/>
      <c r="CWV118" s="200"/>
      <c r="CWW118" s="200"/>
      <c r="CWX118" s="200"/>
      <c r="CWY118" s="200"/>
      <c r="CWZ118" s="200"/>
      <c r="CXA118" s="200"/>
      <c r="CXB118" s="200"/>
      <c r="CXC118" s="200"/>
      <c r="CXD118" s="200"/>
      <c r="CXE118" s="200"/>
      <c r="CXF118" s="200"/>
      <c r="CXG118" s="200"/>
      <c r="CXH118" s="200"/>
      <c r="CXI118" s="200"/>
      <c r="CXJ118" s="200"/>
      <c r="CXK118" s="200"/>
      <c r="CXL118" s="200"/>
      <c r="CXM118" s="200"/>
      <c r="CXN118" s="200"/>
      <c r="CXO118" s="200"/>
      <c r="CXP118" s="200"/>
      <c r="CXQ118" s="200"/>
      <c r="CXR118" s="200"/>
      <c r="CXS118" s="200"/>
      <c r="CXT118" s="200"/>
      <c r="CXU118" s="200"/>
      <c r="CXV118" s="200"/>
      <c r="CXW118" s="200"/>
      <c r="CXX118" s="200"/>
      <c r="CXY118" s="200"/>
      <c r="CXZ118" s="200"/>
      <c r="CYA118" s="200"/>
      <c r="CYB118" s="200"/>
      <c r="CYC118" s="200"/>
      <c r="CYD118" s="200"/>
      <c r="CYE118" s="200"/>
      <c r="CYF118" s="200"/>
      <c r="CYG118" s="200"/>
      <c r="CYH118" s="200"/>
      <c r="CYI118" s="200"/>
      <c r="CYJ118" s="200"/>
      <c r="CYK118" s="200"/>
      <c r="CYL118" s="200"/>
      <c r="CYM118" s="200"/>
      <c r="CYN118" s="200"/>
      <c r="CYO118" s="200"/>
      <c r="CYP118" s="200"/>
      <c r="CYQ118" s="200"/>
      <c r="CYR118" s="200"/>
      <c r="CYS118" s="200"/>
      <c r="CYT118" s="200"/>
      <c r="CYU118" s="200"/>
      <c r="CYV118" s="200"/>
      <c r="CYW118" s="200"/>
      <c r="CYX118" s="200"/>
      <c r="CYY118" s="200"/>
      <c r="CYZ118" s="200"/>
      <c r="CZA118" s="200"/>
      <c r="CZB118" s="200"/>
      <c r="CZC118" s="200"/>
      <c r="CZD118" s="200"/>
      <c r="CZE118" s="200"/>
      <c r="CZF118" s="200"/>
      <c r="CZG118" s="200"/>
      <c r="CZH118" s="200"/>
      <c r="CZI118" s="200"/>
      <c r="CZJ118" s="200"/>
      <c r="CZK118" s="200"/>
      <c r="CZL118" s="200"/>
      <c r="CZM118" s="200"/>
      <c r="CZN118" s="200"/>
      <c r="CZO118" s="200"/>
      <c r="CZP118" s="200"/>
      <c r="CZQ118" s="200"/>
      <c r="CZR118" s="200"/>
      <c r="CZS118" s="200"/>
      <c r="CZT118" s="200"/>
      <c r="CZU118" s="200"/>
      <c r="CZV118" s="200"/>
      <c r="CZW118" s="200"/>
      <c r="CZX118" s="200"/>
      <c r="CZY118" s="200"/>
      <c r="CZZ118" s="200"/>
      <c r="DAA118" s="200"/>
      <c r="DAB118" s="200"/>
      <c r="DAC118" s="200"/>
      <c r="DAD118" s="200"/>
      <c r="DAE118" s="200"/>
      <c r="DAF118" s="200"/>
      <c r="DAG118" s="200"/>
      <c r="DAH118" s="200"/>
      <c r="DAI118" s="200"/>
      <c r="DAJ118" s="200"/>
      <c r="DAK118" s="200"/>
      <c r="DAL118" s="200"/>
      <c r="DAM118" s="200"/>
      <c r="DAN118" s="200"/>
      <c r="DAO118" s="200"/>
      <c r="DAP118" s="200"/>
      <c r="DAQ118" s="200"/>
      <c r="DAR118" s="200"/>
      <c r="DAS118" s="200"/>
      <c r="DAT118" s="200"/>
      <c r="DAU118" s="200"/>
      <c r="DAV118" s="200"/>
      <c r="DAW118" s="200"/>
      <c r="DAX118" s="200"/>
      <c r="DAY118" s="200"/>
      <c r="DAZ118" s="200"/>
      <c r="DBA118" s="200"/>
      <c r="DBB118" s="200"/>
      <c r="DBC118" s="200"/>
      <c r="DBD118" s="200"/>
      <c r="DBE118" s="200"/>
      <c r="DBF118" s="200"/>
      <c r="DBG118" s="200"/>
      <c r="DBH118" s="200"/>
      <c r="DBI118" s="200"/>
      <c r="DBJ118" s="200"/>
      <c r="DBK118" s="200"/>
      <c r="DBL118" s="200"/>
      <c r="DBM118" s="200"/>
      <c r="DBN118" s="200"/>
      <c r="DBO118" s="200"/>
      <c r="DBP118" s="200"/>
      <c r="DBQ118" s="200"/>
      <c r="DBR118" s="200"/>
      <c r="DBS118" s="200"/>
      <c r="DBT118" s="200"/>
      <c r="DBU118" s="200"/>
      <c r="DBV118" s="200"/>
      <c r="DBW118" s="200"/>
      <c r="DBX118" s="200"/>
      <c r="DBY118" s="200"/>
      <c r="DBZ118" s="200"/>
      <c r="DCA118" s="200"/>
      <c r="DCB118" s="200"/>
      <c r="DCC118" s="200"/>
      <c r="DCD118" s="200"/>
      <c r="DCE118" s="200"/>
      <c r="DCF118" s="200"/>
      <c r="DCG118" s="200"/>
      <c r="DCH118" s="200"/>
      <c r="DCI118" s="200"/>
      <c r="DCJ118" s="200"/>
      <c r="DCK118" s="200"/>
      <c r="DCL118" s="200"/>
      <c r="DCM118" s="200"/>
      <c r="DCN118" s="200"/>
      <c r="DCO118" s="200"/>
      <c r="DCP118" s="200"/>
      <c r="DCQ118" s="200"/>
      <c r="DCR118" s="200"/>
      <c r="DCS118" s="200"/>
      <c r="DCT118" s="200"/>
      <c r="DCU118" s="200"/>
      <c r="DCV118" s="200"/>
      <c r="DCW118" s="200"/>
      <c r="DCX118" s="200"/>
      <c r="DCY118" s="200"/>
      <c r="DCZ118" s="200"/>
      <c r="DDA118" s="200"/>
      <c r="DDB118" s="200"/>
      <c r="DDC118" s="200"/>
      <c r="DDD118" s="200"/>
      <c r="DDE118" s="200"/>
      <c r="DDF118" s="200"/>
      <c r="DDG118" s="200"/>
      <c r="DDH118" s="200"/>
      <c r="DDI118" s="200"/>
      <c r="DDJ118" s="200"/>
      <c r="DDK118" s="200"/>
      <c r="DDL118" s="200"/>
      <c r="DDM118" s="200"/>
      <c r="DDN118" s="200"/>
      <c r="DDO118" s="200"/>
      <c r="DDP118" s="200"/>
      <c r="DDQ118" s="200"/>
      <c r="DDR118" s="200"/>
      <c r="DDS118" s="200"/>
      <c r="DDT118" s="200"/>
      <c r="DDU118" s="200"/>
      <c r="DDV118" s="200"/>
      <c r="DDW118" s="200"/>
      <c r="DDX118" s="200"/>
      <c r="DDY118" s="200"/>
      <c r="DDZ118" s="200"/>
      <c r="DEA118" s="200"/>
      <c r="DEB118" s="200"/>
      <c r="DEC118" s="200"/>
      <c r="DED118" s="200"/>
      <c r="DEE118" s="200"/>
      <c r="DEF118" s="200"/>
      <c r="DEG118" s="200"/>
      <c r="DEH118" s="200"/>
      <c r="DEI118" s="200"/>
      <c r="DEJ118" s="200"/>
      <c r="DEK118" s="200"/>
      <c r="DEL118" s="200"/>
      <c r="DEM118" s="200"/>
      <c r="DEN118" s="200"/>
      <c r="DEO118" s="200"/>
      <c r="DEP118" s="200"/>
      <c r="DEQ118" s="200"/>
      <c r="DER118" s="200"/>
      <c r="DES118" s="200"/>
      <c r="DET118" s="200"/>
      <c r="DEU118" s="200"/>
      <c r="DEV118" s="200"/>
      <c r="DEW118" s="200"/>
      <c r="DEX118" s="200"/>
      <c r="DEY118" s="200"/>
      <c r="DEZ118" s="200"/>
      <c r="DFA118" s="200"/>
      <c r="DFB118" s="200"/>
      <c r="DFC118" s="200"/>
      <c r="DFD118" s="200"/>
      <c r="DFE118" s="200"/>
      <c r="DFF118" s="200"/>
      <c r="DFG118" s="200"/>
      <c r="DFH118" s="200"/>
      <c r="DFI118" s="200"/>
      <c r="DFJ118" s="200"/>
      <c r="DFK118" s="200"/>
      <c r="DFL118" s="200"/>
      <c r="DFM118" s="200"/>
      <c r="DFN118" s="200"/>
      <c r="DFO118" s="200"/>
      <c r="DFP118" s="200"/>
      <c r="DFQ118" s="200"/>
      <c r="DFR118" s="200"/>
      <c r="DFS118" s="200"/>
      <c r="DFT118" s="200"/>
      <c r="DFU118" s="200"/>
      <c r="DFV118" s="200"/>
      <c r="DFW118" s="200"/>
      <c r="DFX118" s="200"/>
      <c r="DFY118" s="200"/>
      <c r="DFZ118" s="200"/>
      <c r="DGA118" s="200"/>
      <c r="DGB118" s="200"/>
      <c r="DGC118" s="200"/>
      <c r="DGD118" s="200"/>
      <c r="DGE118" s="200"/>
      <c r="DGF118" s="200"/>
      <c r="DGG118" s="200"/>
      <c r="DGH118" s="200"/>
      <c r="DGI118" s="200"/>
      <c r="DGJ118" s="200"/>
      <c r="DGK118" s="200"/>
      <c r="DGL118" s="200"/>
      <c r="DGM118" s="200"/>
      <c r="DGN118" s="200"/>
      <c r="DGO118" s="200"/>
      <c r="DGP118" s="200"/>
      <c r="DGQ118" s="200"/>
      <c r="DGR118" s="200"/>
      <c r="DGS118" s="200"/>
      <c r="DGT118" s="200"/>
      <c r="DGU118" s="200"/>
      <c r="DGV118" s="200"/>
      <c r="DGW118" s="200"/>
      <c r="DGX118" s="200"/>
      <c r="DGY118" s="200"/>
      <c r="DGZ118" s="200"/>
      <c r="DHA118" s="200"/>
      <c r="DHB118" s="200"/>
      <c r="DHC118" s="200"/>
      <c r="DHD118" s="200"/>
      <c r="DHE118" s="200"/>
      <c r="DHF118" s="200"/>
      <c r="DHG118" s="200"/>
      <c r="DHH118" s="200"/>
      <c r="DHI118" s="200"/>
      <c r="DHJ118" s="200"/>
      <c r="DHK118" s="200"/>
      <c r="DHL118" s="200"/>
      <c r="DHM118" s="200"/>
      <c r="DHN118" s="200"/>
      <c r="DHO118" s="200"/>
      <c r="DHP118" s="200"/>
      <c r="DHQ118" s="200"/>
      <c r="DHR118" s="200"/>
      <c r="DHS118" s="200"/>
      <c r="DHT118" s="200"/>
      <c r="DHU118" s="200"/>
      <c r="DHV118" s="200"/>
      <c r="DHW118" s="200"/>
      <c r="DHX118" s="200"/>
      <c r="DHY118" s="200"/>
      <c r="DHZ118" s="200"/>
      <c r="DIA118" s="200"/>
      <c r="DIB118" s="200"/>
      <c r="DIC118" s="200"/>
      <c r="DID118" s="200"/>
      <c r="DIE118" s="200"/>
      <c r="DIF118" s="200"/>
      <c r="DIG118" s="200"/>
      <c r="DIH118" s="200"/>
      <c r="DII118" s="200"/>
      <c r="DIJ118" s="200"/>
      <c r="DIK118" s="200"/>
      <c r="DIL118" s="200"/>
      <c r="DIM118" s="200"/>
      <c r="DIN118" s="200"/>
      <c r="DIO118" s="200"/>
      <c r="DIP118" s="200"/>
      <c r="DIQ118" s="200"/>
      <c r="DIR118" s="200"/>
      <c r="DIS118" s="200"/>
      <c r="DIT118" s="200"/>
      <c r="DIU118" s="200"/>
      <c r="DIV118" s="200"/>
      <c r="DIW118" s="200"/>
      <c r="DIX118" s="200"/>
      <c r="DIY118" s="200"/>
      <c r="DIZ118" s="200"/>
      <c r="DJA118" s="200"/>
      <c r="DJB118" s="200"/>
      <c r="DJC118" s="200"/>
      <c r="DJD118" s="200"/>
      <c r="DJE118" s="200"/>
      <c r="DJF118" s="200"/>
      <c r="DJG118" s="200"/>
      <c r="DJH118" s="200"/>
      <c r="DJI118" s="200"/>
      <c r="DJJ118" s="200"/>
      <c r="DJK118" s="200"/>
      <c r="DJL118" s="200"/>
      <c r="DJM118" s="200"/>
      <c r="DJN118" s="200"/>
      <c r="DJO118" s="200"/>
      <c r="DJP118" s="200"/>
      <c r="DJQ118" s="200"/>
      <c r="DJR118" s="200"/>
      <c r="DJS118" s="200"/>
      <c r="DJT118" s="200"/>
      <c r="DJU118" s="200"/>
      <c r="DJV118" s="200"/>
      <c r="DJW118" s="200"/>
      <c r="DJX118" s="200"/>
      <c r="DJY118" s="200"/>
      <c r="DJZ118" s="200"/>
      <c r="DKA118" s="200"/>
      <c r="DKB118" s="200"/>
      <c r="DKC118" s="200"/>
      <c r="DKD118" s="200"/>
      <c r="DKE118" s="200"/>
      <c r="DKF118" s="200"/>
      <c r="DKG118" s="200"/>
      <c r="DKH118" s="200"/>
      <c r="DKI118" s="200"/>
      <c r="DKJ118" s="200"/>
      <c r="DKK118" s="200"/>
      <c r="DKL118" s="200"/>
      <c r="DKM118" s="200"/>
      <c r="DKN118" s="200"/>
      <c r="DKO118" s="200"/>
      <c r="DKP118" s="200"/>
      <c r="DKQ118" s="200"/>
      <c r="DKR118" s="200"/>
      <c r="DKS118" s="200"/>
      <c r="DKT118" s="200"/>
      <c r="DKU118" s="200"/>
      <c r="DKV118" s="200"/>
      <c r="DKW118" s="200"/>
      <c r="DKX118" s="200"/>
      <c r="DKY118" s="200"/>
      <c r="DKZ118" s="200"/>
      <c r="DLA118" s="200"/>
      <c r="DLB118" s="200"/>
      <c r="DLC118" s="200"/>
      <c r="DLD118" s="200"/>
      <c r="DLE118" s="200"/>
      <c r="DLF118" s="200"/>
      <c r="DLG118" s="200"/>
      <c r="DLH118" s="200"/>
      <c r="DLI118" s="200"/>
      <c r="DLJ118" s="200"/>
      <c r="DLK118" s="200"/>
      <c r="DLL118" s="200"/>
      <c r="DLM118" s="200"/>
      <c r="DLN118" s="200"/>
      <c r="DLO118" s="200"/>
      <c r="DLP118" s="200"/>
      <c r="DLQ118" s="200"/>
      <c r="DLR118" s="200"/>
      <c r="DLS118" s="200"/>
      <c r="DLT118" s="200"/>
      <c r="DLU118" s="200"/>
      <c r="DLV118" s="200"/>
      <c r="DLW118" s="200"/>
      <c r="DLX118" s="200"/>
      <c r="DLY118" s="200"/>
      <c r="DLZ118" s="200"/>
      <c r="DMA118" s="200"/>
      <c r="DMB118" s="200"/>
      <c r="DMC118" s="200"/>
      <c r="DMD118" s="200"/>
      <c r="DME118" s="200"/>
      <c r="DMF118" s="200"/>
      <c r="DMG118" s="200"/>
      <c r="DMH118" s="200"/>
      <c r="DMI118" s="200"/>
      <c r="DMJ118" s="200"/>
      <c r="DMK118" s="200"/>
      <c r="DML118" s="200"/>
      <c r="DMM118" s="200"/>
      <c r="DMN118" s="200"/>
      <c r="DMO118" s="200"/>
      <c r="DMP118" s="200"/>
      <c r="DMQ118" s="200"/>
      <c r="DMR118" s="200"/>
      <c r="DMS118" s="200"/>
      <c r="DMT118" s="200"/>
      <c r="DMU118" s="200"/>
      <c r="DMV118" s="200"/>
      <c r="DMW118" s="200"/>
      <c r="DMX118" s="200"/>
      <c r="DMY118" s="200"/>
      <c r="DMZ118" s="200"/>
      <c r="DNA118" s="200"/>
      <c r="DNB118" s="200"/>
      <c r="DNC118" s="200"/>
      <c r="DND118" s="200"/>
      <c r="DNE118" s="200"/>
      <c r="DNF118" s="200"/>
      <c r="DNG118" s="200"/>
      <c r="DNH118" s="200"/>
      <c r="DNI118" s="200"/>
      <c r="DNJ118" s="200"/>
      <c r="DNK118" s="200"/>
      <c r="DNL118" s="200"/>
      <c r="DNM118" s="200"/>
      <c r="DNN118" s="200"/>
      <c r="DNO118" s="200"/>
      <c r="DNP118" s="200"/>
      <c r="DNQ118" s="200"/>
      <c r="DNR118" s="200"/>
      <c r="DNS118" s="200"/>
      <c r="DNT118" s="200"/>
      <c r="DNU118" s="200"/>
      <c r="DNV118" s="200"/>
      <c r="DNW118" s="200"/>
      <c r="DNX118" s="200"/>
      <c r="DNY118" s="200"/>
      <c r="DNZ118" s="200"/>
      <c r="DOA118" s="200"/>
      <c r="DOB118" s="200"/>
      <c r="DOC118" s="200"/>
      <c r="DOD118" s="200"/>
      <c r="DOE118" s="200"/>
      <c r="DOF118" s="200"/>
      <c r="DOG118" s="200"/>
      <c r="DOH118" s="200"/>
      <c r="DOI118" s="200"/>
      <c r="DOJ118" s="200"/>
      <c r="DOK118" s="200"/>
      <c r="DOL118" s="200"/>
      <c r="DOM118" s="200"/>
      <c r="DON118" s="200"/>
      <c r="DOO118" s="200"/>
      <c r="DOP118" s="200"/>
      <c r="DOQ118" s="200"/>
      <c r="DOR118" s="200"/>
      <c r="DOS118" s="200"/>
      <c r="DOT118" s="200"/>
      <c r="DOU118" s="200"/>
      <c r="DOV118" s="200"/>
      <c r="DOW118" s="200"/>
      <c r="DOX118" s="200"/>
      <c r="DOY118" s="200"/>
      <c r="DOZ118" s="200"/>
      <c r="DPA118" s="200"/>
      <c r="DPB118" s="200"/>
      <c r="DPC118" s="200"/>
      <c r="DPD118" s="200"/>
      <c r="DPE118" s="200"/>
      <c r="DPF118" s="200"/>
      <c r="DPG118" s="200"/>
      <c r="DPH118" s="200"/>
      <c r="DPI118" s="200"/>
      <c r="DPJ118" s="200"/>
      <c r="DPK118" s="200"/>
      <c r="DPL118" s="200"/>
      <c r="DPM118" s="200"/>
      <c r="DPN118" s="200"/>
      <c r="DPO118" s="200"/>
      <c r="DPP118" s="200"/>
      <c r="DPQ118" s="200"/>
      <c r="DPR118" s="200"/>
      <c r="DPS118" s="200"/>
      <c r="DPT118" s="200"/>
      <c r="DPU118" s="200"/>
      <c r="DPV118" s="200"/>
      <c r="DPW118" s="200"/>
      <c r="DPX118" s="200"/>
      <c r="DPY118" s="200"/>
      <c r="DPZ118" s="200"/>
      <c r="DQA118" s="200"/>
      <c r="DQB118" s="200"/>
      <c r="DQC118" s="200"/>
      <c r="DQD118" s="200"/>
      <c r="DQE118" s="200"/>
      <c r="DQF118" s="200"/>
      <c r="DQG118" s="200"/>
      <c r="DQH118" s="200"/>
      <c r="DQI118" s="200"/>
      <c r="DQJ118" s="200"/>
      <c r="DQK118" s="200"/>
      <c r="DQL118" s="200"/>
      <c r="DQM118" s="200"/>
      <c r="DQN118" s="200"/>
      <c r="DQO118" s="200"/>
      <c r="DQP118" s="200"/>
      <c r="DQQ118" s="200"/>
      <c r="DQR118" s="200"/>
      <c r="DQS118" s="200"/>
      <c r="DQT118" s="200"/>
      <c r="DQU118" s="200"/>
      <c r="DQV118" s="200"/>
      <c r="DQW118" s="200"/>
      <c r="DQX118" s="200"/>
      <c r="DQY118" s="200"/>
      <c r="DQZ118" s="200"/>
      <c r="DRA118" s="200"/>
      <c r="DRB118" s="200"/>
      <c r="DRC118" s="200"/>
      <c r="DRD118" s="200"/>
      <c r="DRE118" s="200"/>
      <c r="DRF118" s="200"/>
      <c r="DRG118" s="200"/>
      <c r="DRH118" s="200"/>
      <c r="DRI118" s="200"/>
      <c r="DRJ118" s="200"/>
      <c r="DRK118" s="200"/>
      <c r="DRL118" s="200"/>
      <c r="DRM118" s="200"/>
      <c r="DRN118" s="200"/>
      <c r="DRO118" s="200"/>
      <c r="DRP118" s="200"/>
      <c r="DRQ118" s="200"/>
      <c r="DRR118" s="200"/>
      <c r="DRS118" s="200"/>
      <c r="DRT118" s="200"/>
      <c r="DRU118" s="200"/>
      <c r="DRV118" s="200"/>
      <c r="DRW118" s="200"/>
      <c r="DRX118" s="200"/>
      <c r="DRY118" s="200"/>
      <c r="DRZ118" s="200"/>
      <c r="DSA118" s="200"/>
      <c r="DSB118" s="200"/>
      <c r="DSC118" s="200"/>
      <c r="DSD118" s="200"/>
      <c r="DSE118" s="200"/>
      <c r="DSF118" s="200"/>
      <c r="DSG118" s="200"/>
      <c r="DSH118" s="200"/>
      <c r="DSI118" s="200"/>
      <c r="DSJ118" s="200"/>
      <c r="DSK118" s="200"/>
      <c r="DSL118" s="200"/>
      <c r="DSM118" s="200"/>
      <c r="DSN118" s="200"/>
      <c r="DSO118" s="200"/>
      <c r="DSP118" s="200"/>
      <c r="DSQ118" s="200"/>
      <c r="DSR118" s="200"/>
      <c r="DSS118" s="200"/>
      <c r="DST118" s="200"/>
      <c r="DSU118" s="200"/>
      <c r="DSV118" s="200"/>
      <c r="DSW118" s="200"/>
      <c r="DSX118" s="200"/>
      <c r="DSY118" s="200"/>
      <c r="DSZ118" s="200"/>
      <c r="DTA118" s="200"/>
      <c r="DTB118" s="200"/>
      <c r="DTC118" s="200"/>
      <c r="DTD118" s="200"/>
      <c r="DTE118" s="200"/>
      <c r="DTF118" s="200"/>
      <c r="DTG118" s="200"/>
      <c r="DTH118" s="200"/>
      <c r="DTI118" s="200"/>
      <c r="DTJ118" s="200"/>
      <c r="DTK118" s="200"/>
      <c r="DTL118" s="200"/>
      <c r="DTM118" s="200"/>
      <c r="DTN118" s="200"/>
      <c r="DTO118" s="200"/>
      <c r="DTP118" s="200"/>
      <c r="DTQ118" s="200"/>
      <c r="DTR118" s="200"/>
      <c r="DTS118" s="200"/>
      <c r="DTT118" s="200"/>
      <c r="DTU118" s="200"/>
      <c r="DTV118" s="200"/>
      <c r="DTW118" s="200"/>
      <c r="DTX118" s="200"/>
      <c r="DTY118" s="200"/>
      <c r="DTZ118" s="200"/>
      <c r="DUA118" s="200"/>
      <c r="DUB118" s="200"/>
      <c r="DUC118" s="200"/>
      <c r="DUD118" s="200"/>
      <c r="DUE118" s="200"/>
      <c r="DUF118" s="200"/>
      <c r="DUG118" s="200"/>
      <c r="DUH118" s="200"/>
      <c r="DUI118" s="200"/>
      <c r="DUJ118" s="200"/>
      <c r="DUK118" s="200"/>
      <c r="DUL118" s="200"/>
      <c r="DUM118" s="200"/>
      <c r="DUN118" s="200"/>
      <c r="DUO118" s="200"/>
      <c r="DUP118" s="200"/>
      <c r="DUQ118" s="200"/>
      <c r="DUR118" s="200"/>
      <c r="DUS118" s="200"/>
      <c r="DUT118" s="200"/>
      <c r="DUU118" s="200"/>
      <c r="DUV118" s="200"/>
      <c r="DUW118" s="200"/>
      <c r="DUX118" s="200"/>
      <c r="DUY118" s="200"/>
      <c r="DUZ118" s="200"/>
      <c r="DVA118" s="200"/>
      <c r="DVB118" s="200"/>
      <c r="DVC118" s="200"/>
      <c r="DVD118" s="200"/>
      <c r="DVE118" s="200"/>
      <c r="DVF118" s="200"/>
      <c r="DVG118" s="200"/>
      <c r="DVH118" s="200"/>
      <c r="DVI118" s="200"/>
      <c r="DVJ118" s="200"/>
      <c r="DVK118" s="200"/>
      <c r="DVL118" s="200"/>
      <c r="DVM118" s="200"/>
      <c r="DVN118" s="200"/>
      <c r="DVO118" s="200"/>
      <c r="DVP118" s="200"/>
      <c r="DVQ118" s="200"/>
      <c r="DVR118" s="200"/>
      <c r="DVS118" s="200"/>
      <c r="DVT118" s="200"/>
      <c r="DVU118" s="200"/>
      <c r="DVV118" s="200"/>
      <c r="DVW118" s="200"/>
      <c r="DVX118" s="200"/>
      <c r="DVY118" s="200"/>
      <c r="DVZ118" s="200"/>
      <c r="DWA118" s="200"/>
      <c r="DWB118" s="200"/>
      <c r="DWC118" s="200"/>
      <c r="DWD118" s="200"/>
      <c r="DWE118" s="200"/>
      <c r="DWF118" s="200"/>
      <c r="DWG118" s="200"/>
      <c r="DWH118" s="200"/>
      <c r="DWI118" s="200"/>
      <c r="DWJ118" s="200"/>
      <c r="DWK118" s="200"/>
      <c r="DWL118" s="200"/>
      <c r="DWM118" s="200"/>
      <c r="DWN118" s="200"/>
      <c r="DWO118" s="200"/>
      <c r="DWP118" s="200"/>
      <c r="DWQ118" s="200"/>
      <c r="DWR118" s="200"/>
      <c r="DWS118" s="200"/>
      <c r="DWT118" s="200"/>
      <c r="DWU118" s="200"/>
      <c r="DWV118" s="200"/>
      <c r="DWW118" s="200"/>
      <c r="DWX118" s="200"/>
      <c r="DWY118" s="200"/>
      <c r="DWZ118" s="200"/>
      <c r="DXA118" s="200"/>
      <c r="DXB118" s="200"/>
      <c r="DXC118" s="200"/>
      <c r="DXD118" s="200"/>
      <c r="DXE118" s="200"/>
      <c r="DXF118" s="200"/>
      <c r="DXG118" s="200"/>
      <c r="DXH118" s="200"/>
      <c r="DXI118" s="200"/>
      <c r="DXJ118" s="200"/>
      <c r="DXK118" s="200"/>
      <c r="DXL118" s="200"/>
      <c r="DXM118" s="200"/>
      <c r="DXN118" s="200"/>
      <c r="DXO118" s="200"/>
      <c r="DXP118" s="200"/>
      <c r="DXQ118" s="200"/>
      <c r="DXR118" s="200"/>
      <c r="DXS118" s="200"/>
      <c r="DXT118" s="200"/>
      <c r="DXU118" s="200"/>
      <c r="DXV118" s="200"/>
      <c r="DXW118" s="200"/>
      <c r="DXX118" s="200"/>
      <c r="DXY118" s="200"/>
      <c r="DXZ118" s="200"/>
      <c r="DYA118" s="200"/>
      <c r="DYB118" s="200"/>
      <c r="DYC118" s="200"/>
      <c r="DYD118" s="200"/>
      <c r="DYE118" s="200"/>
      <c r="DYF118" s="200"/>
      <c r="DYG118" s="200"/>
      <c r="DYH118" s="200"/>
      <c r="DYI118" s="200"/>
      <c r="DYJ118" s="200"/>
      <c r="DYK118" s="200"/>
      <c r="DYL118" s="200"/>
      <c r="DYM118" s="200"/>
      <c r="DYN118" s="200"/>
      <c r="DYO118" s="200"/>
      <c r="DYP118" s="200"/>
      <c r="DYQ118" s="200"/>
      <c r="DYR118" s="200"/>
      <c r="DYS118" s="200"/>
      <c r="DYT118" s="200"/>
      <c r="DYU118" s="200"/>
      <c r="DYV118" s="200"/>
      <c r="DYW118" s="200"/>
      <c r="DYX118" s="200"/>
      <c r="DYY118" s="200"/>
      <c r="DYZ118" s="200"/>
      <c r="DZA118" s="200"/>
      <c r="DZB118" s="200"/>
      <c r="DZC118" s="200"/>
      <c r="DZD118" s="200"/>
      <c r="DZE118" s="200"/>
      <c r="DZF118" s="200"/>
      <c r="DZG118" s="200"/>
      <c r="DZH118" s="200"/>
      <c r="DZI118" s="200"/>
      <c r="DZJ118" s="200"/>
      <c r="DZK118" s="200"/>
      <c r="DZL118" s="200"/>
      <c r="DZM118" s="200"/>
      <c r="DZN118" s="200"/>
      <c r="DZO118" s="200"/>
      <c r="DZP118" s="200"/>
      <c r="DZQ118" s="200"/>
      <c r="DZR118" s="200"/>
      <c r="DZS118" s="200"/>
      <c r="DZT118" s="200"/>
      <c r="DZU118" s="200"/>
      <c r="DZV118" s="200"/>
      <c r="DZW118" s="200"/>
      <c r="DZX118" s="200"/>
      <c r="DZY118" s="200"/>
      <c r="DZZ118" s="200"/>
      <c r="EAA118" s="200"/>
      <c r="EAB118" s="200"/>
      <c r="EAC118" s="200"/>
      <c r="EAD118" s="200"/>
      <c r="EAE118" s="200"/>
      <c r="EAF118" s="200"/>
      <c r="EAG118" s="200"/>
      <c r="EAH118" s="200"/>
      <c r="EAI118" s="200"/>
      <c r="EAJ118" s="200"/>
      <c r="EAK118" s="200"/>
      <c r="EAL118" s="200"/>
      <c r="EAM118" s="200"/>
      <c r="EAN118" s="200"/>
      <c r="EAO118" s="200"/>
      <c r="EAP118" s="200"/>
      <c r="EAQ118" s="200"/>
      <c r="EAR118" s="200"/>
      <c r="EAS118" s="200"/>
      <c r="EAT118" s="200"/>
      <c r="EAU118" s="200"/>
      <c r="EAV118" s="200"/>
      <c r="EAW118" s="200"/>
      <c r="EAX118" s="200"/>
      <c r="EAY118" s="200"/>
      <c r="EAZ118" s="200"/>
      <c r="EBA118" s="200"/>
      <c r="EBB118" s="200"/>
      <c r="EBC118" s="200"/>
      <c r="EBD118" s="200"/>
      <c r="EBE118" s="200"/>
      <c r="EBF118" s="200"/>
      <c r="EBG118" s="200"/>
      <c r="EBH118" s="200"/>
      <c r="EBI118" s="200"/>
      <c r="EBJ118" s="200"/>
      <c r="EBK118" s="200"/>
      <c r="EBL118" s="200"/>
      <c r="EBM118" s="200"/>
      <c r="EBN118" s="200"/>
      <c r="EBO118" s="200"/>
      <c r="EBP118" s="200"/>
      <c r="EBQ118" s="200"/>
      <c r="EBR118" s="200"/>
      <c r="EBS118" s="200"/>
      <c r="EBT118" s="200"/>
      <c r="EBU118" s="200"/>
      <c r="EBV118" s="200"/>
      <c r="EBW118" s="200"/>
      <c r="EBX118" s="200"/>
      <c r="EBY118" s="200"/>
      <c r="EBZ118" s="200"/>
      <c r="ECA118" s="200"/>
      <c r="ECB118" s="200"/>
      <c r="ECC118" s="200"/>
      <c r="ECD118" s="200"/>
      <c r="ECE118" s="200"/>
      <c r="ECF118" s="200"/>
      <c r="ECG118" s="200"/>
      <c r="ECH118" s="200"/>
      <c r="ECI118" s="200"/>
      <c r="ECJ118" s="200"/>
      <c r="ECK118" s="200"/>
      <c r="ECL118" s="200"/>
      <c r="ECM118" s="200"/>
      <c r="ECN118" s="200"/>
      <c r="ECO118" s="200"/>
      <c r="ECP118" s="200"/>
      <c r="ECQ118" s="200"/>
      <c r="ECR118" s="200"/>
      <c r="ECS118" s="200"/>
      <c r="ECT118" s="200"/>
      <c r="ECU118" s="200"/>
      <c r="ECV118" s="200"/>
      <c r="ECW118" s="200"/>
      <c r="ECX118" s="200"/>
      <c r="ECY118" s="200"/>
      <c r="ECZ118" s="200"/>
      <c r="EDA118" s="200"/>
      <c r="EDB118" s="200"/>
      <c r="EDC118" s="200"/>
      <c r="EDD118" s="200"/>
      <c r="EDE118" s="200"/>
      <c r="EDF118" s="200"/>
      <c r="EDG118" s="200"/>
      <c r="EDH118" s="200"/>
      <c r="EDI118" s="200"/>
      <c r="EDJ118" s="200"/>
      <c r="EDK118" s="200"/>
      <c r="EDL118" s="200"/>
      <c r="EDM118" s="200"/>
      <c r="EDN118" s="200"/>
      <c r="EDO118" s="200"/>
      <c r="EDP118" s="200"/>
      <c r="EDQ118" s="200"/>
      <c r="EDR118" s="200"/>
      <c r="EDS118" s="200"/>
      <c r="EDT118" s="200"/>
      <c r="EDU118" s="200"/>
      <c r="EDV118" s="200"/>
      <c r="EDW118" s="200"/>
      <c r="EDX118" s="200"/>
      <c r="EDY118" s="200"/>
      <c r="EDZ118" s="200"/>
      <c r="EEA118" s="200"/>
      <c r="EEB118" s="200"/>
      <c r="EEC118" s="200"/>
      <c r="EED118" s="200"/>
      <c r="EEE118" s="200"/>
      <c r="EEF118" s="200"/>
      <c r="EEG118" s="200"/>
      <c r="EEH118" s="200"/>
      <c r="EEI118" s="200"/>
      <c r="EEJ118" s="200"/>
      <c r="EEK118" s="200"/>
      <c r="EEL118" s="200"/>
      <c r="EEM118" s="200"/>
      <c r="EEN118" s="200"/>
      <c r="EEO118" s="200"/>
      <c r="EEP118" s="200"/>
      <c r="EEQ118" s="200"/>
      <c r="EER118" s="200"/>
      <c r="EES118" s="200"/>
      <c r="EET118" s="200"/>
      <c r="EEU118" s="200"/>
      <c r="EEV118" s="200"/>
      <c r="EEW118" s="200"/>
      <c r="EEX118" s="200"/>
      <c r="EEY118" s="200"/>
      <c r="EEZ118" s="200"/>
      <c r="EFA118" s="200"/>
      <c r="EFB118" s="200"/>
      <c r="EFC118" s="200"/>
      <c r="EFD118" s="200"/>
      <c r="EFE118" s="200"/>
      <c r="EFF118" s="200"/>
      <c r="EFG118" s="200"/>
      <c r="EFH118" s="200"/>
      <c r="EFI118" s="200"/>
      <c r="EFJ118" s="200"/>
      <c r="EFK118" s="200"/>
      <c r="EFL118" s="200"/>
      <c r="EFM118" s="200"/>
      <c r="EFN118" s="200"/>
      <c r="EFO118" s="200"/>
      <c r="EFP118" s="200"/>
      <c r="EFQ118" s="200"/>
      <c r="EFR118" s="200"/>
      <c r="EFS118" s="200"/>
      <c r="EFT118" s="200"/>
      <c r="EFU118" s="200"/>
      <c r="EFV118" s="200"/>
      <c r="EFW118" s="200"/>
      <c r="EFX118" s="200"/>
      <c r="EFY118" s="200"/>
      <c r="EFZ118" s="200"/>
      <c r="EGA118" s="200"/>
      <c r="EGB118" s="200"/>
      <c r="EGC118" s="200"/>
      <c r="EGD118" s="200"/>
      <c r="EGE118" s="200"/>
      <c r="EGF118" s="200"/>
      <c r="EGG118" s="200"/>
      <c r="EGH118" s="200"/>
      <c r="EGI118" s="200"/>
      <c r="EGJ118" s="200"/>
      <c r="EGK118" s="200"/>
      <c r="EGL118" s="200"/>
      <c r="EGM118" s="200"/>
      <c r="EGN118" s="200"/>
      <c r="EGO118" s="200"/>
      <c r="EGP118" s="200"/>
      <c r="EGQ118" s="200"/>
      <c r="EGR118" s="200"/>
      <c r="EGS118" s="200"/>
      <c r="EGT118" s="200"/>
      <c r="EGU118" s="200"/>
      <c r="EGV118" s="200"/>
      <c r="EGW118" s="200"/>
      <c r="EGX118" s="200"/>
      <c r="EGY118" s="200"/>
      <c r="EGZ118" s="200"/>
      <c r="EHA118" s="200"/>
      <c r="EHB118" s="200"/>
      <c r="EHC118" s="200"/>
      <c r="EHD118" s="200"/>
      <c r="EHE118" s="200"/>
      <c r="EHF118" s="200"/>
      <c r="EHG118" s="200"/>
      <c r="EHH118" s="200"/>
      <c r="EHI118" s="200"/>
      <c r="EHJ118" s="200"/>
      <c r="EHK118" s="200"/>
      <c r="EHL118" s="200"/>
      <c r="EHM118" s="200"/>
      <c r="EHN118" s="200"/>
      <c r="EHO118" s="200"/>
      <c r="EHP118" s="200"/>
      <c r="EHQ118" s="200"/>
      <c r="EHR118" s="200"/>
      <c r="EHS118" s="200"/>
      <c r="EHT118" s="200"/>
      <c r="EHU118" s="200"/>
      <c r="EHV118" s="200"/>
      <c r="EHW118" s="200"/>
      <c r="EHX118" s="200"/>
      <c r="EHY118" s="200"/>
      <c r="EHZ118" s="200"/>
      <c r="EIA118" s="200"/>
      <c r="EIB118" s="200"/>
      <c r="EIC118" s="200"/>
      <c r="EID118" s="200"/>
      <c r="EIE118" s="200"/>
      <c r="EIF118" s="200"/>
      <c r="EIG118" s="200"/>
      <c r="EIH118" s="200"/>
      <c r="EII118" s="200"/>
      <c r="EIJ118" s="200"/>
      <c r="EIK118" s="200"/>
      <c r="EIL118" s="200"/>
      <c r="EIM118" s="200"/>
      <c r="EIN118" s="200"/>
      <c r="EIO118" s="200"/>
      <c r="EIP118" s="200"/>
      <c r="EIQ118" s="200"/>
      <c r="EIR118" s="200"/>
      <c r="EIS118" s="200"/>
      <c r="EIT118" s="200"/>
      <c r="EIU118" s="200"/>
      <c r="EIV118" s="200"/>
      <c r="EIW118" s="200"/>
      <c r="EIX118" s="200"/>
      <c r="EIY118" s="200"/>
      <c r="EIZ118" s="200"/>
      <c r="EJA118" s="200"/>
      <c r="EJB118" s="200"/>
      <c r="EJC118" s="200"/>
      <c r="EJD118" s="200"/>
      <c r="EJE118" s="200"/>
      <c r="EJF118" s="200"/>
      <c r="EJG118" s="200"/>
      <c r="EJH118" s="200"/>
      <c r="EJI118" s="200"/>
      <c r="EJJ118" s="200"/>
      <c r="EJK118" s="200"/>
      <c r="EJL118" s="200"/>
      <c r="EJM118" s="200"/>
      <c r="EJN118" s="200"/>
      <c r="EJO118" s="200"/>
      <c r="EJP118" s="200"/>
      <c r="EJQ118" s="200"/>
      <c r="EJR118" s="200"/>
      <c r="EJS118" s="200"/>
      <c r="EJT118" s="200"/>
      <c r="EJU118" s="200"/>
      <c r="EJV118" s="200"/>
      <c r="EJW118" s="200"/>
      <c r="EJX118" s="200"/>
      <c r="EJY118" s="200"/>
      <c r="EJZ118" s="200"/>
      <c r="EKA118" s="200"/>
      <c r="EKB118" s="200"/>
      <c r="EKC118" s="200"/>
      <c r="EKD118" s="200"/>
      <c r="EKE118" s="200"/>
      <c r="EKF118" s="200"/>
      <c r="EKG118" s="200"/>
      <c r="EKH118" s="200"/>
      <c r="EKI118" s="200"/>
      <c r="EKJ118" s="200"/>
      <c r="EKK118" s="200"/>
      <c r="EKL118" s="200"/>
      <c r="EKM118" s="200"/>
      <c r="EKN118" s="200"/>
      <c r="EKO118" s="200"/>
      <c r="EKP118" s="200"/>
      <c r="EKQ118" s="200"/>
      <c r="EKR118" s="200"/>
      <c r="EKS118" s="200"/>
      <c r="EKT118" s="200"/>
      <c r="EKU118" s="200"/>
      <c r="EKV118" s="200"/>
      <c r="EKW118" s="200"/>
      <c r="EKX118" s="200"/>
      <c r="EKY118" s="200"/>
      <c r="EKZ118" s="200"/>
      <c r="ELA118" s="200"/>
      <c r="ELB118" s="200"/>
      <c r="ELC118" s="200"/>
      <c r="ELD118" s="200"/>
      <c r="ELE118" s="200"/>
      <c r="ELF118" s="200"/>
      <c r="ELG118" s="200"/>
      <c r="ELH118" s="200"/>
      <c r="ELI118" s="200"/>
      <c r="ELJ118" s="200"/>
      <c r="ELK118" s="200"/>
      <c r="ELL118" s="200"/>
      <c r="ELM118" s="200"/>
      <c r="ELN118" s="200"/>
      <c r="ELO118" s="200"/>
      <c r="ELP118" s="200"/>
      <c r="ELQ118" s="200"/>
      <c r="ELR118" s="200"/>
      <c r="ELS118" s="200"/>
      <c r="ELT118" s="200"/>
      <c r="ELU118" s="200"/>
      <c r="ELV118" s="200"/>
      <c r="ELW118" s="200"/>
      <c r="ELX118" s="200"/>
      <c r="ELY118" s="200"/>
      <c r="ELZ118" s="200"/>
      <c r="EMA118" s="200"/>
      <c r="EMB118" s="200"/>
      <c r="EMC118" s="200"/>
      <c r="EMD118" s="200"/>
      <c r="EME118" s="200"/>
      <c r="EMF118" s="200"/>
      <c r="EMG118" s="200"/>
      <c r="EMH118" s="200"/>
      <c r="EMI118" s="200"/>
      <c r="EMJ118" s="200"/>
      <c r="EMK118" s="200"/>
      <c r="EML118" s="200"/>
      <c r="EMM118" s="200"/>
      <c r="EMN118" s="200"/>
      <c r="EMO118" s="200"/>
      <c r="EMP118" s="200"/>
      <c r="EMQ118" s="200"/>
      <c r="EMR118" s="200"/>
      <c r="EMS118" s="200"/>
      <c r="EMT118" s="200"/>
      <c r="EMU118" s="200"/>
      <c r="EMV118" s="200"/>
      <c r="EMW118" s="200"/>
      <c r="EMX118" s="200"/>
      <c r="EMY118" s="200"/>
      <c r="EMZ118" s="200"/>
      <c r="ENA118" s="200"/>
      <c r="ENB118" s="200"/>
      <c r="ENC118" s="200"/>
      <c r="END118" s="200"/>
      <c r="ENE118" s="200"/>
      <c r="ENF118" s="200"/>
      <c r="ENG118" s="200"/>
      <c r="ENH118" s="200"/>
      <c r="ENI118" s="200"/>
      <c r="ENJ118" s="200"/>
      <c r="ENK118" s="200"/>
      <c r="ENL118" s="200"/>
      <c r="ENM118" s="200"/>
      <c r="ENN118" s="200"/>
      <c r="ENO118" s="200"/>
      <c r="ENP118" s="200"/>
      <c r="ENQ118" s="200"/>
      <c r="ENR118" s="200"/>
      <c r="ENS118" s="200"/>
      <c r="ENT118" s="200"/>
      <c r="ENU118" s="200"/>
      <c r="ENV118" s="200"/>
      <c r="ENW118" s="200"/>
      <c r="ENX118" s="200"/>
      <c r="ENY118" s="200"/>
      <c r="ENZ118" s="200"/>
      <c r="EOA118" s="200"/>
      <c r="EOB118" s="200"/>
      <c r="EOC118" s="200"/>
      <c r="EOD118" s="200"/>
      <c r="EOE118" s="200"/>
      <c r="EOF118" s="200"/>
      <c r="EOG118" s="200"/>
      <c r="EOH118" s="200"/>
      <c r="EOI118" s="200"/>
      <c r="EOJ118" s="200"/>
      <c r="EOK118" s="200"/>
      <c r="EOL118" s="200"/>
      <c r="EOM118" s="200"/>
      <c r="EON118" s="200"/>
      <c r="EOO118" s="200"/>
      <c r="EOP118" s="200"/>
      <c r="EOQ118" s="200"/>
      <c r="EOR118" s="200"/>
      <c r="EOS118" s="200"/>
      <c r="EOT118" s="200"/>
      <c r="EOU118" s="200"/>
      <c r="EOV118" s="200"/>
      <c r="EOW118" s="200"/>
      <c r="EOX118" s="200"/>
      <c r="EOY118" s="200"/>
      <c r="EOZ118" s="200"/>
      <c r="EPA118" s="200"/>
      <c r="EPB118" s="200"/>
      <c r="EPC118" s="200"/>
      <c r="EPD118" s="200"/>
      <c r="EPE118" s="200"/>
      <c r="EPF118" s="200"/>
      <c r="EPG118" s="200"/>
      <c r="EPH118" s="200"/>
      <c r="EPI118" s="200"/>
      <c r="EPJ118" s="200"/>
      <c r="EPK118" s="200"/>
      <c r="EPL118" s="200"/>
      <c r="EPM118" s="200"/>
      <c r="EPN118" s="200"/>
      <c r="EPO118" s="200"/>
      <c r="EPP118" s="200"/>
      <c r="EPQ118" s="200"/>
      <c r="EPR118" s="200"/>
      <c r="EPS118" s="200"/>
      <c r="EPT118" s="200"/>
      <c r="EPU118" s="200"/>
      <c r="EPV118" s="200"/>
      <c r="EPW118" s="200"/>
      <c r="EPX118" s="200"/>
      <c r="EPY118" s="200"/>
      <c r="EPZ118" s="200"/>
      <c r="EQA118" s="200"/>
      <c r="EQB118" s="200"/>
      <c r="EQC118" s="200"/>
      <c r="EQD118" s="200"/>
      <c r="EQE118" s="200"/>
      <c r="EQF118" s="200"/>
      <c r="EQG118" s="200"/>
      <c r="EQH118" s="200"/>
      <c r="EQI118" s="200"/>
      <c r="EQJ118" s="200"/>
      <c r="EQK118" s="200"/>
      <c r="EQL118" s="200"/>
      <c r="EQM118" s="200"/>
      <c r="EQN118" s="200"/>
      <c r="EQO118" s="200"/>
      <c r="EQP118" s="200"/>
      <c r="EQQ118" s="200"/>
      <c r="EQR118" s="200"/>
      <c r="EQS118" s="200"/>
      <c r="EQT118" s="200"/>
      <c r="EQU118" s="200"/>
      <c r="EQV118" s="200"/>
      <c r="EQW118" s="200"/>
      <c r="EQX118" s="200"/>
      <c r="EQY118" s="200"/>
      <c r="EQZ118" s="200"/>
      <c r="ERA118" s="200"/>
      <c r="ERB118" s="200"/>
      <c r="ERC118" s="200"/>
      <c r="ERD118" s="200"/>
      <c r="ERE118" s="200"/>
      <c r="ERF118" s="200"/>
      <c r="ERG118" s="200"/>
      <c r="ERH118" s="200"/>
      <c r="ERI118" s="200"/>
      <c r="ERJ118" s="200"/>
      <c r="ERK118" s="200"/>
      <c r="ERL118" s="200"/>
      <c r="ERM118" s="200"/>
      <c r="ERN118" s="200"/>
      <c r="ERO118" s="200"/>
      <c r="ERP118" s="200"/>
      <c r="ERQ118" s="200"/>
      <c r="ERR118" s="200"/>
      <c r="ERS118" s="200"/>
      <c r="ERT118" s="200"/>
      <c r="ERU118" s="200"/>
      <c r="ERV118" s="200"/>
      <c r="ERW118" s="200"/>
      <c r="ERX118" s="200"/>
      <c r="ERY118" s="200"/>
      <c r="ERZ118" s="200"/>
      <c r="ESA118" s="200"/>
      <c r="ESB118" s="200"/>
      <c r="ESC118" s="200"/>
      <c r="ESD118" s="200"/>
      <c r="ESE118" s="200"/>
      <c r="ESF118" s="200"/>
      <c r="ESG118" s="200"/>
      <c r="ESH118" s="200"/>
      <c r="ESI118" s="200"/>
      <c r="ESJ118" s="200"/>
      <c r="ESK118" s="200"/>
      <c r="ESL118" s="200"/>
      <c r="ESM118" s="200"/>
      <c r="ESN118" s="200"/>
      <c r="ESO118" s="200"/>
      <c r="ESP118" s="200"/>
      <c r="ESQ118" s="200"/>
      <c r="ESR118" s="200"/>
      <c r="ESS118" s="200"/>
      <c r="EST118" s="200"/>
      <c r="ESU118" s="200"/>
      <c r="ESV118" s="200"/>
      <c r="ESW118" s="200"/>
      <c r="ESX118" s="200"/>
      <c r="ESY118" s="200"/>
      <c r="ESZ118" s="200"/>
      <c r="ETA118" s="200"/>
      <c r="ETB118" s="200"/>
      <c r="ETC118" s="200"/>
      <c r="ETD118" s="200"/>
      <c r="ETE118" s="200"/>
      <c r="ETF118" s="200"/>
      <c r="ETG118" s="200"/>
      <c r="ETH118" s="200"/>
      <c r="ETI118" s="200"/>
      <c r="ETJ118" s="200"/>
      <c r="ETK118" s="200"/>
      <c r="ETL118" s="200"/>
      <c r="ETM118" s="200"/>
      <c r="ETN118" s="200"/>
      <c r="ETO118" s="200"/>
      <c r="ETP118" s="200"/>
      <c r="ETQ118" s="200"/>
      <c r="ETR118" s="200"/>
      <c r="ETS118" s="200"/>
      <c r="ETT118" s="200"/>
      <c r="ETU118" s="200"/>
      <c r="ETV118" s="200"/>
      <c r="ETW118" s="200"/>
      <c r="ETX118" s="200"/>
      <c r="ETY118" s="200"/>
      <c r="ETZ118" s="200"/>
      <c r="EUA118" s="200"/>
      <c r="EUB118" s="200"/>
      <c r="EUC118" s="200"/>
      <c r="EUD118" s="200"/>
      <c r="EUE118" s="200"/>
      <c r="EUF118" s="200"/>
      <c r="EUG118" s="200"/>
      <c r="EUH118" s="200"/>
      <c r="EUI118" s="200"/>
      <c r="EUJ118" s="200"/>
      <c r="EUK118" s="200"/>
      <c r="EUL118" s="200"/>
      <c r="EUM118" s="200"/>
      <c r="EUN118" s="200"/>
      <c r="EUO118" s="200"/>
      <c r="EUP118" s="200"/>
      <c r="EUQ118" s="200"/>
      <c r="EUR118" s="200"/>
      <c r="EUS118" s="200"/>
      <c r="EUT118" s="200"/>
      <c r="EUU118" s="200"/>
      <c r="EUV118" s="200"/>
      <c r="EUW118" s="200"/>
      <c r="EUX118" s="200"/>
      <c r="EUY118" s="200"/>
      <c r="EUZ118" s="200"/>
      <c r="EVA118" s="200"/>
      <c r="EVB118" s="200"/>
      <c r="EVC118" s="200"/>
      <c r="EVD118" s="200"/>
      <c r="EVE118" s="200"/>
      <c r="EVF118" s="200"/>
      <c r="EVG118" s="200"/>
      <c r="EVH118" s="200"/>
      <c r="EVI118" s="200"/>
      <c r="EVJ118" s="200"/>
      <c r="EVK118" s="200"/>
      <c r="EVL118" s="200"/>
      <c r="EVM118" s="200"/>
      <c r="EVN118" s="200"/>
      <c r="EVO118" s="200"/>
      <c r="EVP118" s="200"/>
      <c r="EVQ118" s="200"/>
      <c r="EVR118" s="200"/>
      <c r="EVS118" s="200"/>
      <c r="EVT118" s="200"/>
      <c r="EVU118" s="200"/>
      <c r="EVV118" s="200"/>
      <c r="EVW118" s="200"/>
      <c r="EVX118" s="200"/>
      <c r="EVY118" s="200"/>
      <c r="EVZ118" s="200"/>
      <c r="EWA118" s="200"/>
      <c r="EWB118" s="200"/>
      <c r="EWC118" s="200"/>
      <c r="EWD118" s="200"/>
      <c r="EWE118" s="200"/>
      <c r="EWF118" s="200"/>
      <c r="EWG118" s="200"/>
      <c r="EWH118" s="200"/>
      <c r="EWI118" s="200"/>
      <c r="EWJ118" s="200"/>
      <c r="EWK118" s="200"/>
      <c r="EWL118" s="200"/>
      <c r="EWM118" s="200"/>
      <c r="EWN118" s="200"/>
      <c r="EWO118" s="200"/>
      <c r="EWP118" s="200"/>
      <c r="EWQ118" s="200"/>
      <c r="EWR118" s="200"/>
      <c r="EWS118" s="200"/>
      <c r="EWT118" s="200"/>
      <c r="EWU118" s="200"/>
      <c r="EWV118" s="200"/>
      <c r="EWW118" s="200"/>
      <c r="EWX118" s="200"/>
      <c r="EWY118" s="200"/>
      <c r="EWZ118" s="200"/>
      <c r="EXA118" s="200"/>
      <c r="EXB118" s="200"/>
      <c r="EXC118" s="200"/>
      <c r="EXD118" s="200"/>
      <c r="EXE118" s="200"/>
      <c r="EXF118" s="200"/>
      <c r="EXG118" s="200"/>
      <c r="EXH118" s="200"/>
      <c r="EXI118" s="200"/>
      <c r="EXJ118" s="200"/>
      <c r="EXK118" s="200"/>
      <c r="EXL118" s="200"/>
      <c r="EXM118" s="200"/>
      <c r="EXN118" s="200"/>
      <c r="EXO118" s="200"/>
      <c r="EXP118" s="200"/>
      <c r="EXQ118" s="200"/>
      <c r="EXR118" s="200"/>
      <c r="EXS118" s="200"/>
      <c r="EXT118" s="200"/>
      <c r="EXU118" s="200"/>
      <c r="EXV118" s="200"/>
      <c r="EXW118" s="200"/>
      <c r="EXX118" s="200"/>
      <c r="EXY118" s="200"/>
      <c r="EXZ118" s="200"/>
      <c r="EYA118" s="200"/>
      <c r="EYB118" s="200"/>
      <c r="EYC118" s="200"/>
      <c r="EYD118" s="200"/>
      <c r="EYE118" s="200"/>
      <c r="EYF118" s="200"/>
      <c r="EYG118" s="200"/>
      <c r="EYH118" s="200"/>
      <c r="EYI118" s="200"/>
      <c r="EYJ118" s="200"/>
      <c r="EYK118" s="200"/>
      <c r="EYL118" s="200"/>
      <c r="EYM118" s="200"/>
      <c r="EYN118" s="200"/>
      <c r="EYO118" s="200"/>
      <c r="EYP118" s="200"/>
      <c r="EYQ118" s="200"/>
      <c r="EYR118" s="200"/>
      <c r="EYS118" s="200"/>
      <c r="EYT118" s="200"/>
      <c r="EYU118" s="200"/>
      <c r="EYV118" s="200"/>
      <c r="EYW118" s="200"/>
      <c r="EYX118" s="200"/>
      <c r="EYY118" s="200"/>
      <c r="EYZ118" s="200"/>
      <c r="EZA118" s="200"/>
      <c r="EZB118" s="200"/>
      <c r="EZC118" s="200"/>
      <c r="EZD118" s="200"/>
      <c r="EZE118" s="200"/>
      <c r="EZF118" s="200"/>
      <c r="EZG118" s="200"/>
      <c r="EZH118" s="200"/>
      <c r="EZI118" s="200"/>
      <c r="EZJ118" s="200"/>
      <c r="EZK118" s="200"/>
      <c r="EZL118" s="200"/>
      <c r="EZM118" s="200"/>
      <c r="EZN118" s="200"/>
      <c r="EZO118" s="200"/>
      <c r="EZP118" s="200"/>
      <c r="EZQ118" s="200"/>
      <c r="EZR118" s="200"/>
      <c r="EZS118" s="200"/>
      <c r="EZT118" s="200"/>
      <c r="EZU118" s="200"/>
      <c r="EZV118" s="200"/>
      <c r="EZW118" s="200"/>
      <c r="EZX118" s="200"/>
      <c r="EZY118" s="200"/>
      <c r="EZZ118" s="200"/>
      <c r="FAA118" s="200"/>
      <c r="FAB118" s="200"/>
      <c r="FAC118" s="200"/>
      <c r="FAD118" s="200"/>
      <c r="FAE118" s="200"/>
      <c r="FAF118" s="200"/>
      <c r="FAG118" s="200"/>
      <c r="FAH118" s="200"/>
      <c r="FAI118" s="200"/>
      <c r="FAJ118" s="200"/>
      <c r="FAK118" s="200"/>
      <c r="FAL118" s="200"/>
      <c r="FAM118" s="200"/>
      <c r="FAN118" s="200"/>
      <c r="FAO118" s="200"/>
      <c r="FAP118" s="200"/>
      <c r="FAQ118" s="200"/>
      <c r="FAR118" s="200"/>
      <c r="FAS118" s="200"/>
      <c r="FAT118" s="200"/>
      <c r="FAU118" s="200"/>
      <c r="FAV118" s="200"/>
      <c r="FAW118" s="200"/>
      <c r="FAX118" s="200"/>
      <c r="FAY118" s="200"/>
      <c r="FAZ118" s="200"/>
      <c r="FBA118" s="200"/>
      <c r="FBB118" s="200"/>
      <c r="FBC118" s="200"/>
      <c r="FBD118" s="200"/>
      <c r="FBE118" s="200"/>
      <c r="FBF118" s="200"/>
      <c r="FBG118" s="200"/>
      <c r="FBH118" s="200"/>
      <c r="FBI118" s="200"/>
      <c r="FBJ118" s="200"/>
      <c r="FBK118" s="200"/>
      <c r="FBL118" s="200"/>
      <c r="FBM118" s="200"/>
      <c r="FBN118" s="200"/>
      <c r="FBO118" s="200"/>
      <c r="FBP118" s="200"/>
      <c r="FBQ118" s="200"/>
      <c r="FBR118" s="200"/>
      <c r="FBS118" s="200"/>
      <c r="FBT118" s="200"/>
      <c r="FBU118" s="200"/>
      <c r="FBV118" s="200"/>
      <c r="FBW118" s="200"/>
      <c r="FBX118" s="200"/>
      <c r="FBY118" s="200"/>
      <c r="FBZ118" s="200"/>
      <c r="FCA118" s="200"/>
      <c r="FCB118" s="200"/>
      <c r="FCC118" s="200"/>
      <c r="FCD118" s="200"/>
      <c r="FCE118" s="200"/>
      <c r="FCF118" s="200"/>
      <c r="FCG118" s="200"/>
      <c r="FCH118" s="200"/>
      <c r="FCI118" s="200"/>
      <c r="FCJ118" s="200"/>
      <c r="FCK118" s="200"/>
      <c r="FCL118" s="200"/>
      <c r="FCM118" s="200"/>
      <c r="FCN118" s="200"/>
      <c r="FCO118" s="200"/>
      <c r="FCP118" s="200"/>
      <c r="FCQ118" s="200"/>
      <c r="FCR118" s="200"/>
      <c r="FCS118" s="200"/>
      <c r="FCT118" s="200"/>
      <c r="FCU118" s="200"/>
      <c r="FCV118" s="200"/>
      <c r="FCW118" s="200"/>
      <c r="FCX118" s="200"/>
      <c r="FCY118" s="200"/>
      <c r="FCZ118" s="200"/>
      <c r="FDA118" s="200"/>
      <c r="FDB118" s="200"/>
      <c r="FDC118" s="200"/>
      <c r="FDD118" s="200"/>
      <c r="FDE118" s="200"/>
      <c r="FDF118" s="200"/>
      <c r="FDG118" s="200"/>
      <c r="FDH118" s="200"/>
      <c r="FDI118" s="200"/>
      <c r="FDJ118" s="200"/>
      <c r="FDK118" s="200"/>
      <c r="FDL118" s="200"/>
      <c r="FDM118" s="200"/>
      <c r="FDN118" s="200"/>
      <c r="FDO118" s="200"/>
      <c r="FDP118" s="200"/>
      <c r="FDQ118" s="200"/>
      <c r="FDR118" s="200"/>
      <c r="FDS118" s="200"/>
      <c r="FDT118" s="200"/>
      <c r="FDU118" s="200"/>
      <c r="FDV118" s="200"/>
      <c r="FDW118" s="200"/>
      <c r="FDX118" s="200"/>
      <c r="FDY118" s="200"/>
      <c r="FDZ118" s="200"/>
      <c r="FEA118" s="200"/>
      <c r="FEB118" s="200"/>
      <c r="FEC118" s="200"/>
      <c r="FED118" s="200"/>
      <c r="FEE118" s="200"/>
      <c r="FEF118" s="200"/>
      <c r="FEG118" s="200"/>
      <c r="FEH118" s="200"/>
      <c r="FEI118" s="200"/>
      <c r="FEJ118" s="200"/>
      <c r="FEK118" s="200"/>
      <c r="FEL118" s="200"/>
      <c r="FEM118" s="200"/>
      <c r="FEN118" s="200"/>
      <c r="FEO118" s="200"/>
      <c r="FEP118" s="200"/>
      <c r="FEQ118" s="200"/>
      <c r="FER118" s="200"/>
      <c r="FES118" s="200"/>
      <c r="FET118" s="200"/>
      <c r="FEU118" s="200"/>
      <c r="FEV118" s="200"/>
      <c r="FEW118" s="200"/>
      <c r="FEX118" s="200"/>
      <c r="FEY118" s="200"/>
      <c r="FEZ118" s="200"/>
      <c r="FFA118" s="200"/>
      <c r="FFB118" s="200"/>
      <c r="FFC118" s="200"/>
      <c r="FFD118" s="200"/>
      <c r="FFE118" s="200"/>
      <c r="FFF118" s="200"/>
      <c r="FFG118" s="200"/>
      <c r="FFH118" s="200"/>
      <c r="FFI118" s="200"/>
      <c r="FFJ118" s="200"/>
      <c r="FFK118" s="200"/>
      <c r="FFL118" s="200"/>
      <c r="FFM118" s="200"/>
      <c r="FFN118" s="200"/>
      <c r="FFO118" s="200"/>
      <c r="FFP118" s="200"/>
      <c r="FFQ118" s="200"/>
      <c r="FFR118" s="200"/>
      <c r="FFS118" s="200"/>
      <c r="FFT118" s="200"/>
      <c r="FFU118" s="200"/>
      <c r="FFV118" s="200"/>
      <c r="FFW118" s="200"/>
      <c r="FFX118" s="200"/>
      <c r="FFY118" s="200"/>
      <c r="FFZ118" s="200"/>
      <c r="FGA118" s="200"/>
      <c r="FGB118" s="200"/>
      <c r="FGC118" s="200"/>
      <c r="FGD118" s="200"/>
      <c r="FGE118" s="200"/>
      <c r="FGF118" s="200"/>
      <c r="FGG118" s="200"/>
      <c r="FGH118" s="200"/>
      <c r="FGI118" s="200"/>
      <c r="FGJ118" s="200"/>
      <c r="FGK118" s="200"/>
      <c r="FGL118" s="200"/>
      <c r="FGM118" s="200"/>
      <c r="FGN118" s="200"/>
      <c r="FGO118" s="200"/>
      <c r="FGP118" s="200"/>
      <c r="FGQ118" s="200"/>
      <c r="FGR118" s="200"/>
      <c r="FGS118" s="200"/>
      <c r="FGT118" s="200"/>
      <c r="FGU118" s="200"/>
      <c r="FGV118" s="200"/>
      <c r="FGW118" s="200"/>
      <c r="FGX118" s="200"/>
      <c r="FGY118" s="200"/>
      <c r="FGZ118" s="200"/>
      <c r="FHA118" s="200"/>
      <c r="FHB118" s="200"/>
      <c r="FHC118" s="200"/>
      <c r="FHD118" s="200"/>
      <c r="FHE118" s="200"/>
      <c r="FHF118" s="200"/>
      <c r="FHG118" s="200"/>
      <c r="FHH118" s="200"/>
      <c r="FHI118" s="200"/>
      <c r="FHJ118" s="200"/>
      <c r="FHK118" s="200"/>
      <c r="FHL118" s="200"/>
      <c r="FHM118" s="200"/>
      <c r="FHN118" s="200"/>
      <c r="FHO118" s="200"/>
      <c r="FHP118" s="200"/>
      <c r="FHQ118" s="200"/>
      <c r="FHR118" s="200"/>
      <c r="FHS118" s="200"/>
      <c r="FHT118" s="200"/>
      <c r="FHU118" s="200"/>
      <c r="FHV118" s="200"/>
      <c r="FHW118" s="200"/>
      <c r="FHX118" s="200"/>
      <c r="FHY118" s="200"/>
      <c r="FHZ118" s="200"/>
      <c r="FIA118" s="200"/>
      <c r="FIB118" s="200"/>
      <c r="FIC118" s="200"/>
      <c r="FID118" s="200"/>
      <c r="FIE118" s="200"/>
      <c r="FIF118" s="200"/>
      <c r="FIG118" s="200"/>
      <c r="FIH118" s="200"/>
      <c r="FII118" s="200"/>
      <c r="FIJ118" s="200"/>
      <c r="FIK118" s="200"/>
      <c r="FIL118" s="200"/>
      <c r="FIM118" s="200"/>
      <c r="FIN118" s="200"/>
      <c r="FIO118" s="200"/>
      <c r="FIP118" s="200"/>
      <c r="FIQ118" s="200"/>
      <c r="FIR118" s="200"/>
      <c r="FIS118" s="200"/>
      <c r="FIT118" s="200"/>
      <c r="FIU118" s="200"/>
      <c r="FIV118" s="200"/>
      <c r="FIW118" s="200"/>
      <c r="FIX118" s="200"/>
      <c r="FIY118" s="200"/>
      <c r="FIZ118" s="200"/>
      <c r="FJA118" s="200"/>
      <c r="FJB118" s="200"/>
      <c r="FJC118" s="200"/>
      <c r="FJD118" s="200"/>
      <c r="FJE118" s="200"/>
      <c r="FJF118" s="200"/>
      <c r="FJG118" s="200"/>
      <c r="FJH118" s="200"/>
      <c r="FJI118" s="200"/>
      <c r="FJJ118" s="200"/>
      <c r="FJK118" s="200"/>
      <c r="FJL118" s="200"/>
      <c r="FJM118" s="200"/>
      <c r="FJN118" s="200"/>
      <c r="FJO118" s="200"/>
      <c r="FJP118" s="200"/>
      <c r="FJQ118" s="200"/>
      <c r="FJR118" s="200"/>
      <c r="FJS118" s="200"/>
      <c r="FJT118" s="200"/>
      <c r="FJU118" s="200"/>
      <c r="FJV118" s="200"/>
      <c r="FJW118" s="200"/>
      <c r="FJX118" s="200"/>
      <c r="FJY118" s="200"/>
      <c r="FJZ118" s="200"/>
      <c r="FKA118" s="200"/>
      <c r="FKB118" s="200"/>
      <c r="FKC118" s="200"/>
      <c r="FKD118" s="200"/>
      <c r="FKE118" s="200"/>
      <c r="FKF118" s="200"/>
      <c r="FKG118" s="200"/>
      <c r="FKH118" s="200"/>
      <c r="FKI118" s="200"/>
      <c r="FKJ118" s="200"/>
      <c r="FKK118" s="200"/>
      <c r="FKL118" s="200"/>
      <c r="FKM118" s="200"/>
      <c r="FKN118" s="200"/>
      <c r="FKO118" s="200"/>
      <c r="FKP118" s="200"/>
      <c r="FKQ118" s="200"/>
      <c r="FKR118" s="200"/>
      <c r="FKS118" s="200"/>
      <c r="FKT118" s="200"/>
      <c r="FKU118" s="200"/>
      <c r="FKV118" s="200"/>
      <c r="FKW118" s="200"/>
      <c r="FKX118" s="200"/>
      <c r="FKY118" s="200"/>
      <c r="FKZ118" s="200"/>
      <c r="FLA118" s="200"/>
      <c r="FLB118" s="200"/>
      <c r="FLC118" s="200"/>
      <c r="FLD118" s="200"/>
      <c r="FLE118" s="200"/>
      <c r="FLF118" s="200"/>
      <c r="FLG118" s="200"/>
      <c r="FLH118" s="200"/>
      <c r="FLI118" s="200"/>
      <c r="FLJ118" s="200"/>
      <c r="FLK118" s="200"/>
      <c r="FLL118" s="200"/>
      <c r="FLM118" s="200"/>
      <c r="FLN118" s="200"/>
      <c r="FLO118" s="200"/>
      <c r="FLP118" s="200"/>
      <c r="FLQ118" s="200"/>
      <c r="FLR118" s="200"/>
      <c r="FLS118" s="200"/>
      <c r="FLT118" s="200"/>
      <c r="FLU118" s="200"/>
      <c r="FLV118" s="200"/>
      <c r="FLW118" s="200"/>
      <c r="FLX118" s="200"/>
      <c r="FLY118" s="200"/>
      <c r="FLZ118" s="200"/>
      <c r="FMA118" s="200"/>
      <c r="FMB118" s="200"/>
      <c r="FMC118" s="200"/>
      <c r="FMD118" s="200"/>
      <c r="FME118" s="200"/>
      <c r="FMF118" s="200"/>
      <c r="FMG118" s="200"/>
      <c r="FMH118" s="200"/>
      <c r="FMI118" s="200"/>
      <c r="FMJ118" s="200"/>
      <c r="FMK118" s="200"/>
      <c r="FML118" s="200"/>
      <c r="FMM118" s="200"/>
      <c r="FMN118" s="200"/>
      <c r="FMO118" s="200"/>
      <c r="FMP118" s="200"/>
      <c r="FMQ118" s="200"/>
      <c r="FMR118" s="200"/>
      <c r="FMS118" s="200"/>
      <c r="FMT118" s="200"/>
      <c r="FMU118" s="200"/>
      <c r="FMV118" s="200"/>
      <c r="FMW118" s="200"/>
      <c r="FMX118" s="200"/>
      <c r="FMY118" s="200"/>
      <c r="FMZ118" s="200"/>
      <c r="FNA118" s="200"/>
      <c r="FNB118" s="200"/>
      <c r="FNC118" s="200"/>
      <c r="FND118" s="200"/>
      <c r="FNE118" s="200"/>
      <c r="FNF118" s="200"/>
      <c r="FNG118" s="200"/>
      <c r="FNH118" s="200"/>
      <c r="FNI118" s="200"/>
      <c r="FNJ118" s="200"/>
      <c r="FNK118" s="200"/>
      <c r="FNL118" s="200"/>
      <c r="FNM118" s="200"/>
      <c r="FNN118" s="200"/>
      <c r="FNO118" s="200"/>
      <c r="FNP118" s="200"/>
      <c r="FNQ118" s="200"/>
      <c r="FNR118" s="200"/>
      <c r="FNS118" s="200"/>
      <c r="FNT118" s="200"/>
      <c r="FNU118" s="200"/>
      <c r="FNV118" s="200"/>
      <c r="FNW118" s="200"/>
      <c r="FNX118" s="200"/>
      <c r="FNY118" s="200"/>
      <c r="FNZ118" s="200"/>
      <c r="FOA118" s="200"/>
      <c r="FOB118" s="200"/>
      <c r="FOC118" s="200"/>
      <c r="FOD118" s="200"/>
      <c r="FOE118" s="200"/>
      <c r="FOF118" s="200"/>
      <c r="FOG118" s="200"/>
      <c r="FOH118" s="200"/>
      <c r="FOI118" s="200"/>
      <c r="FOJ118" s="200"/>
      <c r="FOK118" s="200"/>
      <c r="FOL118" s="200"/>
      <c r="FOM118" s="200"/>
      <c r="FON118" s="200"/>
      <c r="FOO118" s="200"/>
      <c r="FOP118" s="200"/>
      <c r="FOQ118" s="200"/>
      <c r="FOR118" s="200"/>
      <c r="FOS118" s="200"/>
      <c r="FOT118" s="200"/>
      <c r="FOU118" s="200"/>
      <c r="FOV118" s="200"/>
      <c r="FOW118" s="200"/>
      <c r="FOX118" s="200"/>
      <c r="FOY118" s="200"/>
      <c r="FOZ118" s="200"/>
      <c r="FPA118" s="200"/>
      <c r="FPB118" s="200"/>
      <c r="FPC118" s="200"/>
      <c r="FPD118" s="200"/>
      <c r="FPE118" s="200"/>
      <c r="FPF118" s="200"/>
      <c r="FPG118" s="200"/>
      <c r="FPH118" s="200"/>
      <c r="FPI118" s="200"/>
      <c r="FPJ118" s="200"/>
      <c r="FPK118" s="200"/>
      <c r="FPL118" s="200"/>
      <c r="FPM118" s="200"/>
      <c r="FPN118" s="200"/>
      <c r="FPO118" s="200"/>
      <c r="FPP118" s="200"/>
      <c r="FPQ118" s="200"/>
      <c r="FPR118" s="200"/>
      <c r="FPS118" s="200"/>
      <c r="FPT118" s="200"/>
      <c r="FPU118" s="200"/>
      <c r="FPV118" s="200"/>
      <c r="FPW118" s="200"/>
      <c r="FPX118" s="200"/>
      <c r="FPY118" s="200"/>
      <c r="FPZ118" s="200"/>
      <c r="FQA118" s="200"/>
      <c r="FQB118" s="200"/>
      <c r="FQC118" s="200"/>
      <c r="FQD118" s="200"/>
      <c r="FQE118" s="200"/>
      <c r="FQF118" s="200"/>
      <c r="FQG118" s="200"/>
      <c r="FQH118" s="200"/>
      <c r="FQI118" s="200"/>
      <c r="FQJ118" s="200"/>
      <c r="FQK118" s="200"/>
      <c r="FQL118" s="200"/>
      <c r="FQM118" s="200"/>
      <c r="FQN118" s="200"/>
      <c r="FQO118" s="200"/>
      <c r="FQP118" s="200"/>
      <c r="FQQ118" s="200"/>
      <c r="FQR118" s="200"/>
      <c r="FQS118" s="200"/>
      <c r="FQT118" s="200"/>
      <c r="FQU118" s="200"/>
      <c r="FQV118" s="200"/>
      <c r="FQW118" s="200"/>
      <c r="FQX118" s="200"/>
      <c r="FQY118" s="200"/>
      <c r="FQZ118" s="200"/>
      <c r="FRA118" s="200"/>
      <c r="FRB118" s="200"/>
      <c r="FRC118" s="200"/>
      <c r="FRD118" s="200"/>
      <c r="FRE118" s="200"/>
      <c r="FRF118" s="200"/>
      <c r="FRG118" s="200"/>
      <c r="FRH118" s="200"/>
      <c r="FRI118" s="200"/>
      <c r="FRJ118" s="200"/>
      <c r="FRK118" s="200"/>
      <c r="FRL118" s="200"/>
      <c r="FRM118" s="200"/>
      <c r="FRN118" s="200"/>
      <c r="FRO118" s="200"/>
      <c r="FRP118" s="200"/>
      <c r="FRQ118" s="200"/>
      <c r="FRR118" s="200"/>
      <c r="FRS118" s="200"/>
      <c r="FRT118" s="200"/>
      <c r="FRU118" s="200"/>
      <c r="FRV118" s="200"/>
      <c r="FRW118" s="200"/>
      <c r="FRX118" s="200"/>
      <c r="FRY118" s="200"/>
      <c r="FRZ118" s="200"/>
      <c r="FSA118" s="200"/>
      <c r="FSB118" s="200"/>
      <c r="FSC118" s="200"/>
      <c r="FSD118" s="200"/>
      <c r="FSE118" s="200"/>
      <c r="FSF118" s="200"/>
      <c r="FSG118" s="200"/>
      <c r="FSH118" s="200"/>
      <c r="FSI118" s="200"/>
      <c r="FSJ118" s="200"/>
      <c r="FSK118" s="200"/>
      <c r="FSL118" s="200"/>
      <c r="FSM118" s="200"/>
      <c r="FSN118" s="200"/>
      <c r="FSO118" s="200"/>
      <c r="FSP118" s="200"/>
      <c r="FSQ118" s="200"/>
      <c r="FSR118" s="200"/>
      <c r="FSS118" s="200"/>
      <c r="FST118" s="200"/>
      <c r="FSU118" s="200"/>
      <c r="FSV118" s="200"/>
      <c r="FSW118" s="200"/>
      <c r="FSX118" s="200"/>
      <c r="FSY118" s="200"/>
      <c r="FSZ118" s="200"/>
      <c r="FTA118" s="200"/>
      <c r="FTB118" s="200"/>
      <c r="FTC118" s="200"/>
      <c r="FTD118" s="200"/>
      <c r="FTE118" s="200"/>
      <c r="FTF118" s="200"/>
      <c r="FTG118" s="200"/>
      <c r="FTH118" s="200"/>
      <c r="FTI118" s="200"/>
      <c r="FTJ118" s="200"/>
      <c r="FTK118" s="200"/>
      <c r="FTL118" s="200"/>
      <c r="FTM118" s="200"/>
      <c r="FTN118" s="200"/>
      <c r="FTO118" s="200"/>
      <c r="FTP118" s="200"/>
      <c r="FTQ118" s="200"/>
      <c r="FTR118" s="200"/>
      <c r="FTS118" s="200"/>
      <c r="FTT118" s="200"/>
      <c r="FTU118" s="200"/>
      <c r="FTV118" s="200"/>
      <c r="FTW118" s="200"/>
      <c r="FTX118" s="200"/>
      <c r="FTY118" s="200"/>
      <c r="FTZ118" s="200"/>
      <c r="FUA118" s="200"/>
      <c r="FUB118" s="200"/>
      <c r="FUC118" s="200"/>
      <c r="FUD118" s="200"/>
      <c r="FUE118" s="200"/>
      <c r="FUF118" s="200"/>
      <c r="FUG118" s="200"/>
      <c r="FUH118" s="200"/>
      <c r="FUI118" s="200"/>
      <c r="FUJ118" s="200"/>
      <c r="FUK118" s="200"/>
      <c r="FUL118" s="200"/>
      <c r="FUM118" s="200"/>
      <c r="FUN118" s="200"/>
      <c r="FUO118" s="200"/>
      <c r="FUP118" s="200"/>
      <c r="FUQ118" s="200"/>
      <c r="FUR118" s="200"/>
      <c r="FUS118" s="200"/>
      <c r="FUT118" s="200"/>
      <c r="FUU118" s="200"/>
      <c r="FUV118" s="200"/>
      <c r="FUW118" s="200"/>
      <c r="FUX118" s="200"/>
      <c r="FUY118" s="200"/>
      <c r="FUZ118" s="200"/>
      <c r="FVA118" s="200"/>
      <c r="FVB118" s="200"/>
      <c r="FVC118" s="200"/>
      <c r="FVD118" s="200"/>
      <c r="FVE118" s="200"/>
      <c r="FVF118" s="200"/>
      <c r="FVG118" s="200"/>
      <c r="FVH118" s="200"/>
      <c r="FVI118" s="200"/>
      <c r="FVJ118" s="200"/>
      <c r="FVK118" s="200"/>
      <c r="FVL118" s="200"/>
      <c r="FVM118" s="200"/>
      <c r="FVN118" s="200"/>
      <c r="FVO118" s="200"/>
      <c r="FVP118" s="200"/>
      <c r="FVQ118" s="200"/>
      <c r="FVR118" s="200"/>
      <c r="FVS118" s="200"/>
      <c r="FVT118" s="200"/>
      <c r="FVU118" s="200"/>
      <c r="FVV118" s="200"/>
      <c r="FVW118" s="200"/>
      <c r="FVX118" s="200"/>
      <c r="FVY118" s="200"/>
      <c r="FVZ118" s="200"/>
      <c r="FWA118" s="200"/>
      <c r="FWB118" s="200"/>
      <c r="FWC118" s="200"/>
      <c r="FWD118" s="200"/>
      <c r="FWE118" s="200"/>
      <c r="FWF118" s="200"/>
      <c r="FWG118" s="200"/>
      <c r="FWH118" s="200"/>
      <c r="FWI118" s="200"/>
      <c r="FWJ118" s="200"/>
      <c r="FWK118" s="200"/>
      <c r="FWL118" s="200"/>
      <c r="FWM118" s="200"/>
      <c r="FWN118" s="200"/>
      <c r="FWO118" s="200"/>
      <c r="FWP118" s="200"/>
      <c r="FWQ118" s="200"/>
      <c r="FWR118" s="200"/>
      <c r="FWS118" s="200"/>
      <c r="FWT118" s="200"/>
      <c r="FWU118" s="200"/>
      <c r="FWV118" s="200"/>
      <c r="FWW118" s="200"/>
      <c r="FWX118" s="200"/>
      <c r="FWY118" s="200"/>
      <c r="FWZ118" s="200"/>
      <c r="FXA118" s="200"/>
      <c r="FXB118" s="200"/>
      <c r="FXC118" s="200"/>
      <c r="FXD118" s="200"/>
      <c r="FXE118" s="200"/>
      <c r="FXF118" s="200"/>
      <c r="FXG118" s="200"/>
      <c r="FXH118" s="200"/>
      <c r="FXI118" s="200"/>
      <c r="FXJ118" s="200"/>
      <c r="FXK118" s="200"/>
      <c r="FXL118" s="200"/>
      <c r="FXM118" s="200"/>
      <c r="FXN118" s="200"/>
      <c r="FXO118" s="200"/>
      <c r="FXP118" s="200"/>
      <c r="FXQ118" s="200"/>
      <c r="FXR118" s="200"/>
      <c r="FXS118" s="200"/>
      <c r="FXT118" s="200"/>
      <c r="FXU118" s="200"/>
      <c r="FXV118" s="200"/>
      <c r="FXW118" s="200"/>
      <c r="FXX118" s="200"/>
      <c r="FXY118" s="200"/>
      <c r="FXZ118" s="200"/>
      <c r="FYA118" s="200"/>
      <c r="FYB118" s="200"/>
      <c r="FYC118" s="200"/>
      <c r="FYD118" s="200"/>
      <c r="FYE118" s="200"/>
      <c r="FYF118" s="200"/>
      <c r="FYG118" s="200"/>
      <c r="FYH118" s="200"/>
      <c r="FYI118" s="200"/>
      <c r="FYJ118" s="200"/>
      <c r="FYK118" s="200"/>
      <c r="FYL118" s="200"/>
      <c r="FYM118" s="200"/>
      <c r="FYN118" s="200"/>
      <c r="FYO118" s="200"/>
      <c r="FYP118" s="200"/>
      <c r="FYQ118" s="200"/>
      <c r="FYR118" s="200"/>
      <c r="FYS118" s="200"/>
      <c r="FYT118" s="200"/>
      <c r="FYU118" s="200"/>
      <c r="FYV118" s="200"/>
      <c r="FYW118" s="200"/>
      <c r="FYX118" s="200"/>
      <c r="FYY118" s="200"/>
      <c r="FYZ118" s="200"/>
      <c r="FZA118" s="200"/>
      <c r="FZB118" s="200"/>
      <c r="FZC118" s="200"/>
      <c r="FZD118" s="200"/>
      <c r="FZE118" s="200"/>
      <c r="FZF118" s="200"/>
      <c r="FZG118" s="200"/>
      <c r="FZH118" s="200"/>
      <c r="FZI118" s="200"/>
      <c r="FZJ118" s="200"/>
      <c r="FZK118" s="200"/>
      <c r="FZL118" s="200"/>
      <c r="FZM118" s="200"/>
      <c r="FZN118" s="200"/>
      <c r="FZO118" s="200"/>
      <c r="FZP118" s="200"/>
      <c r="FZQ118" s="200"/>
      <c r="FZR118" s="200"/>
      <c r="FZS118" s="200"/>
      <c r="FZT118" s="200"/>
      <c r="FZU118" s="200"/>
      <c r="FZV118" s="200"/>
      <c r="FZW118" s="200"/>
      <c r="FZX118" s="200"/>
      <c r="FZY118" s="200"/>
      <c r="FZZ118" s="200"/>
      <c r="GAA118" s="200"/>
      <c r="GAB118" s="200"/>
      <c r="GAC118" s="200"/>
      <c r="GAD118" s="200"/>
      <c r="GAE118" s="200"/>
      <c r="GAF118" s="200"/>
      <c r="GAG118" s="200"/>
      <c r="GAH118" s="200"/>
      <c r="GAI118" s="200"/>
      <c r="GAJ118" s="200"/>
      <c r="GAK118" s="200"/>
      <c r="GAL118" s="200"/>
      <c r="GAM118" s="200"/>
      <c r="GAN118" s="200"/>
      <c r="GAO118" s="200"/>
      <c r="GAP118" s="200"/>
      <c r="GAQ118" s="200"/>
      <c r="GAR118" s="200"/>
      <c r="GAS118" s="200"/>
      <c r="GAT118" s="200"/>
      <c r="GAU118" s="200"/>
      <c r="GAV118" s="200"/>
      <c r="GAW118" s="200"/>
      <c r="GAX118" s="200"/>
      <c r="GAY118" s="200"/>
      <c r="GAZ118" s="200"/>
      <c r="GBA118" s="200"/>
      <c r="GBB118" s="200"/>
      <c r="GBC118" s="200"/>
      <c r="GBD118" s="200"/>
      <c r="GBE118" s="200"/>
      <c r="GBF118" s="200"/>
      <c r="GBG118" s="200"/>
      <c r="GBH118" s="200"/>
      <c r="GBI118" s="200"/>
      <c r="GBJ118" s="200"/>
      <c r="GBK118" s="200"/>
      <c r="GBL118" s="200"/>
      <c r="GBM118" s="200"/>
      <c r="GBN118" s="200"/>
      <c r="GBO118" s="200"/>
      <c r="GBP118" s="200"/>
      <c r="GBQ118" s="200"/>
      <c r="GBR118" s="200"/>
      <c r="GBS118" s="200"/>
      <c r="GBT118" s="200"/>
      <c r="GBU118" s="200"/>
      <c r="GBV118" s="200"/>
      <c r="GBW118" s="200"/>
      <c r="GBX118" s="200"/>
      <c r="GBY118" s="200"/>
      <c r="GBZ118" s="200"/>
      <c r="GCA118" s="200"/>
      <c r="GCB118" s="200"/>
      <c r="GCC118" s="200"/>
      <c r="GCD118" s="200"/>
      <c r="GCE118" s="200"/>
      <c r="GCF118" s="200"/>
      <c r="GCG118" s="200"/>
      <c r="GCH118" s="200"/>
      <c r="GCI118" s="200"/>
      <c r="GCJ118" s="200"/>
      <c r="GCK118" s="200"/>
      <c r="GCL118" s="200"/>
      <c r="GCM118" s="200"/>
      <c r="GCN118" s="200"/>
      <c r="GCO118" s="200"/>
      <c r="GCP118" s="200"/>
      <c r="GCQ118" s="200"/>
      <c r="GCR118" s="200"/>
      <c r="GCS118" s="200"/>
      <c r="GCT118" s="200"/>
      <c r="GCU118" s="200"/>
      <c r="GCV118" s="200"/>
      <c r="GCW118" s="200"/>
      <c r="GCX118" s="200"/>
      <c r="GCY118" s="200"/>
      <c r="GCZ118" s="200"/>
      <c r="GDA118" s="200"/>
      <c r="GDB118" s="200"/>
      <c r="GDC118" s="200"/>
      <c r="GDD118" s="200"/>
      <c r="GDE118" s="200"/>
      <c r="GDF118" s="200"/>
      <c r="GDG118" s="200"/>
      <c r="GDH118" s="200"/>
      <c r="GDI118" s="200"/>
      <c r="GDJ118" s="200"/>
      <c r="GDK118" s="200"/>
      <c r="GDL118" s="200"/>
      <c r="GDM118" s="200"/>
      <c r="GDN118" s="200"/>
      <c r="GDO118" s="200"/>
      <c r="GDP118" s="200"/>
      <c r="GDQ118" s="200"/>
      <c r="GDR118" s="200"/>
      <c r="GDS118" s="200"/>
      <c r="GDT118" s="200"/>
      <c r="GDU118" s="200"/>
      <c r="GDV118" s="200"/>
      <c r="GDW118" s="200"/>
      <c r="GDX118" s="200"/>
      <c r="GDY118" s="200"/>
      <c r="GDZ118" s="200"/>
      <c r="GEA118" s="200"/>
      <c r="GEB118" s="200"/>
      <c r="GEC118" s="200"/>
      <c r="GED118" s="200"/>
      <c r="GEE118" s="200"/>
      <c r="GEF118" s="200"/>
      <c r="GEG118" s="200"/>
      <c r="GEH118" s="200"/>
      <c r="GEI118" s="200"/>
      <c r="GEJ118" s="200"/>
      <c r="GEK118" s="200"/>
      <c r="GEL118" s="200"/>
      <c r="GEM118" s="200"/>
      <c r="GEN118" s="200"/>
      <c r="GEO118" s="200"/>
      <c r="GEP118" s="200"/>
      <c r="GEQ118" s="200"/>
      <c r="GER118" s="200"/>
      <c r="GES118" s="200"/>
      <c r="GET118" s="200"/>
      <c r="GEU118" s="200"/>
      <c r="GEV118" s="200"/>
      <c r="GEW118" s="200"/>
      <c r="GEX118" s="200"/>
      <c r="GEY118" s="200"/>
      <c r="GEZ118" s="200"/>
      <c r="GFA118" s="200"/>
      <c r="GFB118" s="200"/>
      <c r="GFC118" s="200"/>
      <c r="GFD118" s="200"/>
      <c r="GFE118" s="200"/>
      <c r="GFF118" s="200"/>
      <c r="GFG118" s="200"/>
      <c r="GFH118" s="200"/>
      <c r="GFI118" s="200"/>
      <c r="GFJ118" s="200"/>
      <c r="GFK118" s="200"/>
      <c r="GFL118" s="200"/>
      <c r="GFM118" s="200"/>
      <c r="GFN118" s="200"/>
      <c r="GFO118" s="200"/>
      <c r="GFP118" s="200"/>
      <c r="GFQ118" s="200"/>
      <c r="GFR118" s="200"/>
      <c r="GFS118" s="200"/>
      <c r="GFT118" s="200"/>
      <c r="GFU118" s="200"/>
      <c r="GFV118" s="200"/>
      <c r="GFW118" s="200"/>
      <c r="GFX118" s="200"/>
      <c r="GFY118" s="200"/>
      <c r="GFZ118" s="200"/>
      <c r="GGA118" s="200"/>
      <c r="GGB118" s="200"/>
      <c r="GGC118" s="200"/>
      <c r="GGD118" s="200"/>
      <c r="GGE118" s="200"/>
      <c r="GGF118" s="200"/>
      <c r="GGG118" s="200"/>
      <c r="GGH118" s="200"/>
      <c r="GGI118" s="200"/>
      <c r="GGJ118" s="200"/>
      <c r="GGK118" s="200"/>
      <c r="GGL118" s="200"/>
      <c r="GGM118" s="200"/>
      <c r="GGN118" s="200"/>
      <c r="GGO118" s="200"/>
      <c r="GGP118" s="200"/>
      <c r="GGQ118" s="200"/>
      <c r="GGR118" s="200"/>
      <c r="GGS118" s="200"/>
      <c r="GGT118" s="200"/>
      <c r="GGU118" s="200"/>
      <c r="GGV118" s="200"/>
      <c r="GGW118" s="200"/>
      <c r="GGX118" s="200"/>
      <c r="GGY118" s="200"/>
      <c r="GGZ118" s="200"/>
      <c r="GHA118" s="200"/>
      <c r="GHB118" s="200"/>
      <c r="GHC118" s="200"/>
      <c r="GHD118" s="200"/>
      <c r="GHE118" s="200"/>
      <c r="GHF118" s="200"/>
      <c r="GHG118" s="200"/>
      <c r="GHH118" s="200"/>
      <c r="GHI118" s="200"/>
      <c r="GHJ118" s="200"/>
      <c r="GHK118" s="200"/>
      <c r="GHL118" s="200"/>
      <c r="GHM118" s="200"/>
      <c r="GHN118" s="200"/>
      <c r="GHO118" s="200"/>
      <c r="GHP118" s="200"/>
      <c r="GHQ118" s="200"/>
      <c r="GHR118" s="200"/>
      <c r="GHS118" s="200"/>
      <c r="GHT118" s="200"/>
      <c r="GHU118" s="200"/>
      <c r="GHV118" s="200"/>
      <c r="GHW118" s="200"/>
      <c r="GHX118" s="200"/>
      <c r="GHY118" s="200"/>
      <c r="GHZ118" s="200"/>
      <c r="GIA118" s="200"/>
      <c r="GIB118" s="200"/>
      <c r="GIC118" s="200"/>
      <c r="GID118" s="200"/>
      <c r="GIE118" s="200"/>
      <c r="GIF118" s="200"/>
      <c r="GIG118" s="200"/>
      <c r="GIH118" s="200"/>
      <c r="GII118" s="200"/>
      <c r="GIJ118" s="200"/>
      <c r="GIK118" s="200"/>
      <c r="GIL118" s="200"/>
      <c r="GIM118" s="200"/>
      <c r="GIN118" s="200"/>
      <c r="GIO118" s="200"/>
      <c r="GIP118" s="200"/>
      <c r="GIQ118" s="200"/>
      <c r="GIR118" s="200"/>
      <c r="GIS118" s="200"/>
      <c r="GIT118" s="200"/>
      <c r="GIU118" s="200"/>
      <c r="GIV118" s="200"/>
      <c r="GIW118" s="200"/>
      <c r="GIX118" s="200"/>
      <c r="GIY118" s="200"/>
      <c r="GIZ118" s="200"/>
      <c r="GJA118" s="200"/>
      <c r="GJB118" s="200"/>
      <c r="GJC118" s="200"/>
      <c r="GJD118" s="200"/>
      <c r="GJE118" s="200"/>
      <c r="GJF118" s="200"/>
      <c r="GJG118" s="200"/>
      <c r="GJH118" s="200"/>
      <c r="GJI118" s="200"/>
      <c r="GJJ118" s="200"/>
      <c r="GJK118" s="200"/>
      <c r="GJL118" s="200"/>
      <c r="GJM118" s="200"/>
      <c r="GJN118" s="200"/>
      <c r="GJO118" s="200"/>
      <c r="GJP118" s="200"/>
      <c r="GJQ118" s="200"/>
      <c r="GJR118" s="200"/>
      <c r="GJS118" s="200"/>
      <c r="GJT118" s="200"/>
      <c r="GJU118" s="200"/>
      <c r="GJV118" s="200"/>
      <c r="GJW118" s="200"/>
      <c r="GJX118" s="200"/>
      <c r="GJY118" s="200"/>
      <c r="GJZ118" s="200"/>
      <c r="GKA118" s="200"/>
      <c r="GKB118" s="200"/>
      <c r="GKC118" s="200"/>
      <c r="GKD118" s="200"/>
      <c r="GKE118" s="200"/>
      <c r="GKF118" s="200"/>
      <c r="GKG118" s="200"/>
      <c r="GKH118" s="200"/>
      <c r="GKI118" s="200"/>
      <c r="GKJ118" s="200"/>
      <c r="GKK118" s="200"/>
      <c r="GKL118" s="200"/>
      <c r="GKM118" s="200"/>
      <c r="GKN118" s="200"/>
      <c r="GKO118" s="200"/>
      <c r="GKP118" s="200"/>
      <c r="GKQ118" s="200"/>
      <c r="GKR118" s="200"/>
      <c r="GKS118" s="200"/>
      <c r="GKT118" s="200"/>
      <c r="GKU118" s="200"/>
      <c r="GKV118" s="200"/>
      <c r="GKW118" s="200"/>
      <c r="GKX118" s="200"/>
      <c r="GKY118" s="200"/>
      <c r="GKZ118" s="200"/>
      <c r="GLA118" s="200"/>
      <c r="GLB118" s="200"/>
      <c r="GLC118" s="200"/>
      <c r="GLD118" s="200"/>
      <c r="GLE118" s="200"/>
      <c r="GLF118" s="200"/>
      <c r="GLG118" s="200"/>
      <c r="GLH118" s="200"/>
      <c r="GLI118" s="200"/>
      <c r="GLJ118" s="200"/>
      <c r="GLK118" s="200"/>
      <c r="GLL118" s="200"/>
      <c r="GLM118" s="200"/>
      <c r="GLN118" s="200"/>
      <c r="GLO118" s="200"/>
      <c r="GLP118" s="200"/>
      <c r="GLQ118" s="200"/>
      <c r="GLR118" s="200"/>
      <c r="GLS118" s="200"/>
      <c r="GLT118" s="200"/>
      <c r="GLU118" s="200"/>
      <c r="GLV118" s="200"/>
      <c r="GLW118" s="200"/>
      <c r="GLX118" s="200"/>
      <c r="GLY118" s="200"/>
      <c r="GLZ118" s="200"/>
      <c r="GMA118" s="200"/>
      <c r="GMB118" s="200"/>
      <c r="GMC118" s="200"/>
      <c r="GMD118" s="200"/>
      <c r="GME118" s="200"/>
      <c r="GMF118" s="200"/>
      <c r="GMG118" s="200"/>
      <c r="GMH118" s="200"/>
      <c r="GMI118" s="200"/>
      <c r="GMJ118" s="200"/>
      <c r="GMK118" s="200"/>
      <c r="GML118" s="200"/>
      <c r="GMM118" s="200"/>
      <c r="GMN118" s="200"/>
      <c r="GMO118" s="200"/>
      <c r="GMP118" s="200"/>
      <c r="GMQ118" s="200"/>
      <c r="GMR118" s="200"/>
      <c r="GMS118" s="200"/>
      <c r="GMT118" s="200"/>
      <c r="GMU118" s="200"/>
      <c r="GMV118" s="200"/>
      <c r="GMW118" s="200"/>
      <c r="GMX118" s="200"/>
      <c r="GMY118" s="200"/>
      <c r="GMZ118" s="200"/>
      <c r="GNA118" s="200"/>
      <c r="GNB118" s="200"/>
      <c r="GNC118" s="200"/>
      <c r="GND118" s="200"/>
      <c r="GNE118" s="200"/>
      <c r="GNF118" s="200"/>
      <c r="GNG118" s="200"/>
      <c r="GNH118" s="200"/>
      <c r="GNI118" s="200"/>
      <c r="GNJ118" s="200"/>
      <c r="GNK118" s="200"/>
      <c r="GNL118" s="200"/>
      <c r="GNM118" s="200"/>
      <c r="GNN118" s="200"/>
      <c r="GNO118" s="200"/>
      <c r="GNP118" s="200"/>
      <c r="GNQ118" s="200"/>
      <c r="GNR118" s="200"/>
      <c r="GNS118" s="200"/>
      <c r="GNT118" s="200"/>
      <c r="GNU118" s="200"/>
      <c r="GNV118" s="200"/>
      <c r="GNW118" s="200"/>
      <c r="GNX118" s="200"/>
      <c r="GNY118" s="200"/>
      <c r="GNZ118" s="200"/>
      <c r="GOA118" s="200"/>
      <c r="GOB118" s="200"/>
      <c r="GOC118" s="200"/>
      <c r="GOD118" s="200"/>
      <c r="GOE118" s="200"/>
      <c r="GOF118" s="200"/>
      <c r="GOG118" s="200"/>
      <c r="GOH118" s="200"/>
      <c r="GOI118" s="200"/>
      <c r="GOJ118" s="200"/>
      <c r="GOK118" s="200"/>
      <c r="GOL118" s="200"/>
      <c r="GOM118" s="200"/>
      <c r="GON118" s="200"/>
      <c r="GOO118" s="200"/>
      <c r="GOP118" s="200"/>
      <c r="GOQ118" s="200"/>
      <c r="GOR118" s="200"/>
      <c r="GOS118" s="200"/>
      <c r="GOT118" s="200"/>
      <c r="GOU118" s="200"/>
      <c r="GOV118" s="200"/>
      <c r="GOW118" s="200"/>
      <c r="GOX118" s="200"/>
      <c r="GOY118" s="200"/>
      <c r="GOZ118" s="200"/>
      <c r="GPA118" s="200"/>
      <c r="GPB118" s="200"/>
      <c r="GPC118" s="200"/>
      <c r="GPD118" s="200"/>
      <c r="GPE118" s="200"/>
      <c r="GPF118" s="200"/>
      <c r="GPG118" s="200"/>
      <c r="GPH118" s="200"/>
      <c r="GPI118" s="200"/>
      <c r="GPJ118" s="200"/>
      <c r="GPK118" s="200"/>
      <c r="GPL118" s="200"/>
      <c r="GPM118" s="200"/>
      <c r="GPN118" s="200"/>
      <c r="GPO118" s="200"/>
      <c r="GPP118" s="200"/>
      <c r="GPQ118" s="200"/>
      <c r="GPR118" s="200"/>
      <c r="GPS118" s="200"/>
      <c r="GPT118" s="200"/>
      <c r="GPU118" s="200"/>
      <c r="GPV118" s="200"/>
      <c r="GPW118" s="200"/>
      <c r="GPX118" s="200"/>
      <c r="GPY118" s="200"/>
      <c r="GPZ118" s="200"/>
      <c r="GQA118" s="200"/>
      <c r="GQB118" s="200"/>
      <c r="GQC118" s="200"/>
      <c r="GQD118" s="200"/>
      <c r="GQE118" s="200"/>
      <c r="GQF118" s="200"/>
      <c r="GQG118" s="200"/>
      <c r="GQH118" s="200"/>
      <c r="GQI118" s="200"/>
      <c r="GQJ118" s="200"/>
      <c r="GQK118" s="200"/>
      <c r="GQL118" s="200"/>
      <c r="GQM118" s="200"/>
      <c r="GQN118" s="200"/>
      <c r="GQO118" s="200"/>
      <c r="GQP118" s="200"/>
      <c r="GQQ118" s="200"/>
      <c r="GQR118" s="200"/>
      <c r="GQS118" s="200"/>
      <c r="GQT118" s="200"/>
      <c r="GQU118" s="200"/>
      <c r="GQV118" s="200"/>
      <c r="GQW118" s="200"/>
      <c r="GQX118" s="200"/>
      <c r="GQY118" s="200"/>
      <c r="GQZ118" s="200"/>
      <c r="GRA118" s="200"/>
      <c r="GRB118" s="200"/>
      <c r="GRC118" s="200"/>
      <c r="GRD118" s="200"/>
      <c r="GRE118" s="200"/>
      <c r="GRF118" s="200"/>
      <c r="GRG118" s="200"/>
      <c r="GRH118" s="200"/>
      <c r="GRI118" s="200"/>
      <c r="GRJ118" s="200"/>
      <c r="GRK118" s="200"/>
      <c r="GRL118" s="200"/>
      <c r="GRM118" s="200"/>
      <c r="GRN118" s="200"/>
      <c r="GRO118" s="200"/>
      <c r="GRP118" s="200"/>
      <c r="GRQ118" s="200"/>
      <c r="GRR118" s="200"/>
      <c r="GRS118" s="200"/>
      <c r="GRT118" s="200"/>
      <c r="GRU118" s="200"/>
      <c r="GRV118" s="200"/>
      <c r="GRW118" s="200"/>
      <c r="GRX118" s="200"/>
      <c r="GRY118" s="200"/>
      <c r="GRZ118" s="200"/>
      <c r="GSA118" s="200"/>
      <c r="GSB118" s="200"/>
      <c r="GSC118" s="200"/>
      <c r="GSD118" s="200"/>
      <c r="GSE118" s="200"/>
      <c r="GSF118" s="200"/>
      <c r="GSG118" s="200"/>
      <c r="GSH118" s="200"/>
      <c r="GSI118" s="200"/>
      <c r="GSJ118" s="200"/>
      <c r="GSK118" s="200"/>
      <c r="GSL118" s="200"/>
      <c r="GSM118" s="200"/>
      <c r="GSN118" s="200"/>
      <c r="GSO118" s="200"/>
      <c r="GSP118" s="200"/>
      <c r="GSQ118" s="200"/>
      <c r="GSR118" s="200"/>
      <c r="GSS118" s="200"/>
      <c r="GST118" s="200"/>
      <c r="GSU118" s="200"/>
      <c r="GSV118" s="200"/>
      <c r="GSW118" s="200"/>
      <c r="GSX118" s="200"/>
      <c r="GSY118" s="200"/>
      <c r="GSZ118" s="200"/>
      <c r="GTA118" s="200"/>
      <c r="GTB118" s="200"/>
      <c r="GTC118" s="200"/>
      <c r="GTD118" s="200"/>
      <c r="GTE118" s="200"/>
      <c r="GTF118" s="200"/>
      <c r="GTG118" s="200"/>
      <c r="GTH118" s="200"/>
      <c r="GTI118" s="200"/>
      <c r="GTJ118" s="200"/>
      <c r="GTK118" s="200"/>
      <c r="GTL118" s="200"/>
      <c r="GTM118" s="200"/>
      <c r="GTN118" s="200"/>
      <c r="GTO118" s="200"/>
      <c r="GTP118" s="200"/>
      <c r="GTQ118" s="200"/>
      <c r="GTR118" s="200"/>
      <c r="GTS118" s="200"/>
      <c r="GTT118" s="200"/>
      <c r="GTU118" s="200"/>
      <c r="GTV118" s="200"/>
      <c r="GTW118" s="200"/>
      <c r="GTX118" s="200"/>
      <c r="GTY118" s="200"/>
      <c r="GTZ118" s="200"/>
      <c r="GUA118" s="200"/>
      <c r="GUB118" s="200"/>
      <c r="GUC118" s="200"/>
      <c r="GUD118" s="200"/>
      <c r="GUE118" s="200"/>
      <c r="GUF118" s="200"/>
      <c r="GUG118" s="200"/>
      <c r="GUH118" s="200"/>
      <c r="GUI118" s="200"/>
      <c r="GUJ118" s="200"/>
      <c r="GUK118" s="200"/>
      <c r="GUL118" s="200"/>
      <c r="GUM118" s="200"/>
      <c r="GUN118" s="200"/>
      <c r="GUO118" s="200"/>
      <c r="GUP118" s="200"/>
      <c r="GUQ118" s="200"/>
      <c r="GUR118" s="200"/>
      <c r="GUS118" s="200"/>
      <c r="GUT118" s="200"/>
      <c r="GUU118" s="200"/>
      <c r="GUV118" s="200"/>
      <c r="GUW118" s="200"/>
      <c r="GUX118" s="200"/>
      <c r="GUY118" s="200"/>
      <c r="GUZ118" s="200"/>
      <c r="GVA118" s="200"/>
      <c r="GVB118" s="200"/>
      <c r="GVC118" s="200"/>
      <c r="GVD118" s="200"/>
      <c r="GVE118" s="200"/>
      <c r="GVF118" s="200"/>
      <c r="GVG118" s="200"/>
      <c r="GVH118" s="200"/>
      <c r="GVI118" s="200"/>
      <c r="GVJ118" s="200"/>
      <c r="GVK118" s="200"/>
      <c r="GVL118" s="200"/>
      <c r="GVM118" s="200"/>
      <c r="GVN118" s="200"/>
      <c r="GVO118" s="200"/>
      <c r="GVP118" s="200"/>
      <c r="GVQ118" s="200"/>
      <c r="GVR118" s="200"/>
      <c r="GVS118" s="200"/>
      <c r="GVT118" s="200"/>
      <c r="GVU118" s="200"/>
      <c r="GVV118" s="200"/>
      <c r="GVW118" s="200"/>
      <c r="GVX118" s="200"/>
      <c r="GVY118" s="200"/>
      <c r="GVZ118" s="200"/>
      <c r="GWA118" s="200"/>
      <c r="GWB118" s="200"/>
      <c r="GWC118" s="200"/>
      <c r="GWD118" s="200"/>
      <c r="GWE118" s="200"/>
      <c r="GWF118" s="200"/>
      <c r="GWG118" s="200"/>
      <c r="GWH118" s="200"/>
      <c r="GWI118" s="200"/>
      <c r="GWJ118" s="200"/>
      <c r="GWK118" s="200"/>
      <c r="GWL118" s="200"/>
      <c r="GWM118" s="200"/>
      <c r="GWN118" s="200"/>
      <c r="GWO118" s="200"/>
      <c r="GWP118" s="200"/>
      <c r="GWQ118" s="200"/>
      <c r="GWR118" s="200"/>
      <c r="GWS118" s="200"/>
      <c r="GWT118" s="200"/>
      <c r="GWU118" s="200"/>
      <c r="GWV118" s="200"/>
      <c r="GWW118" s="200"/>
      <c r="GWX118" s="200"/>
      <c r="GWY118" s="200"/>
      <c r="GWZ118" s="200"/>
      <c r="GXA118" s="200"/>
      <c r="GXB118" s="200"/>
      <c r="GXC118" s="200"/>
      <c r="GXD118" s="200"/>
      <c r="GXE118" s="200"/>
      <c r="GXF118" s="200"/>
      <c r="GXG118" s="200"/>
      <c r="GXH118" s="200"/>
      <c r="GXI118" s="200"/>
      <c r="GXJ118" s="200"/>
      <c r="GXK118" s="200"/>
      <c r="GXL118" s="200"/>
      <c r="GXM118" s="200"/>
      <c r="GXN118" s="200"/>
      <c r="GXO118" s="200"/>
      <c r="GXP118" s="200"/>
      <c r="GXQ118" s="200"/>
      <c r="GXR118" s="200"/>
      <c r="GXS118" s="200"/>
      <c r="GXT118" s="200"/>
      <c r="GXU118" s="200"/>
      <c r="GXV118" s="200"/>
      <c r="GXW118" s="200"/>
      <c r="GXX118" s="200"/>
      <c r="GXY118" s="200"/>
      <c r="GXZ118" s="200"/>
      <c r="GYA118" s="200"/>
      <c r="GYB118" s="200"/>
      <c r="GYC118" s="200"/>
      <c r="GYD118" s="200"/>
      <c r="GYE118" s="200"/>
      <c r="GYF118" s="200"/>
      <c r="GYG118" s="200"/>
      <c r="GYH118" s="200"/>
      <c r="GYI118" s="200"/>
      <c r="GYJ118" s="200"/>
      <c r="GYK118" s="200"/>
      <c r="GYL118" s="200"/>
      <c r="GYM118" s="200"/>
      <c r="GYN118" s="200"/>
      <c r="GYO118" s="200"/>
      <c r="GYP118" s="200"/>
      <c r="GYQ118" s="200"/>
      <c r="GYR118" s="200"/>
      <c r="GYS118" s="200"/>
      <c r="GYT118" s="200"/>
      <c r="GYU118" s="200"/>
      <c r="GYV118" s="200"/>
      <c r="GYW118" s="200"/>
      <c r="GYX118" s="200"/>
      <c r="GYY118" s="200"/>
      <c r="GYZ118" s="200"/>
      <c r="GZA118" s="200"/>
      <c r="GZB118" s="200"/>
      <c r="GZC118" s="200"/>
      <c r="GZD118" s="200"/>
      <c r="GZE118" s="200"/>
      <c r="GZF118" s="200"/>
      <c r="GZG118" s="200"/>
      <c r="GZH118" s="200"/>
      <c r="GZI118" s="200"/>
      <c r="GZJ118" s="200"/>
      <c r="GZK118" s="200"/>
      <c r="GZL118" s="200"/>
      <c r="GZM118" s="200"/>
      <c r="GZN118" s="200"/>
      <c r="GZO118" s="200"/>
      <c r="GZP118" s="200"/>
      <c r="GZQ118" s="200"/>
      <c r="GZR118" s="200"/>
      <c r="GZS118" s="200"/>
      <c r="GZT118" s="200"/>
      <c r="GZU118" s="200"/>
      <c r="GZV118" s="200"/>
      <c r="GZW118" s="200"/>
      <c r="GZX118" s="200"/>
      <c r="GZY118" s="200"/>
      <c r="GZZ118" s="200"/>
      <c r="HAA118" s="200"/>
      <c r="HAB118" s="200"/>
      <c r="HAC118" s="200"/>
      <c r="HAD118" s="200"/>
      <c r="HAE118" s="200"/>
      <c r="HAF118" s="200"/>
      <c r="HAG118" s="200"/>
      <c r="HAH118" s="200"/>
      <c r="HAI118" s="200"/>
      <c r="HAJ118" s="200"/>
      <c r="HAK118" s="200"/>
      <c r="HAL118" s="200"/>
      <c r="HAM118" s="200"/>
      <c r="HAN118" s="200"/>
      <c r="HAO118" s="200"/>
      <c r="HAP118" s="200"/>
      <c r="HAQ118" s="200"/>
      <c r="HAR118" s="200"/>
      <c r="HAS118" s="200"/>
      <c r="HAT118" s="200"/>
      <c r="HAU118" s="200"/>
      <c r="HAV118" s="200"/>
      <c r="HAW118" s="200"/>
      <c r="HAX118" s="200"/>
      <c r="HAY118" s="200"/>
      <c r="HAZ118" s="200"/>
      <c r="HBA118" s="200"/>
      <c r="HBB118" s="200"/>
      <c r="HBC118" s="200"/>
      <c r="HBD118" s="200"/>
      <c r="HBE118" s="200"/>
      <c r="HBF118" s="200"/>
      <c r="HBG118" s="200"/>
      <c r="HBH118" s="200"/>
      <c r="HBI118" s="200"/>
      <c r="HBJ118" s="200"/>
      <c r="HBK118" s="200"/>
      <c r="HBL118" s="200"/>
      <c r="HBM118" s="200"/>
      <c r="HBN118" s="200"/>
      <c r="HBO118" s="200"/>
      <c r="HBP118" s="200"/>
      <c r="HBQ118" s="200"/>
      <c r="HBR118" s="200"/>
      <c r="HBS118" s="200"/>
      <c r="HBT118" s="200"/>
      <c r="HBU118" s="200"/>
      <c r="HBV118" s="200"/>
      <c r="HBW118" s="200"/>
      <c r="HBX118" s="200"/>
      <c r="HBY118" s="200"/>
      <c r="HBZ118" s="200"/>
      <c r="HCA118" s="200"/>
      <c r="HCB118" s="200"/>
      <c r="HCC118" s="200"/>
      <c r="HCD118" s="200"/>
      <c r="HCE118" s="200"/>
      <c r="HCF118" s="200"/>
      <c r="HCG118" s="200"/>
      <c r="HCH118" s="200"/>
      <c r="HCI118" s="200"/>
      <c r="HCJ118" s="200"/>
      <c r="HCK118" s="200"/>
      <c r="HCL118" s="200"/>
      <c r="HCM118" s="200"/>
      <c r="HCN118" s="200"/>
      <c r="HCO118" s="200"/>
      <c r="HCP118" s="200"/>
      <c r="HCQ118" s="200"/>
      <c r="HCR118" s="200"/>
      <c r="HCS118" s="200"/>
      <c r="HCT118" s="200"/>
      <c r="HCU118" s="200"/>
      <c r="HCV118" s="200"/>
      <c r="HCW118" s="200"/>
      <c r="HCX118" s="200"/>
      <c r="HCY118" s="200"/>
      <c r="HCZ118" s="200"/>
      <c r="HDA118" s="200"/>
      <c r="HDB118" s="200"/>
      <c r="HDC118" s="200"/>
      <c r="HDD118" s="200"/>
      <c r="HDE118" s="200"/>
      <c r="HDF118" s="200"/>
      <c r="HDG118" s="200"/>
      <c r="HDH118" s="200"/>
      <c r="HDI118" s="200"/>
      <c r="HDJ118" s="200"/>
      <c r="HDK118" s="200"/>
      <c r="HDL118" s="200"/>
      <c r="HDM118" s="200"/>
      <c r="HDN118" s="200"/>
      <c r="HDO118" s="200"/>
      <c r="HDP118" s="200"/>
      <c r="HDQ118" s="200"/>
      <c r="HDR118" s="200"/>
      <c r="HDS118" s="200"/>
      <c r="HDT118" s="200"/>
      <c r="HDU118" s="200"/>
      <c r="HDV118" s="200"/>
      <c r="HDW118" s="200"/>
      <c r="HDX118" s="200"/>
      <c r="HDY118" s="200"/>
      <c r="HDZ118" s="200"/>
      <c r="HEA118" s="200"/>
      <c r="HEB118" s="200"/>
      <c r="HEC118" s="200"/>
      <c r="HED118" s="200"/>
      <c r="HEE118" s="200"/>
      <c r="HEF118" s="200"/>
      <c r="HEG118" s="200"/>
      <c r="HEH118" s="200"/>
      <c r="HEI118" s="200"/>
      <c r="HEJ118" s="200"/>
      <c r="HEK118" s="200"/>
      <c r="HEL118" s="200"/>
      <c r="HEM118" s="200"/>
      <c r="HEN118" s="200"/>
      <c r="HEO118" s="200"/>
      <c r="HEP118" s="200"/>
      <c r="HEQ118" s="200"/>
      <c r="HER118" s="200"/>
      <c r="HES118" s="200"/>
      <c r="HET118" s="200"/>
      <c r="HEU118" s="200"/>
      <c r="HEV118" s="200"/>
      <c r="HEW118" s="200"/>
      <c r="HEX118" s="200"/>
      <c r="HEY118" s="200"/>
      <c r="HEZ118" s="200"/>
      <c r="HFA118" s="200"/>
      <c r="HFB118" s="200"/>
      <c r="HFC118" s="200"/>
      <c r="HFD118" s="200"/>
      <c r="HFE118" s="200"/>
      <c r="HFF118" s="200"/>
      <c r="HFG118" s="200"/>
      <c r="HFH118" s="200"/>
      <c r="HFI118" s="200"/>
      <c r="HFJ118" s="200"/>
      <c r="HFK118" s="200"/>
      <c r="HFL118" s="200"/>
      <c r="HFM118" s="200"/>
      <c r="HFN118" s="200"/>
      <c r="HFO118" s="200"/>
      <c r="HFP118" s="200"/>
      <c r="HFQ118" s="200"/>
      <c r="HFR118" s="200"/>
      <c r="HFS118" s="200"/>
      <c r="HFT118" s="200"/>
      <c r="HFU118" s="200"/>
      <c r="HFV118" s="200"/>
      <c r="HFW118" s="200"/>
      <c r="HFX118" s="200"/>
      <c r="HFY118" s="200"/>
      <c r="HFZ118" s="200"/>
      <c r="HGA118" s="200"/>
      <c r="HGB118" s="200"/>
      <c r="HGC118" s="200"/>
      <c r="HGD118" s="200"/>
      <c r="HGE118" s="200"/>
      <c r="HGF118" s="200"/>
      <c r="HGG118" s="200"/>
      <c r="HGH118" s="200"/>
      <c r="HGI118" s="200"/>
      <c r="HGJ118" s="200"/>
      <c r="HGK118" s="200"/>
      <c r="HGL118" s="200"/>
      <c r="HGM118" s="200"/>
      <c r="HGN118" s="200"/>
      <c r="HGO118" s="200"/>
      <c r="HGP118" s="200"/>
      <c r="HGQ118" s="200"/>
      <c r="HGR118" s="200"/>
      <c r="HGS118" s="200"/>
      <c r="HGT118" s="200"/>
      <c r="HGU118" s="200"/>
      <c r="HGV118" s="200"/>
      <c r="HGW118" s="200"/>
      <c r="HGX118" s="200"/>
      <c r="HGY118" s="200"/>
      <c r="HGZ118" s="200"/>
      <c r="HHA118" s="200"/>
      <c r="HHB118" s="200"/>
      <c r="HHC118" s="200"/>
      <c r="HHD118" s="200"/>
      <c r="HHE118" s="200"/>
      <c r="HHF118" s="200"/>
      <c r="HHG118" s="200"/>
      <c r="HHH118" s="200"/>
      <c r="HHI118" s="200"/>
      <c r="HHJ118" s="200"/>
      <c r="HHK118" s="200"/>
      <c r="HHL118" s="200"/>
      <c r="HHM118" s="200"/>
      <c r="HHN118" s="200"/>
      <c r="HHO118" s="200"/>
      <c r="HHP118" s="200"/>
      <c r="HHQ118" s="200"/>
      <c r="HHR118" s="200"/>
      <c r="HHS118" s="200"/>
      <c r="HHT118" s="200"/>
      <c r="HHU118" s="200"/>
      <c r="HHV118" s="200"/>
      <c r="HHW118" s="200"/>
      <c r="HHX118" s="200"/>
      <c r="HHY118" s="200"/>
      <c r="HHZ118" s="200"/>
      <c r="HIA118" s="200"/>
      <c r="HIB118" s="200"/>
      <c r="HIC118" s="200"/>
      <c r="HID118" s="200"/>
      <c r="HIE118" s="200"/>
      <c r="HIF118" s="200"/>
      <c r="HIG118" s="200"/>
      <c r="HIH118" s="200"/>
      <c r="HII118" s="200"/>
      <c r="HIJ118" s="200"/>
      <c r="HIK118" s="200"/>
      <c r="HIL118" s="200"/>
      <c r="HIM118" s="200"/>
      <c r="HIN118" s="200"/>
      <c r="HIO118" s="200"/>
      <c r="HIP118" s="200"/>
      <c r="HIQ118" s="200"/>
      <c r="HIR118" s="200"/>
      <c r="HIS118" s="200"/>
      <c r="HIT118" s="200"/>
      <c r="HIU118" s="200"/>
      <c r="HIV118" s="200"/>
      <c r="HIW118" s="200"/>
      <c r="HIX118" s="200"/>
      <c r="HIY118" s="200"/>
      <c r="HIZ118" s="200"/>
      <c r="HJA118" s="200"/>
      <c r="HJB118" s="200"/>
      <c r="HJC118" s="200"/>
      <c r="HJD118" s="200"/>
      <c r="HJE118" s="200"/>
      <c r="HJF118" s="200"/>
      <c r="HJG118" s="200"/>
      <c r="HJH118" s="200"/>
      <c r="HJI118" s="200"/>
      <c r="HJJ118" s="200"/>
      <c r="HJK118" s="200"/>
      <c r="HJL118" s="200"/>
      <c r="HJM118" s="200"/>
      <c r="HJN118" s="200"/>
      <c r="HJO118" s="200"/>
      <c r="HJP118" s="200"/>
      <c r="HJQ118" s="200"/>
      <c r="HJR118" s="200"/>
      <c r="HJS118" s="200"/>
      <c r="HJT118" s="200"/>
      <c r="HJU118" s="200"/>
      <c r="HJV118" s="200"/>
      <c r="HJW118" s="200"/>
      <c r="HJX118" s="200"/>
      <c r="HJY118" s="200"/>
      <c r="HJZ118" s="200"/>
      <c r="HKA118" s="200"/>
      <c r="HKB118" s="200"/>
      <c r="HKC118" s="200"/>
      <c r="HKD118" s="200"/>
      <c r="HKE118" s="200"/>
      <c r="HKF118" s="200"/>
      <c r="HKG118" s="200"/>
      <c r="HKH118" s="200"/>
      <c r="HKI118" s="200"/>
      <c r="HKJ118" s="200"/>
      <c r="HKK118" s="200"/>
      <c r="HKL118" s="200"/>
      <c r="HKM118" s="200"/>
      <c r="HKN118" s="200"/>
      <c r="HKO118" s="200"/>
      <c r="HKP118" s="200"/>
      <c r="HKQ118" s="200"/>
      <c r="HKR118" s="200"/>
      <c r="HKS118" s="200"/>
      <c r="HKT118" s="200"/>
      <c r="HKU118" s="200"/>
      <c r="HKV118" s="200"/>
      <c r="HKW118" s="200"/>
      <c r="HKX118" s="200"/>
      <c r="HKY118" s="200"/>
      <c r="HKZ118" s="200"/>
      <c r="HLA118" s="200"/>
      <c r="HLB118" s="200"/>
      <c r="HLC118" s="200"/>
      <c r="HLD118" s="200"/>
      <c r="HLE118" s="200"/>
      <c r="HLF118" s="200"/>
      <c r="HLG118" s="200"/>
      <c r="HLH118" s="200"/>
      <c r="HLI118" s="200"/>
      <c r="HLJ118" s="200"/>
      <c r="HLK118" s="200"/>
      <c r="HLL118" s="200"/>
      <c r="HLM118" s="200"/>
      <c r="HLN118" s="200"/>
      <c r="HLO118" s="200"/>
      <c r="HLP118" s="200"/>
      <c r="HLQ118" s="200"/>
      <c r="HLR118" s="200"/>
      <c r="HLS118" s="200"/>
      <c r="HLT118" s="200"/>
      <c r="HLU118" s="200"/>
      <c r="HLV118" s="200"/>
      <c r="HLW118" s="200"/>
      <c r="HLX118" s="200"/>
      <c r="HLY118" s="200"/>
      <c r="HLZ118" s="200"/>
      <c r="HMA118" s="200"/>
      <c r="HMB118" s="200"/>
      <c r="HMC118" s="200"/>
      <c r="HMD118" s="200"/>
      <c r="HME118" s="200"/>
      <c r="HMF118" s="200"/>
      <c r="HMG118" s="200"/>
      <c r="HMH118" s="200"/>
      <c r="HMI118" s="200"/>
      <c r="HMJ118" s="200"/>
      <c r="HMK118" s="200"/>
      <c r="HML118" s="200"/>
      <c r="HMM118" s="200"/>
      <c r="HMN118" s="200"/>
      <c r="HMO118" s="200"/>
      <c r="HMP118" s="200"/>
      <c r="HMQ118" s="200"/>
      <c r="HMR118" s="200"/>
      <c r="HMS118" s="200"/>
      <c r="HMT118" s="200"/>
      <c r="HMU118" s="200"/>
      <c r="HMV118" s="200"/>
      <c r="HMW118" s="200"/>
      <c r="HMX118" s="200"/>
      <c r="HMY118" s="200"/>
      <c r="HMZ118" s="200"/>
      <c r="HNA118" s="200"/>
      <c r="HNB118" s="200"/>
      <c r="HNC118" s="200"/>
      <c r="HND118" s="200"/>
      <c r="HNE118" s="200"/>
      <c r="HNF118" s="200"/>
      <c r="HNG118" s="200"/>
      <c r="HNH118" s="200"/>
      <c r="HNI118" s="200"/>
      <c r="HNJ118" s="200"/>
      <c r="HNK118" s="200"/>
      <c r="HNL118" s="200"/>
      <c r="HNM118" s="200"/>
      <c r="HNN118" s="200"/>
      <c r="HNO118" s="200"/>
      <c r="HNP118" s="200"/>
      <c r="HNQ118" s="200"/>
      <c r="HNR118" s="200"/>
      <c r="HNS118" s="200"/>
      <c r="HNT118" s="200"/>
      <c r="HNU118" s="200"/>
      <c r="HNV118" s="200"/>
      <c r="HNW118" s="200"/>
      <c r="HNX118" s="200"/>
      <c r="HNY118" s="200"/>
      <c r="HNZ118" s="200"/>
      <c r="HOA118" s="200"/>
      <c r="HOB118" s="200"/>
      <c r="HOC118" s="200"/>
      <c r="HOD118" s="200"/>
      <c r="HOE118" s="200"/>
      <c r="HOF118" s="200"/>
      <c r="HOG118" s="200"/>
      <c r="HOH118" s="200"/>
      <c r="HOI118" s="200"/>
      <c r="HOJ118" s="200"/>
      <c r="HOK118" s="200"/>
      <c r="HOL118" s="200"/>
      <c r="HOM118" s="200"/>
      <c r="HON118" s="200"/>
      <c r="HOO118" s="200"/>
      <c r="HOP118" s="200"/>
      <c r="HOQ118" s="200"/>
      <c r="HOR118" s="200"/>
      <c r="HOS118" s="200"/>
      <c r="HOT118" s="200"/>
      <c r="HOU118" s="200"/>
      <c r="HOV118" s="200"/>
      <c r="HOW118" s="200"/>
      <c r="HOX118" s="200"/>
      <c r="HOY118" s="200"/>
      <c r="HOZ118" s="200"/>
      <c r="HPA118" s="200"/>
      <c r="HPB118" s="200"/>
      <c r="HPC118" s="200"/>
      <c r="HPD118" s="200"/>
      <c r="HPE118" s="200"/>
      <c r="HPF118" s="200"/>
      <c r="HPG118" s="200"/>
      <c r="HPH118" s="200"/>
      <c r="HPI118" s="200"/>
      <c r="HPJ118" s="200"/>
      <c r="HPK118" s="200"/>
      <c r="HPL118" s="200"/>
      <c r="HPM118" s="200"/>
      <c r="HPN118" s="200"/>
      <c r="HPO118" s="200"/>
      <c r="HPP118" s="200"/>
      <c r="HPQ118" s="200"/>
      <c r="HPR118" s="200"/>
      <c r="HPS118" s="200"/>
      <c r="HPT118" s="200"/>
      <c r="HPU118" s="200"/>
      <c r="HPV118" s="200"/>
      <c r="HPW118" s="200"/>
      <c r="HPX118" s="200"/>
      <c r="HPY118" s="200"/>
      <c r="HPZ118" s="200"/>
      <c r="HQA118" s="200"/>
      <c r="HQB118" s="200"/>
      <c r="HQC118" s="200"/>
      <c r="HQD118" s="200"/>
      <c r="HQE118" s="200"/>
      <c r="HQF118" s="200"/>
      <c r="HQG118" s="200"/>
      <c r="HQH118" s="200"/>
      <c r="HQI118" s="200"/>
      <c r="HQJ118" s="200"/>
      <c r="HQK118" s="200"/>
      <c r="HQL118" s="200"/>
      <c r="HQM118" s="200"/>
      <c r="HQN118" s="200"/>
      <c r="HQO118" s="200"/>
      <c r="HQP118" s="200"/>
      <c r="HQQ118" s="200"/>
      <c r="HQR118" s="200"/>
      <c r="HQS118" s="200"/>
      <c r="HQT118" s="200"/>
      <c r="HQU118" s="200"/>
      <c r="HQV118" s="200"/>
      <c r="HQW118" s="200"/>
      <c r="HQX118" s="200"/>
      <c r="HQY118" s="200"/>
      <c r="HQZ118" s="200"/>
      <c r="HRA118" s="200"/>
      <c r="HRB118" s="200"/>
      <c r="HRC118" s="200"/>
      <c r="HRD118" s="200"/>
      <c r="HRE118" s="200"/>
      <c r="HRF118" s="200"/>
      <c r="HRG118" s="200"/>
      <c r="HRH118" s="200"/>
      <c r="HRI118" s="200"/>
      <c r="HRJ118" s="200"/>
      <c r="HRK118" s="200"/>
      <c r="HRL118" s="200"/>
      <c r="HRM118" s="200"/>
      <c r="HRN118" s="200"/>
      <c r="HRO118" s="200"/>
      <c r="HRP118" s="200"/>
      <c r="HRQ118" s="200"/>
      <c r="HRR118" s="200"/>
      <c r="HRS118" s="200"/>
      <c r="HRT118" s="200"/>
      <c r="HRU118" s="200"/>
      <c r="HRV118" s="200"/>
      <c r="HRW118" s="200"/>
      <c r="HRX118" s="200"/>
      <c r="HRY118" s="200"/>
      <c r="HRZ118" s="200"/>
      <c r="HSA118" s="200"/>
      <c r="HSB118" s="200"/>
      <c r="HSC118" s="200"/>
      <c r="HSD118" s="200"/>
      <c r="HSE118" s="200"/>
      <c r="HSF118" s="200"/>
      <c r="HSG118" s="200"/>
      <c r="HSH118" s="200"/>
      <c r="HSI118" s="200"/>
      <c r="HSJ118" s="200"/>
      <c r="HSK118" s="200"/>
      <c r="HSL118" s="200"/>
      <c r="HSM118" s="200"/>
      <c r="HSN118" s="200"/>
      <c r="HSO118" s="200"/>
      <c r="HSP118" s="200"/>
      <c r="HSQ118" s="200"/>
      <c r="HSR118" s="200"/>
      <c r="HSS118" s="200"/>
      <c r="HST118" s="200"/>
      <c r="HSU118" s="200"/>
      <c r="HSV118" s="200"/>
      <c r="HSW118" s="200"/>
      <c r="HSX118" s="200"/>
      <c r="HSY118" s="200"/>
      <c r="HSZ118" s="200"/>
      <c r="HTA118" s="200"/>
      <c r="HTB118" s="200"/>
      <c r="HTC118" s="200"/>
      <c r="HTD118" s="200"/>
      <c r="HTE118" s="200"/>
      <c r="HTF118" s="200"/>
      <c r="HTG118" s="200"/>
      <c r="HTH118" s="200"/>
      <c r="HTI118" s="200"/>
      <c r="HTJ118" s="200"/>
      <c r="HTK118" s="200"/>
      <c r="HTL118" s="200"/>
      <c r="HTM118" s="200"/>
      <c r="HTN118" s="200"/>
      <c r="HTO118" s="200"/>
      <c r="HTP118" s="200"/>
      <c r="HTQ118" s="200"/>
      <c r="HTR118" s="200"/>
      <c r="HTS118" s="200"/>
      <c r="HTT118" s="200"/>
      <c r="HTU118" s="200"/>
      <c r="HTV118" s="200"/>
      <c r="HTW118" s="200"/>
      <c r="HTX118" s="200"/>
      <c r="HTY118" s="200"/>
      <c r="HTZ118" s="200"/>
      <c r="HUA118" s="200"/>
      <c r="HUB118" s="200"/>
      <c r="HUC118" s="200"/>
      <c r="HUD118" s="200"/>
      <c r="HUE118" s="200"/>
      <c r="HUF118" s="200"/>
      <c r="HUG118" s="200"/>
      <c r="HUH118" s="200"/>
      <c r="HUI118" s="200"/>
      <c r="HUJ118" s="200"/>
      <c r="HUK118" s="200"/>
      <c r="HUL118" s="200"/>
      <c r="HUM118" s="200"/>
      <c r="HUN118" s="200"/>
      <c r="HUO118" s="200"/>
      <c r="HUP118" s="200"/>
      <c r="HUQ118" s="200"/>
      <c r="HUR118" s="200"/>
      <c r="HUS118" s="200"/>
      <c r="HUT118" s="200"/>
      <c r="HUU118" s="200"/>
      <c r="HUV118" s="200"/>
      <c r="HUW118" s="200"/>
      <c r="HUX118" s="200"/>
      <c r="HUY118" s="200"/>
      <c r="HUZ118" s="200"/>
      <c r="HVA118" s="200"/>
      <c r="HVB118" s="200"/>
      <c r="HVC118" s="200"/>
      <c r="HVD118" s="200"/>
      <c r="HVE118" s="200"/>
      <c r="HVF118" s="200"/>
      <c r="HVG118" s="200"/>
      <c r="HVH118" s="200"/>
      <c r="HVI118" s="200"/>
      <c r="HVJ118" s="200"/>
      <c r="HVK118" s="200"/>
      <c r="HVL118" s="200"/>
      <c r="HVM118" s="200"/>
      <c r="HVN118" s="200"/>
      <c r="HVO118" s="200"/>
      <c r="HVP118" s="200"/>
      <c r="HVQ118" s="200"/>
      <c r="HVR118" s="200"/>
      <c r="HVS118" s="200"/>
      <c r="HVT118" s="200"/>
      <c r="HVU118" s="200"/>
      <c r="HVV118" s="200"/>
      <c r="HVW118" s="200"/>
      <c r="HVX118" s="200"/>
      <c r="HVY118" s="200"/>
      <c r="HVZ118" s="200"/>
      <c r="HWA118" s="200"/>
      <c r="HWB118" s="200"/>
      <c r="HWC118" s="200"/>
      <c r="HWD118" s="200"/>
      <c r="HWE118" s="200"/>
      <c r="HWF118" s="200"/>
      <c r="HWG118" s="200"/>
      <c r="HWH118" s="200"/>
      <c r="HWI118" s="200"/>
      <c r="HWJ118" s="200"/>
      <c r="HWK118" s="200"/>
      <c r="HWL118" s="200"/>
      <c r="HWM118" s="200"/>
      <c r="HWN118" s="200"/>
      <c r="HWO118" s="200"/>
      <c r="HWP118" s="200"/>
      <c r="HWQ118" s="200"/>
      <c r="HWR118" s="200"/>
      <c r="HWS118" s="200"/>
      <c r="HWT118" s="200"/>
      <c r="HWU118" s="200"/>
      <c r="HWV118" s="200"/>
      <c r="HWW118" s="200"/>
      <c r="HWX118" s="200"/>
      <c r="HWY118" s="200"/>
      <c r="HWZ118" s="200"/>
      <c r="HXA118" s="200"/>
      <c r="HXB118" s="200"/>
      <c r="HXC118" s="200"/>
      <c r="HXD118" s="200"/>
      <c r="HXE118" s="200"/>
      <c r="HXF118" s="200"/>
      <c r="HXG118" s="200"/>
      <c r="HXH118" s="200"/>
      <c r="HXI118" s="200"/>
      <c r="HXJ118" s="200"/>
      <c r="HXK118" s="200"/>
      <c r="HXL118" s="200"/>
      <c r="HXM118" s="200"/>
      <c r="HXN118" s="200"/>
      <c r="HXO118" s="200"/>
      <c r="HXP118" s="200"/>
      <c r="HXQ118" s="200"/>
      <c r="HXR118" s="200"/>
      <c r="HXS118" s="200"/>
      <c r="HXT118" s="200"/>
      <c r="HXU118" s="200"/>
      <c r="HXV118" s="200"/>
      <c r="HXW118" s="200"/>
      <c r="HXX118" s="200"/>
      <c r="HXY118" s="200"/>
      <c r="HXZ118" s="200"/>
      <c r="HYA118" s="200"/>
      <c r="HYB118" s="200"/>
      <c r="HYC118" s="200"/>
      <c r="HYD118" s="200"/>
      <c r="HYE118" s="200"/>
      <c r="HYF118" s="200"/>
      <c r="HYG118" s="200"/>
      <c r="HYH118" s="200"/>
      <c r="HYI118" s="200"/>
      <c r="HYJ118" s="200"/>
      <c r="HYK118" s="200"/>
      <c r="HYL118" s="200"/>
      <c r="HYM118" s="200"/>
      <c r="HYN118" s="200"/>
      <c r="HYO118" s="200"/>
      <c r="HYP118" s="200"/>
      <c r="HYQ118" s="200"/>
      <c r="HYR118" s="200"/>
      <c r="HYS118" s="200"/>
      <c r="HYT118" s="200"/>
      <c r="HYU118" s="200"/>
      <c r="HYV118" s="200"/>
      <c r="HYW118" s="200"/>
      <c r="HYX118" s="200"/>
      <c r="HYY118" s="200"/>
      <c r="HYZ118" s="200"/>
      <c r="HZA118" s="200"/>
      <c r="HZB118" s="200"/>
      <c r="HZC118" s="200"/>
      <c r="HZD118" s="200"/>
      <c r="HZE118" s="200"/>
      <c r="HZF118" s="200"/>
      <c r="HZG118" s="200"/>
      <c r="HZH118" s="200"/>
      <c r="HZI118" s="200"/>
      <c r="HZJ118" s="200"/>
      <c r="HZK118" s="200"/>
      <c r="HZL118" s="200"/>
      <c r="HZM118" s="200"/>
      <c r="HZN118" s="200"/>
      <c r="HZO118" s="200"/>
      <c r="HZP118" s="200"/>
      <c r="HZQ118" s="200"/>
      <c r="HZR118" s="200"/>
      <c r="HZS118" s="200"/>
      <c r="HZT118" s="200"/>
      <c r="HZU118" s="200"/>
      <c r="HZV118" s="200"/>
      <c r="HZW118" s="200"/>
      <c r="HZX118" s="200"/>
      <c r="HZY118" s="200"/>
      <c r="HZZ118" s="200"/>
      <c r="IAA118" s="200"/>
      <c r="IAB118" s="200"/>
      <c r="IAC118" s="200"/>
      <c r="IAD118" s="200"/>
      <c r="IAE118" s="200"/>
      <c r="IAF118" s="200"/>
      <c r="IAG118" s="200"/>
      <c r="IAH118" s="200"/>
      <c r="IAI118" s="200"/>
      <c r="IAJ118" s="200"/>
      <c r="IAK118" s="200"/>
      <c r="IAL118" s="200"/>
      <c r="IAM118" s="200"/>
      <c r="IAN118" s="200"/>
      <c r="IAO118" s="200"/>
      <c r="IAP118" s="200"/>
      <c r="IAQ118" s="200"/>
      <c r="IAR118" s="200"/>
      <c r="IAS118" s="200"/>
      <c r="IAT118" s="200"/>
      <c r="IAU118" s="200"/>
      <c r="IAV118" s="200"/>
      <c r="IAW118" s="200"/>
      <c r="IAX118" s="200"/>
      <c r="IAY118" s="200"/>
      <c r="IAZ118" s="200"/>
      <c r="IBA118" s="200"/>
      <c r="IBB118" s="200"/>
      <c r="IBC118" s="200"/>
      <c r="IBD118" s="200"/>
      <c r="IBE118" s="200"/>
      <c r="IBF118" s="200"/>
      <c r="IBG118" s="200"/>
      <c r="IBH118" s="200"/>
      <c r="IBI118" s="200"/>
      <c r="IBJ118" s="200"/>
      <c r="IBK118" s="200"/>
      <c r="IBL118" s="200"/>
      <c r="IBM118" s="200"/>
      <c r="IBN118" s="200"/>
      <c r="IBO118" s="200"/>
      <c r="IBP118" s="200"/>
      <c r="IBQ118" s="200"/>
      <c r="IBR118" s="200"/>
      <c r="IBS118" s="200"/>
      <c r="IBT118" s="200"/>
      <c r="IBU118" s="200"/>
      <c r="IBV118" s="200"/>
      <c r="IBW118" s="200"/>
      <c r="IBX118" s="200"/>
      <c r="IBY118" s="200"/>
      <c r="IBZ118" s="200"/>
      <c r="ICA118" s="200"/>
      <c r="ICB118" s="200"/>
      <c r="ICC118" s="200"/>
      <c r="ICD118" s="200"/>
      <c r="ICE118" s="200"/>
      <c r="ICF118" s="200"/>
      <c r="ICG118" s="200"/>
      <c r="ICH118" s="200"/>
      <c r="ICI118" s="200"/>
      <c r="ICJ118" s="200"/>
      <c r="ICK118" s="200"/>
      <c r="ICL118" s="200"/>
      <c r="ICM118" s="200"/>
      <c r="ICN118" s="200"/>
      <c r="ICO118" s="200"/>
      <c r="ICP118" s="200"/>
      <c r="ICQ118" s="200"/>
      <c r="ICR118" s="200"/>
      <c r="ICS118" s="200"/>
      <c r="ICT118" s="200"/>
      <c r="ICU118" s="200"/>
      <c r="ICV118" s="200"/>
      <c r="ICW118" s="200"/>
      <c r="ICX118" s="200"/>
      <c r="ICY118" s="200"/>
      <c r="ICZ118" s="200"/>
      <c r="IDA118" s="200"/>
      <c r="IDB118" s="200"/>
      <c r="IDC118" s="200"/>
      <c r="IDD118" s="200"/>
      <c r="IDE118" s="200"/>
      <c r="IDF118" s="200"/>
      <c r="IDG118" s="200"/>
      <c r="IDH118" s="200"/>
      <c r="IDI118" s="200"/>
      <c r="IDJ118" s="200"/>
      <c r="IDK118" s="200"/>
      <c r="IDL118" s="200"/>
      <c r="IDM118" s="200"/>
      <c r="IDN118" s="200"/>
      <c r="IDO118" s="200"/>
      <c r="IDP118" s="200"/>
      <c r="IDQ118" s="200"/>
      <c r="IDR118" s="200"/>
      <c r="IDS118" s="200"/>
      <c r="IDT118" s="200"/>
      <c r="IDU118" s="200"/>
      <c r="IDV118" s="200"/>
      <c r="IDW118" s="200"/>
      <c r="IDX118" s="200"/>
      <c r="IDY118" s="200"/>
      <c r="IDZ118" s="200"/>
      <c r="IEA118" s="200"/>
      <c r="IEB118" s="200"/>
      <c r="IEC118" s="200"/>
      <c r="IED118" s="200"/>
      <c r="IEE118" s="200"/>
      <c r="IEF118" s="200"/>
      <c r="IEG118" s="200"/>
      <c r="IEH118" s="200"/>
      <c r="IEI118" s="200"/>
      <c r="IEJ118" s="200"/>
      <c r="IEK118" s="200"/>
      <c r="IEL118" s="200"/>
      <c r="IEM118" s="200"/>
      <c r="IEN118" s="200"/>
      <c r="IEO118" s="200"/>
      <c r="IEP118" s="200"/>
      <c r="IEQ118" s="200"/>
      <c r="IER118" s="200"/>
      <c r="IES118" s="200"/>
      <c r="IET118" s="200"/>
      <c r="IEU118" s="200"/>
      <c r="IEV118" s="200"/>
      <c r="IEW118" s="200"/>
      <c r="IEX118" s="200"/>
      <c r="IEY118" s="200"/>
      <c r="IEZ118" s="200"/>
      <c r="IFA118" s="200"/>
      <c r="IFB118" s="200"/>
      <c r="IFC118" s="200"/>
      <c r="IFD118" s="200"/>
      <c r="IFE118" s="200"/>
      <c r="IFF118" s="200"/>
      <c r="IFG118" s="200"/>
      <c r="IFH118" s="200"/>
      <c r="IFI118" s="200"/>
      <c r="IFJ118" s="200"/>
      <c r="IFK118" s="200"/>
      <c r="IFL118" s="200"/>
      <c r="IFM118" s="200"/>
      <c r="IFN118" s="200"/>
      <c r="IFO118" s="200"/>
      <c r="IFP118" s="200"/>
      <c r="IFQ118" s="200"/>
      <c r="IFR118" s="200"/>
      <c r="IFS118" s="200"/>
      <c r="IFT118" s="200"/>
      <c r="IFU118" s="200"/>
      <c r="IFV118" s="200"/>
      <c r="IFW118" s="200"/>
      <c r="IFX118" s="200"/>
      <c r="IFY118" s="200"/>
      <c r="IFZ118" s="200"/>
      <c r="IGA118" s="200"/>
      <c r="IGB118" s="200"/>
      <c r="IGC118" s="200"/>
      <c r="IGD118" s="200"/>
      <c r="IGE118" s="200"/>
      <c r="IGF118" s="200"/>
      <c r="IGG118" s="200"/>
      <c r="IGH118" s="200"/>
      <c r="IGI118" s="200"/>
      <c r="IGJ118" s="200"/>
      <c r="IGK118" s="200"/>
      <c r="IGL118" s="200"/>
      <c r="IGM118" s="200"/>
      <c r="IGN118" s="200"/>
      <c r="IGO118" s="200"/>
      <c r="IGP118" s="200"/>
      <c r="IGQ118" s="200"/>
      <c r="IGR118" s="200"/>
      <c r="IGS118" s="200"/>
      <c r="IGT118" s="200"/>
      <c r="IGU118" s="200"/>
      <c r="IGV118" s="200"/>
      <c r="IGW118" s="200"/>
      <c r="IGX118" s="200"/>
      <c r="IGY118" s="200"/>
      <c r="IGZ118" s="200"/>
      <c r="IHA118" s="200"/>
      <c r="IHB118" s="200"/>
      <c r="IHC118" s="200"/>
      <c r="IHD118" s="200"/>
      <c r="IHE118" s="200"/>
      <c r="IHF118" s="200"/>
      <c r="IHG118" s="200"/>
      <c r="IHH118" s="200"/>
      <c r="IHI118" s="200"/>
      <c r="IHJ118" s="200"/>
      <c r="IHK118" s="200"/>
      <c r="IHL118" s="200"/>
      <c r="IHM118" s="200"/>
      <c r="IHN118" s="200"/>
      <c r="IHO118" s="200"/>
      <c r="IHP118" s="200"/>
      <c r="IHQ118" s="200"/>
      <c r="IHR118" s="200"/>
      <c r="IHS118" s="200"/>
      <c r="IHT118" s="200"/>
      <c r="IHU118" s="200"/>
      <c r="IHV118" s="200"/>
      <c r="IHW118" s="200"/>
      <c r="IHX118" s="200"/>
      <c r="IHY118" s="200"/>
      <c r="IHZ118" s="200"/>
      <c r="IIA118" s="200"/>
      <c r="IIB118" s="200"/>
      <c r="IIC118" s="200"/>
      <c r="IID118" s="200"/>
      <c r="IIE118" s="200"/>
      <c r="IIF118" s="200"/>
      <c r="IIG118" s="200"/>
      <c r="IIH118" s="200"/>
      <c r="III118" s="200"/>
      <c r="IIJ118" s="200"/>
      <c r="IIK118" s="200"/>
      <c r="IIL118" s="200"/>
      <c r="IIM118" s="200"/>
      <c r="IIN118" s="200"/>
      <c r="IIO118" s="200"/>
      <c r="IIP118" s="200"/>
      <c r="IIQ118" s="200"/>
      <c r="IIR118" s="200"/>
      <c r="IIS118" s="200"/>
      <c r="IIT118" s="200"/>
      <c r="IIU118" s="200"/>
      <c r="IIV118" s="200"/>
      <c r="IIW118" s="200"/>
      <c r="IIX118" s="200"/>
      <c r="IIY118" s="200"/>
      <c r="IIZ118" s="200"/>
      <c r="IJA118" s="200"/>
      <c r="IJB118" s="200"/>
      <c r="IJC118" s="200"/>
      <c r="IJD118" s="200"/>
      <c r="IJE118" s="200"/>
      <c r="IJF118" s="200"/>
      <c r="IJG118" s="200"/>
      <c r="IJH118" s="200"/>
      <c r="IJI118" s="200"/>
      <c r="IJJ118" s="200"/>
      <c r="IJK118" s="200"/>
      <c r="IJL118" s="200"/>
      <c r="IJM118" s="200"/>
      <c r="IJN118" s="200"/>
      <c r="IJO118" s="200"/>
      <c r="IJP118" s="200"/>
      <c r="IJQ118" s="200"/>
      <c r="IJR118" s="200"/>
      <c r="IJS118" s="200"/>
      <c r="IJT118" s="200"/>
      <c r="IJU118" s="200"/>
      <c r="IJV118" s="200"/>
      <c r="IJW118" s="200"/>
      <c r="IJX118" s="200"/>
      <c r="IJY118" s="200"/>
      <c r="IJZ118" s="200"/>
      <c r="IKA118" s="200"/>
      <c r="IKB118" s="200"/>
      <c r="IKC118" s="200"/>
      <c r="IKD118" s="200"/>
      <c r="IKE118" s="200"/>
      <c r="IKF118" s="200"/>
      <c r="IKG118" s="200"/>
      <c r="IKH118" s="200"/>
      <c r="IKI118" s="200"/>
      <c r="IKJ118" s="200"/>
      <c r="IKK118" s="200"/>
      <c r="IKL118" s="200"/>
      <c r="IKM118" s="200"/>
      <c r="IKN118" s="200"/>
      <c r="IKO118" s="200"/>
      <c r="IKP118" s="200"/>
      <c r="IKQ118" s="200"/>
      <c r="IKR118" s="200"/>
      <c r="IKS118" s="200"/>
      <c r="IKT118" s="200"/>
      <c r="IKU118" s="200"/>
      <c r="IKV118" s="200"/>
      <c r="IKW118" s="200"/>
      <c r="IKX118" s="200"/>
      <c r="IKY118" s="200"/>
      <c r="IKZ118" s="200"/>
      <c r="ILA118" s="200"/>
      <c r="ILB118" s="200"/>
      <c r="ILC118" s="200"/>
      <c r="ILD118" s="200"/>
      <c r="ILE118" s="200"/>
      <c r="ILF118" s="200"/>
      <c r="ILG118" s="200"/>
      <c r="ILH118" s="200"/>
      <c r="ILI118" s="200"/>
      <c r="ILJ118" s="200"/>
      <c r="ILK118" s="200"/>
      <c r="ILL118" s="200"/>
      <c r="ILM118" s="200"/>
      <c r="ILN118" s="200"/>
      <c r="ILO118" s="200"/>
      <c r="ILP118" s="200"/>
      <c r="ILQ118" s="200"/>
      <c r="ILR118" s="200"/>
      <c r="ILS118" s="200"/>
      <c r="ILT118" s="200"/>
      <c r="ILU118" s="200"/>
      <c r="ILV118" s="200"/>
      <c r="ILW118" s="200"/>
      <c r="ILX118" s="200"/>
      <c r="ILY118" s="200"/>
      <c r="ILZ118" s="200"/>
      <c r="IMA118" s="200"/>
      <c r="IMB118" s="200"/>
      <c r="IMC118" s="200"/>
      <c r="IMD118" s="200"/>
      <c r="IME118" s="200"/>
      <c r="IMF118" s="200"/>
      <c r="IMG118" s="200"/>
      <c r="IMH118" s="200"/>
      <c r="IMI118" s="200"/>
      <c r="IMJ118" s="200"/>
      <c r="IMK118" s="200"/>
      <c r="IML118" s="200"/>
      <c r="IMM118" s="200"/>
      <c r="IMN118" s="200"/>
      <c r="IMO118" s="200"/>
      <c r="IMP118" s="200"/>
      <c r="IMQ118" s="200"/>
      <c r="IMR118" s="200"/>
      <c r="IMS118" s="200"/>
      <c r="IMT118" s="200"/>
      <c r="IMU118" s="200"/>
      <c r="IMV118" s="200"/>
      <c r="IMW118" s="200"/>
      <c r="IMX118" s="200"/>
      <c r="IMY118" s="200"/>
      <c r="IMZ118" s="200"/>
      <c r="INA118" s="200"/>
      <c r="INB118" s="200"/>
      <c r="INC118" s="200"/>
      <c r="IND118" s="200"/>
      <c r="INE118" s="200"/>
      <c r="INF118" s="200"/>
      <c r="ING118" s="200"/>
      <c r="INH118" s="200"/>
      <c r="INI118" s="200"/>
      <c r="INJ118" s="200"/>
      <c r="INK118" s="200"/>
      <c r="INL118" s="200"/>
      <c r="INM118" s="200"/>
      <c r="INN118" s="200"/>
      <c r="INO118" s="200"/>
      <c r="INP118" s="200"/>
      <c r="INQ118" s="200"/>
      <c r="INR118" s="200"/>
      <c r="INS118" s="200"/>
      <c r="INT118" s="200"/>
      <c r="INU118" s="200"/>
      <c r="INV118" s="200"/>
      <c r="INW118" s="200"/>
      <c r="INX118" s="200"/>
      <c r="INY118" s="200"/>
      <c r="INZ118" s="200"/>
      <c r="IOA118" s="200"/>
      <c r="IOB118" s="200"/>
      <c r="IOC118" s="200"/>
      <c r="IOD118" s="200"/>
      <c r="IOE118" s="200"/>
      <c r="IOF118" s="200"/>
      <c r="IOG118" s="200"/>
      <c r="IOH118" s="200"/>
      <c r="IOI118" s="200"/>
      <c r="IOJ118" s="200"/>
      <c r="IOK118" s="200"/>
      <c r="IOL118" s="200"/>
      <c r="IOM118" s="200"/>
      <c r="ION118" s="200"/>
      <c r="IOO118" s="200"/>
      <c r="IOP118" s="200"/>
      <c r="IOQ118" s="200"/>
      <c r="IOR118" s="200"/>
      <c r="IOS118" s="200"/>
      <c r="IOT118" s="200"/>
      <c r="IOU118" s="200"/>
      <c r="IOV118" s="200"/>
      <c r="IOW118" s="200"/>
      <c r="IOX118" s="200"/>
      <c r="IOY118" s="200"/>
      <c r="IOZ118" s="200"/>
      <c r="IPA118" s="200"/>
      <c r="IPB118" s="200"/>
      <c r="IPC118" s="200"/>
      <c r="IPD118" s="200"/>
      <c r="IPE118" s="200"/>
      <c r="IPF118" s="200"/>
      <c r="IPG118" s="200"/>
      <c r="IPH118" s="200"/>
      <c r="IPI118" s="200"/>
      <c r="IPJ118" s="200"/>
      <c r="IPK118" s="200"/>
      <c r="IPL118" s="200"/>
      <c r="IPM118" s="200"/>
      <c r="IPN118" s="200"/>
      <c r="IPO118" s="200"/>
      <c r="IPP118" s="200"/>
      <c r="IPQ118" s="200"/>
      <c r="IPR118" s="200"/>
      <c r="IPS118" s="200"/>
      <c r="IPT118" s="200"/>
      <c r="IPU118" s="200"/>
      <c r="IPV118" s="200"/>
      <c r="IPW118" s="200"/>
      <c r="IPX118" s="200"/>
      <c r="IPY118" s="200"/>
      <c r="IPZ118" s="200"/>
      <c r="IQA118" s="200"/>
      <c r="IQB118" s="200"/>
      <c r="IQC118" s="200"/>
      <c r="IQD118" s="200"/>
      <c r="IQE118" s="200"/>
      <c r="IQF118" s="200"/>
      <c r="IQG118" s="200"/>
      <c r="IQH118" s="200"/>
      <c r="IQI118" s="200"/>
      <c r="IQJ118" s="200"/>
      <c r="IQK118" s="200"/>
      <c r="IQL118" s="200"/>
      <c r="IQM118" s="200"/>
      <c r="IQN118" s="200"/>
      <c r="IQO118" s="200"/>
      <c r="IQP118" s="200"/>
      <c r="IQQ118" s="200"/>
      <c r="IQR118" s="200"/>
      <c r="IQS118" s="200"/>
      <c r="IQT118" s="200"/>
      <c r="IQU118" s="200"/>
      <c r="IQV118" s="200"/>
      <c r="IQW118" s="200"/>
      <c r="IQX118" s="200"/>
      <c r="IQY118" s="200"/>
      <c r="IQZ118" s="200"/>
      <c r="IRA118" s="200"/>
      <c r="IRB118" s="200"/>
      <c r="IRC118" s="200"/>
      <c r="IRD118" s="200"/>
      <c r="IRE118" s="200"/>
      <c r="IRF118" s="200"/>
      <c r="IRG118" s="200"/>
      <c r="IRH118" s="200"/>
      <c r="IRI118" s="200"/>
      <c r="IRJ118" s="200"/>
      <c r="IRK118" s="200"/>
      <c r="IRL118" s="200"/>
      <c r="IRM118" s="200"/>
      <c r="IRN118" s="200"/>
      <c r="IRO118" s="200"/>
      <c r="IRP118" s="200"/>
      <c r="IRQ118" s="200"/>
      <c r="IRR118" s="200"/>
      <c r="IRS118" s="200"/>
      <c r="IRT118" s="200"/>
      <c r="IRU118" s="200"/>
      <c r="IRV118" s="200"/>
      <c r="IRW118" s="200"/>
      <c r="IRX118" s="200"/>
      <c r="IRY118" s="200"/>
      <c r="IRZ118" s="200"/>
      <c r="ISA118" s="200"/>
      <c r="ISB118" s="200"/>
      <c r="ISC118" s="200"/>
      <c r="ISD118" s="200"/>
      <c r="ISE118" s="200"/>
      <c r="ISF118" s="200"/>
      <c r="ISG118" s="200"/>
      <c r="ISH118" s="200"/>
      <c r="ISI118" s="200"/>
      <c r="ISJ118" s="200"/>
      <c r="ISK118" s="200"/>
      <c r="ISL118" s="200"/>
      <c r="ISM118" s="200"/>
      <c r="ISN118" s="200"/>
      <c r="ISO118" s="200"/>
      <c r="ISP118" s="200"/>
      <c r="ISQ118" s="200"/>
      <c r="ISR118" s="200"/>
      <c r="ISS118" s="200"/>
      <c r="IST118" s="200"/>
      <c r="ISU118" s="200"/>
      <c r="ISV118" s="200"/>
      <c r="ISW118" s="200"/>
      <c r="ISX118" s="200"/>
      <c r="ISY118" s="200"/>
      <c r="ISZ118" s="200"/>
      <c r="ITA118" s="200"/>
      <c r="ITB118" s="200"/>
      <c r="ITC118" s="200"/>
      <c r="ITD118" s="200"/>
      <c r="ITE118" s="200"/>
      <c r="ITF118" s="200"/>
      <c r="ITG118" s="200"/>
      <c r="ITH118" s="200"/>
      <c r="ITI118" s="200"/>
      <c r="ITJ118" s="200"/>
      <c r="ITK118" s="200"/>
      <c r="ITL118" s="200"/>
      <c r="ITM118" s="200"/>
      <c r="ITN118" s="200"/>
      <c r="ITO118" s="200"/>
      <c r="ITP118" s="200"/>
      <c r="ITQ118" s="200"/>
      <c r="ITR118" s="200"/>
      <c r="ITS118" s="200"/>
      <c r="ITT118" s="200"/>
      <c r="ITU118" s="200"/>
      <c r="ITV118" s="200"/>
      <c r="ITW118" s="200"/>
      <c r="ITX118" s="200"/>
      <c r="ITY118" s="200"/>
      <c r="ITZ118" s="200"/>
      <c r="IUA118" s="200"/>
      <c r="IUB118" s="200"/>
      <c r="IUC118" s="200"/>
      <c r="IUD118" s="200"/>
      <c r="IUE118" s="200"/>
      <c r="IUF118" s="200"/>
      <c r="IUG118" s="200"/>
      <c r="IUH118" s="200"/>
      <c r="IUI118" s="200"/>
      <c r="IUJ118" s="200"/>
      <c r="IUK118" s="200"/>
      <c r="IUL118" s="200"/>
      <c r="IUM118" s="200"/>
      <c r="IUN118" s="200"/>
      <c r="IUO118" s="200"/>
      <c r="IUP118" s="200"/>
      <c r="IUQ118" s="200"/>
      <c r="IUR118" s="200"/>
      <c r="IUS118" s="200"/>
      <c r="IUT118" s="200"/>
      <c r="IUU118" s="200"/>
      <c r="IUV118" s="200"/>
      <c r="IUW118" s="200"/>
      <c r="IUX118" s="200"/>
      <c r="IUY118" s="200"/>
      <c r="IUZ118" s="200"/>
      <c r="IVA118" s="200"/>
      <c r="IVB118" s="200"/>
      <c r="IVC118" s="200"/>
      <c r="IVD118" s="200"/>
      <c r="IVE118" s="200"/>
      <c r="IVF118" s="200"/>
      <c r="IVG118" s="200"/>
      <c r="IVH118" s="200"/>
      <c r="IVI118" s="200"/>
      <c r="IVJ118" s="200"/>
      <c r="IVK118" s="200"/>
      <c r="IVL118" s="200"/>
      <c r="IVM118" s="200"/>
      <c r="IVN118" s="200"/>
      <c r="IVO118" s="200"/>
      <c r="IVP118" s="200"/>
      <c r="IVQ118" s="200"/>
      <c r="IVR118" s="200"/>
      <c r="IVS118" s="200"/>
      <c r="IVT118" s="200"/>
      <c r="IVU118" s="200"/>
      <c r="IVV118" s="200"/>
      <c r="IVW118" s="200"/>
      <c r="IVX118" s="200"/>
      <c r="IVY118" s="200"/>
      <c r="IVZ118" s="200"/>
      <c r="IWA118" s="200"/>
      <c r="IWB118" s="200"/>
      <c r="IWC118" s="200"/>
      <c r="IWD118" s="200"/>
      <c r="IWE118" s="200"/>
      <c r="IWF118" s="200"/>
      <c r="IWG118" s="200"/>
      <c r="IWH118" s="200"/>
      <c r="IWI118" s="200"/>
      <c r="IWJ118" s="200"/>
      <c r="IWK118" s="200"/>
      <c r="IWL118" s="200"/>
      <c r="IWM118" s="200"/>
      <c r="IWN118" s="200"/>
      <c r="IWO118" s="200"/>
      <c r="IWP118" s="200"/>
      <c r="IWQ118" s="200"/>
      <c r="IWR118" s="200"/>
      <c r="IWS118" s="200"/>
      <c r="IWT118" s="200"/>
      <c r="IWU118" s="200"/>
      <c r="IWV118" s="200"/>
      <c r="IWW118" s="200"/>
      <c r="IWX118" s="200"/>
      <c r="IWY118" s="200"/>
      <c r="IWZ118" s="200"/>
      <c r="IXA118" s="200"/>
      <c r="IXB118" s="200"/>
      <c r="IXC118" s="200"/>
      <c r="IXD118" s="200"/>
      <c r="IXE118" s="200"/>
      <c r="IXF118" s="200"/>
      <c r="IXG118" s="200"/>
      <c r="IXH118" s="200"/>
      <c r="IXI118" s="200"/>
      <c r="IXJ118" s="200"/>
      <c r="IXK118" s="200"/>
      <c r="IXL118" s="200"/>
      <c r="IXM118" s="200"/>
      <c r="IXN118" s="200"/>
      <c r="IXO118" s="200"/>
      <c r="IXP118" s="200"/>
      <c r="IXQ118" s="200"/>
      <c r="IXR118" s="200"/>
      <c r="IXS118" s="200"/>
      <c r="IXT118" s="200"/>
      <c r="IXU118" s="200"/>
      <c r="IXV118" s="200"/>
      <c r="IXW118" s="200"/>
      <c r="IXX118" s="200"/>
      <c r="IXY118" s="200"/>
      <c r="IXZ118" s="200"/>
      <c r="IYA118" s="200"/>
      <c r="IYB118" s="200"/>
      <c r="IYC118" s="200"/>
      <c r="IYD118" s="200"/>
      <c r="IYE118" s="200"/>
      <c r="IYF118" s="200"/>
      <c r="IYG118" s="200"/>
      <c r="IYH118" s="200"/>
      <c r="IYI118" s="200"/>
      <c r="IYJ118" s="200"/>
      <c r="IYK118" s="200"/>
      <c r="IYL118" s="200"/>
      <c r="IYM118" s="200"/>
      <c r="IYN118" s="200"/>
      <c r="IYO118" s="200"/>
      <c r="IYP118" s="200"/>
      <c r="IYQ118" s="200"/>
      <c r="IYR118" s="200"/>
      <c r="IYS118" s="200"/>
      <c r="IYT118" s="200"/>
      <c r="IYU118" s="200"/>
      <c r="IYV118" s="200"/>
      <c r="IYW118" s="200"/>
      <c r="IYX118" s="200"/>
      <c r="IYY118" s="200"/>
      <c r="IYZ118" s="200"/>
      <c r="IZA118" s="200"/>
      <c r="IZB118" s="200"/>
      <c r="IZC118" s="200"/>
      <c r="IZD118" s="200"/>
      <c r="IZE118" s="200"/>
      <c r="IZF118" s="200"/>
      <c r="IZG118" s="200"/>
      <c r="IZH118" s="200"/>
      <c r="IZI118" s="200"/>
      <c r="IZJ118" s="200"/>
      <c r="IZK118" s="200"/>
      <c r="IZL118" s="200"/>
      <c r="IZM118" s="200"/>
      <c r="IZN118" s="200"/>
      <c r="IZO118" s="200"/>
      <c r="IZP118" s="200"/>
      <c r="IZQ118" s="200"/>
      <c r="IZR118" s="200"/>
      <c r="IZS118" s="200"/>
      <c r="IZT118" s="200"/>
      <c r="IZU118" s="200"/>
      <c r="IZV118" s="200"/>
      <c r="IZW118" s="200"/>
      <c r="IZX118" s="200"/>
      <c r="IZY118" s="200"/>
      <c r="IZZ118" s="200"/>
      <c r="JAA118" s="200"/>
      <c r="JAB118" s="200"/>
      <c r="JAC118" s="200"/>
      <c r="JAD118" s="200"/>
      <c r="JAE118" s="200"/>
      <c r="JAF118" s="200"/>
      <c r="JAG118" s="200"/>
      <c r="JAH118" s="200"/>
      <c r="JAI118" s="200"/>
      <c r="JAJ118" s="200"/>
      <c r="JAK118" s="200"/>
      <c r="JAL118" s="200"/>
      <c r="JAM118" s="200"/>
      <c r="JAN118" s="200"/>
      <c r="JAO118" s="200"/>
      <c r="JAP118" s="200"/>
      <c r="JAQ118" s="200"/>
      <c r="JAR118" s="200"/>
      <c r="JAS118" s="200"/>
      <c r="JAT118" s="200"/>
      <c r="JAU118" s="200"/>
      <c r="JAV118" s="200"/>
      <c r="JAW118" s="200"/>
      <c r="JAX118" s="200"/>
      <c r="JAY118" s="200"/>
      <c r="JAZ118" s="200"/>
      <c r="JBA118" s="200"/>
      <c r="JBB118" s="200"/>
      <c r="JBC118" s="200"/>
      <c r="JBD118" s="200"/>
      <c r="JBE118" s="200"/>
      <c r="JBF118" s="200"/>
      <c r="JBG118" s="200"/>
      <c r="JBH118" s="200"/>
      <c r="JBI118" s="200"/>
      <c r="JBJ118" s="200"/>
      <c r="JBK118" s="200"/>
      <c r="JBL118" s="200"/>
      <c r="JBM118" s="200"/>
      <c r="JBN118" s="200"/>
      <c r="JBO118" s="200"/>
      <c r="JBP118" s="200"/>
      <c r="JBQ118" s="200"/>
      <c r="JBR118" s="200"/>
      <c r="JBS118" s="200"/>
      <c r="JBT118" s="200"/>
      <c r="JBU118" s="200"/>
      <c r="JBV118" s="200"/>
      <c r="JBW118" s="200"/>
      <c r="JBX118" s="200"/>
      <c r="JBY118" s="200"/>
      <c r="JBZ118" s="200"/>
      <c r="JCA118" s="200"/>
      <c r="JCB118" s="200"/>
      <c r="JCC118" s="200"/>
      <c r="JCD118" s="200"/>
      <c r="JCE118" s="200"/>
      <c r="JCF118" s="200"/>
      <c r="JCG118" s="200"/>
      <c r="JCH118" s="200"/>
      <c r="JCI118" s="200"/>
      <c r="JCJ118" s="200"/>
      <c r="JCK118" s="200"/>
      <c r="JCL118" s="200"/>
      <c r="JCM118" s="200"/>
      <c r="JCN118" s="200"/>
      <c r="JCO118" s="200"/>
      <c r="JCP118" s="200"/>
      <c r="JCQ118" s="200"/>
      <c r="JCR118" s="200"/>
      <c r="JCS118" s="200"/>
      <c r="JCT118" s="200"/>
      <c r="JCU118" s="200"/>
      <c r="JCV118" s="200"/>
      <c r="JCW118" s="200"/>
      <c r="JCX118" s="200"/>
      <c r="JCY118" s="200"/>
      <c r="JCZ118" s="200"/>
      <c r="JDA118" s="200"/>
      <c r="JDB118" s="200"/>
      <c r="JDC118" s="200"/>
      <c r="JDD118" s="200"/>
      <c r="JDE118" s="200"/>
      <c r="JDF118" s="200"/>
      <c r="JDG118" s="200"/>
      <c r="JDH118" s="200"/>
      <c r="JDI118" s="200"/>
      <c r="JDJ118" s="200"/>
      <c r="JDK118" s="200"/>
      <c r="JDL118" s="200"/>
      <c r="JDM118" s="200"/>
      <c r="JDN118" s="200"/>
      <c r="JDO118" s="200"/>
      <c r="JDP118" s="200"/>
      <c r="JDQ118" s="200"/>
      <c r="JDR118" s="200"/>
      <c r="JDS118" s="200"/>
      <c r="JDT118" s="200"/>
      <c r="JDU118" s="200"/>
      <c r="JDV118" s="200"/>
      <c r="JDW118" s="200"/>
      <c r="JDX118" s="200"/>
      <c r="JDY118" s="200"/>
      <c r="JDZ118" s="200"/>
      <c r="JEA118" s="200"/>
      <c r="JEB118" s="200"/>
      <c r="JEC118" s="200"/>
      <c r="JED118" s="200"/>
      <c r="JEE118" s="200"/>
      <c r="JEF118" s="200"/>
      <c r="JEG118" s="200"/>
      <c r="JEH118" s="200"/>
      <c r="JEI118" s="200"/>
      <c r="JEJ118" s="200"/>
      <c r="JEK118" s="200"/>
      <c r="JEL118" s="200"/>
      <c r="JEM118" s="200"/>
      <c r="JEN118" s="200"/>
      <c r="JEO118" s="200"/>
      <c r="JEP118" s="200"/>
      <c r="JEQ118" s="200"/>
      <c r="JER118" s="200"/>
      <c r="JES118" s="200"/>
      <c r="JET118" s="200"/>
      <c r="JEU118" s="200"/>
      <c r="JEV118" s="200"/>
      <c r="JEW118" s="200"/>
      <c r="JEX118" s="200"/>
      <c r="JEY118" s="200"/>
      <c r="JEZ118" s="200"/>
      <c r="JFA118" s="200"/>
      <c r="JFB118" s="200"/>
      <c r="JFC118" s="200"/>
      <c r="JFD118" s="200"/>
      <c r="JFE118" s="200"/>
      <c r="JFF118" s="200"/>
      <c r="JFG118" s="200"/>
      <c r="JFH118" s="200"/>
      <c r="JFI118" s="200"/>
      <c r="JFJ118" s="200"/>
      <c r="JFK118" s="200"/>
      <c r="JFL118" s="200"/>
      <c r="JFM118" s="200"/>
      <c r="JFN118" s="200"/>
      <c r="JFO118" s="200"/>
      <c r="JFP118" s="200"/>
      <c r="JFQ118" s="200"/>
      <c r="JFR118" s="200"/>
      <c r="JFS118" s="200"/>
      <c r="JFT118" s="200"/>
      <c r="JFU118" s="200"/>
      <c r="JFV118" s="200"/>
      <c r="JFW118" s="200"/>
      <c r="JFX118" s="200"/>
      <c r="JFY118" s="200"/>
      <c r="JFZ118" s="200"/>
      <c r="JGA118" s="200"/>
      <c r="JGB118" s="200"/>
      <c r="JGC118" s="200"/>
      <c r="JGD118" s="200"/>
      <c r="JGE118" s="200"/>
      <c r="JGF118" s="200"/>
      <c r="JGG118" s="200"/>
      <c r="JGH118" s="200"/>
      <c r="JGI118" s="200"/>
      <c r="JGJ118" s="200"/>
      <c r="JGK118" s="200"/>
      <c r="JGL118" s="200"/>
      <c r="JGM118" s="200"/>
      <c r="JGN118" s="200"/>
      <c r="JGO118" s="200"/>
      <c r="JGP118" s="200"/>
      <c r="JGQ118" s="200"/>
      <c r="JGR118" s="200"/>
      <c r="JGS118" s="200"/>
      <c r="JGT118" s="200"/>
      <c r="JGU118" s="200"/>
      <c r="JGV118" s="200"/>
      <c r="JGW118" s="200"/>
      <c r="JGX118" s="200"/>
      <c r="JGY118" s="200"/>
      <c r="JGZ118" s="200"/>
      <c r="JHA118" s="200"/>
      <c r="JHB118" s="200"/>
      <c r="JHC118" s="200"/>
      <c r="JHD118" s="200"/>
      <c r="JHE118" s="200"/>
      <c r="JHF118" s="200"/>
      <c r="JHG118" s="200"/>
      <c r="JHH118" s="200"/>
      <c r="JHI118" s="200"/>
      <c r="JHJ118" s="200"/>
      <c r="JHK118" s="200"/>
      <c r="JHL118" s="200"/>
      <c r="JHM118" s="200"/>
      <c r="JHN118" s="200"/>
      <c r="JHO118" s="200"/>
      <c r="JHP118" s="200"/>
      <c r="JHQ118" s="200"/>
      <c r="JHR118" s="200"/>
      <c r="JHS118" s="200"/>
      <c r="JHT118" s="200"/>
      <c r="JHU118" s="200"/>
      <c r="JHV118" s="200"/>
      <c r="JHW118" s="200"/>
      <c r="JHX118" s="200"/>
      <c r="JHY118" s="200"/>
      <c r="JHZ118" s="200"/>
      <c r="JIA118" s="200"/>
      <c r="JIB118" s="200"/>
      <c r="JIC118" s="200"/>
      <c r="JID118" s="200"/>
      <c r="JIE118" s="200"/>
      <c r="JIF118" s="200"/>
      <c r="JIG118" s="200"/>
      <c r="JIH118" s="200"/>
      <c r="JII118" s="200"/>
      <c r="JIJ118" s="200"/>
      <c r="JIK118" s="200"/>
      <c r="JIL118" s="200"/>
      <c r="JIM118" s="200"/>
      <c r="JIN118" s="200"/>
      <c r="JIO118" s="200"/>
      <c r="JIP118" s="200"/>
      <c r="JIQ118" s="200"/>
      <c r="JIR118" s="200"/>
      <c r="JIS118" s="200"/>
      <c r="JIT118" s="200"/>
      <c r="JIU118" s="200"/>
      <c r="JIV118" s="200"/>
      <c r="JIW118" s="200"/>
      <c r="JIX118" s="200"/>
      <c r="JIY118" s="200"/>
      <c r="JIZ118" s="200"/>
      <c r="JJA118" s="200"/>
      <c r="JJB118" s="200"/>
      <c r="JJC118" s="200"/>
      <c r="JJD118" s="200"/>
      <c r="JJE118" s="200"/>
      <c r="JJF118" s="200"/>
      <c r="JJG118" s="200"/>
      <c r="JJH118" s="200"/>
      <c r="JJI118" s="200"/>
      <c r="JJJ118" s="200"/>
      <c r="JJK118" s="200"/>
      <c r="JJL118" s="200"/>
      <c r="JJM118" s="200"/>
      <c r="JJN118" s="200"/>
      <c r="JJO118" s="200"/>
      <c r="JJP118" s="200"/>
      <c r="JJQ118" s="200"/>
      <c r="JJR118" s="200"/>
      <c r="JJS118" s="200"/>
      <c r="JJT118" s="200"/>
      <c r="JJU118" s="200"/>
      <c r="JJV118" s="200"/>
      <c r="JJW118" s="200"/>
      <c r="JJX118" s="200"/>
      <c r="JJY118" s="200"/>
      <c r="JJZ118" s="200"/>
      <c r="JKA118" s="200"/>
      <c r="JKB118" s="200"/>
      <c r="JKC118" s="200"/>
      <c r="JKD118" s="200"/>
      <c r="JKE118" s="200"/>
      <c r="JKF118" s="200"/>
      <c r="JKG118" s="200"/>
      <c r="JKH118" s="200"/>
      <c r="JKI118" s="200"/>
      <c r="JKJ118" s="200"/>
      <c r="JKK118" s="200"/>
      <c r="JKL118" s="200"/>
      <c r="JKM118" s="200"/>
      <c r="JKN118" s="200"/>
      <c r="JKO118" s="200"/>
      <c r="JKP118" s="200"/>
      <c r="JKQ118" s="200"/>
      <c r="JKR118" s="200"/>
      <c r="JKS118" s="200"/>
      <c r="JKT118" s="200"/>
      <c r="JKU118" s="200"/>
      <c r="JKV118" s="200"/>
      <c r="JKW118" s="200"/>
      <c r="JKX118" s="200"/>
      <c r="JKY118" s="200"/>
      <c r="JKZ118" s="200"/>
      <c r="JLA118" s="200"/>
      <c r="JLB118" s="200"/>
      <c r="JLC118" s="200"/>
      <c r="JLD118" s="200"/>
      <c r="JLE118" s="200"/>
      <c r="JLF118" s="200"/>
      <c r="JLG118" s="200"/>
      <c r="JLH118" s="200"/>
      <c r="JLI118" s="200"/>
      <c r="JLJ118" s="200"/>
      <c r="JLK118" s="200"/>
      <c r="JLL118" s="200"/>
      <c r="JLM118" s="200"/>
      <c r="JLN118" s="200"/>
      <c r="JLO118" s="200"/>
      <c r="JLP118" s="200"/>
      <c r="JLQ118" s="200"/>
      <c r="JLR118" s="200"/>
      <c r="JLS118" s="200"/>
      <c r="JLT118" s="200"/>
      <c r="JLU118" s="200"/>
      <c r="JLV118" s="200"/>
      <c r="JLW118" s="200"/>
      <c r="JLX118" s="200"/>
      <c r="JLY118" s="200"/>
      <c r="JLZ118" s="200"/>
      <c r="JMA118" s="200"/>
      <c r="JMB118" s="200"/>
      <c r="JMC118" s="200"/>
      <c r="JMD118" s="200"/>
      <c r="JME118" s="200"/>
      <c r="JMF118" s="200"/>
      <c r="JMG118" s="200"/>
      <c r="JMH118" s="200"/>
      <c r="JMI118" s="200"/>
      <c r="JMJ118" s="200"/>
      <c r="JMK118" s="200"/>
      <c r="JML118" s="200"/>
      <c r="JMM118" s="200"/>
      <c r="JMN118" s="200"/>
      <c r="JMO118" s="200"/>
      <c r="JMP118" s="200"/>
      <c r="JMQ118" s="200"/>
      <c r="JMR118" s="200"/>
      <c r="JMS118" s="200"/>
      <c r="JMT118" s="200"/>
      <c r="JMU118" s="200"/>
      <c r="JMV118" s="200"/>
      <c r="JMW118" s="200"/>
      <c r="JMX118" s="200"/>
      <c r="JMY118" s="200"/>
      <c r="JMZ118" s="200"/>
      <c r="JNA118" s="200"/>
      <c r="JNB118" s="200"/>
      <c r="JNC118" s="200"/>
      <c r="JND118" s="200"/>
      <c r="JNE118" s="200"/>
      <c r="JNF118" s="200"/>
      <c r="JNG118" s="200"/>
      <c r="JNH118" s="200"/>
      <c r="JNI118" s="200"/>
      <c r="JNJ118" s="200"/>
      <c r="JNK118" s="200"/>
      <c r="JNL118" s="200"/>
      <c r="JNM118" s="200"/>
      <c r="JNN118" s="200"/>
      <c r="JNO118" s="200"/>
      <c r="JNP118" s="200"/>
      <c r="JNQ118" s="200"/>
      <c r="JNR118" s="200"/>
      <c r="JNS118" s="200"/>
      <c r="JNT118" s="200"/>
      <c r="JNU118" s="200"/>
      <c r="JNV118" s="200"/>
      <c r="JNW118" s="200"/>
      <c r="JNX118" s="200"/>
      <c r="JNY118" s="200"/>
      <c r="JNZ118" s="200"/>
      <c r="JOA118" s="200"/>
      <c r="JOB118" s="200"/>
      <c r="JOC118" s="200"/>
      <c r="JOD118" s="200"/>
      <c r="JOE118" s="200"/>
      <c r="JOF118" s="200"/>
      <c r="JOG118" s="200"/>
      <c r="JOH118" s="200"/>
      <c r="JOI118" s="200"/>
      <c r="JOJ118" s="200"/>
      <c r="JOK118" s="200"/>
      <c r="JOL118" s="200"/>
      <c r="JOM118" s="200"/>
      <c r="JON118" s="200"/>
      <c r="JOO118" s="200"/>
      <c r="JOP118" s="200"/>
      <c r="JOQ118" s="200"/>
      <c r="JOR118" s="200"/>
      <c r="JOS118" s="200"/>
      <c r="JOT118" s="200"/>
      <c r="JOU118" s="200"/>
      <c r="JOV118" s="200"/>
      <c r="JOW118" s="200"/>
      <c r="JOX118" s="200"/>
      <c r="JOY118" s="200"/>
      <c r="JOZ118" s="200"/>
      <c r="JPA118" s="200"/>
      <c r="JPB118" s="200"/>
      <c r="JPC118" s="200"/>
      <c r="JPD118" s="200"/>
      <c r="JPE118" s="200"/>
      <c r="JPF118" s="200"/>
      <c r="JPG118" s="200"/>
      <c r="JPH118" s="200"/>
      <c r="JPI118" s="200"/>
      <c r="JPJ118" s="200"/>
      <c r="JPK118" s="200"/>
      <c r="JPL118" s="200"/>
      <c r="JPM118" s="200"/>
      <c r="JPN118" s="200"/>
      <c r="JPO118" s="200"/>
      <c r="JPP118" s="200"/>
      <c r="JPQ118" s="200"/>
      <c r="JPR118" s="200"/>
      <c r="JPS118" s="200"/>
      <c r="JPT118" s="200"/>
      <c r="JPU118" s="200"/>
      <c r="JPV118" s="200"/>
      <c r="JPW118" s="200"/>
      <c r="JPX118" s="200"/>
      <c r="JPY118" s="200"/>
      <c r="JPZ118" s="200"/>
      <c r="JQA118" s="200"/>
      <c r="JQB118" s="200"/>
      <c r="JQC118" s="200"/>
      <c r="JQD118" s="200"/>
      <c r="JQE118" s="200"/>
      <c r="JQF118" s="200"/>
      <c r="JQG118" s="200"/>
      <c r="JQH118" s="200"/>
      <c r="JQI118" s="200"/>
      <c r="JQJ118" s="200"/>
      <c r="JQK118" s="200"/>
      <c r="JQL118" s="200"/>
      <c r="JQM118" s="200"/>
      <c r="JQN118" s="200"/>
      <c r="JQO118" s="200"/>
      <c r="JQP118" s="200"/>
      <c r="JQQ118" s="200"/>
      <c r="JQR118" s="200"/>
      <c r="JQS118" s="200"/>
      <c r="JQT118" s="200"/>
      <c r="JQU118" s="200"/>
      <c r="JQV118" s="200"/>
      <c r="JQW118" s="200"/>
      <c r="JQX118" s="200"/>
      <c r="JQY118" s="200"/>
      <c r="JQZ118" s="200"/>
      <c r="JRA118" s="200"/>
      <c r="JRB118" s="200"/>
      <c r="JRC118" s="200"/>
      <c r="JRD118" s="200"/>
      <c r="JRE118" s="200"/>
      <c r="JRF118" s="200"/>
      <c r="JRG118" s="200"/>
      <c r="JRH118" s="200"/>
      <c r="JRI118" s="200"/>
      <c r="JRJ118" s="200"/>
      <c r="JRK118" s="200"/>
      <c r="JRL118" s="200"/>
      <c r="JRM118" s="200"/>
      <c r="JRN118" s="200"/>
      <c r="JRO118" s="200"/>
      <c r="JRP118" s="200"/>
      <c r="JRQ118" s="200"/>
      <c r="JRR118" s="200"/>
      <c r="JRS118" s="200"/>
      <c r="JRT118" s="200"/>
      <c r="JRU118" s="200"/>
      <c r="JRV118" s="200"/>
      <c r="JRW118" s="200"/>
      <c r="JRX118" s="200"/>
      <c r="JRY118" s="200"/>
      <c r="JRZ118" s="200"/>
      <c r="JSA118" s="200"/>
      <c r="JSB118" s="200"/>
      <c r="JSC118" s="200"/>
      <c r="JSD118" s="200"/>
      <c r="JSE118" s="200"/>
      <c r="JSF118" s="200"/>
      <c r="JSG118" s="200"/>
      <c r="JSH118" s="200"/>
      <c r="JSI118" s="200"/>
      <c r="JSJ118" s="200"/>
      <c r="JSK118" s="200"/>
      <c r="JSL118" s="200"/>
      <c r="JSM118" s="200"/>
      <c r="JSN118" s="200"/>
      <c r="JSO118" s="200"/>
      <c r="JSP118" s="200"/>
      <c r="JSQ118" s="200"/>
      <c r="JSR118" s="200"/>
      <c r="JSS118" s="200"/>
      <c r="JST118" s="200"/>
      <c r="JSU118" s="200"/>
      <c r="JSV118" s="200"/>
      <c r="JSW118" s="200"/>
      <c r="JSX118" s="200"/>
      <c r="JSY118" s="200"/>
      <c r="JSZ118" s="200"/>
      <c r="JTA118" s="200"/>
      <c r="JTB118" s="200"/>
      <c r="JTC118" s="200"/>
      <c r="JTD118" s="200"/>
      <c r="JTE118" s="200"/>
      <c r="JTF118" s="200"/>
      <c r="JTG118" s="200"/>
      <c r="JTH118" s="200"/>
      <c r="JTI118" s="200"/>
      <c r="JTJ118" s="200"/>
      <c r="JTK118" s="200"/>
      <c r="JTL118" s="200"/>
      <c r="JTM118" s="200"/>
      <c r="JTN118" s="200"/>
      <c r="JTO118" s="200"/>
      <c r="JTP118" s="200"/>
      <c r="JTQ118" s="200"/>
      <c r="JTR118" s="200"/>
      <c r="JTS118" s="200"/>
      <c r="JTT118" s="200"/>
      <c r="JTU118" s="200"/>
      <c r="JTV118" s="200"/>
      <c r="JTW118" s="200"/>
      <c r="JTX118" s="200"/>
      <c r="JTY118" s="200"/>
      <c r="JTZ118" s="200"/>
      <c r="JUA118" s="200"/>
      <c r="JUB118" s="200"/>
      <c r="JUC118" s="200"/>
      <c r="JUD118" s="200"/>
      <c r="JUE118" s="200"/>
      <c r="JUF118" s="200"/>
      <c r="JUG118" s="200"/>
      <c r="JUH118" s="200"/>
      <c r="JUI118" s="200"/>
      <c r="JUJ118" s="200"/>
      <c r="JUK118" s="200"/>
      <c r="JUL118" s="200"/>
      <c r="JUM118" s="200"/>
      <c r="JUN118" s="200"/>
      <c r="JUO118" s="200"/>
      <c r="JUP118" s="200"/>
      <c r="JUQ118" s="200"/>
      <c r="JUR118" s="200"/>
      <c r="JUS118" s="200"/>
      <c r="JUT118" s="200"/>
      <c r="JUU118" s="200"/>
      <c r="JUV118" s="200"/>
      <c r="JUW118" s="200"/>
      <c r="JUX118" s="200"/>
      <c r="JUY118" s="200"/>
      <c r="JUZ118" s="200"/>
      <c r="JVA118" s="200"/>
      <c r="JVB118" s="200"/>
      <c r="JVC118" s="200"/>
      <c r="JVD118" s="200"/>
      <c r="JVE118" s="200"/>
      <c r="JVF118" s="200"/>
      <c r="JVG118" s="200"/>
      <c r="JVH118" s="200"/>
      <c r="JVI118" s="200"/>
      <c r="JVJ118" s="200"/>
      <c r="JVK118" s="200"/>
      <c r="JVL118" s="200"/>
      <c r="JVM118" s="200"/>
      <c r="JVN118" s="200"/>
      <c r="JVO118" s="200"/>
      <c r="JVP118" s="200"/>
      <c r="JVQ118" s="200"/>
      <c r="JVR118" s="200"/>
      <c r="JVS118" s="200"/>
      <c r="JVT118" s="200"/>
      <c r="JVU118" s="200"/>
      <c r="JVV118" s="200"/>
      <c r="JVW118" s="200"/>
      <c r="JVX118" s="200"/>
      <c r="JVY118" s="200"/>
      <c r="JVZ118" s="200"/>
      <c r="JWA118" s="200"/>
      <c r="JWB118" s="200"/>
      <c r="JWC118" s="200"/>
      <c r="JWD118" s="200"/>
      <c r="JWE118" s="200"/>
      <c r="JWF118" s="200"/>
      <c r="JWG118" s="200"/>
      <c r="JWH118" s="200"/>
      <c r="JWI118" s="200"/>
      <c r="JWJ118" s="200"/>
      <c r="JWK118" s="200"/>
      <c r="JWL118" s="200"/>
      <c r="JWM118" s="200"/>
      <c r="JWN118" s="200"/>
      <c r="JWO118" s="200"/>
      <c r="JWP118" s="200"/>
      <c r="JWQ118" s="200"/>
      <c r="JWR118" s="200"/>
      <c r="JWS118" s="200"/>
      <c r="JWT118" s="200"/>
      <c r="JWU118" s="200"/>
      <c r="JWV118" s="200"/>
      <c r="JWW118" s="200"/>
      <c r="JWX118" s="200"/>
      <c r="JWY118" s="200"/>
      <c r="JWZ118" s="200"/>
      <c r="JXA118" s="200"/>
      <c r="JXB118" s="200"/>
      <c r="JXC118" s="200"/>
      <c r="JXD118" s="200"/>
      <c r="JXE118" s="200"/>
      <c r="JXF118" s="200"/>
      <c r="JXG118" s="200"/>
      <c r="JXH118" s="200"/>
      <c r="JXI118" s="200"/>
      <c r="JXJ118" s="200"/>
      <c r="JXK118" s="200"/>
      <c r="JXL118" s="200"/>
      <c r="JXM118" s="200"/>
      <c r="JXN118" s="200"/>
      <c r="JXO118" s="200"/>
      <c r="JXP118" s="200"/>
      <c r="JXQ118" s="200"/>
      <c r="JXR118" s="200"/>
      <c r="JXS118" s="200"/>
      <c r="JXT118" s="200"/>
      <c r="JXU118" s="200"/>
      <c r="JXV118" s="200"/>
      <c r="JXW118" s="200"/>
      <c r="JXX118" s="200"/>
      <c r="JXY118" s="200"/>
      <c r="JXZ118" s="200"/>
      <c r="JYA118" s="200"/>
      <c r="JYB118" s="200"/>
      <c r="JYC118" s="200"/>
      <c r="JYD118" s="200"/>
      <c r="JYE118" s="200"/>
      <c r="JYF118" s="200"/>
      <c r="JYG118" s="200"/>
      <c r="JYH118" s="200"/>
      <c r="JYI118" s="200"/>
      <c r="JYJ118" s="200"/>
      <c r="JYK118" s="200"/>
      <c r="JYL118" s="200"/>
      <c r="JYM118" s="200"/>
      <c r="JYN118" s="200"/>
      <c r="JYO118" s="200"/>
      <c r="JYP118" s="200"/>
      <c r="JYQ118" s="200"/>
      <c r="JYR118" s="200"/>
      <c r="JYS118" s="200"/>
      <c r="JYT118" s="200"/>
      <c r="JYU118" s="200"/>
      <c r="JYV118" s="200"/>
      <c r="JYW118" s="200"/>
      <c r="JYX118" s="200"/>
      <c r="JYY118" s="200"/>
      <c r="JYZ118" s="200"/>
      <c r="JZA118" s="200"/>
      <c r="JZB118" s="200"/>
      <c r="JZC118" s="200"/>
      <c r="JZD118" s="200"/>
      <c r="JZE118" s="200"/>
      <c r="JZF118" s="200"/>
      <c r="JZG118" s="200"/>
      <c r="JZH118" s="200"/>
      <c r="JZI118" s="200"/>
      <c r="JZJ118" s="200"/>
      <c r="JZK118" s="200"/>
      <c r="JZL118" s="200"/>
      <c r="JZM118" s="200"/>
      <c r="JZN118" s="200"/>
      <c r="JZO118" s="200"/>
      <c r="JZP118" s="200"/>
      <c r="JZQ118" s="200"/>
      <c r="JZR118" s="200"/>
      <c r="JZS118" s="200"/>
      <c r="JZT118" s="200"/>
      <c r="JZU118" s="200"/>
      <c r="JZV118" s="200"/>
      <c r="JZW118" s="200"/>
      <c r="JZX118" s="200"/>
      <c r="JZY118" s="200"/>
      <c r="JZZ118" s="200"/>
      <c r="KAA118" s="200"/>
      <c r="KAB118" s="200"/>
      <c r="KAC118" s="200"/>
      <c r="KAD118" s="200"/>
      <c r="KAE118" s="200"/>
      <c r="KAF118" s="200"/>
      <c r="KAG118" s="200"/>
      <c r="KAH118" s="200"/>
      <c r="KAI118" s="200"/>
      <c r="KAJ118" s="200"/>
      <c r="KAK118" s="200"/>
      <c r="KAL118" s="200"/>
      <c r="KAM118" s="200"/>
      <c r="KAN118" s="200"/>
      <c r="KAO118" s="200"/>
      <c r="KAP118" s="200"/>
      <c r="KAQ118" s="200"/>
      <c r="KAR118" s="200"/>
      <c r="KAS118" s="200"/>
      <c r="KAT118" s="200"/>
      <c r="KAU118" s="200"/>
      <c r="KAV118" s="200"/>
      <c r="KAW118" s="200"/>
      <c r="KAX118" s="200"/>
      <c r="KAY118" s="200"/>
      <c r="KAZ118" s="200"/>
      <c r="KBA118" s="200"/>
      <c r="KBB118" s="200"/>
      <c r="KBC118" s="200"/>
      <c r="KBD118" s="200"/>
      <c r="KBE118" s="200"/>
      <c r="KBF118" s="200"/>
      <c r="KBG118" s="200"/>
      <c r="KBH118" s="200"/>
      <c r="KBI118" s="200"/>
      <c r="KBJ118" s="200"/>
      <c r="KBK118" s="200"/>
      <c r="KBL118" s="200"/>
      <c r="KBM118" s="200"/>
      <c r="KBN118" s="200"/>
      <c r="KBO118" s="200"/>
      <c r="KBP118" s="200"/>
      <c r="KBQ118" s="200"/>
      <c r="KBR118" s="200"/>
      <c r="KBS118" s="200"/>
      <c r="KBT118" s="200"/>
      <c r="KBU118" s="200"/>
      <c r="KBV118" s="200"/>
      <c r="KBW118" s="200"/>
      <c r="KBX118" s="200"/>
      <c r="KBY118" s="200"/>
      <c r="KBZ118" s="200"/>
      <c r="KCA118" s="200"/>
      <c r="KCB118" s="200"/>
      <c r="KCC118" s="200"/>
      <c r="KCD118" s="200"/>
      <c r="KCE118" s="200"/>
      <c r="KCF118" s="200"/>
      <c r="KCG118" s="200"/>
      <c r="KCH118" s="200"/>
      <c r="KCI118" s="200"/>
      <c r="KCJ118" s="200"/>
      <c r="KCK118" s="200"/>
      <c r="KCL118" s="200"/>
      <c r="KCM118" s="200"/>
      <c r="KCN118" s="200"/>
      <c r="KCO118" s="200"/>
      <c r="KCP118" s="200"/>
      <c r="KCQ118" s="200"/>
      <c r="KCR118" s="200"/>
      <c r="KCS118" s="200"/>
      <c r="KCT118" s="200"/>
      <c r="KCU118" s="200"/>
      <c r="KCV118" s="200"/>
      <c r="KCW118" s="200"/>
      <c r="KCX118" s="200"/>
      <c r="KCY118" s="200"/>
      <c r="KCZ118" s="200"/>
      <c r="KDA118" s="200"/>
      <c r="KDB118" s="200"/>
      <c r="KDC118" s="200"/>
      <c r="KDD118" s="200"/>
      <c r="KDE118" s="200"/>
      <c r="KDF118" s="200"/>
      <c r="KDG118" s="200"/>
      <c r="KDH118" s="200"/>
      <c r="KDI118" s="200"/>
      <c r="KDJ118" s="200"/>
      <c r="KDK118" s="200"/>
      <c r="KDL118" s="200"/>
      <c r="KDM118" s="200"/>
      <c r="KDN118" s="200"/>
      <c r="KDO118" s="200"/>
      <c r="KDP118" s="200"/>
      <c r="KDQ118" s="200"/>
      <c r="KDR118" s="200"/>
      <c r="KDS118" s="200"/>
      <c r="KDT118" s="200"/>
      <c r="KDU118" s="200"/>
      <c r="KDV118" s="200"/>
      <c r="KDW118" s="200"/>
      <c r="KDX118" s="200"/>
      <c r="KDY118" s="200"/>
      <c r="KDZ118" s="200"/>
      <c r="KEA118" s="200"/>
      <c r="KEB118" s="200"/>
      <c r="KEC118" s="200"/>
      <c r="KED118" s="200"/>
      <c r="KEE118" s="200"/>
      <c r="KEF118" s="200"/>
      <c r="KEG118" s="200"/>
      <c r="KEH118" s="200"/>
      <c r="KEI118" s="200"/>
      <c r="KEJ118" s="200"/>
      <c r="KEK118" s="200"/>
      <c r="KEL118" s="200"/>
      <c r="KEM118" s="200"/>
      <c r="KEN118" s="200"/>
      <c r="KEO118" s="200"/>
      <c r="KEP118" s="200"/>
      <c r="KEQ118" s="200"/>
      <c r="KER118" s="200"/>
      <c r="KES118" s="200"/>
      <c r="KET118" s="200"/>
      <c r="KEU118" s="200"/>
      <c r="KEV118" s="200"/>
      <c r="KEW118" s="200"/>
      <c r="KEX118" s="200"/>
      <c r="KEY118" s="200"/>
      <c r="KEZ118" s="200"/>
      <c r="KFA118" s="200"/>
      <c r="KFB118" s="200"/>
      <c r="KFC118" s="200"/>
      <c r="KFD118" s="200"/>
      <c r="KFE118" s="200"/>
      <c r="KFF118" s="200"/>
      <c r="KFG118" s="200"/>
      <c r="KFH118" s="200"/>
      <c r="KFI118" s="200"/>
      <c r="KFJ118" s="200"/>
      <c r="KFK118" s="200"/>
      <c r="KFL118" s="200"/>
      <c r="KFM118" s="200"/>
      <c r="KFN118" s="200"/>
      <c r="KFO118" s="200"/>
      <c r="KFP118" s="200"/>
      <c r="KFQ118" s="200"/>
      <c r="KFR118" s="200"/>
      <c r="KFS118" s="200"/>
      <c r="KFT118" s="200"/>
      <c r="KFU118" s="200"/>
      <c r="KFV118" s="200"/>
      <c r="KFW118" s="200"/>
      <c r="KFX118" s="200"/>
      <c r="KFY118" s="200"/>
      <c r="KFZ118" s="200"/>
      <c r="KGA118" s="200"/>
      <c r="KGB118" s="200"/>
      <c r="KGC118" s="200"/>
      <c r="KGD118" s="200"/>
      <c r="KGE118" s="200"/>
      <c r="KGF118" s="200"/>
      <c r="KGG118" s="200"/>
      <c r="KGH118" s="200"/>
      <c r="KGI118" s="200"/>
      <c r="KGJ118" s="200"/>
      <c r="KGK118" s="200"/>
      <c r="KGL118" s="200"/>
      <c r="KGM118" s="200"/>
      <c r="KGN118" s="200"/>
      <c r="KGO118" s="200"/>
      <c r="KGP118" s="200"/>
      <c r="KGQ118" s="200"/>
      <c r="KGR118" s="200"/>
      <c r="KGS118" s="200"/>
      <c r="KGT118" s="200"/>
      <c r="KGU118" s="200"/>
      <c r="KGV118" s="200"/>
      <c r="KGW118" s="200"/>
      <c r="KGX118" s="200"/>
      <c r="KGY118" s="200"/>
      <c r="KGZ118" s="200"/>
      <c r="KHA118" s="200"/>
      <c r="KHB118" s="200"/>
      <c r="KHC118" s="200"/>
      <c r="KHD118" s="200"/>
      <c r="KHE118" s="200"/>
      <c r="KHF118" s="200"/>
      <c r="KHG118" s="200"/>
      <c r="KHH118" s="200"/>
      <c r="KHI118" s="200"/>
      <c r="KHJ118" s="200"/>
      <c r="KHK118" s="200"/>
      <c r="KHL118" s="200"/>
      <c r="KHM118" s="200"/>
      <c r="KHN118" s="200"/>
      <c r="KHO118" s="200"/>
      <c r="KHP118" s="200"/>
      <c r="KHQ118" s="200"/>
      <c r="KHR118" s="200"/>
      <c r="KHS118" s="200"/>
      <c r="KHT118" s="200"/>
      <c r="KHU118" s="200"/>
      <c r="KHV118" s="200"/>
      <c r="KHW118" s="200"/>
      <c r="KHX118" s="200"/>
      <c r="KHY118" s="200"/>
      <c r="KHZ118" s="200"/>
      <c r="KIA118" s="200"/>
      <c r="KIB118" s="200"/>
      <c r="KIC118" s="200"/>
      <c r="KID118" s="200"/>
      <c r="KIE118" s="200"/>
      <c r="KIF118" s="200"/>
      <c r="KIG118" s="200"/>
      <c r="KIH118" s="200"/>
      <c r="KII118" s="200"/>
      <c r="KIJ118" s="200"/>
      <c r="KIK118" s="200"/>
      <c r="KIL118" s="200"/>
      <c r="KIM118" s="200"/>
      <c r="KIN118" s="200"/>
      <c r="KIO118" s="200"/>
      <c r="KIP118" s="200"/>
      <c r="KIQ118" s="200"/>
      <c r="KIR118" s="200"/>
      <c r="KIS118" s="200"/>
      <c r="KIT118" s="200"/>
      <c r="KIU118" s="200"/>
      <c r="KIV118" s="200"/>
      <c r="KIW118" s="200"/>
      <c r="KIX118" s="200"/>
      <c r="KIY118" s="200"/>
      <c r="KIZ118" s="200"/>
      <c r="KJA118" s="200"/>
      <c r="KJB118" s="200"/>
      <c r="KJC118" s="200"/>
      <c r="KJD118" s="200"/>
      <c r="KJE118" s="200"/>
      <c r="KJF118" s="200"/>
      <c r="KJG118" s="200"/>
      <c r="KJH118" s="200"/>
      <c r="KJI118" s="200"/>
      <c r="KJJ118" s="200"/>
      <c r="KJK118" s="200"/>
      <c r="KJL118" s="200"/>
      <c r="KJM118" s="200"/>
      <c r="KJN118" s="200"/>
      <c r="KJO118" s="200"/>
      <c r="KJP118" s="200"/>
      <c r="KJQ118" s="200"/>
      <c r="KJR118" s="200"/>
      <c r="KJS118" s="200"/>
      <c r="KJT118" s="200"/>
      <c r="KJU118" s="200"/>
      <c r="KJV118" s="200"/>
      <c r="KJW118" s="200"/>
      <c r="KJX118" s="200"/>
      <c r="KJY118" s="200"/>
      <c r="KJZ118" s="200"/>
      <c r="KKA118" s="200"/>
      <c r="KKB118" s="200"/>
      <c r="KKC118" s="200"/>
      <c r="KKD118" s="200"/>
      <c r="KKE118" s="200"/>
      <c r="KKF118" s="200"/>
      <c r="KKG118" s="200"/>
      <c r="KKH118" s="200"/>
      <c r="KKI118" s="200"/>
      <c r="KKJ118" s="200"/>
      <c r="KKK118" s="200"/>
      <c r="KKL118" s="200"/>
      <c r="KKM118" s="200"/>
      <c r="KKN118" s="200"/>
      <c r="KKO118" s="200"/>
      <c r="KKP118" s="200"/>
      <c r="KKQ118" s="200"/>
      <c r="KKR118" s="200"/>
      <c r="KKS118" s="200"/>
      <c r="KKT118" s="200"/>
      <c r="KKU118" s="200"/>
      <c r="KKV118" s="200"/>
      <c r="KKW118" s="200"/>
      <c r="KKX118" s="200"/>
      <c r="KKY118" s="200"/>
      <c r="KKZ118" s="200"/>
      <c r="KLA118" s="200"/>
      <c r="KLB118" s="200"/>
      <c r="KLC118" s="200"/>
      <c r="KLD118" s="200"/>
      <c r="KLE118" s="200"/>
      <c r="KLF118" s="200"/>
      <c r="KLG118" s="200"/>
      <c r="KLH118" s="200"/>
      <c r="KLI118" s="200"/>
      <c r="KLJ118" s="200"/>
      <c r="KLK118" s="200"/>
      <c r="KLL118" s="200"/>
      <c r="KLM118" s="200"/>
      <c r="KLN118" s="200"/>
      <c r="KLO118" s="200"/>
      <c r="KLP118" s="200"/>
      <c r="KLQ118" s="200"/>
      <c r="KLR118" s="200"/>
      <c r="KLS118" s="200"/>
      <c r="KLT118" s="200"/>
      <c r="KLU118" s="200"/>
      <c r="KLV118" s="200"/>
      <c r="KLW118" s="200"/>
      <c r="KLX118" s="200"/>
      <c r="KLY118" s="200"/>
      <c r="KLZ118" s="200"/>
      <c r="KMA118" s="200"/>
      <c r="KMB118" s="200"/>
      <c r="KMC118" s="200"/>
      <c r="KMD118" s="200"/>
      <c r="KME118" s="200"/>
      <c r="KMF118" s="200"/>
      <c r="KMG118" s="200"/>
      <c r="KMH118" s="200"/>
      <c r="KMI118" s="200"/>
      <c r="KMJ118" s="200"/>
      <c r="KMK118" s="200"/>
      <c r="KML118" s="200"/>
      <c r="KMM118" s="200"/>
      <c r="KMN118" s="200"/>
      <c r="KMO118" s="200"/>
      <c r="KMP118" s="200"/>
      <c r="KMQ118" s="200"/>
      <c r="KMR118" s="200"/>
      <c r="KMS118" s="200"/>
      <c r="KMT118" s="200"/>
      <c r="KMU118" s="200"/>
      <c r="KMV118" s="200"/>
      <c r="KMW118" s="200"/>
      <c r="KMX118" s="200"/>
      <c r="KMY118" s="200"/>
      <c r="KMZ118" s="200"/>
      <c r="KNA118" s="200"/>
      <c r="KNB118" s="200"/>
      <c r="KNC118" s="200"/>
      <c r="KND118" s="200"/>
      <c r="KNE118" s="200"/>
      <c r="KNF118" s="200"/>
      <c r="KNG118" s="200"/>
      <c r="KNH118" s="200"/>
      <c r="KNI118" s="200"/>
      <c r="KNJ118" s="200"/>
      <c r="KNK118" s="200"/>
      <c r="KNL118" s="200"/>
      <c r="KNM118" s="200"/>
      <c r="KNN118" s="200"/>
      <c r="KNO118" s="200"/>
      <c r="KNP118" s="200"/>
      <c r="KNQ118" s="200"/>
      <c r="KNR118" s="200"/>
      <c r="KNS118" s="200"/>
      <c r="KNT118" s="200"/>
      <c r="KNU118" s="200"/>
      <c r="KNV118" s="200"/>
      <c r="KNW118" s="200"/>
      <c r="KNX118" s="200"/>
      <c r="KNY118" s="200"/>
      <c r="KNZ118" s="200"/>
      <c r="KOA118" s="200"/>
      <c r="KOB118" s="200"/>
      <c r="KOC118" s="200"/>
      <c r="KOD118" s="200"/>
      <c r="KOE118" s="200"/>
      <c r="KOF118" s="200"/>
      <c r="KOG118" s="200"/>
      <c r="KOH118" s="200"/>
      <c r="KOI118" s="200"/>
      <c r="KOJ118" s="200"/>
      <c r="KOK118" s="200"/>
      <c r="KOL118" s="200"/>
      <c r="KOM118" s="200"/>
      <c r="KON118" s="200"/>
      <c r="KOO118" s="200"/>
      <c r="KOP118" s="200"/>
      <c r="KOQ118" s="200"/>
      <c r="KOR118" s="200"/>
      <c r="KOS118" s="200"/>
      <c r="KOT118" s="200"/>
      <c r="KOU118" s="200"/>
      <c r="KOV118" s="200"/>
      <c r="KOW118" s="200"/>
      <c r="KOX118" s="200"/>
      <c r="KOY118" s="200"/>
      <c r="KOZ118" s="200"/>
      <c r="KPA118" s="200"/>
      <c r="KPB118" s="200"/>
      <c r="KPC118" s="200"/>
      <c r="KPD118" s="200"/>
      <c r="KPE118" s="200"/>
      <c r="KPF118" s="200"/>
      <c r="KPG118" s="200"/>
      <c r="KPH118" s="200"/>
      <c r="KPI118" s="200"/>
      <c r="KPJ118" s="200"/>
      <c r="KPK118" s="200"/>
      <c r="KPL118" s="200"/>
      <c r="KPM118" s="200"/>
      <c r="KPN118" s="200"/>
      <c r="KPO118" s="200"/>
      <c r="KPP118" s="200"/>
      <c r="KPQ118" s="200"/>
      <c r="KPR118" s="200"/>
      <c r="KPS118" s="200"/>
      <c r="KPT118" s="200"/>
      <c r="KPU118" s="200"/>
      <c r="KPV118" s="200"/>
      <c r="KPW118" s="200"/>
      <c r="KPX118" s="200"/>
      <c r="KPY118" s="200"/>
      <c r="KPZ118" s="200"/>
      <c r="KQA118" s="200"/>
      <c r="KQB118" s="200"/>
      <c r="KQC118" s="200"/>
      <c r="KQD118" s="200"/>
      <c r="KQE118" s="200"/>
      <c r="KQF118" s="200"/>
      <c r="KQG118" s="200"/>
      <c r="KQH118" s="200"/>
      <c r="KQI118" s="200"/>
      <c r="KQJ118" s="200"/>
      <c r="KQK118" s="200"/>
      <c r="KQL118" s="200"/>
      <c r="KQM118" s="200"/>
      <c r="KQN118" s="200"/>
      <c r="KQO118" s="200"/>
      <c r="KQP118" s="200"/>
      <c r="KQQ118" s="200"/>
      <c r="KQR118" s="200"/>
      <c r="KQS118" s="200"/>
      <c r="KQT118" s="200"/>
      <c r="KQU118" s="200"/>
      <c r="KQV118" s="200"/>
      <c r="KQW118" s="200"/>
      <c r="KQX118" s="200"/>
      <c r="KQY118" s="200"/>
      <c r="KQZ118" s="200"/>
      <c r="KRA118" s="200"/>
      <c r="KRB118" s="200"/>
      <c r="KRC118" s="200"/>
      <c r="KRD118" s="200"/>
      <c r="KRE118" s="200"/>
      <c r="KRF118" s="200"/>
      <c r="KRG118" s="200"/>
      <c r="KRH118" s="200"/>
      <c r="KRI118" s="200"/>
      <c r="KRJ118" s="200"/>
      <c r="KRK118" s="200"/>
      <c r="KRL118" s="200"/>
      <c r="KRM118" s="200"/>
      <c r="KRN118" s="200"/>
      <c r="KRO118" s="200"/>
      <c r="KRP118" s="200"/>
      <c r="KRQ118" s="200"/>
      <c r="KRR118" s="200"/>
      <c r="KRS118" s="200"/>
      <c r="KRT118" s="200"/>
      <c r="KRU118" s="200"/>
      <c r="KRV118" s="200"/>
      <c r="KRW118" s="200"/>
      <c r="KRX118" s="200"/>
      <c r="KRY118" s="200"/>
      <c r="KRZ118" s="200"/>
      <c r="KSA118" s="200"/>
      <c r="KSB118" s="200"/>
      <c r="KSC118" s="200"/>
      <c r="KSD118" s="200"/>
      <c r="KSE118" s="200"/>
      <c r="KSF118" s="200"/>
      <c r="KSG118" s="200"/>
      <c r="KSH118" s="200"/>
      <c r="KSI118" s="200"/>
      <c r="KSJ118" s="200"/>
      <c r="KSK118" s="200"/>
      <c r="KSL118" s="200"/>
      <c r="KSM118" s="200"/>
      <c r="KSN118" s="200"/>
      <c r="KSO118" s="200"/>
      <c r="KSP118" s="200"/>
      <c r="KSQ118" s="200"/>
      <c r="KSR118" s="200"/>
      <c r="KSS118" s="200"/>
      <c r="KST118" s="200"/>
      <c r="KSU118" s="200"/>
      <c r="KSV118" s="200"/>
      <c r="KSW118" s="200"/>
      <c r="KSX118" s="200"/>
      <c r="KSY118" s="200"/>
      <c r="KSZ118" s="200"/>
      <c r="KTA118" s="200"/>
      <c r="KTB118" s="200"/>
      <c r="KTC118" s="200"/>
      <c r="KTD118" s="200"/>
      <c r="KTE118" s="200"/>
      <c r="KTF118" s="200"/>
      <c r="KTG118" s="200"/>
      <c r="KTH118" s="200"/>
      <c r="KTI118" s="200"/>
      <c r="KTJ118" s="200"/>
      <c r="KTK118" s="200"/>
      <c r="KTL118" s="200"/>
      <c r="KTM118" s="200"/>
      <c r="KTN118" s="200"/>
      <c r="KTO118" s="200"/>
      <c r="KTP118" s="200"/>
      <c r="KTQ118" s="200"/>
      <c r="KTR118" s="200"/>
      <c r="KTS118" s="200"/>
      <c r="KTT118" s="200"/>
      <c r="KTU118" s="200"/>
      <c r="KTV118" s="200"/>
      <c r="KTW118" s="200"/>
      <c r="KTX118" s="200"/>
      <c r="KTY118" s="200"/>
      <c r="KTZ118" s="200"/>
      <c r="KUA118" s="200"/>
      <c r="KUB118" s="200"/>
      <c r="KUC118" s="200"/>
      <c r="KUD118" s="200"/>
      <c r="KUE118" s="200"/>
      <c r="KUF118" s="200"/>
      <c r="KUG118" s="200"/>
      <c r="KUH118" s="200"/>
      <c r="KUI118" s="200"/>
      <c r="KUJ118" s="200"/>
      <c r="KUK118" s="200"/>
      <c r="KUL118" s="200"/>
      <c r="KUM118" s="200"/>
      <c r="KUN118" s="200"/>
      <c r="KUO118" s="200"/>
      <c r="KUP118" s="200"/>
      <c r="KUQ118" s="200"/>
      <c r="KUR118" s="200"/>
      <c r="KUS118" s="200"/>
      <c r="KUT118" s="200"/>
      <c r="KUU118" s="200"/>
      <c r="KUV118" s="200"/>
      <c r="KUW118" s="200"/>
      <c r="KUX118" s="200"/>
      <c r="KUY118" s="200"/>
      <c r="KUZ118" s="200"/>
      <c r="KVA118" s="200"/>
      <c r="KVB118" s="200"/>
      <c r="KVC118" s="200"/>
      <c r="KVD118" s="200"/>
      <c r="KVE118" s="200"/>
      <c r="KVF118" s="200"/>
      <c r="KVG118" s="200"/>
      <c r="KVH118" s="200"/>
      <c r="KVI118" s="200"/>
      <c r="KVJ118" s="200"/>
      <c r="KVK118" s="200"/>
      <c r="KVL118" s="200"/>
      <c r="KVM118" s="200"/>
      <c r="KVN118" s="200"/>
      <c r="KVO118" s="200"/>
      <c r="KVP118" s="200"/>
      <c r="KVQ118" s="200"/>
      <c r="KVR118" s="200"/>
      <c r="KVS118" s="200"/>
      <c r="KVT118" s="200"/>
      <c r="KVU118" s="200"/>
      <c r="KVV118" s="200"/>
      <c r="KVW118" s="200"/>
      <c r="KVX118" s="200"/>
      <c r="KVY118" s="200"/>
      <c r="KVZ118" s="200"/>
      <c r="KWA118" s="200"/>
      <c r="KWB118" s="200"/>
      <c r="KWC118" s="200"/>
      <c r="KWD118" s="200"/>
      <c r="KWE118" s="200"/>
      <c r="KWF118" s="200"/>
      <c r="KWG118" s="200"/>
      <c r="KWH118" s="200"/>
      <c r="KWI118" s="200"/>
      <c r="KWJ118" s="200"/>
      <c r="KWK118" s="200"/>
      <c r="KWL118" s="200"/>
      <c r="KWM118" s="200"/>
      <c r="KWN118" s="200"/>
      <c r="KWO118" s="200"/>
      <c r="KWP118" s="200"/>
      <c r="KWQ118" s="200"/>
      <c r="KWR118" s="200"/>
      <c r="KWS118" s="200"/>
      <c r="KWT118" s="200"/>
      <c r="KWU118" s="200"/>
      <c r="KWV118" s="200"/>
      <c r="KWW118" s="200"/>
      <c r="KWX118" s="200"/>
      <c r="KWY118" s="200"/>
      <c r="KWZ118" s="200"/>
      <c r="KXA118" s="200"/>
      <c r="KXB118" s="200"/>
      <c r="KXC118" s="200"/>
      <c r="KXD118" s="200"/>
      <c r="KXE118" s="200"/>
      <c r="KXF118" s="200"/>
      <c r="KXG118" s="200"/>
      <c r="KXH118" s="200"/>
      <c r="KXI118" s="200"/>
      <c r="KXJ118" s="200"/>
      <c r="KXK118" s="200"/>
      <c r="KXL118" s="200"/>
      <c r="KXM118" s="200"/>
      <c r="KXN118" s="200"/>
      <c r="KXO118" s="200"/>
      <c r="KXP118" s="200"/>
      <c r="KXQ118" s="200"/>
      <c r="KXR118" s="200"/>
      <c r="KXS118" s="200"/>
      <c r="KXT118" s="200"/>
      <c r="KXU118" s="200"/>
      <c r="KXV118" s="200"/>
      <c r="KXW118" s="200"/>
      <c r="KXX118" s="200"/>
      <c r="KXY118" s="200"/>
      <c r="KXZ118" s="200"/>
      <c r="KYA118" s="200"/>
      <c r="KYB118" s="200"/>
      <c r="KYC118" s="200"/>
      <c r="KYD118" s="200"/>
      <c r="KYE118" s="200"/>
      <c r="KYF118" s="200"/>
      <c r="KYG118" s="200"/>
      <c r="KYH118" s="200"/>
      <c r="KYI118" s="200"/>
      <c r="KYJ118" s="200"/>
      <c r="KYK118" s="200"/>
      <c r="KYL118" s="200"/>
      <c r="KYM118" s="200"/>
      <c r="KYN118" s="200"/>
      <c r="KYO118" s="200"/>
      <c r="KYP118" s="200"/>
      <c r="KYQ118" s="200"/>
      <c r="KYR118" s="200"/>
      <c r="KYS118" s="200"/>
      <c r="KYT118" s="200"/>
      <c r="KYU118" s="200"/>
      <c r="KYV118" s="200"/>
      <c r="KYW118" s="200"/>
      <c r="KYX118" s="200"/>
      <c r="KYY118" s="200"/>
      <c r="KYZ118" s="200"/>
      <c r="KZA118" s="200"/>
      <c r="KZB118" s="200"/>
      <c r="KZC118" s="200"/>
      <c r="KZD118" s="200"/>
      <c r="KZE118" s="200"/>
      <c r="KZF118" s="200"/>
      <c r="KZG118" s="200"/>
      <c r="KZH118" s="200"/>
      <c r="KZI118" s="200"/>
      <c r="KZJ118" s="200"/>
      <c r="KZK118" s="200"/>
      <c r="KZL118" s="200"/>
      <c r="KZM118" s="200"/>
      <c r="KZN118" s="200"/>
      <c r="KZO118" s="200"/>
      <c r="KZP118" s="200"/>
      <c r="KZQ118" s="200"/>
      <c r="KZR118" s="200"/>
      <c r="KZS118" s="200"/>
      <c r="KZT118" s="200"/>
      <c r="KZU118" s="200"/>
      <c r="KZV118" s="200"/>
      <c r="KZW118" s="200"/>
      <c r="KZX118" s="200"/>
      <c r="KZY118" s="200"/>
      <c r="KZZ118" s="200"/>
      <c r="LAA118" s="200"/>
      <c r="LAB118" s="200"/>
      <c r="LAC118" s="200"/>
      <c r="LAD118" s="200"/>
      <c r="LAE118" s="200"/>
      <c r="LAF118" s="200"/>
      <c r="LAG118" s="200"/>
      <c r="LAH118" s="200"/>
      <c r="LAI118" s="200"/>
      <c r="LAJ118" s="200"/>
      <c r="LAK118" s="200"/>
      <c r="LAL118" s="200"/>
      <c r="LAM118" s="200"/>
      <c r="LAN118" s="200"/>
      <c r="LAO118" s="200"/>
      <c r="LAP118" s="200"/>
      <c r="LAQ118" s="200"/>
      <c r="LAR118" s="200"/>
      <c r="LAS118" s="200"/>
      <c r="LAT118" s="200"/>
      <c r="LAU118" s="200"/>
      <c r="LAV118" s="200"/>
      <c r="LAW118" s="200"/>
      <c r="LAX118" s="200"/>
      <c r="LAY118" s="200"/>
      <c r="LAZ118" s="200"/>
      <c r="LBA118" s="200"/>
      <c r="LBB118" s="200"/>
      <c r="LBC118" s="200"/>
      <c r="LBD118" s="200"/>
      <c r="LBE118" s="200"/>
      <c r="LBF118" s="200"/>
      <c r="LBG118" s="200"/>
      <c r="LBH118" s="200"/>
      <c r="LBI118" s="200"/>
      <c r="LBJ118" s="200"/>
      <c r="LBK118" s="200"/>
      <c r="LBL118" s="200"/>
      <c r="LBM118" s="200"/>
      <c r="LBN118" s="200"/>
      <c r="LBO118" s="200"/>
      <c r="LBP118" s="200"/>
      <c r="LBQ118" s="200"/>
      <c r="LBR118" s="200"/>
      <c r="LBS118" s="200"/>
      <c r="LBT118" s="200"/>
      <c r="LBU118" s="200"/>
      <c r="LBV118" s="200"/>
      <c r="LBW118" s="200"/>
      <c r="LBX118" s="200"/>
      <c r="LBY118" s="200"/>
      <c r="LBZ118" s="200"/>
      <c r="LCA118" s="200"/>
      <c r="LCB118" s="200"/>
      <c r="LCC118" s="200"/>
      <c r="LCD118" s="200"/>
      <c r="LCE118" s="200"/>
      <c r="LCF118" s="200"/>
      <c r="LCG118" s="200"/>
      <c r="LCH118" s="200"/>
      <c r="LCI118" s="200"/>
      <c r="LCJ118" s="200"/>
      <c r="LCK118" s="200"/>
      <c r="LCL118" s="200"/>
      <c r="LCM118" s="200"/>
      <c r="LCN118" s="200"/>
      <c r="LCO118" s="200"/>
      <c r="LCP118" s="200"/>
      <c r="LCQ118" s="200"/>
      <c r="LCR118" s="200"/>
      <c r="LCS118" s="200"/>
      <c r="LCT118" s="200"/>
      <c r="LCU118" s="200"/>
      <c r="LCV118" s="200"/>
      <c r="LCW118" s="200"/>
      <c r="LCX118" s="200"/>
      <c r="LCY118" s="200"/>
      <c r="LCZ118" s="200"/>
      <c r="LDA118" s="200"/>
      <c r="LDB118" s="200"/>
      <c r="LDC118" s="200"/>
      <c r="LDD118" s="200"/>
      <c r="LDE118" s="200"/>
      <c r="LDF118" s="200"/>
      <c r="LDG118" s="200"/>
      <c r="LDH118" s="200"/>
      <c r="LDI118" s="200"/>
      <c r="LDJ118" s="200"/>
      <c r="LDK118" s="200"/>
      <c r="LDL118" s="200"/>
      <c r="LDM118" s="200"/>
      <c r="LDN118" s="200"/>
      <c r="LDO118" s="200"/>
      <c r="LDP118" s="200"/>
      <c r="LDQ118" s="200"/>
      <c r="LDR118" s="200"/>
      <c r="LDS118" s="200"/>
      <c r="LDT118" s="200"/>
      <c r="LDU118" s="200"/>
      <c r="LDV118" s="200"/>
      <c r="LDW118" s="200"/>
      <c r="LDX118" s="200"/>
      <c r="LDY118" s="200"/>
      <c r="LDZ118" s="200"/>
      <c r="LEA118" s="200"/>
      <c r="LEB118" s="200"/>
      <c r="LEC118" s="200"/>
      <c r="LED118" s="200"/>
      <c r="LEE118" s="200"/>
      <c r="LEF118" s="200"/>
      <c r="LEG118" s="200"/>
      <c r="LEH118" s="200"/>
      <c r="LEI118" s="200"/>
      <c r="LEJ118" s="200"/>
      <c r="LEK118" s="200"/>
      <c r="LEL118" s="200"/>
      <c r="LEM118" s="200"/>
      <c r="LEN118" s="200"/>
      <c r="LEO118" s="200"/>
      <c r="LEP118" s="200"/>
      <c r="LEQ118" s="200"/>
      <c r="LER118" s="200"/>
      <c r="LES118" s="200"/>
      <c r="LET118" s="200"/>
      <c r="LEU118" s="200"/>
      <c r="LEV118" s="200"/>
      <c r="LEW118" s="200"/>
      <c r="LEX118" s="200"/>
      <c r="LEY118" s="200"/>
      <c r="LEZ118" s="200"/>
      <c r="LFA118" s="200"/>
      <c r="LFB118" s="200"/>
      <c r="LFC118" s="200"/>
      <c r="LFD118" s="200"/>
      <c r="LFE118" s="200"/>
      <c r="LFF118" s="200"/>
      <c r="LFG118" s="200"/>
      <c r="LFH118" s="200"/>
      <c r="LFI118" s="200"/>
      <c r="LFJ118" s="200"/>
      <c r="LFK118" s="200"/>
      <c r="LFL118" s="200"/>
      <c r="LFM118" s="200"/>
      <c r="LFN118" s="200"/>
      <c r="LFO118" s="200"/>
      <c r="LFP118" s="200"/>
      <c r="LFQ118" s="200"/>
      <c r="LFR118" s="200"/>
      <c r="LFS118" s="200"/>
      <c r="LFT118" s="200"/>
      <c r="LFU118" s="200"/>
      <c r="LFV118" s="200"/>
      <c r="LFW118" s="200"/>
      <c r="LFX118" s="200"/>
      <c r="LFY118" s="200"/>
      <c r="LFZ118" s="200"/>
      <c r="LGA118" s="200"/>
      <c r="LGB118" s="200"/>
      <c r="LGC118" s="200"/>
      <c r="LGD118" s="200"/>
      <c r="LGE118" s="200"/>
      <c r="LGF118" s="200"/>
      <c r="LGG118" s="200"/>
      <c r="LGH118" s="200"/>
      <c r="LGI118" s="200"/>
      <c r="LGJ118" s="200"/>
      <c r="LGK118" s="200"/>
      <c r="LGL118" s="200"/>
      <c r="LGM118" s="200"/>
      <c r="LGN118" s="200"/>
      <c r="LGO118" s="200"/>
      <c r="LGP118" s="200"/>
      <c r="LGQ118" s="200"/>
      <c r="LGR118" s="200"/>
      <c r="LGS118" s="200"/>
      <c r="LGT118" s="200"/>
      <c r="LGU118" s="200"/>
      <c r="LGV118" s="200"/>
      <c r="LGW118" s="200"/>
      <c r="LGX118" s="200"/>
      <c r="LGY118" s="200"/>
      <c r="LGZ118" s="200"/>
      <c r="LHA118" s="200"/>
      <c r="LHB118" s="200"/>
      <c r="LHC118" s="200"/>
      <c r="LHD118" s="200"/>
      <c r="LHE118" s="200"/>
      <c r="LHF118" s="200"/>
      <c r="LHG118" s="200"/>
      <c r="LHH118" s="200"/>
      <c r="LHI118" s="200"/>
      <c r="LHJ118" s="200"/>
      <c r="LHK118" s="200"/>
      <c r="LHL118" s="200"/>
      <c r="LHM118" s="200"/>
      <c r="LHN118" s="200"/>
      <c r="LHO118" s="200"/>
      <c r="LHP118" s="200"/>
      <c r="LHQ118" s="200"/>
      <c r="LHR118" s="200"/>
      <c r="LHS118" s="200"/>
      <c r="LHT118" s="200"/>
      <c r="LHU118" s="200"/>
      <c r="LHV118" s="200"/>
      <c r="LHW118" s="200"/>
      <c r="LHX118" s="200"/>
      <c r="LHY118" s="200"/>
      <c r="LHZ118" s="200"/>
      <c r="LIA118" s="200"/>
      <c r="LIB118" s="200"/>
      <c r="LIC118" s="200"/>
      <c r="LID118" s="200"/>
      <c r="LIE118" s="200"/>
      <c r="LIF118" s="200"/>
      <c r="LIG118" s="200"/>
      <c r="LIH118" s="200"/>
      <c r="LII118" s="200"/>
      <c r="LIJ118" s="200"/>
      <c r="LIK118" s="200"/>
      <c r="LIL118" s="200"/>
      <c r="LIM118" s="200"/>
      <c r="LIN118" s="200"/>
      <c r="LIO118" s="200"/>
      <c r="LIP118" s="200"/>
      <c r="LIQ118" s="200"/>
      <c r="LIR118" s="200"/>
      <c r="LIS118" s="200"/>
      <c r="LIT118" s="200"/>
      <c r="LIU118" s="200"/>
      <c r="LIV118" s="200"/>
      <c r="LIW118" s="200"/>
      <c r="LIX118" s="200"/>
      <c r="LIY118" s="200"/>
      <c r="LIZ118" s="200"/>
      <c r="LJA118" s="200"/>
      <c r="LJB118" s="200"/>
      <c r="LJC118" s="200"/>
      <c r="LJD118" s="200"/>
      <c r="LJE118" s="200"/>
      <c r="LJF118" s="200"/>
      <c r="LJG118" s="200"/>
      <c r="LJH118" s="200"/>
      <c r="LJI118" s="200"/>
      <c r="LJJ118" s="200"/>
      <c r="LJK118" s="200"/>
      <c r="LJL118" s="200"/>
      <c r="LJM118" s="200"/>
      <c r="LJN118" s="200"/>
      <c r="LJO118" s="200"/>
      <c r="LJP118" s="200"/>
      <c r="LJQ118" s="200"/>
      <c r="LJR118" s="200"/>
      <c r="LJS118" s="200"/>
      <c r="LJT118" s="200"/>
      <c r="LJU118" s="200"/>
      <c r="LJV118" s="200"/>
      <c r="LJW118" s="200"/>
      <c r="LJX118" s="200"/>
      <c r="LJY118" s="200"/>
      <c r="LJZ118" s="200"/>
      <c r="LKA118" s="200"/>
      <c r="LKB118" s="200"/>
      <c r="LKC118" s="200"/>
      <c r="LKD118" s="200"/>
      <c r="LKE118" s="200"/>
      <c r="LKF118" s="200"/>
      <c r="LKG118" s="200"/>
      <c r="LKH118" s="200"/>
      <c r="LKI118" s="200"/>
      <c r="LKJ118" s="200"/>
      <c r="LKK118" s="200"/>
      <c r="LKL118" s="200"/>
      <c r="LKM118" s="200"/>
      <c r="LKN118" s="200"/>
      <c r="LKO118" s="200"/>
      <c r="LKP118" s="200"/>
      <c r="LKQ118" s="200"/>
      <c r="LKR118" s="200"/>
      <c r="LKS118" s="200"/>
      <c r="LKT118" s="200"/>
      <c r="LKU118" s="200"/>
      <c r="LKV118" s="200"/>
      <c r="LKW118" s="200"/>
      <c r="LKX118" s="200"/>
      <c r="LKY118" s="200"/>
      <c r="LKZ118" s="200"/>
      <c r="LLA118" s="200"/>
      <c r="LLB118" s="200"/>
      <c r="LLC118" s="200"/>
      <c r="LLD118" s="200"/>
      <c r="LLE118" s="200"/>
      <c r="LLF118" s="200"/>
      <c r="LLG118" s="200"/>
      <c r="LLH118" s="200"/>
      <c r="LLI118" s="200"/>
      <c r="LLJ118" s="200"/>
      <c r="LLK118" s="200"/>
      <c r="LLL118" s="200"/>
      <c r="LLM118" s="200"/>
      <c r="LLN118" s="200"/>
      <c r="LLO118" s="200"/>
      <c r="LLP118" s="200"/>
      <c r="LLQ118" s="200"/>
      <c r="LLR118" s="200"/>
      <c r="LLS118" s="200"/>
      <c r="LLT118" s="200"/>
      <c r="LLU118" s="200"/>
      <c r="LLV118" s="200"/>
      <c r="LLW118" s="200"/>
      <c r="LLX118" s="200"/>
      <c r="LLY118" s="200"/>
      <c r="LLZ118" s="200"/>
      <c r="LMA118" s="200"/>
      <c r="LMB118" s="200"/>
      <c r="LMC118" s="200"/>
      <c r="LMD118" s="200"/>
      <c r="LME118" s="200"/>
      <c r="LMF118" s="200"/>
      <c r="LMG118" s="200"/>
      <c r="LMH118" s="200"/>
      <c r="LMI118" s="200"/>
      <c r="LMJ118" s="200"/>
      <c r="LMK118" s="200"/>
      <c r="LML118" s="200"/>
      <c r="LMM118" s="200"/>
      <c r="LMN118" s="200"/>
      <c r="LMO118" s="200"/>
      <c r="LMP118" s="200"/>
      <c r="LMQ118" s="200"/>
      <c r="LMR118" s="200"/>
      <c r="LMS118" s="200"/>
      <c r="LMT118" s="200"/>
      <c r="LMU118" s="200"/>
      <c r="LMV118" s="200"/>
      <c r="LMW118" s="200"/>
      <c r="LMX118" s="200"/>
      <c r="LMY118" s="200"/>
      <c r="LMZ118" s="200"/>
      <c r="LNA118" s="200"/>
      <c r="LNB118" s="200"/>
      <c r="LNC118" s="200"/>
      <c r="LND118" s="200"/>
      <c r="LNE118" s="200"/>
      <c r="LNF118" s="200"/>
      <c r="LNG118" s="200"/>
      <c r="LNH118" s="200"/>
      <c r="LNI118" s="200"/>
      <c r="LNJ118" s="200"/>
      <c r="LNK118" s="200"/>
      <c r="LNL118" s="200"/>
      <c r="LNM118" s="200"/>
      <c r="LNN118" s="200"/>
      <c r="LNO118" s="200"/>
      <c r="LNP118" s="200"/>
      <c r="LNQ118" s="200"/>
      <c r="LNR118" s="200"/>
      <c r="LNS118" s="200"/>
      <c r="LNT118" s="200"/>
      <c r="LNU118" s="200"/>
      <c r="LNV118" s="200"/>
      <c r="LNW118" s="200"/>
      <c r="LNX118" s="200"/>
      <c r="LNY118" s="200"/>
      <c r="LNZ118" s="200"/>
      <c r="LOA118" s="200"/>
      <c r="LOB118" s="200"/>
      <c r="LOC118" s="200"/>
      <c r="LOD118" s="200"/>
      <c r="LOE118" s="200"/>
      <c r="LOF118" s="200"/>
      <c r="LOG118" s="200"/>
      <c r="LOH118" s="200"/>
      <c r="LOI118" s="200"/>
      <c r="LOJ118" s="200"/>
      <c r="LOK118" s="200"/>
      <c r="LOL118" s="200"/>
      <c r="LOM118" s="200"/>
      <c r="LON118" s="200"/>
      <c r="LOO118" s="200"/>
      <c r="LOP118" s="200"/>
      <c r="LOQ118" s="200"/>
      <c r="LOR118" s="200"/>
      <c r="LOS118" s="200"/>
      <c r="LOT118" s="200"/>
      <c r="LOU118" s="200"/>
      <c r="LOV118" s="200"/>
      <c r="LOW118" s="200"/>
      <c r="LOX118" s="200"/>
      <c r="LOY118" s="200"/>
      <c r="LOZ118" s="200"/>
      <c r="LPA118" s="200"/>
      <c r="LPB118" s="200"/>
      <c r="LPC118" s="200"/>
      <c r="LPD118" s="200"/>
      <c r="LPE118" s="200"/>
      <c r="LPF118" s="200"/>
      <c r="LPG118" s="200"/>
      <c r="LPH118" s="200"/>
      <c r="LPI118" s="200"/>
      <c r="LPJ118" s="200"/>
      <c r="LPK118" s="200"/>
      <c r="LPL118" s="200"/>
      <c r="LPM118" s="200"/>
      <c r="LPN118" s="200"/>
      <c r="LPO118" s="200"/>
      <c r="LPP118" s="200"/>
      <c r="LPQ118" s="200"/>
      <c r="LPR118" s="200"/>
      <c r="LPS118" s="200"/>
      <c r="LPT118" s="200"/>
      <c r="LPU118" s="200"/>
      <c r="LPV118" s="200"/>
      <c r="LPW118" s="200"/>
      <c r="LPX118" s="200"/>
      <c r="LPY118" s="200"/>
      <c r="LPZ118" s="200"/>
      <c r="LQA118" s="200"/>
      <c r="LQB118" s="200"/>
      <c r="LQC118" s="200"/>
      <c r="LQD118" s="200"/>
      <c r="LQE118" s="200"/>
      <c r="LQF118" s="200"/>
      <c r="LQG118" s="200"/>
      <c r="LQH118" s="200"/>
      <c r="LQI118" s="200"/>
      <c r="LQJ118" s="200"/>
      <c r="LQK118" s="200"/>
      <c r="LQL118" s="200"/>
      <c r="LQM118" s="200"/>
      <c r="LQN118" s="200"/>
      <c r="LQO118" s="200"/>
      <c r="LQP118" s="200"/>
      <c r="LQQ118" s="200"/>
      <c r="LQR118" s="200"/>
      <c r="LQS118" s="200"/>
      <c r="LQT118" s="200"/>
      <c r="LQU118" s="200"/>
      <c r="LQV118" s="200"/>
      <c r="LQW118" s="200"/>
      <c r="LQX118" s="200"/>
      <c r="LQY118" s="200"/>
      <c r="LQZ118" s="200"/>
      <c r="LRA118" s="200"/>
      <c r="LRB118" s="200"/>
      <c r="LRC118" s="200"/>
      <c r="LRD118" s="200"/>
      <c r="LRE118" s="200"/>
      <c r="LRF118" s="200"/>
      <c r="LRG118" s="200"/>
      <c r="LRH118" s="200"/>
      <c r="LRI118" s="200"/>
      <c r="LRJ118" s="200"/>
      <c r="LRK118" s="200"/>
      <c r="LRL118" s="200"/>
      <c r="LRM118" s="200"/>
      <c r="LRN118" s="200"/>
      <c r="LRO118" s="200"/>
      <c r="LRP118" s="200"/>
      <c r="LRQ118" s="200"/>
      <c r="LRR118" s="200"/>
      <c r="LRS118" s="200"/>
      <c r="LRT118" s="200"/>
      <c r="LRU118" s="200"/>
      <c r="LRV118" s="200"/>
      <c r="LRW118" s="200"/>
      <c r="LRX118" s="200"/>
      <c r="LRY118" s="200"/>
      <c r="LRZ118" s="200"/>
      <c r="LSA118" s="200"/>
      <c r="LSB118" s="200"/>
      <c r="LSC118" s="200"/>
      <c r="LSD118" s="200"/>
      <c r="LSE118" s="200"/>
      <c r="LSF118" s="200"/>
      <c r="LSG118" s="200"/>
      <c r="LSH118" s="200"/>
      <c r="LSI118" s="200"/>
      <c r="LSJ118" s="200"/>
      <c r="LSK118" s="200"/>
      <c r="LSL118" s="200"/>
      <c r="LSM118" s="200"/>
      <c r="LSN118" s="200"/>
      <c r="LSO118" s="200"/>
      <c r="LSP118" s="200"/>
      <c r="LSQ118" s="200"/>
      <c r="LSR118" s="200"/>
      <c r="LSS118" s="200"/>
      <c r="LST118" s="200"/>
      <c r="LSU118" s="200"/>
      <c r="LSV118" s="200"/>
      <c r="LSW118" s="200"/>
      <c r="LSX118" s="200"/>
      <c r="LSY118" s="200"/>
      <c r="LSZ118" s="200"/>
      <c r="LTA118" s="200"/>
      <c r="LTB118" s="200"/>
      <c r="LTC118" s="200"/>
      <c r="LTD118" s="200"/>
      <c r="LTE118" s="200"/>
      <c r="LTF118" s="200"/>
      <c r="LTG118" s="200"/>
      <c r="LTH118" s="200"/>
      <c r="LTI118" s="200"/>
      <c r="LTJ118" s="200"/>
      <c r="LTK118" s="200"/>
      <c r="LTL118" s="200"/>
      <c r="LTM118" s="200"/>
      <c r="LTN118" s="200"/>
      <c r="LTO118" s="200"/>
      <c r="LTP118" s="200"/>
      <c r="LTQ118" s="200"/>
      <c r="LTR118" s="200"/>
      <c r="LTS118" s="200"/>
      <c r="LTT118" s="200"/>
      <c r="LTU118" s="200"/>
      <c r="LTV118" s="200"/>
      <c r="LTW118" s="200"/>
      <c r="LTX118" s="200"/>
      <c r="LTY118" s="200"/>
      <c r="LTZ118" s="200"/>
      <c r="LUA118" s="200"/>
      <c r="LUB118" s="200"/>
      <c r="LUC118" s="200"/>
      <c r="LUD118" s="200"/>
      <c r="LUE118" s="200"/>
      <c r="LUF118" s="200"/>
      <c r="LUG118" s="200"/>
      <c r="LUH118" s="200"/>
      <c r="LUI118" s="200"/>
      <c r="LUJ118" s="200"/>
      <c r="LUK118" s="200"/>
      <c r="LUL118" s="200"/>
      <c r="LUM118" s="200"/>
      <c r="LUN118" s="200"/>
      <c r="LUO118" s="200"/>
      <c r="LUP118" s="200"/>
      <c r="LUQ118" s="200"/>
      <c r="LUR118" s="200"/>
      <c r="LUS118" s="200"/>
      <c r="LUT118" s="200"/>
      <c r="LUU118" s="200"/>
      <c r="LUV118" s="200"/>
      <c r="LUW118" s="200"/>
      <c r="LUX118" s="200"/>
      <c r="LUY118" s="200"/>
      <c r="LUZ118" s="200"/>
      <c r="LVA118" s="200"/>
      <c r="LVB118" s="200"/>
      <c r="LVC118" s="200"/>
      <c r="LVD118" s="200"/>
      <c r="LVE118" s="200"/>
      <c r="LVF118" s="200"/>
      <c r="LVG118" s="200"/>
      <c r="LVH118" s="200"/>
      <c r="LVI118" s="200"/>
      <c r="LVJ118" s="200"/>
      <c r="LVK118" s="200"/>
      <c r="LVL118" s="200"/>
      <c r="LVM118" s="200"/>
      <c r="LVN118" s="200"/>
      <c r="LVO118" s="200"/>
      <c r="LVP118" s="200"/>
      <c r="LVQ118" s="200"/>
      <c r="LVR118" s="200"/>
      <c r="LVS118" s="200"/>
      <c r="LVT118" s="200"/>
      <c r="LVU118" s="200"/>
      <c r="LVV118" s="200"/>
      <c r="LVW118" s="200"/>
      <c r="LVX118" s="200"/>
      <c r="LVY118" s="200"/>
      <c r="LVZ118" s="200"/>
      <c r="LWA118" s="200"/>
      <c r="LWB118" s="200"/>
      <c r="LWC118" s="200"/>
      <c r="LWD118" s="200"/>
      <c r="LWE118" s="200"/>
      <c r="LWF118" s="200"/>
      <c r="LWG118" s="200"/>
      <c r="LWH118" s="200"/>
      <c r="LWI118" s="200"/>
      <c r="LWJ118" s="200"/>
      <c r="LWK118" s="200"/>
      <c r="LWL118" s="200"/>
      <c r="LWM118" s="200"/>
      <c r="LWN118" s="200"/>
      <c r="LWO118" s="200"/>
      <c r="LWP118" s="200"/>
      <c r="LWQ118" s="200"/>
      <c r="LWR118" s="200"/>
      <c r="LWS118" s="200"/>
      <c r="LWT118" s="200"/>
      <c r="LWU118" s="200"/>
      <c r="LWV118" s="200"/>
      <c r="LWW118" s="200"/>
      <c r="LWX118" s="200"/>
      <c r="LWY118" s="200"/>
      <c r="LWZ118" s="200"/>
      <c r="LXA118" s="200"/>
      <c r="LXB118" s="200"/>
      <c r="LXC118" s="200"/>
      <c r="LXD118" s="200"/>
      <c r="LXE118" s="200"/>
      <c r="LXF118" s="200"/>
      <c r="LXG118" s="200"/>
      <c r="LXH118" s="200"/>
      <c r="LXI118" s="200"/>
      <c r="LXJ118" s="200"/>
      <c r="LXK118" s="200"/>
      <c r="LXL118" s="200"/>
      <c r="LXM118" s="200"/>
      <c r="LXN118" s="200"/>
      <c r="LXO118" s="200"/>
      <c r="LXP118" s="200"/>
      <c r="LXQ118" s="200"/>
      <c r="LXR118" s="200"/>
      <c r="LXS118" s="200"/>
      <c r="LXT118" s="200"/>
      <c r="LXU118" s="200"/>
      <c r="LXV118" s="200"/>
      <c r="LXW118" s="200"/>
      <c r="LXX118" s="200"/>
      <c r="LXY118" s="200"/>
      <c r="LXZ118" s="200"/>
      <c r="LYA118" s="200"/>
      <c r="LYB118" s="200"/>
      <c r="LYC118" s="200"/>
      <c r="LYD118" s="200"/>
      <c r="LYE118" s="200"/>
      <c r="LYF118" s="200"/>
      <c r="LYG118" s="200"/>
      <c r="LYH118" s="200"/>
      <c r="LYI118" s="200"/>
      <c r="LYJ118" s="200"/>
      <c r="LYK118" s="200"/>
      <c r="LYL118" s="200"/>
      <c r="LYM118" s="200"/>
      <c r="LYN118" s="200"/>
      <c r="LYO118" s="200"/>
      <c r="LYP118" s="200"/>
      <c r="LYQ118" s="200"/>
      <c r="LYR118" s="200"/>
      <c r="LYS118" s="200"/>
      <c r="LYT118" s="200"/>
      <c r="LYU118" s="200"/>
      <c r="LYV118" s="200"/>
      <c r="LYW118" s="200"/>
      <c r="LYX118" s="200"/>
      <c r="LYY118" s="200"/>
      <c r="LYZ118" s="200"/>
      <c r="LZA118" s="200"/>
      <c r="LZB118" s="200"/>
      <c r="LZC118" s="200"/>
      <c r="LZD118" s="200"/>
      <c r="LZE118" s="200"/>
      <c r="LZF118" s="200"/>
      <c r="LZG118" s="200"/>
      <c r="LZH118" s="200"/>
      <c r="LZI118" s="200"/>
      <c r="LZJ118" s="200"/>
      <c r="LZK118" s="200"/>
      <c r="LZL118" s="200"/>
      <c r="LZM118" s="200"/>
      <c r="LZN118" s="200"/>
      <c r="LZO118" s="200"/>
      <c r="LZP118" s="200"/>
      <c r="LZQ118" s="200"/>
      <c r="LZR118" s="200"/>
      <c r="LZS118" s="200"/>
      <c r="LZT118" s="200"/>
      <c r="LZU118" s="200"/>
      <c r="LZV118" s="200"/>
      <c r="LZW118" s="200"/>
      <c r="LZX118" s="200"/>
      <c r="LZY118" s="200"/>
      <c r="LZZ118" s="200"/>
      <c r="MAA118" s="200"/>
      <c r="MAB118" s="200"/>
      <c r="MAC118" s="200"/>
      <c r="MAD118" s="200"/>
      <c r="MAE118" s="200"/>
      <c r="MAF118" s="200"/>
      <c r="MAG118" s="200"/>
      <c r="MAH118" s="200"/>
      <c r="MAI118" s="200"/>
      <c r="MAJ118" s="200"/>
      <c r="MAK118" s="200"/>
      <c r="MAL118" s="200"/>
      <c r="MAM118" s="200"/>
      <c r="MAN118" s="200"/>
      <c r="MAO118" s="200"/>
      <c r="MAP118" s="200"/>
      <c r="MAQ118" s="200"/>
      <c r="MAR118" s="200"/>
      <c r="MAS118" s="200"/>
      <c r="MAT118" s="200"/>
      <c r="MAU118" s="200"/>
      <c r="MAV118" s="200"/>
      <c r="MAW118" s="200"/>
      <c r="MAX118" s="200"/>
      <c r="MAY118" s="200"/>
      <c r="MAZ118" s="200"/>
      <c r="MBA118" s="200"/>
      <c r="MBB118" s="200"/>
      <c r="MBC118" s="200"/>
      <c r="MBD118" s="200"/>
      <c r="MBE118" s="200"/>
      <c r="MBF118" s="200"/>
      <c r="MBG118" s="200"/>
      <c r="MBH118" s="200"/>
      <c r="MBI118" s="200"/>
      <c r="MBJ118" s="200"/>
      <c r="MBK118" s="200"/>
      <c r="MBL118" s="200"/>
      <c r="MBM118" s="200"/>
      <c r="MBN118" s="200"/>
      <c r="MBO118" s="200"/>
      <c r="MBP118" s="200"/>
      <c r="MBQ118" s="200"/>
      <c r="MBR118" s="200"/>
      <c r="MBS118" s="200"/>
      <c r="MBT118" s="200"/>
      <c r="MBU118" s="200"/>
      <c r="MBV118" s="200"/>
      <c r="MBW118" s="200"/>
      <c r="MBX118" s="200"/>
      <c r="MBY118" s="200"/>
      <c r="MBZ118" s="200"/>
      <c r="MCA118" s="200"/>
      <c r="MCB118" s="200"/>
      <c r="MCC118" s="200"/>
      <c r="MCD118" s="200"/>
      <c r="MCE118" s="200"/>
      <c r="MCF118" s="200"/>
      <c r="MCG118" s="200"/>
      <c r="MCH118" s="200"/>
      <c r="MCI118" s="200"/>
      <c r="MCJ118" s="200"/>
      <c r="MCK118" s="200"/>
      <c r="MCL118" s="200"/>
      <c r="MCM118" s="200"/>
      <c r="MCN118" s="200"/>
      <c r="MCO118" s="200"/>
      <c r="MCP118" s="200"/>
      <c r="MCQ118" s="200"/>
      <c r="MCR118" s="200"/>
      <c r="MCS118" s="200"/>
      <c r="MCT118" s="200"/>
      <c r="MCU118" s="200"/>
      <c r="MCV118" s="200"/>
      <c r="MCW118" s="200"/>
      <c r="MCX118" s="200"/>
      <c r="MCY118" s="200"/>
      <c r="MCZ118" s="200"/>
      <c r="MDA118" s="200"/>
      <c r="MDB118" s="200"/>
      <c r="MDC118" s="200"/>
      <c r="MDD118" s="200"/>
      <c r="MDE118" s="200"/>
      <c r="MDF118" s="200"/>
      <c r="MDG118" s="200"/>
      <c r="MDH118" s="200"/>
      <c r="MDI118" s="200"/>
      <c r="MDJ118" s="200"/>
      <c r="MDK118" s="200"/>
      <c r="MDL118" s="200"/>
      <c r="MDM118" s="200"/>
      <c r="MDN118" s="200"/>
      <c r="MDO118" s="200"/>
      <c r="MDP118" s="200"/>
      <c r="MDQ118" s="200"/>
      <c r="MDR118" s="200"/>
      <c r="MDS118" s="200"/>
      <c r="MDT118" s="200"/>
      <c r="MDU118" s="200"/>
      <c r="MDV118" s="200"/>
      <c r="MDW118" s="200"/>
      <c r="MDX118" s="200"/>
      <c r="MDY118" s="200"/>
      <c r="MDZ118" s="200"/>
      <c r="MEA118" s="200"/>
      <c r="MEB118" s="200"/>
      <c r="MEC118" s="200"/>
      <c r="MED118" s="200"/>
      <c r="MEE118" s="200"/>
      <c r="MEF118" s="200"/>
      <c r="MEG118" s="200"/>
      <c r="MEH118" s="200"/>
      <c r="MEI118" s="200"/>
      <c r="MEJ118" s="200"/>
      <c r="MEK118" s="200"/>
      <c r="MEL118" s="200"/>
      <c r="MEM118" s="200"/>
      <c r="MEN118" s="200"/>
      <c r="MEO118" s="200"/>
      <c r="MEP118" s="200"/>
      <c r="MEQ118" s="200"/>
      <c r="MER118" s="200"/>
      <c r="MES118" s="200"/>
      <c r="MET118" s="200"/>
      <c r="MEU118" s="200"/>
      <c r="MEV118" s="200"/>
      <c r="MEW118" s="200"/>
      <c r="MEX118" s="200"/>
      <c r="MEY118" s="200"/>
      <c r="MEZ118" s="200"/>
      <c r="MFA118" s="200"/>
      <c r="MFB118" s="200"/>
      <c r="MFC118" s="200"/>
      <c r="MFD118" s="200"/>
      <c r="MFE118" s="200"/>
      <c r="MFF118" s="200"/>
      <c r="MFG118" s="200"/>
      <c r="MFH118" s="200"/>
      <c r="MFI118" s="200"/>
      <c r="MFJ118" s="200"/>
      <c r="MFK118" s="200"/>
      <c r="MFL118" s="200"/>
      <c r="MFM118" s="200"/>
      <c r="MFN118" s="200"/>
      <c r="MFO118" s="200"/>
      <c r="MFP118" s="200"/>
      <c r="MFQ118" s="200"/>
      <c r="MFR118" s="200"/>
      <c r="MFS118" s="200"/>
      <c r="MFT118" s="200"/>
      <c r="MFU118" s="200"/>
      <c r="MFV118" s="200"/>
      <c r="MFW118" s="200"/>
      <c r="MFX118" s="200"/>
      <c r="MFY118" s="200"/>
      <c r="MFZ118" s="200"/>
      <c r="MGA118" s="200"/>
      <c r="MGB118" s="200"/>
      <c r="MGC118" s="200"/>
      <c r="MGD118" s="200"/>
      <c r="MGE118" s="200"/>
      <c r="MGF118" s="200"/>
      <c r="MGG118" s="200"/>
      <c r="MGH118" s="200"/>
      <c r="MGI118" s="200"/>
      <c r="MGJ118" s="200"/>
      <c r="MGK118" s="200"/>
      <c r="MGL118" s="200"/>
      <c r="MGM118" s="200"/>
      <c r="MGN118" s="200"/>
      <c r="MGO118" s="200"/>
      <c r="MGP118" s="200"/>
      <c r="MGQ118" s="200"/>
      <c r="MGR118" s="200"/>
      <c r="MGS118" s="200"/>
      <c r="MGT118" s="200"/>
      <c r="MGU118" s="200"/>
      <c r="MGV118" s="200"/>
      <c r="MGW118" s="200"/>
      <c r="MGX118" s="200"/>
      <c r="MGY118" s="200"/>
      <c r="MGZ118" s="200"/>
      <c r="MHA118" s="200"/>
      <c r="MHB118" s="200"/>
      <c r="MHC118" s="200"/>
      <c r="MHD118" s="200"/>
      <c r="MHE118" s="200"/>
      <c r="MHF118" s="200"/>
      <c r="MHG118" s="200"/>
      <c r="MHH118" s="200"/>
      <c r="MHI118" s="200"/>
      <c r="MHJ118" s="200"/>
      <c r="MHK118" s="200"/>
      <c r="MHL118" s="200"/>
      <c r="MHM118" s="200"/>
      <c r="MHN118" s="200"/>
      <c r="MHO118" s="200"/>
      <c r="MHP118" s="200"/>
      <c r="MHQ118" s="200"/>
      <c r="MHR118" s="200"/>
      <c r="MHS118" s="200"/>
      <c r="MHT118" s="200"/>
      <c r="MHU118" s="200"/>
      <c r="MHV118" s="200"/>
      <c r="MHW118" s="200"/>
      <c r="MHX118" s="200"/>
      <c r="MHY118" s="200"/>
      <c r="MHZ118" s="200"/>
      <c r="MIA118" s="200"/>
      <c r="MIB118" s="200"/>
      <c r="MIC118" s="200"/>
      <c r="MID118" s="200"/>
      <c r="MIE118" s="200"/>
      <c r="MIF118" s="200"/>
      <c r="MIG118" s="200"/>
      <c r="MIH118" s="200"/>
      <c r="MII118" s="200"/>
      <c r="MIJ118" s="200"/>
      <c r="MIK118" s="200"/>
      <c r="MIL118" s="200"/>
      <c r="MIM118" s="200"/>
      <c r="MIN118" s="200"/>
      <c r="MIO118" s="200"/>
      <c r="MIP118" s="200"/>
      <c r="MIQ118" s="200"/>
      <c r="MIR118" s="200"/>
      <c r="MIS118" s="200"/>
      <c r="MIT118" s="200"/>
      <c r="MIU118" s="200"/>
      <c r="MIV118" s="200"/>
      <c r="MIW118" s="200"/>
      <c r="MIX118" s="200"/>
      <c r="MIY118" s="200"/>
      <c r="MIZ118" s="200"/>
      <c r="MJA118" s="200"/>
      <c r="MJB118" s="200"/>
      <c r="MJC118" s="200"/>
      <c r="MJD118" s="200"/>
      <c r="MJE118" s="200"/>
      <c r="MJF118" s="200"/>
      <c r="MJG118" s="200"/>
      <c r="MJH118" s="200"/>
      <c r="MJI118" s="200"/>
      <c r="MJJ118" s="200"/>
      <c r="MJK118" s="200"/>
      <c r="MJL118" s="200"/>
      <c r="MJM118" s="200"/>
      <c r="MJN118" s="200"/>
      <c r="MJO118" s="200"/>
      <c r="MJP118" s="200"/>
      <c r="MJQ118" s="200"/>
      <c r="MJR118" s="200"/>
      <c r="MJS118" s="200"/>
      <c r="MJT118" s="200"/>
      <c r="MJU118" s="200"/>
      <c r="MJV118" s="200"/>
      <c r="MJW118" s="200"/>
      <c r="MJX118" s="200"/>
      <c r="MJY118" s="200"/>
      <c r="MJZ118" s="200"/>
      <c r="MKA118" s="200"/>
      <c r="MKB118" s="200"/>
      <c r="MKC118" s="200"/>
      <c r="MKD118" s="200"/>
      <c r="MKE118" s="200"/>
      <c r="MKF118" s="200"/>
      <c r="MKG118" s="200"/>
      <c r="MKH118" s="200"/>
      <c r="MKI118" s="200"/>
      <c r="MKJ118" s="200"/>
      <c r="MKK118" s="200"/>
      <c r="MKL118" s="200"/>
      <c r="MKM118" s="200"/>
      <c r="MKN118" s="200"/>
      <c r="MKO118" s="200"/>
      <c r="MKP118" s="200"/>
      <c r="MKQ118" s="200"/>
      <c r="MKR118" s="200"/>
      <c r="MKS118" s="200"/>
      <c r="MKT118" s="200"/>
      <c r="MKU118" s="200"/>
      <c r="MKV118" s="200"/>
      <c r="MKW118" s="200"/>
      <c r="MKX118" s="200"/>
      <c r="MKY118" s="200"/>
      <c r="MKZ118" s="200"/>
      <c r="MLA118" s="200"/>
      <c r="MLB118" s="200"/>
      <c r="MLC118" s="200"/>
      <c r="MLD118" s="200"/>
      <c r="MLE118" s="200"/>
      <c r="MLF118" s="200"/>
      <c r="MLG118" s="200"/>
      <c r="MLH118" s="200"/>
      <c r="MLI118" s="200"/>
      <c r="MLJ118" s="200"/>
      <c r="MLK118" s="200"/>
      <c r="MLL118" s="200"/>
      <c r="MLM118" s="200"/>
      <c r="MLN118" s="200"/>
      <c r="MLO118" s="200"/>
      <c r="MLP118" s="200"/>
      <c r="MLQ118" s="200"/>
      <c r="MLR118" s="200"/>
      <c r="MLS118" s="200"/>
      <c r="MLT118" s="200"/>
      <c r="MLU118" s="200"/>
      <c r="MLV118" s="200"/>
      <c r="MLW118" s="200"/>
      <c r="MLX118" s="200"/>
      <c r="MLY118" s="200"/>
      <c r="MLZ118" s="200"/>
      <c r="MMA118" s="200"/>
      <c r="MMB118" s="200"/>
      <c r="MMC118" s="200"/>
      <c r="MMD118" s="200"/>
      <c r="MME118" s="200"/>
      <c r="MMF118" s="200"/>
      <c r="MMG118" s="200"/>
      <c r="MMH118" s="200"/>
      <c r="MMI118" s="200"/>
      <c r="MMJ118" s="200"/>
      <c r="MMK118" s="200"/>
      <c r="MML118" s="200"/>
      <c r="MMM118" s="200"/>
      <c r="MMN118" s="200"/>
      <c r="MMO118" s="200"/>
      <c r="MMP118" s="200"/>
      <c r="MMQ118" s="200"/>
      <c r="MMR118" s="200"/>
      <c r="MMS118" s="200"/>
      <c r="MMT118" s="200"/>
      <c r="MMU118" s="200"/>
      <c r="MMV118" s="200"/>
      <c r="MMW118" s="200"/>
      <c r="MMX118" s="200"/>
      <c r="MMY118" s="200"/>
      <c r="MMZ118" s="200"/>
      <c r="MNA118" s="200"/>
      <c r="MNB118" s="200"/>
      <c r="MNC118" s="200"/>
      <c r="MND118" s="200"/>
      <c r="MNE118" s="200"/>
      <c r="MNF118" s="200"/>
      <c r="MNG118" s="200"/>
      <c r="MNH118" s="200"/>
      <c r="MNI118" s="200"/>
      <c r="MNJ118" s="200"/>
      <c r="MNK118" s="200"/>
      <c r="MNL118" s="200"/>
      <c r="MNM118" s="200"/>
      <c r="MNN118" s="200"/>
      <c r="MNO118" s="200"/>
      <c r="MNP118" s="200"/>
      <c r="MNQ118" s="200"/>
      <c r="MNR118" s="200"/>
      <c r="MNS118" s="200"/>
      <c r="MNT118" s="200"/>
      <c r="MNU118" s="200"/>
      <c r="MNV118" s="200"/>
      <c r="MNW118" s="200"/>
      <c r="MNX118" s="200"/>
      <c r="MNY118" s="200"/>
      <c r="MNZ118" s="200"/>
      <c r="MOA118" s="200"/>
      <c r="MOB118" s="200"/>
      <c r="MOC118" s="200"/>
      <c r="MOD118" s="200"/>
      <c r="MOE118" s="200"/>
      <c r="MOF118" s="200"/>
      <c r="MOG118" s="200"/>
      <c r="MOH118" s="200"/>
      <c r="MOI118" s="200"/>
      <c r="MOJ118" s="200"/>
      <c r="MOK118" s="200"/>
      <c r="MOL118" s="200"/>
      <c r="MOM118" s="200"/>
      <c r="MON118" s="200"/>
      <c r="MOO118" s="200"/>
      <c r="MOP118" s="200"/>
      <c r="MOQ118" s="200"/>
      <c r="MOR118" s="200"/>
      <c r="MOS118" s="200"/>
      <c r="MOT118" s="200"/>
      <c r="MOU118" s="200"/>
      <c r="MOV118" s="200"/>
      <c r="MOW118" s="200"/>
      <c r="MOX118" s="200"/>
      <c r="MOY118" s="200"/>
      <c r="MOZ118" s="200"/>
      <c r="MPA118" s="200"/>
      <c r="MPB118" s="200"/>
      <c r="MPC118" s="200"/>
      <c r="MPD118" s="200"/>
      <c r="MPE118" s="200"/>
      <c r="MPF118" s="200"/>
      <c r="MPG118" s="200"/>
      <c r="MPH118" s="200"/>
      <c r="MPI118" s="200"/>
      <c r="MPJ118" s="200"/>
      <c r="MPK118" s="200"/>
      <c r="MPL118" s="200"/>
      <c r="MPM118" s="200"/>
      <c r="MPN118" s="200"/>
      <c r="MPO118" s="200"/>
      <c r="MPP118" s="200"/>
      <c r="MPQ118" s="200"/>
      <c r="MPR118" s="200"/>
      <c r="MPS118" s="200"/>
      <c r="MPT118" s="200"/>
      <c r="MPU118" s="200"/>
      <c r="MPV118" s="200"/>
      <c r="MPW118" s="200"/>
      <c r="MPX118" s="200"/>
      <c r="MPY118" s="200"/>
      <c r="MPZ118" s="200"/>
      <c r="MQA118" s="200"/>
      <c r="MQB118" s="200"/>
      <c r="MQC118" s="200"/>
      <c r="MQD118" s="200"/>
      <c r="MQE118" s="200"/>
      <c r="MQF118" s="200"/>
      <c r="MQG118" s="200"/>
      <c r="MQH118" s="200"/>
      <c r="MQI118" s="200"/>
      <c r="MQJ118" s="200"/>
      <c r="MQK118" s="200"/>
      <c r="MQL118" s="200"/>
      <c r="MQM118" s="200"/>
      <c r="MQN118" s="200"/>
      <c r="MQO118" s="200"/>
      <c r="MQP118" s="200"/>
      <c r="MQQ118" s="200"/>
      <c r="MQR118" s="200"/>
      <c r="MQS118" s="200"/>
      <c r="MQT118" s="200"/>
      <c r="MQU118" s="200"/>
      <c r="MQV118" s="200"/>
      <c r="MQW118" s="200"/>
      <c r="MQX118" s="200"/>
      <c r="MQY118" s="200"/>
      <c r="MQZ118" s="200"/>
      <c r="MRA118" s="200"/>
      <c r="MRB118" s="200"/>
      <c r="MRC118" s="200"/>
      <c r="MRD118" s="200"/>
      <c r="MRE118" s="200"/>
      <c r="MRF118" s="200"/>
      <c r="MRG118" s="200"/>
      <c r="MRH118" s="200"/>
      <c r="MRI118" s="200"/>
      <c r="MRJ118" s="200"/>
      <c r="MRK118" s="200"/>
      <c r="MRL118" s="200"/>
      <c r="MRM118" s="200"/>
      <c r="MRN118" s="200"/>
      <c r="MRO118" s="200"/>
      <c r="MRP118" s="200"/>
      <c r="MRQ118" s="200"/>
      <c r="MRR118" s="200"/>
      <c r="MRS118" s="200"/>
      <c r="MRT118" s="200"/>
      <c r="MRU118" s="200"/>
      <c r="MRV118" s="200"/>
      <c r="MRW118" s="200"/>
      <c r="MRX118" s="200"/>
      <c r="MRY118" s="200"/>
      <c r="MRZ118" s="200"/>
      <c r="MSA118" s="200"/>
      <c r="MSB118" s="200"/>
      <c r="MSC118" s="200"/>
      <c r="MSD118" s="200"/>
      <c r="MSE118" s="200"/>
      <c r="MSF118" s="200"/>
      <c r="MSG118" s="200"/>
      <c r="MSH118" s="200"/>
      <c r="MSI118" s="200"/>
      <c r="MSJ118" s="200"/>
      <c r="MSK118" s="200"/>
      <c r="MSL118" s="200"/>
      <c r="MSM118" s="200"/>
      <c r="MSN118" s="200"/>
      <c r="MSO118" s="200"/>
      <c r="MSP118" s="200"/>
      <c r="MSQ118" s="200"/>
      <c r="MSR118" s="200"/>
      <c r="MSS118" s="200"/>
      <c r="MST118" s="200"/>
      <c r="MSU118" s="200"/>
      <c r="MSV118" s="200"/>
      <c r="MSW118" s="200"/>
      <c r="MSX118" s="200"/>
      <c r="MSY118" s="200"/>
      <c r="MSZ118" s="200"/>
      <c r="MTA118" s="200"/>
      <c r="MTB118" s="200"/>
      <c r="MTC118" s="200"/>
      <c r="MTD118" s="200"/>
      <c r="MTE118" s="200"/>
      <c r="MTF118" s="200"/>
      <c r="MTG118" s="200"/>
      <c r="MTH118" s="200"/>
      <c r="MTI118" s="200"/>
      <c r="MTJ118" s="200"/>
      <c r="MTK118" s="200"/>
      <c r="MTL118" s="200"/>
      <c r="MTM118" s="200"/>
      <c r="MTN118" s="200"/>
      <c r="MTO118" s="200"/>
      <c r="MTP118" s="200"/>
      <c r="MTQ118" s="200"/>
      <c r="MTR118" s="200"/>
      <c r="MTS118" s="200"/>
      <c r="MTT118" s="200"/>
      <c r="MTU118" s="200"/>
      <c r="MTV118" s="200"/>
      <c r="MTW118" s="200"/>
      <c r="MTX118" s="200"/>
      <c r="MTY118" s="200"/>
      <c r="MTZ118" s="200"/>
      <c r="MUA118" s="200"/>
      <c r="MUB118" s="200"/>
      <c r="MUC118" s="200"/>
      <c r="MUD118" s="200"/>
      <c r="MUE118" s="200"/>
      <c r="MUF118" s="200"/>
      <c r="MUG118" s="200"/>
      <c r="MUH118" s="200"/>
      <c r="MUI118" s="200"/>
      <c r="MUJ118" s="200"/>
      <c r="MUK118" s="200"/>
      <c r="MUL118" s="200"/>
      <c r="MUM118" s="200"/>
      <c r="MUN118" s="200"/>
      <c r="MUO118" s="200"/>
      <c r="MUP118" s="200"/>
      <c r="MUQ118" s="200"/>
      <c r="MUR118" s="200"/>
      <c r="MUS118" s="200"/>
      <c r="MUT118" s="200"/>
      <c r="MUU118" s="200"/>
      <c r="MUV118" s="200"/>
      <c r="MUW118" s="200"/>
      <c r="MUX118" s="200"/>
      <c r="MUY118" s="200"/>
      <c r="MUZ118" s="200"/>
      <c r="MVA118" s="200"/>
      <c r="MVB118" s="200"/>
      <c r="MVC118" s="200"/>
      <c r="MVD118" s="200"/>
      <c r="MVE118" s="200"/>
      <c r="MVF118" s="200"/>
      <c r="MVG118" s="200"/>
      <c r="MVH118" s="200"/>
      <c r="MVI118" s="200"/>
      <c r="MVJ118" s="200"/>
      <c r="MVK118" s="200"/>
      <c r="MVL118" s="200"/>
      <c r="MVM118" s="200"/>
      <c r="MVN118" s="200"/>
      <c r="MVO118" s="200"/>
      <c r="MVP118" s="200"/>
      <c r="MVQ118" s="200"/>
      <c r="MVR118" s="200"/>
      <c r="MVS118" s="200"/>
      <c r="MVT118" s="200"/>
      <c r="MVU118" s="200"/>
      <c r="MVV118" s="200"/>
      <c r="MVW118" s="200"/>
      <c r="MVX118" s="200"/>
      <c r="MVY118" s="200"/>
      <c r="MVZ118" s="200"/>
      <c r="MWA118" s="200"/>
      <c r="MWB118" s="200"/>
      <c r="MWC118" s="200"/>
      <c r="MWD118" s="200"/>
      <c r="MWE118" s="200"/>
      <c r="MWF118" s="200"/>
      <c r="MWG118" s="200"/>
      <c r="MWH118" s="200"/>
      <c r="MWI118" s="200"/>
      <c r="MWJ118" s="200"/>
      <c r="MWK118" s="200"/>
      <c r="MWL118" s="200"/>
      <c r="MWM118" s="200"/>
      <c r="MWN118" s="200"/>
      <c r="MWO118" s="200"/>
      <c r="MWP118" s="200"/>
      <c r="MWQ118" s="200"/>
      <c r="MWR118" s="200"/>
      <c r="MWS118" s="200"/>
      <c r="MWT118" s="200"/>
      <c r="MWU118" s="200"/>
      <c r="MWV118" s="200"/>
      <c r="MWW118" s="200"/>
      <c r="MWX118" s="200"/>
      <c r="MWY118" s="200"/>
      <c r="MWZ118" s="200"/>
      <c r="MXA118" s="200"/>
      <c r="MXB118" s="200"/>
      <c r="MXC118" s="200"/>
      <c r="MXD118" s="200"/>
      <c r="MXE118" s="200"/>
      <c r="MXF118" s="200"/>
      <c r="MXG118" s="200"/>
      <c r="MXH118" s="200"/>
      <c r="MXI118" s="200"/>
      <c r="MXJ118" s="200"/>
      <c r="MXK118" s="200"/>
      <c r="MXL118" s="200"/>
      <c r="MXM118" s="200"/>
      <c r="MXN118" s="200"/>
      <c r="MXO118" s="200"/>
      <c r="MXP118" s="200"/>
      <c r="MXQ118" s="200"/>
      <c r="MXR118" s="200"/>
      <c r="MXS118" s="200"/>
      <c r="MXT118" s="200"/>
      <c r="MXU118" s="200"/>
      <c r="MXV118" s="200"/>
      <c r="MXW118" s="200"/>
      <c r="MXX118" s="200"/>
      <c r="MXY118" s="200"/>
      <c r="MXZ118" s="200"/>
      <c r="MYA118" s="200"/>
      <c r="MYB118" s="200"/>
      <c r="MYC118" s="200"/>
      <c r="MYD118" s="200"/>
      <c r="MYE118" s="200"/>
      <c r="MYF118" s="200"/>
      <c r="MYG118" s="200"/>
      <c r="MYH118" s="200"/>
      <c r="MYI118" s="200"/>
      <c r="MYJ118" s="200"/>
      <c r="MYK118" s="200"/>
      <c r="MYL118" s="200"/>
      <c r="MYM118" s="200"/>
      <c r="MYN118" s="200"/>
      <c r="MYO118" s="200"/>
      <c r="MYP118" s="200"/>
      <c r="MYQ118" s="200"/>
      <c r="MYR118" s="200"/>
      <c r="MYS118" s="200"/>
      <c r="MYT118" s="200"/>
      <c r="MYU118" s="200"/>
      <c r="MYV118" s="200"/>
      <c r="MYW118" s="200"/>
      <c r="MYX118" s="200"/>
      <c r="MYY118" s="200"/>
      <c r="MYZ118" s="200"/>
      <c r="MZA118" s="200"/>
      <c r="MZB118" s="200"/>
      <c r="MZC118" s="200"/>
      <c r="MZD118" s="200"/>
      <c r="MZE118" s="200"/>
      <c r="MZF118" s="200"/>
      <c r="MZG118" s="200"/>
      <c r="MZH118" s="200"/>
      <c r="MZI118" s="200"/>
      <c r="MZJ118" s="200"/>
      <c r="MZK118" s="200"/>
      <c r="MZL118" s="200"/>
      <c r="MZM118" s="200"/>
      <c r="MZN118" s="200"/>
      <c r="MZO118" s="200"/>
      <c r="MZP118" s="200"/>
      <c r="MZQ118" s="200"/>
      <c r="MZR118" s="200"/>
      <c r="MZS118" s="200"/>
      <c r="MZT118" s="200"/>
      <c r="MZU118" s="200"/>
      <c r="MZV118" s="200"/>
      <c r="MZW118" s="200"/>
      <c r="MZX118" s="200"/>
      <c r="MZY118" s="200"/>
      <c r="MZZ118" s="200"/>
      <c r="NAA118" s="200"/>
      <c r="NAB118" s="200"/>
      <c r="NAC118" s="200"/>
      <c r="NAD118" s="200"/>
      <c r="NAE118" s="200"/>
      <c r="NAF118" s="200"/>
      <c r="NAG118" s="200"/>
      <c r="NAH118" s="200"/>
      <c r="NAI118" s="200"/>
      <c r="NAJ118" s="200"/>
      <c r="NAK118" s="200"/>
      <c r="NAL118" s="200"/>
      <c r="NAM118" s="200"/>
      <c r="NAN118" s="200"/>
      <c r="NAO118" s="200"/>
      <c r="NAP118" s="200"/>
      <c r="NAQ118" s="200"/>
      <c r="NAR118" s="200"/>
      <c r="NAS118" s="200"/>
      <c r="NAT118" s="200"/>
      <c r="NAU118" s="200"/>
      <c r="NAV118" s="200"/>
      <c r="NAW118" s="200"/>
      <c r="NAX118" s="200"/>
      <c r="NAY118" s="200"/>
      <c r="NAZ118" s="200"/>
      <c r="NBA118" s="200"/>
      <c r="NBB118" s="200"/>
      <c r="NBC118" s="200"/>
      <c r="NBD118" s="200"/>
      <c r="NBE118" s="200"/>
      <c r="NBF118" s="200"/>
      <c r="NBG118" s="200"/>
      <c r="NBH118" s="200"/>
      <c r="NBI118" s="200"/>
      <c r="NBJ118" s="200"/>
      <c r="NBK118" s="200"/>
      <c r="NBL118" s="200"/>
      <c r="NBM118" s="200"/>
      <c r="NBN118" s="200"/>
      <c r="NBO118" s="200"/>
      <c r="NBP118" s="200"/>
      <c r="NBQ118" s="200"/>
      <c r="NBR118" s="200"/>
      <c r="NBS118" s="200"/>
      <c r="NBT118" s="200"/>
      <c r="NBU118" s="200"/>
      <c r="NBV118" s="200"/>
      <c r="NBW118" s="200"/>
      <c r="NBX118" s="200"/>
      <c r="NBY118" s="200"/>
      <c r="NBZ118" s="200"/>
      <c r="NCA118" s="200"/>
      <c r="NCB118" s="200"/>
      <c r="NCC118" s="200"/>
      <c r="NCD118" s="200"/>
      <c r="NCE118" s="200"/>
      <c r="NCF118" s="200"/>
      <c r="NCG118" s="200"/>
      <c r="NCH118" s="200"/>
      <c r="NCI118" s="200"/>
      <c r="NCJ118" s="200"/>
      <c r="NCK118" s="200"/>
      <c r="NCL118" s="200"/>
      <c r="NCM118" s="200"/>
      <c r="NCN118" s="200"/>
      <c r="NCO118" s="200"/>
      <c r="NCP118" s="200"/>
      <c r="NCQ118" s="200"/>
      <c r="NCR118" s="200"/>
      <c r="NCS118" s="200"/>
      <c r="NCT118" s="200"/>
      <c r="NCU118" s="200"/>
      <c r="NCV118" s="200"/>
      <c r="NCW118" s="200"/>
      <c r="NCX118" s="200"/>
      <c r="NCY118" s="200"/>
      <c r="NCZ118" s="200"/>
      <c r="NDA118" s="200"/>
      <c r="NDB118" s="200"/>
      <c r="NDC118" s="200"/>
      <c r="NDD118" s="200"/>
      <c r="NDE118" s="200"/>
      <c r="NDF118" s="200"/>
      <c r="NDG118" s="200"/>
      <c r="NDH118" s="200"/>
      <c r="NDI118" s="200"/>
      <c r="NDJ118" s="200"/>
      <c r="NDK118" s="200"/>
      <c r="NDL118" s="200"/>
      <c r="NDM118" s="200"/>
      <c r="NDN118" s="200"/>
      <c r="NDO118" s="200"/>
      <c r="NDP118" s="200"/>
      <c r="NDQ118" s="200"/>
      <c r="NDR118" s="200"/>
      <c r="NDS118" s="200"/>
      <c r="NDT118" s="200"/>
      <c r="NDU118" s="200"/>
      <c r="NDV118" s="200"/>
      <c r="NDW118" s="200"/>
      <c r="NDX118" s="200"/>
      <c r="NDY118" s="200"/>
      <c r="NDZ118" s="200"/>
      <c r="NEA118" s="200"/>
      <c r="NEB118" s="200"/>
      <c r="NEC118" s="200"/>
      <c r="NED118" s="200"/>
      <c r="NEE118" s="200"/>
      <c r="NEF118" s="200"/>
      <c r="NEG118" s="200"/>
      <c r="NEH118" s="200"/>
      <c r="NEI118" s="200"/>
      <c r="NEJ118" s="200"/>
      <c r="NEK118" s="200"/>
      <c r="NEL118" s="200"/>
      <c r="NEM118" s="200"/>
      <c r="NEN118" s="200"/>
      <c r="NEO118" s="200"/>
      <c r="NEP118" s="200"/>
      <c r="NEQ118" s="200"/>
      <c r="NER118" s="200"/>
      <c r="NES118" s="200"/>
      <c r="NET118" s="200"/>
      <c r="NEU118" s="200"/>
      <c r="NEV118" s="200"/>
      <c r="NEW118" s="200"/>
      <c r="NEX118" s="200"/>
      <c r="NEY118" s="200"/>
      <c r="NEZ118" s="200"/>
      <c r="NFA118" s="200"/>
      <c r="NFB118" s="200"/>
      <c r="NFC118" s="200"/>
      <c r="NFD118" s="200"/>
      <c r="NFE118" s="200"/>
      <c r="NFF118" s="200"/>
      <c r="NFG118" s="200"/>
      <c r="NFH118" s="200"/>
      <c r="NFI118" s="200"/>
      <c r="NFJ118" s="200"/>
      <c r="NFK118" s="200"/>
      <c r="NFL118" s="200"/>
      <c r="NFM118" s="200"/>
      <c r="NFN118" s="200"/>
      <c r="NFO118" s="200"/>
      <c r="NFP118" s="200"/>
      <c r="NFQ118" s="200"/>
      <c r="NFR118" s="200"/>
      <c r="NFS118" s="200"/>
      <c r="NFT118" s="200"/>
      <c r="NFU118" s="200"/>
      <c r="NFV118" s="200"/>
      <c r="NFW118" s="200"/>
      <c r="NFX118" s="200"/>
      <c r="NFY118" s="200"/>
      <c r="NFZ118" s="200"/>
      <c r="NGA118" s="200"/>
      <c r="NGB118" s="200"/>
      <c r="NGC118" s="200"/>
      <c r="NGD118" s="200"/>
      <c r="NGE118" s="200"/>
      <c r="NGF118" s="200"/>
      <c r="NGG118" s="200"/>
      <c r="NGH118" s="200"/>
      <c r="NGI118" s="200"/>
      <c r="NGJ118" s="200"/>
      <c r="NGK118" s="200"/>
      <c r="NGL118" s="200"/>
      <c r="NGM118" s="200"/>
      <c r="NGN118" s="200"/>
      <c r="NGO118" s="200"/>
      <c r="NGP118" s="200"/>
      <c r="NGQ118" s="200"/>
      <c r="NGR118" s="200"/>
      <c r="NGS118" s="200"/>
      <c r="NGT118" s="200"/>
      <c r="NGU118" s="200"/>
      <c r="NGV118" s="200"/>
      <c r="NGW118" s="200"/>
      <c r="NGX118" s="200"/>
      <c r="NGY118" s="200"/>
      <c r="NGZ118" s="200"/>
      <c r="NHA118" s="200"/>
      <c r="NHB118" s="200"/>
      <c r="NHC118" s="200"/>
      <c r="NHD118" s="200"/>
      <c r="NHE118" s="200"/>
      <c r="NHF118" s="200"/>
      <c r="NHG118" s="200"/>
      <c r="NHH118" s="200"/>
      <c r="NHI118" s="200"/>
      <c r="NHJ118" s="200"/>
      <c r="NHK118" s="200"/>
      <c r="NHL118" s="200"/>
      <c r="NHM118" s="200"/>
      <c r="NHN118" s="200"/>
      <c r="NHO118" s="200"/>
      <c r="NHP118" s="200"/>
      <c r="NHQ118" s="200"/>
      <c r="NHR118" s="200"/>
      <c r="NHS118" s="200"/>
      <c r="NHT118" s="200"/>
      <c r="NHU118" s="200"/>
      <c r="NHV118" s="200"/>
      <c r="NHW118" s="200"/>
      <c r="NHX118" s="200"/>
      <c r="NHY118" s="200"/>
      <c r="NHZ118" s="200"/>
      <c r="NIA118" s="200"/>
      <c r="NIB118" s="200"/>
      <c r="NIC118" s="200"/>
      <c r="NID118" s="200"/>
      <c r="NIE118" s="200"/>
      <c r="NIF118" s="200"/>
      <c r="NIG118" s="200"/>
      <c r="NIH118" s="200"/>
      <c r="NII118" s="200"/>
      <c r="NIJ118" s="200"/>
      <c r="NIK118" s="200"/>
      <c r="NIL118" s="200"/>
      <c r="NIM118" s="200"/>
      <c r="NIN118" s="200"/>
      <c r="NIO118" s="200"/>
      <c r="NIP118" s="200"/>
      <c r="NIQ118" s="200"/>
      <c r="NIR118" s="200"/>
      <c r="NIS118" s="200"/>
      <c r="NIT118" s="200"/>
      <c r="NIU118" s="200"/>
      <c r="NIV118" s="200"/>
      <c r="NIW118" s="200"/>
      <c r="NIX118" s="200"/>
      <c r="NIY118" s="200"/>
      <c r="NIZ118" s="200"/>
      <c r="NJA118" s="200"/>
      <c r="NJB118" s="200"/>
      <c r="NJC118" s="200"/>
      <c r="NJD118" s="200"/>
      <c r="NJE118" s="200"/>
      <c r="NJF118" s="200"/>
      <c r="NJG118" s="200"/>
      <c r="NJH118" s="200"/>
      <c r="NJI118" s="200"/>
      <c r="NJJ118" s="200"/>
      <c r="NJK118" s="200"/>
      <c r="NJL118" s="200"/>
      <c r="NJM118" s="200"/>
      <c r="NJN118" s="200"/>
      <c r="NJO118" s="200"/>
      <c r="NJP118" s="200"/>
      <c r="NJQ118" s="200"/>
      <c r="NJR118" s="200"/>
      <c r="NJS118" s="200"/>
      <c r="NJT118" s="200"/>
      <c r="NJU118" s="200"/>
      <c r="NJV118" s="200"/>
      <c r="NJW118" s="200"/>
      <c r="NJX118" s="200"/>
      <c r="NJY118" s="200"/>
      <c r="NJZ118" s="200"/>
      <c r="NKA118" s="200"/>
      <c r="NKB118" s="200"/>
      <c r="NKC118" s="200"/>
      <c r="NKD118" s="200"/>
      <c r="NKE118" s="200"/>
      <c r="NKF118" s="200"/>
      <c r="NKG118" s="200"/>
      <c r="NKH118" s="200"/>
      <c r="NKI118" s="200"/>
      <c r="NKJ118" s="200"/>
      <c r="NKK118" s="200"/>
      <c r="NKL118" s="200"/>
      <c r="NKM118" s="200"/>
      <c r="NKN118" s="200"/>
      <c r="NKO118" s="200"/>
      <c r="NKP118" s="200"/>
      <c r="NKQ118" s="200"/>
      <c r="NKR118" s="200"/>
      <c r="NKS118" s="200"/>
      <c r="NKT118" s="200"/>
      <c r="NKU118" s="200"/>
      <c r="NKV118" s="200"/>
      <c r="NKW118" s="200"/>
      <c r="NKX118" s="200"/>
      <c r="NKY118" s="200"/>
      <c r="NKZ118" s="200"/>
      <c r="NLA118" s="200"/>
      <c r="NLB118" s="200"/>
      <c r="NLC118" s="200"/>
      <c r="NLD118" s="200"/>
      <c r="NLE118" s="200"/>
      <c r="NLF118" s="200"/>
      <c r="NLG118" s="200"/>
      <c r="NLH118" s="200"/>
      <c r="NLI118" s="200"/>
      <c r="NLJ118" s="200"/>
      <c r="NLK118" s="200"/>
      <c r="NLL118" s="200"/>
      <c r="NLM118" s="200"/>
      <c r="NLN118" s="200"/>
      <c r="NLO118" s="200"/>
      <c r="NLP118" s="200"/>
      <c r="NLQ118" s="200"/>
      <c r="NLR118" s="200"/>
      <c r="NLS118" s="200"/>
      <c r="NLT118" s="200"/>
      <c r="NLU118" s="200"/>
      <c r="NLV118" s="200"/>
      <c r="NLW118" s="200"/>
      <c r="NLX118" s="200"/>
      <c r="NLY118" s="200"/>
      <c r="NLZ118" s="200"/>
      <c r="NMA118" s="200"/>
      <c r="NMB118" s="200"/>
      <c r="NMC118" s="200"/>
      <c r="NMD118" s="200"/>
      <c r="NME118" s="200"/>
      <c r="NMF118" s="200"/>
      <c r="NMG118" s="200"/>
      <c r="NMH118" s="200"/>
      <c r="NMI118" s="200"/>
      <c r="NMJ118" s="200"/>
      <c r="NMK118" s="200"/>
      <c r="NML118" s="200"/>
      <c r="NMM118" s="200"/>
      <c r="NMN118" s="200"/>
      <c r="NMO118" s="200"/>
      <c r="NMP118" s="200"/>
      <c r="NMQ118" s="200"/>
      <c r="NMR118" s="200"/>
      <c r="NMS118" s="200"/>
      <c r="NMT118" s="200"/>
      <c r="NMU118" s="200"/>
      <c r="NMV118" s="200"/>
      <c r="NMW118" s="200"/>
      <c r="NMX118" s="200"/>
      <c r="NMY118" s="200"/>
      <c r="NMZ118" s="200"/>
      <c r="NNA118" s="200"/>
      <c r="NNB118" s="200"/>
      <c r="NNC118" s="200"/>
      <c r="NND118" s="200"/>
      <c r="NNE118" s="200"/>
      <c r="NNF118" s="200"/>
      <c r="NNG118" s="200"/>
      <c r="NNH118" s="200"/>
      <c r="NNI118" s="200"/>
      <c r="NNJ118" s="200"/>
      <c r="NNK118" s="200"/>
      <c r="NNL118" s="200"/>
      <c r="NNM118" s="200"/>
      <c r="NNN118" s="200"/>
      <c r="NNO118" s="200"/>
      <c r="NNP118" s="200"/>
      <c r="NNQ118" s="200"/>
      <c r="NNR118" s="200"/>
      <c r="NNS118" s="200"/>
      <c r="NNT118" s="200"/>
      <c r="NNU118" s="200"/>
      <c r="NNV118" s="200"/>
      <c r="NNW118" s="200"/>
      <c r="NNX118" s="200"/>
      <c r="NNY118" s="200"/>
      <c r="NNZ118" s="200"/>
      <c r="NOA118" s="200"/>
      <c r="NOB118" s="200"/>
      <c r="NOC118" s="200"/>
      <c r="NOD118" s="200"/>
      <c r="NOE118" s="200"/>
      <c r="NOF118" s="200"/>
      <c r="NOG118" s="200"/>
      <c r="NOH118" s="200"/>
      <c r="NOI118" s="200"/>
      <c r="NOJ118" s="200"/>
      <c r="NOK118" s="200"/>
      <c r="NOL118" s="200"/>
      <c r="NOM118" s="200"/>
      <c r="NON118" s="200"/>
      <c r="NOO118" s="200"/>
      <c r="NOP118" s="200"/>
      <c r="NOQ118" s="200"/>
      <c r="NOR118" s="200"/>
      <c r="NOS118" s="200"/>
      <c r="NOT118" s="200"/>
      <c r="NOU118" s="200"/>
      <c r="NOV118" s="200"/>
      <c r="NOW118" s="200"/>
      <c r="NOX118" s="200"/>
      <c r="NOY118" s="200"/>
      <c r="NOZ118" s="200"/>
      <c r="NPA118" s="200"/>
      <c r="NPB118" s="200"/>
      <c r="NPC118" s="200"/>
      <c r="NPD118" s="200"/>
      <c r="NPE118" s="200"/>
      <c r="NPF118" s="200"/>
      <c r="NPG118" s="200"/>
      <c r="NPH118" s="200"/>
      <c r="NPI118" s="200"/>
      <c r="NPJ118" s="200"/>
      <c r="NPK118" s="200"/>
      <c r="NPL118" s="200"/>
      <c r="NPM118" s="200"/>
      <c r="NPN118" s="200"/>
      <c r="NPO118" s="200"/>
      <c r="NPP118" s="200"/>
      <c r="NPQ118" s="200"/>
      <c r="NPR118" s="200"/>
      <c r="NPS118" s="200"/>
      <c r="NPT118" s="200"/>
      <c r="NPU118" s="200"/>
      <c r="NPV118" s="200"/>
      <c r="NPW118" s="200"/>
      <c r="NPX118" s="200"/>
      <c r="NPY118" s="200"/>
      <c r="NPZ118" s="200"/>
      <c r="NQA118" s="200"/>
      <c r="NQB118" s="200"/>
      <c r="NQC118" s="200"/>
      <c r="NQD118" s="200"/>
      <c r="NQE118" s="200"/>
      <c r="NQF118" s="200"/>
      <c r="NQG118" s="200"/>
      <c r="NQH118" s="200"/>
      <c r="NQI118" s="200"/>
      <c r="NQJ118" s="200"/>
      <c r="NQK118" s="200"/>
      <c r="NQL118" s="200"/>
      <c r="NQM118" s="200"/>
      <c r="NQN118" s="200"/>
      <c r="NQO118" s="200"/>
      <c r="NQP118" s="200"/>
      <c r="NQQ118" s="200"/>
      <c r="NQR118" s="200"/>
      <c r="NQS118" s="200"/>
      <c r="NQT118" s="200"/>
      <c r="NQU118" s="200"/>
      <c r="NQV118" s="200"/>
      <c r="NQW118" s="200"/>
      <c r="NQX118" s="200"/>
      <c r="NQY118" s="200"/>
      <c r="NQZ118" s="200"/>
      <c r="NRA118" s="200"/>
      <c r="NRB118" s="200"/>
      <c r="NRC118" s="200"/>
      <c r="NRD118" s="200"/>
      <c r="NRE118" s="200"/>
      <c r="NRF118" s="200"/>
      <c r="NRG118" s="200"/>
      <c r="NRH118" s="200"/>
      <c r="NRI118" s="200"/>
      <c r="NRJ118" s="200"/>
      <c r="NRK118" s="200"/>
      <c r="NRL118" s="200"/>
      <c r="NRM118" s="200"/>
      <c r="NRN118" s="200"/>
      <c r="NRO118" s="200"/>
      <c r="NRP118" s="200"/>
      <c r="NRQ118" s="200"/>
      <c r="NRR118" s="200"/>
      <c r="NRS118" s="200"/>
      <c r="NRT118" s="200"/>
      <c r="NRU118" s="200"/>
      <c r="NRV118" s="200"/>
      <c r="NRW118" s="200"/>
      <c r="NRX118" s="200"/>
      <c r="NRY118" s="200"/>
      <c r="NRZ118" s="200"/>
      <c r="NSA118" s="200"/>
      <c r="NSB118" s="200"/>
      <c r="NSC118" s="200"/>
      <c r="NSD118" s="200"/>
      <c r="NSE118" s="200"/>
      <c r="NSF118" s="200"/>
      <c r="NSG118" s="200"/>
      <c r="NSH118" s="200"/>
      <c r="NSI118" s="200"/>
      <c r="NSJ118" s="200"/>
      <c r="NSK118" s="200"/>
      <c r="NSL118" s="200"/>
      <c r="NSM118" s="200"/>
      <c r="NSN118" s="200"/>
      <c r="NSO118" s="200"/>
      <c r="NSP118" s="200"/>
      <c r="NSQ118" s="200"/>
      <c r="NSR118" s="200"/>
      <c r="NSS118" s="200"/>
      <c r="NST118" s="200"/>
      <c r="NSU118" s="200"/>
      <c r="NSV118" s="200"/>
      <c r="NSW118" s="200"/>
      <c r="NSX118" s="200"/>
      <c r="NSY118" s="200"/>
      <c r="NSZ118" s="200"/>
      <c r="NTA118" s="200"/>
      <c r="NTB118" s="200"/>
      <c r="NTC118" s="200"/>
      <c r="NTD118" s="200"/>
      <c r="NTE118" s="200"/>
      <c r="NTF118" s="200"/>
      <c r="NTG118" s="200"/>
      <c r="NTH118" s="200"/>
      <c r="NTI118" s="200"/>
      <c r="NTJ118" s="200"/>
      <c r="NTK118" s="200"/>
      <c r="NTL118" s="200"/>
      <c r="NTM118" s="200"/>
      <c r="NTN118" s="200"/>
      <c r="NTO118" s="200"/>
      <c r="NTP118" s="200"/>
      <c r="NTQ118" s="200"/>
      <c r="NTR118" s="200"/>
      <c r="NTS118" s="200"/>
      <c r="NTT118" s="200"/>
      <c r="NTU118" s="200"/>
      <c r="NTV118" s="200"/>
      <c r="NTW118" s="200"/>
      <c r="NTX118" s="200"/>
      <c r="NTY118" s="200"/>
      <c r="NTZ118" s="200"/>
      <c r="NUA118" s="200"/>
      <c r="NUB118" s="200"/>
      <c r="NUC118" s="200"/>
      <c r="NUD118" s="200"/>
      <c r="NUE118" s="200"/>
      <c r="NUF118" s="200"/>
      <c r="NUG118" s="200"/>
      <c r="NUH118" s="200"/>
      <c r="NUI118" s="200"/>
      <c r="NUJ118" s="200"/>
      <c r="NUK118" s="200"/>
      <c r="NUL118" s="200"/>
      <c r="NUM118" s="200"/>
      <c r="NUN118" s="200"/>
      <c r="NUO118" s="200"/>
      <c r="NUP118" s="200"/>
      <c r="NUQ118" s="200"/>
      <c r="NUR118" s="200"/>
      <c r="NUS118" s="200"/>
      <c r="NUT118" s="200"/>
      <c r="NUU118" s="200"/>
      <c r="NUV118" s="200"/>
      <c r="NUW118" s="200"/>
      <c r="NUX118" s="200"/>
      <c r="NUY118" s="200"/>
      <c r="NUZ118" s="200"/>
      <c r="NVA118" s="200"/>
      <c r="NVB118" s="200"/>
      <c r="NVC118" s="200"/>
      <c r="NVD118" s="200"/>
      <c r="NVE118" s="200"/>
      <c r="NVF118" s="200"/>
      <c r="NVG118" s="200"/>
      <c r="NVH118" s="200"/>
      <c r="NVI118" s="200"/>
      <c r="NVJ118" s="200"/>
      <c r="NVK118" s="200"/>
      <c r="NVL118" s="200"/>
      <c r="NVM118" s="200"/>
      <c r="NVN118" s="200"/>
      <c r="NVO118" s="200"/>
      <c r="NVP118" s="200"/>
      <c r="NVQ118" s="200"/>
      <c r="NVR118" s="200"/>
      <c r="NVS118" s="200"/>
      <c r="NVT118" s="200"/>
      <c r="NVU118" s="200"/>
      <c r="NVV118" s="200"/>
      <c r="NVW118" s="200"/>
      <c r="NVX118" s="200"/>
      <c r="NVY118" s="200"/>
      <c r="NVZ118" s="200"/>
      <c r="NWA118" s="200"/>
      <c r="NWB118" s="200"/>
      <c r="NWC118" s="200"/>
      <c r="NWD118" s="200"/>
      <c r="NWE118" s="200"/>
      <c r="NWF118" s="200"/>
      <c r="NWG118" s="200"/>
      <c r="NWH118" s="200"/>
      <c r="NWI118" s="200"/>
      <c r="NWJ118" s="200"/>
      <c r="NWK118" s="200"/>
      <c r="NWL118" s="200"/>
      <c r="NWM118" s="200"/>
      <c r="NWN118" s="200"/>
      <c r="NWO118" s="200"/>
      <c r="NWP118" s="200"/>
      <c r="NWQ118" s="200"/>
      <c r="NWR118" s="200"/>
      <c r="NWS118" s="200"/>
      <c r="NWT118" s="200"/>
      <c r="NWU118" s="200"/>
      <c r="NWV118" s="200"/>
      <c r="NWW118" s="200"/>
      <c r="NWX118" s="200"/>
      <c r="NWY118" s="200"/>
      <c r="NWZ118" s="200"/>
      <c r="NXA118" s="200"/>
      <c r="NXB118" s="200"/>
      <c r="NXC118" s="200"/>
      <c r="NXD118" s="200"/>
      <c r="NXE118" s="200"/>
      <c r="NXF118" s="200"/>
      <c r="NXG118" s="200"/>
      <c r="NXH118" s="200"/>
      <c r="NXI118" s="200"/>
      <c r="NXJ118" s="200"/>
      <c r="NXK118" s="200"/>
      <c r="NXL118" s="200"/>
      <c r="NXM118" s="200"/>
      <c r="NXN118" s="200"/>
      <c r="NXO118" s="200"/>
      <c r="NXP118" s="200"/>
      <c r="NXQ118" s="200"/>
      <c r="NXR118" s="200"/>
      <c r="NXS118" s="200"/>
      <c r="NXT118" s="200"/>
      <c r="NXU118" s="200"/>
      <c r="NXV118" s="200"/>
      <c r="NXW118" s="200"/>
      <c r="NXX118" s="200"/>
      <c r="NXY118" s="200"/>
      <c r="NXZ118" s="200"/>
      <c r="NYA118" s="200"/>
      <c r="NYB118" s="200"/>
      <c r="NYC118" s="200"/>
      <c r="NYD118" s="200"/>
      <c r="NYE118" s="200"/>
      <c r="NYF118" s="200"/>
      <c r="NYG118" s="200"/>
      <c r="NYH118" s="200"/>
      <c r="NYI118" s="200"/>
      <c r="NYJ118" s="200"/>
      <c r="NYK118" s="200"/>
      <c r="NYL118" s="200"/>
      <c r="NYM118" s="200"/>
      <c r="NYN118" s="200"/>
      <c r="NYO118" s="200"/>
      <c r="NYP118" s="200"/>
      <c r="NYQ118" s="200"/>
      <c r="NYR118" s="200"/>
      <c r="NYS118" s="200"/>
      <c r="NYT118" s="200"/>
      <c r="NYU118" s="200"/>
      <c r="NYV118" s="200"/>
      <c r="NYW118" s="200"/>
      <c r="NYX118" s="200"/>
      <c r="NYY118" s="200"/>
      <c r="NYZ118" s="200"/>
      <c r="NZA118" s="200"/>
      <c r="NZB118" s="200"/>
      <c r="NZC118" s="200"/>
      <c r="NZD118" s="200"/>
      <c r="NZE118" s="200"/>
      <c r="NZF118" s="200"/>
      <c r="NZG118" s="200"/>
      <c r="NZH118" s="200"/>
      <c r="NZI118" s="200"/>
      <c r="NZJ118" s="200"/>
      <c r="NZK118" s="200"/>
      <c r="NZL118" s="200"/>
      <c r="NZM118" s="200"/>
      <c r="NZN118" s="200"/>
      <c r="NZO118" s="200"/>
      <c r="NZP118" s="200"/>
      <c r="NZQ118" s="200"/>
      <c r="NZR118" s="200"/>
      <c r="NZS118" s="200"/>
      <c r="NZT118" s="200"/>
      <c r="NZU118" s="200"/>
      <c r="NZV118" s="200"/>
      <c r="NZW118" s="200"/>
      <c r="NZX118" s="200"/>
      <c r="NZY118" s="200"/>
      <c r="NZZ118" s="200"/>
      <c r="OAA118" s="200"/>
      <c r="OAB118" s="200"/>
      <c r="OAC118" s="200"/>
      <c r="OAD118" s="200"/>
      <c r="OAE118" s="200"/>
      <c r="OAF118" s="200"/>
      <c r="OAG118" s="200"/>
      <c r="OAH118" s="200"/>
      <c r="OAI118" s="200"/>
      <c r="OAJ118" s="200"/>
      <c r="OAK118" s="200"/>
      <c r="OAL118" s="200"/>
      <c r="OAM118" s="200"/>
      <c r="OAN118" s="200"/>
      <c r="OAO118" s="200"/>
      <c r="OAP118" s="200"/>
      <c r="OAQ118" s="200"/>
      <c r="OAR118" s="200"/>
      <c r="OAS118" s="200"/>
      <c r="OAT118" s="200"/>
      <c r="OAU118" s="200"/>
      <c r="OAV118" s="200"/>
      <c r="OAW118" s="200"/>
      <c r="OAX118" s="200"/>
      <c r="OAY118" s="200"/>
      <c r="OAZ118" s="200"/>
      <c r="OBA118" s="200"/>
      <c r="OBB118" s="200"/>
      <c r="OBC118" s="200"/>
      <c r="OBD118" s="200"/>
      <c r="OBE118" s="200"/>
      <c r="OBF118" s="200"/>
      <c r="OBG118" s="200"/>
      <c r="OBH118" s="200"/>
      <c r="OBI118" s="200"/>
      <c r="OBJ118" s="200"/>
      <c r="OBK118" s="200"/>
      <c r="OBL118" s="200"/>
      <c r="OBM118" s="200"/>
      <c r="OBN118" s="200"/>
      <c r="OBO118" s="200"/>
      <c r="OBP118" s="200"/>
      <c r="OBQ118" s="200"/>
      <c r="OBR118" s="200"/>
      <c r="OBS118" s="200"/>
      <c r="OBT118" s="200"/>
      <c r="OBU118" s="200"/>
      <c r="OBV118" s="200"/>
      <c r="OBW118" s="200"/>
      <c r="OBX118" s="200"/>
      <c r="OBY118" s="200"/>
      <c r="OBZ118" s="200"/>
      <c r="OCA118" s="200"/>
      <c r="OCB118" s="200"/>
      <c r="OCC118" s="200"/>
      <c r="OCD118" s="200"/>
      <c r="OCE118" s="200"/>
      <c r="OCF118" s="200"/>
      <c r="OCG118" s="200"/>
      <c r="OCH118" s="200"/>
      <c r="OCI118" s="200"/>
      <c r="OCJ118" s="200"/>
      <c r="OCK118" s="200"/>
      <c r="OCL118" s="200"/>
      <c r="OCM118" s="200"/>
      <c r="OCN118" s="200"/>
      <c r="OCO118" s="200"/>
      <c r="OCP118" s="200"/>
      <c r="OCQ118" s="200"/>
      <c r="OCR118" s="200"/>
      <c r="OCS118" s="200"/>
      <c r="OCT118" s="200"/>
      <c r="OCU118" s="200"/>
      <c r="OCV118" s="200"/>
      <c r="OCW118" s="200"/>
      <c r="OCX118" s="200"/>
      <c r="OCY118" s="200"/>
      <c r="OCZ118" s="200"/>
      <c r="ODA118" s="200"/>
      <c r="ODB118" s="200"/>
      <c r="ODC118" s="200"/>
      <c r="ODD118" s="200"/>
      <c r="ODE118" s="200"/>
      <c r="ODF118" s="200"/>
      <c r="ODG118" s="200"/>
      <c r="ODH118" s="200"/>
      <c r="ODI118" s="200"/>
      <c r="ODJ118" s="200"/>
      <c r="ODK118" s="200"/>
      <c r="ODL118" s="200"/>
      <c r="ODM118" s="200"/>
      <c r="ODN118" s="200"/>
      <c r="ODO118" s="200"/>
      <c r="ODP118" s="200"/>
      <c r="ODQ118" s="200"/>
      <c r="ODR118" s="200"/>
      <c r="ODS118" s="200"/>
      <c r="ODT118" s="200"/>
      <c r="ODU118" s="200"/>
      <c r="ODV118" s="200"/>
      <c r="ODW118" s="200"/>
      <c r="ODX118" s="200"/>
      <c r="ODY118" s="200"/>
      <c r="ODZ118" s="200"/>
      <c r="OEA118" s="200"/>
      <c r="OEB118" s="200"/>
      <c r="OEC118" s="200"/>
      <c r="OED118" s="200"/>
      <c r="OEE118" s="200"/>
      <c r="OEF118" s="200"/>
      <c r="OEG118" s="200"/>
      <c r="OEH118" s="200"/>
      <c r="OEI118" s="200"/>
      <c r="OEJ118" s="200"/>
      <c r="OEK118" s="200"/>
      <c r="OEL118" s="200"/>
      <c r="OEM118" s="200"/>
      <c r="OEN118" s="200"/>
      <c r="OEO118" s="200"/>
      <c r="OEP118" s="200"/>
      <c r="OEQ118" s="200"/>
      <c r="OER118" s="200"/>
      <c r="OES118" s="200"/>
      <c r="OET118" s="200"/>
      <c r="OEU118" s="200"/>
      <c r="OEV118" s="200"/>
      <c r="OEW118" s="200"/>
      <c r="OEX118" s="200"/>
      <c r="OEY118" s="200"/>
      <c r="OEZ118" s="200"/>
      <c r="OFA118" s="200"/>
      <c r="OFB118" s="200"/>
      <c r="OFC118" s="200"/>
      <c r="OFD118" s="200"/>
      <c r="OFE118" s="200"/>
      <c r="OFF118" s="200"/>
      <c r="OFG118" s="200"/>
      <c r="OFH118" s="200"/>
      <c r="OFI118" s="200"/>
      <c r="OFJ118" s="200"/>
      <c r="OFK118" s="200"/>
      <c r="OFL118" s="200"/>
      <c r="OFM118" s="200"/>
      <c r="OFN118" s="200"/>
      <c r="OFO118" s="200"/>
      <c r="OFP118" s="200"/>
      <c r="OFQ118" s="200"/>
      <c r="OFR118" s="200"/>
      <c r="OFS118" s="200"/>
      <c r="OFT118" s="200"/>
      <c r="OFU118" s="200"/>
      <c r="OFV118" s="200"/>
      <c r="OFW118" s="200"/>
      <c r="OFX118" s="200"/>
      <c r="OFY118" s="200"/>
      <c r="OFZ118" s="200"/>
      <c r="OGA118" s="200"/>
      <c r="OGB118" s="200"/>
      <c r="OGC118" s="200"/>
      <c r="OGD118" s="200"/>
      <c r="OGE118" s="200"/>
      <c r="OGF118" s="200"/>
      <c r="OGG118" s="200"/>
      <c r="OGH118" s="200"/>
      <c r="OGI118" s="200"/>
      <c r="OGJ118" s="200"/>
      <c r="OGK118" s="200"/>
      <c r="OGL118" s="200"/>
      <c r="OGM118" s="200"/>
      <c r="OGN118" s="200"/>
      <c r="OGO118" s="200"/>
      <c r="OGP118" s="200"/>
      <c r="OGQ118" s="200"/>
      <c r="OGR118" s="200"/>
      <c r="OGS118" s="200"/>
      <c r="OGT118" s="200"/>
      <c r="OGU118" s="200"/>
      <c r="OGV118" s="200"/>
      <c r="OGW118" s="200"/>
      <c r="OGX118" s="200"/>
      <c r="OGY118" s="200"/>
      <c r="OGZ118" s="200"/>
      <c r="OHA118" s="200"/>
      <c r="OHB118" s="200"/>
      <c r="OHC118" s="200"/>
      <c r="OHD118" s="200"/>
      <c r="OHE118" s="200"/>
      <c r="OHF118" s="200"/>
      <c r="OHG118" s="200"/>
      <c r="OHH118" s="200"/>
      <c r="OHI118" s="200"/>
      <c r="OHJ118" s="200"/>
      <c r="OHK118" s="200"/>
      <c r="OHL118" s="200"/>
      <c r="OHM118" s="200"/>
      <c r="OHN118" s="200"/>
      <c r="OHO118" s="200"/>
      <c r="OHP118" s="200"/>
      <c r="OHQ118" s="200"/>
      <c r="OHR118" s="200"/>
      <c r="OHS118" s="200"/>
      <c r="OHT118" s="200"/>
      <c r="OHU118" s="200"/>
      <c r="OHV118" s="200"/>
      <c r="OHW118" s="200"/>
      <c r="OHX118" s="200"/>
      <c r="OHY118" s="200"/>
      <c r="OHZ118" s="200"/>
      <c r="OIA118" s="200"/>
      <c r="OIB118" s="200"/>
      <c r="OIC118" s="200"/>
      <c r="OID118" s="200"/>
      <c r="OIE118" s="200"/>
      <c r="OIF118" s="200"/>
      <c r="OIG118" s="200"/>
      <c r="OIH118" s="200"/>
      <c r="OII118" s="200"/>
      <c r="OIJ118" s="200"/>
      <c r="OIK118" s="200"/>
      <c r="OIL118" s="200"/>
      <c r="OIM118" s="200"/>
      <c r="OIN118" s="200"/>
      <c r="OIO118" s="200"/>
      <c r="OIP118" s="200"/>
      <c r="OIQ118" s="200"/>
      <c r="OIR118" s="200"/>
      <c r="OIS118" s="200"/>
      <c r="OIT118" s="200"/>
      <c r="OIU118" s="200"/>
      <c r="OIV118" s="200"/>
      <c r="OIW118" s="200"/>
      <c r="OIX118" s="200"/>
      <c r="OIY118" s="200"/>
      <c r="OIZ118" s="200"/>
      <c r="OJA118" s="200"/>
      <c r="OJB118" s="200"/>
      <c r="OJC118" s="200"/>
      <c r="OJD118" s="200"/>
      <c r="OJE118" s="200"/>
      <c r="OJF118" s="200"/>
      <c r="OJG118" s="200"/>
      <c r="OJH118" s="200"/>
      <c r="OJI118" s="200"/>
      <c r="OJJ118" s="200"/>
      <c r="OJK118" s="200"/>
      <c r="OJL118" s="200"/>
      <c r="OJM118" s="200"/>
      <c r="OJN118" s="200"/>
      <c r="OJO118" s="200"/>
      <c r="OJP118" s="200"/>
      <c r="OJQ118" s="200"/>
      <c r="OJR118" s="200"/>
      <c r="OJS118" s="200"/>
      <c r="OJT118" s="200"/>
      <c r="OJU118" s="200"/>
      <c r="OJV118" s="200"/>
      <c r="OJW118" s="200"/>
      <c r="OJX118" s="200"/>
      <c r="OJY118" s="200"/>
      <c r="OJZ118" s="200"/>
      <c r="OKA118" s="200"/>
      <c r="OKB118" s="200"/>
      <c r="OKC118" s="200"/>
      <c r="OKD118" s="200"/>
      <c r="OKE118" s="200"/>
      <c r="OKF118" s="200"/>
      <c r="OKG118" s="200"/>
      <c r="OKH118" s="200"/>
      <c r="OKI118" s="200"/>
      <c r="OKJ118" s="200"/>
      <c r="OKK118" s="200"/>
      <c r="OKL118" s="200"/>
      <c r="OKM118" s="200"/>
      <c r="OKN118" s="200"/>
      <c r="OKO118" s="200"/>
      <c r="OKP118" s="200"/>
      <c r="OKQ118" s="200"/>
      <c r="OKR118" s="200"/>
      <c r="OKS118" s="200"/>
      <c r="OKT118" s="200"/>
      <c r="OKU118" s="200"/>
      <c r="OKV118" s="200"/>
      <c r="OKW118" s="200"/>
      <c r="OKX118" s="200"/>
      <c r="OKY118" s="200"/>
      <c r="OKZ118" s="200"/>
      <c r="OLA118" s="200"/>
      <c r="OLB118" s="200"/>
      <c r="OLC118" s="200"/>
      <c r="OLD118" s="200"/>
      <c r="OLE118" s="200"/>
      <c r="OLF118" s="200"/>
      <c r="OLG118" s="200"/>
      <c r="OLH118" s="200"/>
      <c r="OLI118" s="200"/>
      <c r="OLJ118" s="200"/>
      <c r="OLK118" s="200"/>
      <c r="OLL118" s="200"/>
      <c r="OLM118" s="200"/>
      <c r="OLN118" s="200"/>
      <c r="OLO118" s="200"/>
      <c r="OLP118" s="200"/>
      <c r="OLQ118" s="200"/>
      <c r="OLR118" s="200"/>
      <c r="OLS118" s="200"/>
      <c r="OLT118" s="200"/>
      <c r="OLU118" s="200"/>
      <c r="OLV118" s="200"/>
      <c r="OLW118" s="200"/>
      <c r="OLX118" s="200"/>
      <c r="OLY118" s="200"/>
      <c r="OLZ118" s="200"/>
      <c r="OMA118" s="200"/>
      <c r="OMB118" s="200"/>
      <c r="OMC118" s="200"/>
      <c r="OMD118" s="200"/>
      <c r="OME118" s="200"/>
      <c r="OMF118" s="200"/>
      <c r="OMG118" s="200"/>
      <c r="OMH118" s="200"/>
      <c r="OMI118" s="200"/>
      <c r="OMJ118" s="200"/>
      <c r="OMK118" s="200"/>
      <c r="OML118" s="200"/>
      <c r="OMM118" s="200"/>
      <c r="OMN118" s="200"/>
      <c r="OMO118" s="200"/>
      <c r="OMP118" s="200"/>
      <c r="OMQ118" s="200"/>
      <c r="OMR118" s="200"/>
      <c r="OMS118" s="200"/>
      <c r="OMT118" s="200"/>
      <c r="OMU118" s="200"/>
      <c r="OMV118" s="200"/>
      <c r="OMW118" s="200"/>
      <c r="OMX118" s="200"/>
      <c r="OMY118" s="200"/>
      <c r="OMZ118" s="200"/>
      <c r="ONA118" s="200"/>
      <c r="ONB118" s="200"/>
      <c r="ONC118" s="200"/>
      <c r="OND118" s="200"/>
      <c r="ONE118" s="200"/>
      <c r="ONF118" s="200"/>
      <c r="ONG118" s="200"/>
      <c r="ONH118" s="200"/>
      <c r="ONI118" s="200"/>
      <c r="ONJ118" s="200"/>
      <c r="ONK118" s="200"/>
      <c r="ONL118" s="200"/>
      <c r="ONM118" s="200"/>
      <c r="ONN118" s="200"/>
      <c r="ONO118" s="200"/>
      <c r="ONP118" s="200"/>
      <c r="ONQ118" s="200"/>
      <c r="ONR118" s="200"/>
      <c r="ONS118" s="200"/>
      <c r="ONT118" s="200"/>
      <c r="ONU118" s="200"/>
      <c r="ONV118" s="200"/>
      <c r="ONW118" s="200"/>
      <c r="ONX118" s="200"/>
      <c r="ONY118" s="200"/>
      <c r="ONZ118" s="200"/>
      <c r="OOA118" s="200"/>
      <c r="OOB118" s="200"/>
      <c r="OOC118" s="200"/>
      <c r="OOD118" s="200"/>
      <c r="OOE118" s="200"/>
      <c r="OOF118" s="200"/>
      <c r="OOG118" s="200"/>
      <c r="OOH118" s="200"/>
      <c r="OOI118" s="200"/>
      <c r="OOJ118" s="200"/>
      <c r="OOK118" s="200"/>
      <c r="OOL118" s="200"/>
      <c r="OOM118" s="200"/>
      <c r="OON118" s="200"/>
      <c r="OOO118" s="200"/>
      <c r="OOP118" s="200"/>
      <c r="OOQ118" s="200"/>
      <c r="OOR118" s="200"/>
      <c r="OOS118" s="200"/>
      <c r="OOT118" s="200"/>
      <c r="OOU118" s="200"/>
      <c r="OOV118" s="200"/>
      <c r="OOW118" s="200"/>
      <c r="OOX118" s="200"/>
      <c r="OOY118" s="200"/>
      <c r="OOZ118" s="200"/>
      <c r="OPA118" s="200"/>
      <c r="OPB118" s="200"/>
      <c r="OPC118" s="200"/>
      <c r="OPD118" s="200"/>
      <c r="OPE118" s="200"/>
      <c r="OPF118" s="200"/>
      <c r="OPG118" s="200"/>
      <c r="OPH118" s="200"/>
      <c r="OPI118" s="200"/>
      <c r="OPJ118" s="200"/>
      <c r="OPK118" s="200"/>
      <c r="OPL118" s="200"/>
      <c r="OPM118" s="200"/>
      <c r="OPN118" s="200"/>
      <c r="OPO118" s="200"/>
      <c r="OPP118" s="200"/>
      <c r="OPQ118" s="200"/>
      <c r="OPR118" s="200"/>
      <c r="OPS118" s="200"/>
      <c r="OPT118" s="200"/>
      <c r="OPU118" s="200"/>
      <c r="OPV118" s="200"/>
      <c r="OPW118" s="200"/>
      <c r="OPX118" s="200"/>
      <c r="OPY118" s="200"/>
      <c r="OPZ118" s="200"/>
      <c r="OQA118" s="200"/>
      <c r="OQB118" s="200"/>
      <c r="OQC118" s="200"/>
      <c r="OQD118" s="200"/>
      <c r="OQE118" s="200"/>
      <c r="OQF118" s="200"/>
      <c r="OQG118" s="200"/>
      <c r="OQH118" s="200"/>
      <c r="OQI118" s="200"/>
      <c r="OQJ118" s="200"/>
      <c r="OQK118" s="200"/>
      <c r="OQL118" s="200"/>
      <c r="OQM118" s="200"/>
      <c r="OQN118" s="200"/>
      <c r="OQO118" s="200"/>
      <c r="OQP118" s="200"/>
      <c r="OQQ118" s="200"/>
      <c r="OQR118" s="200"/>
      <c r="OQS118" s="200"/>
      <c r="OQT118" s="200"/>
      <c r="OQU118" s="200"/>
      <c r="OQV118" s="200"/>
      <c r="OQW118" s="200"/>
      <c r="OQX118" s="200"/>
      <c r="OQY118" s="200"/>
      <c r="OQZ118" s="200"/>
      <c r="ORA118" s="200"/>
      <c r="ORB118" s="200"/>
      <c r="ORC118" s="200"/>
      <c r="ORD118" s="200"/>
      <c r="ORE118" s="200"/>
      <c r="ORF118" s="200"/>
      <c r="ORG118" s="200"/>
      <c r="ORH118" s="200"/>
      <c r="ORI118" s="200"/>
      <c r="ORJ118" s="200"/>
      <c r="ORK118" s="200"/>
      <c r="ORL118" s="200"/>
      <c r="ORM118" s="200"/>
      <c r="ORN118" s="200"/>
      <c r="ORO118" s="200"/>
      <c r="ORP118" s="200"/>
      <c r="ORQ118" s="200"/>
      <c r="ORR118" s="200"/>
      <c r="ORS118" s="200"/>
      <c r="ORT118" s="200"/>
      <c r="ORU118" s="200"/>
      <c r="ORV118" s="200"/>
      <c r="ORW118" s="200"/>
      <c r="ORX118" s="200"/>
      <c r="ORY118" s="200"/>
      <c r="ORZ118" s="200"/>
      <c r="OSA118" s="200"/>
      <c r="OSB118" s="200"/>
      <c r="OSC118" s="200"/>
      <c r="OSD118" s="200"/>
      <c r="OSE118" s="200"/>
      <c r="OSF118" s="200"/>
      <c r="OSG118" s="200"/>
      <c r="OSH118" s="200"/>
      <c r="OSI118" s="200"/>
      <c r="OSJ118" s="200"/>
      <c r="OSK118" s="200"/>
      <c r="OSL118" s="200"/>
      <c r="OSM118" s="200"/>
      <c r="OSN118" s="200"/>
      <c r="OSO118" s="200"/>
      <c r="OSP118" s="200"/>
      <c r="OSQ118" s="200"/>
      <c r="OSR118" s="200"/>
      <c r="OSS118" s="200"/>
      <c r="OST118" s="200"/>
      <c r="OSU118" s="200"/>
      <c r="OSV118" s="200"/>
      <c r="OSW118" s="200"/>
      <c r="OSX118" s="200"/>
      <c r="OSY118" s="200"/>
      <c r="OSZ118" s="200"/>
      <c r="OTA118" s="200"/>
      <c r="OTB118" s="200"/>
      <c r="OTC118" s="200"/>
      <c r="OTD118" s="200"/>
      <c r="OTE118" s="200"/>
      <c r="OTF118" s="200"/>
      <c r="OTG118" s="200"/>
      <c r="OTH118" s="200"/>
      <c r="OTI118" s="200"/>
      <c r="OTJ118" s="200"/>
      <c r="OTK118" s="200"/>
      <c r="OTL118" s="200"/>
      <c r="OTM118" s="200"/>
      <c r="OTN118" s="200"/>
      <c r="OTO118" s="200"/>
      <c r="OTP118" s="200"/>
      <c r="OTQ118" s="200"/>
      <c r="OTR118" s="200"/>
      <c r="OTS118" s="200"/>
      <c r="OTT118" s="200"/>
      <c r="OTU118" s="200"/>
      <c r="OTV118" s="200"/>
      <c r="OTW118" s="200"/>
      <c r="OTX118" s="200"/>
      <c r="OTY118" s="200"/>
      <c r="OTZ118" s="200"/>
      <c r="OUA118" s="200"/>
      <c r="OUB118" s="200"/>
      <c r="OUC118" s="200"/>
      <c r="OUD118" s="200"/>
      <c r="OUE118" s="200"/>
      <c r="OUF118" s="200"/>
      <c r="OUG118" s="200"/>
      <c r="OUH118" s="200"/>
      <c r="OUI118" s="200"/>
      <c r="OUJ118" s="200"/>
      <c r="OUK118" s="200"/>
      <c r="OUL118" s="200"/>
      <c r="OUM118" s="200"/>
      <c r="OUN118" s="200"/>
      <c r="OUO118" s="200"/>
      <c r="OUP118" s="200"/>
      <c r="OUQ118" s="200"/>
      <c r="OUR118" s="200"/>
      <c r="OUS118" s="200"/>
      <c r="OUT118" s="200"/>
      <c r="OUU118" s="200"/>
      <c r="OUV118" s="200"/>
      <c r="OUW118" s="200"/>
      <c r="OUX118" s="200"/>
      <c r="OUY118" s="200"/>
      <c r="OUZ118" s="200"/>
      <c r="OVA118" s="200"/>
      <c r="OVB118" s="200"/>
      <c r="OVC118" s="200"/>
      <c r="OVD118" s="200"/>
      <c r="OVE118" s="200"/>
      <c r="OVF118" s="200"/>
      <c r="OVG118" s="200"/>
      <c r="OVH118" s="200"/>
      <c r="OVI118" s="200"/>
      <c r="OVJ118" s="200"/>
      <c r="OVK118" s="200"/>
      <c r="OVL118" s="200"/>
      <c r="OVM118" s="200"/>
      <c r="OVN118" s="200"/>
      <c r="OVO118" s="200"/>
      <c r="OVP118" s="200"/>
      <c r="OVQ118" s="200"/>
      <c r="OVR118" s="200"/>
      <c r="OVS118" s="200"/>
      <c r="OVT118" s="200"/>
      <c r="OVU118" s="200"/>
      <c r="OVV118" s="200"/>
      <c r="OVW118" s="200"/>
      <c r="OVX118" s="200"/>
      <c r="OVY118" s="200"/>
      <c r="OVZ118" s="200"/>
      <c r="OWA118" s="200"/>
      <c r="OWB118" s="200"/>
      <c r="OWC118" s="200"/>
      <c r="OWD118" s="200"/>
      <c r="OWE118" s="200"/>
      <c r="OWF118" s="200"/>
      <c r="OWG118" s="200"/>
      <c r="OWH118" s="200"/>
      <c r="OWI118" s="200"/>
      <c r="OWJ118" s="200"/>
      <c r="OWK118" s="200"/>
      <c r="OWL118" s="200"/>
      <c r="OWM118" s="200"/>
      <c r="OWN118" s="200"/>
      <c r="OWO118" s="200"/>
      <c r="OWP118" s="200"/>
      <c r="OWQ118" s="200"/>
      <c r="OWR118" s="200"/>
      <c r="OWS118" s="200"/>
      <c r="OWT118" s="200"/>
      <c r="OWU118" s="200"/>
      <c r="OWV118" s="200"/>
      <c r="OWW118" s="200"/>
      <c r="OWX118" s="200"/>
      <c r="OWY118" s="200"/>
      <c r="OWZ118" s="200"/>
      <c r="OXA118" s="200"/>
      <c r="OXB118" s="200"/>
      <c r="OXC118" s="200"/>
      <c r="OXD118" s="200"/>
      <c r="OXE118" s="200"/>
      <c r="OXF118" s="200"/>
      <c r="OXG118" s="200"/>
      <c r="OXH118" s="200"/>
      <c r="OXI118" s="200"/>
      <c r="OXJ118" s="200"/>
      <c r="OXK118" s="200"/>
      <c r="OXL118" s="200"/>
      <c r="OXM118" s="200"/>
      <c r="OXN118" s="200"/>
      <c r="OXO118" s="200"/>
      <c r="OXP118" s="200"/>
      <c r="OXQ118" s="200"/>
      <c r="OXR118" s="200"/>
      <c r="OXS118" s="200"/>
      <c r="OXT118" s="200"/>
      <c r="OXU118" s="200"/>
      <c r="OXV118" s="200"/>
      <c r="OXW118" s="200"/>
      <c r="OXX118" s="200"/>
      <c r="OXY118" s="200"/>
      <c r="OXZ118" s="200"/>
      <c r="OYA118" s="200"/>
      <c r="OYB118" s="200"/>
      <c r="OYC118" s="200"/>
      <c r="OYD118" s="200"/>
      <c r="OYE118" s="200"/>
      <c r="OYF118" s="200"/>
      <c r="OYG118" s="200"/>
      <c r="OYH118" s="200"/>
      <c r="OYI118" s="200"/>
      <c r="OYJ118" s="200"/>
      <c r="OYK118" s="200"/>
      <c r="OYL118" s="200"/>
      <c r="OYM118" s="200"/>
      <c r="OYN118" s="200"/>
      <c r="OYO118" s="200"/>
      <c r="OYP118" s="200"/>
      <c r="OYQ118" s="200"/>
      <c r="OYR118" s="200"/>
      <c r="OYS118" s="200"/>
      <c r="OYT118" s="200"/>
      <c r="OYU118" s="200"/>
      <c r="OYV118" s="200"/>
      <c r="OYW118" s="200"/>
      <c r="OYX118" s="200"/>
      <c r="OYY118" s="200"/>
      <c r="OYZ118" s="200"/>
      <c r="OZA118" s="200"/>
      <c r="OZB118" s="200"/>
      <c r="OZC118" s="200"/>
      <c r="OZD118" s="200"/>
      <c r="OZE118" s="200"/>
      <c r="OZF118" s="200"/>
      <c r="OZG118" s="200"/>
      <c r="OZH118" s="200"/>
      <c r="OZI118" s="200"/>
      <c r="OZJ118" s="200"/>
      <c r="OZK118" s="200"/>
      <c r="OZL118" s="200"/>
      <c r="OZM118" s="200"/>
      <c r="OZN118" s="200"/>
      <c r="OZO118" s="200"/>
      <c r="OZP118" s="200"/>
      <c r="OZQ118" s="200"/>
      <c r="OZR118" s="200"/>
      <c r="OZS118" s="200"/>
      <c r="OZT118" s="200"/>
      <c r="OZU118" s="200"/>
      <c r="OZV118" s="200"/>
      <c r="OZW118" s="200"/>
      <c r="OZX118" s="200"/>
      <c r="OZY118" s="200"/>
      <c r="OZZ118" s="200"/>
      <c r="PAA118" s="200"/>
      <c r="PAB118" s="200"/>
      <c r="PAC118" s="200"/>
      <c r="PAD118" s="200"/>
      <c r="PAE118" s="200"/>
      <c r="PAF118" s="200"/>
      <c r="PAG118" s="200"/>
      <c r="PAH118" s="200"/>
      <c r="PAI118" s="200"/>
      <c r="PAJ118" s="200"/>
      <c r="PAK118" s="200"/>
      <c r="PAL118" s="200"/>
      <c r="PAM118" s="200"/>
      <c r="PAN118" s="200"/>
      <c r="PAO118" s="200"/>
      <c r="PAP118" s="200"/>
      <c r="PAQ118" s="200"/>
      <c r="PAR118" s="200"/>
      <c r="PAS118" s="200"/>
      <c r="PAT118" s="200"/>
      <c r="PAU118" s="200"/>
      <c r="PAV118" s="200"/>
      <c r="PAW118" s="200"/>
      <c r="PAX118" s="200"/>
      <c r="PAY118" s="200"/>
      <c r="PAZ118" s="200"/>
      <c r="PBA118" s="200"/>
      <c r="PBB118" s="200"/>
      <c r="PBC118" s="200"/>
      <c r="PBD118" s="200"/>
      <c r="PBE118" s="200"/>
      <c r="PBF118" s="200"/>
      <c r="PBG118" s="200"/>
      <c r="PBH118" s="200"/>
      <c r="PBI118" s="200"/>
      <c r="PBJ118" s="200"/>
      <c r="PBK118" s="200"/>
      <c r="PBL118" s="200"/>
      <c r="PBM118" s="200"/>
      <c r="PBN118" s="200"/>
      <c r="PBO118" s="200"/>
      <c r="PBP118" s="200"/>
      <c r="PBQ118" s="200"/>
      <c r="PBR118" s="200"/>
      <c r="PBS118" s="200"/>
      <c r="PBT118" s="200"/>
      <c r="PBU118" s="200"/>
      <c r="PBV118" s="200"/>
      <c r="PBW118" s="200"/>
      <c r="PBX118" s="200"/>
      <c r="PBY118" s="200"/>
      <c r="PBZ118" s="200"/>
      <c r="PCA118" s="200"/>
      <c r="PCB118" s="200"/>
      <c r="PCC118" s="200"/>
      <c r="PCD118" s="200"/>
      <c r="PCE118" s="200"/>
      <c r="PCF118" s="200"/>
      <c r="PCG118" s="200"/>
      <c r="PCH118" s="200"/>
      <c r="PCI118" s="200"/>
      <c r="PCJ118" s="200"/>
      <c r="PCK118" s="200"/>
      <c r="PCL118" s="200"/>
      <c r="PCM118" s="200"/>
      <c r="PCN118" s="200"/>
      <c r="PCO118" s="200"/>
      <c r="PCP118" s="200"/>
      <c r="PCQ118" s="200"/>
      <c r="PCR118" s="200"/>
      <c r="PCS118" s="200"/>
      <c r="PCT118" s="200"/>
      <c r="PCU118" s="200"/>
      <c r="PCV118" s="200"/>
      <c r="PCW118" s="200"/>
      <c r="PCX118" s="200"/>
      <c r="PCY118" s="200"/>
      <c r="PCZ118" s="200"/>
      <c r="PDA118" s="200"/>
      <c r="PDB118" s="200"/>
      <c r="PDC118" s="200"/>
      <c r="PDD118" s="200"/>
      <c r="PDE118" s="200"/>
      <c r="PDF118" s="200"/>
      <c r="PDG118" s="200"/>
      <c r="PDH118" s="200"/>
      <c r="PDI118" s="200"/>
      <c r="PDJ118" s="200"/>
      <c r="PDK118" s="200"/>
      <c r="PDL118" s="200"/>
      <c r="PDM118" s="200"/>
      <c r="PDN118" s="200"/>
      <c r="PDO118" s="200"/>
      <c r="PDP118" s="200"/>
      <c r="PDQ118" s="200"/>
      <c r="PDR118" s="200"/>
      <c r="PDS118" s="200"/>
      <c r="PDT118" s="200"/>
      <c r="PDU118" s="200"/>
      <c r="PDV118" s="200"/>
      <c r="PDW118" s="200"/>
      <c r="PDX118" s="200"/>
      <c r="PDY118" s="200"/>
      <c r="PDZ118" s="200"/>
      <c r="PEA118" s="200"/>
      <c r="PEB118" s="200"/>
      <c r="PEC118" s="200"/>
      <c r="PED118" s="200"/>
      <c r="PEE118" s="200"/>
      <c r="PEF118" s="200"/>
      <c r="PEG118" s="200"/>
      <c r="PEH118" s="200"/>
      <c r="PEI118" s="200"/>
      <c r="PEJ118" s="200"/>
      <c r="PEK118" s="200"/>
      <c r="PEL118" s="200"/>
      <c r="PEM118" s="200"/>
      <c r="PEN118" s="200"/>
      <c r="PEO118" s="200"/>
      <c r="PEP118" s="200"/>
      <c r="PEQ118" s="200"/>
      <c r="PER118" s="200"/>
      <c r="PES118" s="200"/>
      <c r="PET118" s="200"/>
      <c r="PEU118" s="200"/>
      <c r="PEV118" s="200"/>
      <c r="PEW118" s="200"/>
      <c r="PEX118" s="200"/>
      <c r="PEY118" s="200"/>
      <c r="PEZ118" s="200"/>
      <c r="PFA118" s="200"/>
      <c r="PFB118" s="200"/>
      <c r="PFC118" s="200"/>
      <c r="PFD118" s="200"/>
      <c r="PFE118" s="200"/>
      <c r="PFF118" s="200"/>
      <c r="PFG118" s="200"/>
      <c r="PFH118" s="200"/>
      <c r="PFI118" s="200"/>
      <c r="PFJ118" s="200"/>
      <c r="PFK118" s="200"/>
      <c r="PFL118" s="200"/>
      <c r="PFM118" s="200"/>
      <c r="PFN118" s="200"/>
      <c r="PFO118" s="200"/>
      <c r="PFP118" s="200"/>
      <c r="PFQ118" s="200"/>
      <c r="PFR118" s="200"/>
      <c r="PFS118" s="200"/>
      <c r="PFT118" s="200"/>
      <c r="PFU118" s="200"/>
      <c r="PFV118" s="200"/>
      <c r="PFW118" s="200"/>
      <c r="PFX118" s="200"/>
      <c r="PFY118" s="200"/>
      <c r="PFZ118" s="200"/>
      <c r="PGA118" s="200"/>
      <c r="PGB118" s="200"/>
      <c r="PGC118" s="200"/>
      <c r="PGD118" s="200"/>
      <c r="PGE118" s="200"/>
      <c r="PGF118" s="200"/>
      <c r="PGG118" s="200"/>
      <c r="PGH118" s="200"/>
      <c r="PGI118" s="200"/>
      <c r="PGJ118" s="200"/>
      <c r="PGK118" s="200"/>
      <c r="PGL118" s="200"/>
      <c r="PGM118" s="200"/>
      <c r="PGN118" s="200"/>
      <c r="PGO118" s="200"/>
      <c r="PGP118" s="200"/>
      <c r="PGQ118" s="200"/>
      <c r="PGR118" s="200"/>
      <c r="PGS118" s="200"/>
      <c r="PGT118" s="200"/>
      <c r="PGU118" s="200"/>
      <c r="PGV118" s="200"/>
      <c r="PGW118" s="200"/>
      <c r="PGX118" s="200"/>
      <c r="PGY118" s="200"/>
      <c r="PGZ118" s="200"/>
      <c r="PHA118" s="200"/>
      <c r="PHB118" s="200"/>
      <c r="PHC118" s="200"/>
      <c r="PHD118" s="200"/>
      <c r="PHE118" s="200"/>
      <c r="PHF118" s="200"/>
      <c r="PHG118" s="200"/>
      <c r="PHH118" s="200"/>
      <c r="PHI118" s="200"/>
      <c r="PHJ118" s="200"/>
      <c r="PHK118" s="200"/>
      <c r="PHL118" s="200"/>
      <c r="PHM118" s="200"/>
      <c r="PHN118" s="200"/>
      <c r="PHO118" s="200"/>
      <c r="PHP118" s="200"/>
      <c r="PHQ118" s="200"/>
      <c r="PHR118" s="200"/>
      <c r="PHS118" s="200"/>
      <c r="PHT118" s="200"/>
      <c r="PHU118" s="200"/>
      <c r="PHV118" s="200"/>
      <c r="PHW118" s="200"/>
      <c r="PHX118" s="200"/>
      <c r="PHY118" s="200"/>
      <c r="PHZ118" s="200"/>
      <c r="PIA118" s="200"/>
      <c r="PIB118" s="200"/>
      <c r="PIC118" s="200"/>
      <c r="PID118" s="200"/>
      <c r="PIE118" s="200"/>
      <c r="PIF118" s="200"/>
      <c r="PIG118" s="200"/>
      <c r="PIH118" s="200"/>
      <c r="PII118" s="200"/>
      <c r="PIJ118" s="200"/>
      <c r="PIK118" s="200"/>
      <c r="PIL118" s="200"/>
      <c r="PIM118" s="200"/>
      <c r="PIN118" s="200"/>
      <c r="PIO118" s="200"/>
      <c r="PIP118" s="200"/>
      <c r="PIQ118" s="200"/>
      <c r="PIR118" s="200"/>
      <c r="PIS118" s="200"/>
      <c r="PIT118" s="200"/>
      <c r="PIU118" s="200"/>
      <c r="PIV118" s="200"/>
      <c r="PIW118" s="200"/>
      <c r="PIX118" s="200"/>
      <c r="PIY118" s="200"/>
      <c r="PIZ118" s="200"/>
      <c r="PJA118" s="200"/>
      <c r="PJB118" s="200"/>
      <c r="PJC118" s="200"/>
      <c r="PJD118" s="200"/>
      <c r="PJE118" s="200"/>
      <c r="PJF118" s="200"/>
      <c r="PJG118" s="200"/>
      <c r="PJH118" s="200"/>
      <c r="PJI118" s="200"/>
      <c r="PJJ118" s="200"/>
      <c r="PJK118" s="200"/>
      <c r="PJL118" s="200"/>
      <c r="PJM118" s="200"/>
      <c r="PJN118" s="200"/>
      <c r="PJO118" s="200"/>
      <c r="PJP118" s="200"/>
      <c r="PJQ118" s="200"/>
      <c r="PJR118" s="200"/>
      <c r="PJS118" s="200"/>
      <c r="PJT118" s="200"/>
      <c r="PJU118" s="200"/>
      <c r="PJV118" s="200"/>
      <c r="PJW118" s="200"/>
      <c r="PJX118" s="200"/>
      <c r="PJY118" s="200"/>
      <c r="PJZ118" s="200"/>
      <c r="PKA118" s="200"/>
      <c r="PKB118" s="200"/>
      <c r="PKC118" s="200"/>
      <c r="PKD118" s="200"/>
      <c r="PKE118" s="200"/>
      <c r="PKF118" s="200"/>
      <c r="PKG118" s="200"/>
      <c r="PKH118" s="200"/>
      <c r="PKI118" s="200"/>
      <c r="PKJ118" s="200"/>
      <c r="PKK118" s="200"/>
      <c r="PKL118" s="200"/>
      <c r="PKM118" s="200"/>
      <c r="PKN118" s="200"/>
      <c r="PKO118" s="200"/>
      <c r="PKP118" s="200"/>
      <c r="PKQ118" s="200"/>
      <c r="PKR118" s="200"/>
      <c r="PKS118" s="200"/>
      <c r="PKT118" s="200"/>
      <c r="PKU118" s="200"/>
      <c r="PKV118" s="200"/>
      <c r="PKW118" s="200"/>
      <c r="PKX118" s="200"/>
      <c r="PKY118" s="200"/>
      <c r="PKZ118" s="200"/>
      <c r="PLA118" s="200"/>
      <c r="PLB118" s="200"/>
      <c r="PLC118" s="200"/>
      <c r="PLD118" s="200"/>
      <c r="PLE118" s="200"/>
      <c r="PLF118" s="200"/>
      <c r="PLG118" s="200"/>
      <c r="PLH118" s="200"/>
      <c r="PLI118" s="200"/>
      <c r="PLJ118" s="200"/>
      <c r="PLK118" s="200"/>
      <c r="PLL118" s="200"/>
      <c r="PLM118" s="200"/>
      <c r="PLN118" s="200"/>
      <c r="PLO118" s="200"/>
      <c r="PLP118" s="200"/>
      <c r="PLQ118" s="200"/>
      <c r="PLR118" s="200"/>
      <c r="PLS118" s="200"/>
      <c r="PLT118" s="200"/>
      <c r="PLU118" s="200"/>
      <c r="PLV118" s="200"/>
      <c r="PLW118" s="200"/>
      <c r="PLX118" s="200"/>
      <c r="PLY118" s="200"/>
      <c r="PLZ118" s="200"/>
      <c r="PMA118" s="200"/>
      <c r="PMB118" s="200"/>
      <c r="PMC118" s="200"/>
      <c r="PMD118" s="200"/>
      <c r="PME118" s="200"/>
      <c r="PMF118" s="200"/>
      <c r="PMG118" s="200"/>
      <c r="PMH118" s="200"/>
      <c r="PMI118" s="200"/>
      <c r="PMJ118" s="200"/>
      <c r="PMK118" s="200"/>
      <c r="PML118" s="200"/>
      <c r="PMM118" s="200"/>
      <c r="PMN118" s="200"/>
      <c r="PMO118" s="200"/>
      <c r="PMP118" s="200"/>
      <c r="PMQ118" s="200"/>
      <c r="PMR118" s="200"/>
      <c r="PMS118" s="200"/>
      <c r="PMT118" s="200"/>
      <c r="PMU118" s="200"/>
      <c r="PMV118" s="200"/>
      <c r="PMW118" s="200"/>
      <c r="PMX118" s="200"/>
      <c r="PMY118" s="200"/>
      <c r="PMZ118" s="200"/>
      <c r="PNA118" s="200"/>
      <c r="PNB118" s="200"/>
      <c r="PNC118" s="200"/>
      <c r="PND118" s="200"/>
      <c r="PNE118" s="200"/>
      <c r="PNF118" s="200"/>
      <c r="PNG118" s="200"/>
      <c r="PNH118" s="200"/>
      <c r="PNI118" s="200"/>
      <c r="PNJ118" s="200"/>
      <c r="PNK118" s="200"/>
      <c r="PNL118" s="200"/>
      <c r="PNM118" s="200"/>
      <c r="PNN118" s="200"/>
      <c r="PNO118" s="200"/>
      <c r="PNP118" s="200"/>
      <c r="PNQ118" s="200"/>
      <c r="PNR118" s="200"/>
      <c r="PNS118" s="200"/>
      <c r="PNT118" s="200"/>
      <c r="PNU118" s="200"/>
      <c r="PNV118" s="200"/>
      <c r="PNW118" s="200"/>
      <c r="PNX118" s="200"/>
      <c r="PNY118" s="200"/>
      <c r="PNZ118" s="200"/>
      <c r="POA118" s="200"/>
      <c r="POB118" s="200"/>
      <c r="POC118" s="200"/>
      <c r="POD118" s="200"/>
      <c r="POE118" s="200"/>
      <c r="POF118" s="200"/>
      <c r="POG118" s="200"/>
      <c r="POH118" s="200"/>
      <c r="POI118" s="200"/>
      <c r="POJ118" s="200"/>
      <c r="POK118" s="200"/>
      <c r="POL118" s="200"/>
      <c r="POM118" s="200"/>
      <c r="PON118" s="200"/>
      <c r="POO118" s="200"/>
      <c r="POP118" s="200"/>
      <c r="POQ118" s="200"/>
      <c r="POR118" s="200"/>
      <c r="POS118" s="200"/>
      <c r="POT118" s="200"/>
      <c r="POU118" s="200"/>
      <c r="POV118" s="200"/>
      <c r="POW118" s="200"/>
      <c r="POX118" s="200"/>
      <c r="POY118" s="200"/>
      <c r="POZ118" s="200"/>
      <c r="PPA118" s="200"/>
      <c r="PPB118" s="200"/>
      <c r="PPC118" s="200"/>
      <c r="PPD118" s="200"/>
      <c r="PPE118" s="200"/>
      <c r="PPF118" s="200"/>
      <c r="PPG118" s="200"/>
      <c r="PPH118" s="200"/>
      <c r="PPI118" s="200"/>
      <c r="PPJ118" s="200"/>
      <c r="PPK118" s="200"/>
      <c r="PPL118" s="200"/>
      <c r="PPM118" s="200"/>
      <c r="PPN118" s="200"/>
      <c r="PPO118" s="200"/>
      <c r="PPP118" s="200"/>
      <c r="PPQ118" s="200"/>
      <c r="PPR118" s="200"/>
      <c r="PPS118" s="200"/>
      <c r="PPT118" s="200"/>
      <c r="PPU118" s="200"/>
      <c r="PPV118" s="200"/>
      <c r="PPW118" s="200"/>
      <c r="PPX118" s="200"/>
      <c r="PPY118" s="200"/>
      <c r="PPZ118" s="200"/>
      <c r="PQA118" s="200"/>
      <c r="PQB118" s="200"/>
      <c r="PQC118" s="200"/>
      <c r="PQD118" s="200"/>
      <c r="PQE118" s="200"/>
      <c r="PQF118" s="200"/>
      <c r="PQG118" s="200"/>
      <c r="PQH118" s="200"/>
      <c r="PQI118" s="200"/>
      <c r="PQJ118" s="200"/>
      <c r="PQK118" s="200"/>
      <c r="PQL118" s="200"/>
      <c r="PQM118" s="200"/>
      <c r="PQN118" s="200"/>
      <c r="PQO118" s="200"/>
      <c r="PQP118" s="200"/>
      <c r="PQQ118" s="200"/>
      <c r="PQR118" s="200"/>
      <c r="PQS118" s="200"/>
      <c r="PQT118" s="200"/>
      <c r="PQU118" s="200"/>
      <c r="PQV118" s="200"/>
      <c r="PQW118" s="200"/>
      <c r="PQX118" s="200"/>
      <c r="PQY118" s="200"/>
      <c r="PQZ118" s="200"/>
      <c r="PRA118" s="200"/>
      <c r="PRB118" s="200"/>
      <c r="PRC118" s="200"/>
      <c r="PRD118" s="200"/>
      <c r="PRE118" s="200"/>
      <c r="PRF118" s="200"/>
      <c r="PRG118" s="200"/>
      <c r="PRH118" s="200"/>
      <c r="PRI118" s="200"/>
      <c r="PRJ118" s="200"/>
      <c r="PRK118" s="200"/>
      <c r="PRL118" s="200"/>
      <c r="PRM118" s="200"/>
      <c r="PRN118" s="200"/>
      <c r="PRO118" s="200"/>
      <c r="PRP118" s="200"/>
      <c r="PRQ118" s="200"/>
      <c r="PRR118" s="200"/>
      <c r="PRS118" s="200"/>
      <c r="PRT118" s="200"/>
      <c r="PRU118" s="200"/>
      <c r="PRV118" s="200"/>
      <c r="PRW118" s="200"/>
      <c r="PRX118" s="200"/>
      <c r="PRY118" s="200"/>
      <c r="PRZ118" s="200"/>
      <c r="PSA118" s="200"/>
      <c r="PSB118" s="200"/>
      <c r="PSC118" s="200"/>
      <c r="PSD118" s="200"/>
      <c r="PSE118" s="200"/>
      <c r="PSF118" s="200"/>
      <c r="PSG118" s="200"/>
      <c r="PSH118" s="200"/>
      <c r="PSI118" s="200"/>
      <c r="PSJ118" s="200"/>
      <c r="PSK118" s="200"/>
      <c r="PSL118" s="200"/>
      <c r="PSM118" s="200"/>
      <c r="PSN118" s="200"/>
      <c r="PSO118" s="200"/>
      <c r="PSP118" s="200"/>
      <c r="PSQ118" s="200"/>
      <c r="PSR118" s="200"/>
      <c r="PSS118" s="200"/>
      <c r="PST118" s="200"/>
      <c r="PSU118" s="200"/>
      <c r="PSV118" s="200"/>
      <c r="PSW118" s="200"/>
      <c r="PSX118" s="200"/>
      <c r="PSY118" s="200"/>
      <c r="PSZ118" s="200"/>
      <c r="PTA118" s="200"/>
      <c r="PTB118" s="200"/>
      <c r="PTC118" s="200"/>
      <c r="PTD118" s="200"/>
      <c r="PTE118" s="200"/>
      <c r="PTF118" s="200"/>
      <c r="PTG118" s="200"/>
      <c r="PTH118" s="200"/>
      <c r="PTI118" s="200"/>
      <c r="PTJ118" s="200"/>
      <c r="PTK118" s="200"/>
      <c r="PTL118" s="200"/>
      <c r="PTM118" s="200"/>
      <c r="PTN118" s="200"/>
      <c r="PTO118" s="200"/>
      <c r="PTP118" s="200"/>
      <c r="PTQ118" s="200"/>
      <c r="PTR118" s="200"/>
      <c r="PTS118" s="200"/>
      <c r="PTT118" s="200"/>
      <c r="PTU118" s="200"/>
      <c r="PTV118" s="200"/>
      <c r="PTW118" s="200"/>
      <c r="PTX118" s="200"/>
      <c r="PTY118" s="200"/>
      <c r="PTZ118" s="200"/>
      <c r="PUA118" s="200"/>
      <c r="PUB118" s="200"/>
      <c r="PUC118" s="200"/>
      <c r="PUD118" s="200"/>
      <c r="PUE118" s="200"/>
      <c r="PUF118" s="200"/>
      <c r="PUG118" s="200"/>
      <c r="PUH118" s="200"/>
      <c r="PUI118" s="200"/>
      <c r="PUJ118" s="200"/>
      <c r="PUK118" s="200"/>
      <c r="PUL118" s="200"/>
      <c r="PUM118" s="200"/>
      <c r="PUN118" s="200"/>
      <c r="PUO118" s="200"/>
      <c r="PUP118" s="200"/>
      <c r="PUQ118" s="200"/>
      <c r="PUR118" s="200"/>
      <c r="PUS118" s="200"/>
      <c r="PUT118" s="200"/>
      <c r="PUU118" s="200"/>
      <c r="PUV118" s="200"/>
      <c r="PUW118" s="200"/>
      <c r="PUX118" s="200"/>
      <c r="PUY118" s="200"/>
      <c r="PUZ118" s="200"/>
      <c r="PVA118" s="200"/>
      <c r="PVB118" s="200"/>
      <c r="PVC118" s="200"/>
      <c r="PVD118" s="200"/>
      <c r="PVE118" s="200"/>
      <c r="PVF118" s="200"/>
      <c r="PVG118" s="200"/>
      <c r="PVH118" s="200"/>
      <c r="PVI118" s="200"/>
      <c r="PVJ118" s="200"/>
      <c r="PVK118" s="200"/>
      <c r="PVL118" s="200"/>
      <c r="PVM118" s="200"/>
      <c r="PVN118" s="200"/>
      <c r="PVO118" s="200"/>
      <c r="PVP118" s="200"/>
      <c r="PVQ118" s="200"/>
      <c r="PVR118" s="200"/>
      <c r="PVS118" s="200"/>
      <c r="PVT118" s="200"/>
      <c r="PVU118" s="200"/>
      <c r="PVV118" s="200"/>
      <c r="PVW118" s="200"/>
      <c r="PVX118" s="200"/>
      <c r="PVY118" s="200"/>
      <c r="PVZ118" s="200"/>
      <c r="PWA118" s="200"/>
      <c r="PWB118" s="200"/>
      <c r="PWC118" s="200"/>
      <c r="PWD118" s="200"/>
      <c r="PWE118" s="200"/>
      <c r="PWF118" s="200"/>
      <c r="PWG118" s="200"/>
      <c r="PWH118" s="200"/>
      <c r="PWI118" s="200"/>
      <c r="PWJ118" s="200"/>
      <c r="PWK118" s="200"/>
      <c r="PWL118" s="200"/>
      <c r="PWM118" s="200"/>
      <c r="PWN118" s="200"/>
      <c r="PWO118" s="200"/>
      <c r="PWP118" s="200"/>
      <c r="PWQ118" s="200"/>
      <c r="PWR118" s="200"/>
      <c r="PWS118" s="200"/>
      <c r="PWT118" s="200"/>
      <c r="PWU118" s="200"/>
      <c r="PWV118" s="200"/>
      <c r="PWW118" s="200"/>
      <c r="PWX118" s="200"/>
      <c r="PWY118" s="200"/>
      <c r="PWZ118" s="200"/>
      <c r="PXA118" s="200"/>
      <c r="PXB118" s="200"/>
      <c r="PXC118" s="200"/>
      <c r="PXD118" s="200"/>
      <c r="PXE118" s="200"/>
      <c r="PXF118" s="200"/>
      <c r="PXG118" s="200"/>
      <c r="PXH118" s="200"/>
      <c r="PXI118" s="200"/>
      <c r="PXJ118" s="200"/>
      <c r="PXK118" s="200"/>
      <c r="PXL118" s="200"/>
      <c r="PXM118" s="200"/>
      <c r="PXN118" s="200"/>
      <c r="PXO118" s="200"/>
      <c r="PXP118" s="200"/>
      <c r="PXQ118" s="200"/>
      <c r="PXR118" s="200"/>
      <c r="PXS118" s="200"/>
      <c r="PXT118" s="200"/>
      <c r="PXU118" s="200"/>
      <c r="PXV118" s="200"/>
      <c r="PXW118" s="200"/>
      <c r="PXX118" s="200"/>
      <c r="PXY118" s="200"/>
      <c r="PXZ118" s="200"/>
      <c r="PYA118" s="200"/>
      <c r="PYB118" s="200"/>
      <c r="PYC118" s="200"/>
      <c r="PYD118" s="200"/>
      <c r="PYE118" s="200"/>
      <c r="PYF118" s="200"/>
      <c r="PYG118" s="200"/>
      <c r="PYH118" s="200"/>
      <c r="PYI118" s="200"/>
      <c r="PYJ118" s="200"/>
      <c r="PYK118" s="200"/>
      <c r="PYL118" s="200"/>
      <c r="PYM118" s="200"/>
      <c r="PYN118" s="200"/>
      <c r="PYO118" s="200"/>
      <c r="PYP118" s="200"/>
      <c r="PYQ118" s="200"/>
      <c r="PYR118" s="200"/>
      <c r="PYS118" s="200"/>
      <c r="PYT118" s="200"/>
      <c r="PYU118" s="200"/>
      <c r="PYV118" s="200"/>
      <c r="PYW118" s="200"/>
      <c r="PYX118" s="200"/>
      <c r="PYY118" s="200"/>
      <c r="PYZ118" s="200"/>
      <c r="PZA118" s="200"/>
      <c r="PZB118" s="200"/>
      <c r="PZC118" s="200"/>
      <c r="PZD118" s="200"/>
      <c r="PZE118" s="200"/>
      <c r="PZF118" s="200"/>
      <c r="PZG118" s="200"/>
      <c r="PZH118" s="200"/>
      <c r="PZI118" s="200"/>
      <c r="PZJ118" s="200"/>
      <c r="PZK118" s="200"/>
      <c r="PZL118" s="200"/>
      <c r="PZM118" s="200"/>
      <c r="PZN118" s="200"/>
      <c r="PZO118" s="200"/>
      <c r="PZP118" s="200"/>
      <c r="PZQ118" s="200"/>
      <c r="PZR118" s="200"/>
      <c r="PZS118" s="200"/>
      <c r="PZT118" s="200"/>
      <c r="PZU118" s="200"/>
      <c r="PZV118" s="200"/>
      <c r="PZW118" s="200"/>
      <c r="PZX118" s="200"/>
      <c r="PZY118" s="200"/>
      <c r="PZZ118" s="200"/>
      <c r="QAA118" s="200"/>
      <c r="QAB118" s="200"/>
      <c r="QAC118" s="200"/>
      <c r="QAD118" s="200"/>
      <c r="QAE118" s="200"/>
      <c r="QAF118" s="200"/>
      <c r="QAG118" s="200"/>
      <c r="QAH118" s="200"/>
      <c r="QAI118" s="200"/>
      <c r="QAJ118" s="200"/>
      <c r="QAK118" s="200"/>
      <c r="QAL118" s="200"/>
      <c r="QAM118" s="200"/>
      <c r="QAN118" s="200"/>
      <c r="QAO118" s="200"/>
      <c r="QAP118" s="200"/>
      <c r="QAQ118" s="200"/>
      <c r="QAR118" s="200"/>
      <c r="QAS118" s="200"/>
      <c r="QAT118" s="200"/>
      <c r="QAU118" s="200"/>
      <c r="QAV118" s="200"/>
      <c r="QAW118" s="200"/>
      <c r="QAX118" s="200"/>
      <c r="QAY118" s="200"/>
      <c r="QAZ118" s="200"/>
      <c r="QBA118" s="200"/>
      <c r="QBB118" s="200"/>
      <c r="QBC118" s="200"/>
      <c r="QBD118" s="200"/>
      <c r="QBE118" s="200"/>
      <c r="QBF118" s="200"/>
      <c r="QBG118" s="200"/>
      <c r="QBH118" s="200"/>
      <c r="QBI118" s="200"/>
      <c r="QBJ118" s="200"/>
      <c r="QBK118" s="200"/>
      <c r="QBL118" s="200"/>
      <c r="QBM118" s="200"/>
      <c r="QBN118" s="200"/>
      <c r="QBO118" s="200"/>
      <c r="QBP118" s="200"/>
      <c r="QBQ118" s="200"/>
      <c r="QBR118" s="200"/>
      <c r="QBS118" s="200"/>
      <c r="QBT118" s="200"/>
      <c r="QBU118" s="200"/>
      <c r="QBV118" s="200"/>
      <c r="QBW118" s="200"/>
      <c r="QBX118" s="200"/>
      <c r="QBY118" s="200"/>
      <c r="QBZ118" s="200"/>
      <c r="QCA118" s="200"/>
      <c r="QCB118" s="200"/>
      <c r="QCC118" s="200"/>
      <c r="QCD118" s="200"/>
      <c r="QCE118" s="200"/>
      <c r="QCF118" s="200"/>
      <c r="QCG118" s="200"/>
      <c r="QCH118" s="200"/>
      <c r="QCI118" s="200"/>
      <c r="QCJ118" s="200"/>
      <c r="QCK118" s="200"/>
      <c r="QCL118" s="200"/>
      <c r="QCM118" s="200"/>
      <c r="QCN118" s="200"/>
      <c r="QCO118" s="200"/>
      <c r="QCP118" s="200"/>
      <c r="QCQ118" s="200"/>
      <c r="QCR118" s="200"/>
      <c r="QCS118" s="200"/>
      <c r="QCT118" s="200"/>
      <c r="QCU118" s="200"/>
      <c r="QCV118" s="200"/>
      <c r="QCW118" s="200"/>
      <c r="QCX118" s="200"/>
      <c r="QCY118" s="200"/>
      <c r="QCZ118" s="200"/>
      <c r="QDA118" s="200"/>
      <c r="QDB118" s="200"/>
      <c r="QDC118" s="200"/>
      <c r="QDD118" s="200"/>
      <c r="QDE118" s="200"/>
      <c r="QDF118" s="200"/>
      <c r="QDG118" s="200"/>
      <c r="QDH118" s="200"/>
      <c r="QDI118" s="200"/>
      <c r="QDJ118" s="200"/>
      <c r="QDK118" s="200"/>
      <c r="QDL118" s="200"/>
      <c r="QDM118" s="200"/>
      <c r="QDN118" s="200"/>
      <c r="QDO118" s="200"/>
      <c r="QDP118" s="200"/>
      <c r="QDQ118" s="200"/>
      <c r="QDR118" s="200"/>
      <c r="QDS118" s="200"/>
      <c r="QDT118" s="200"/>
      <c r="QDU118" s="200"/>
      <c r="QDV118" s="200"/>
      <c r="QDW118" s="200"/>
      <c r="QDX118" s="200"/>
      <c r="QDY118" s="200"/>
      <c r="QDZ118" s="200"/>
      <c r="QEA118" s="200"/>
      <c r="QEB118" s="200"/>
      <c r="QEC118" s="200"/>
      <c r="QED118" s="200"/>
      <c r="QEE118" s="200"/>
      <c r="QEF118" s="200"/>
      <c r="QEG118" s="200"/>
      <c r="QEH118" s="200"/>
      <c r="QEI118" s="200"/>
      <c r="QEJ118" s="200"/>
      <c r="QEK118" s="200"/>
      <c r="QEL118" s="200"/>
      <c r="QEM118" s="200"/>
      <c r="QEN118" s="200"/>
      <c r="QEO118" s="200"/>
      <c r="QEP118" s="200"/>
      <c r="QEQ118" s="200"/>
      <c r="QER118" s="200"/>
      <c r="QES118" s="200"/>
      <c r="QET118" s="200"/>
      <c r="QEU118" s="200"/>
      <c r="QEV118" s="200"/>
      <c r="QEW118" s="200"/>
      <c r="QEX118" s="200"/>
      <c r="QEY118" s="200"/>
      <c r="QEZ118" s="200"/>
      <c r="QFA118" s="200"/>
      <c r="QFB118" s="200"/>
      <c r="QFC118" s="200"/>
      <c r="QFD118" s="200"/>
      <c r="QFE118" s="200"/>
      <c r="QFF118" s="200"/>
      <c r="QFG118" s="200"/>
      <c r="QFH118" s="200"/>
      <c r="QFI118" s="200"/>
      <c r="QFJ118" s="200"/>
      <c r="QFK118" s="200"/>
      <c r="QFL118" s="200"/>
      <c r="QFM118" s="200"/>
      <c r="QFN118" s="200"/>
      <c r="QFO118" s="200"/>
      <c r="QFP118" s="200"/>
      <c r="QFQ118" s="200"/>
      <c r="QFR118" s="200"/>
      <c r="QFS118" s="200"/>
      <c r="QFT118" s="200"/>
      <c r="QFU118" s="200"/>
      <c r="QFV118" s="200"/>
      <c r="QFW118" s="200"/>
      <c r="QFX118" s="200"/>
      <c r="QFY118" s="200"/>
      <c r="QFZ118" s="200"/>
      <c r="QGA118" s="200"/>
      <c r="QGB118" s="200"/>
      <c r="QGC118" s="200"/>
      <c r="QGD118" s="200"/>
      <c r="QGE118" s="200"/>
      <c r="QGF118" s="200"/>
      <c r="QGG118" s="200"/>
      <c r="QGH118" s="200"/>
      <c r="QGI118" s="200"/>
      <c r="QGJ118" s="200"/>
      <c r="QGK118" s="200"/>
      <c r="QGL118" s="200"/>
      <c r="QGM118" s="200"/>
      <c r="QGN118" s="200"/>
      <c r="QGO118" s="200"/>
      <c r="QGP118" s="200"/>
      <c r="QGQ118" s="200"/>
      <c r="QGR118" s="200"/>
      <c r="QGS118" s="200"/>
      <c r="QGT118" s="200"/>
      <c r="QGU118" s="200"/>
      <c r="QGV118" s="200"/>
      <c r="QGW118" s="200"/>
      <c r="QGX118" s="200"/>
      <c r="QGY118" s="200"/>
      <c r="QGZ118" s="200"/>
      <c r="QHA118" s="200"/>
      <c r="QHB118" s="200"/>
      <c r="QHC118" s="200"/>
      <c r="QHD118" s="200"/>
      <c r="QHE118" s="200"/>
      <c r="QHF118" s="200"/>
      <c r="QHG118" s="200"/>
      <c r="QHH118" s="200"/>
      <c r="QHI118" s="200"/>
      <c r="QHJ118" s="200"/>
      <c r="QHK118" s="200"/>
      <c r="QHL118" s="200"/>
      <c r="QHM118" s="200"/>
      <c r="QHN118" s="200"/>
      <c r="QHO118" s="200"/>
      <c r="QHP118" s="200"/>
      <c r="QHQ118" s="200"/>
      <c r="QHR118" s="200"/>
      <c r="QHS118" s="200"/>
      <c r="QHT118" s="200"/>
      <c r="QHU118" s="200"/>
      <c r="QHV118" s="200"/>
      <c r="QHW118" s="200"/>
      <c r="QHX118" s="200"/>
      <c r="QHY118" s="200"/>
      <c r="QHZ118" s="200"/>
      <c r="QIA118" s="200"/>
      <c r="QIB118" s="200"/>
      <c r="QIC118" s="200"/>
      <c r="QID118" s="200"/>
      <c r="QIE118" s="200"/>
      <c r="QIF118" s="200"/>
      <c r="QIG118" s="200"/>
      <c r="QIH118" s="200"/>
      <c r="QII118" s="200"/>
      <c r="QIJ118" s="200"/>
      <c r="QIK118" s="200"/>
      <c r="QIL118" s="200"/>
      <c r="QIM118" s="200"/>
      <c r="QIN118" s="200"/>
      <c r="QIO118" s="200"/>
      <c r="QIP118" s="200"/>
      <c r="QIQ118" s="200"/>
      <c r="QIR118" s="200"/>
      <c r="QIS118" s="200"/>
      <c r="QIT118" s="200"/>
      <c r="QIU118" s="200"/>
      <c r="QIV118" s="200"/>
      <c r="QIW118" s="200"/>
      <c r="QIX118" s="200"/>
      <c r="QIY118" s="200"/>
      <c r="QIZ118" s="200"/>
      <c r="QJA118" s="200"/>
      <c r="QJB118" s="200"/>
      <c r="QJC118" s="200"/>
      <c r="QJD118" s="200"/>
      <c r="QJE118" s="200"/>
      <c r="QJF118" s="200"/>
      <c r="QJG118" s="200"/>
      <c r="QJH118" s="200"/>
      <c r="QJI118" s="200"/>
      <c r="QJJ118" s="200"/>
      <c r="QJK118" s="200"/>
      <c r="QJL118" s="200"/>
      <c r="QJM118" s="200"/>
      <c r="QJN118" s="200"/>
      <c r="QJO118" s="200"/>
      <c r="QJP118" s="200"/>
      <c r="QJQ118" s="200"/>
      <c r="QJR118" s="200"/>
      <c r="QJS118" s="200"/>
      <c r="QJT118" s="200"/>
      <c r="QJU118" s="200"/>
      <c r="QJV118" s="200"/>
      <c r="QJW118" s="200"/>
      <c r="QJX118" s="200"/>
      <c r="QJY118" s="200"/>
      <c r="QJZ118" s="200"/>
      <c r="QKA118" s="200"/>
      <c r="QKB118" s="200"/>
      <c r="QKC118" s="200"/>
      <c r="QKD118" s="200"/>
      <c r="QKE118" s="200"/>
      <c r="QKF118" s="200"/>
      <c r="QKG118" s="200"/>
      <c r="QKH118" s="200"/>
      <c r="QKI118" s="200"/>
      <c r="QKJ118" s="200"/>
      <c r="QKK118" s="200"/>
      <c r="QKL118" s="200"/>
      <c r="QKM118" s="200"/>
      <c r="QKN118" s="200"/>
      <c r="QKO118" s="200"/>
      <c r="QKP118" s="200"/>
      <c r="QKQ118" s="200"/>
      <c r="QKR118" s="200"/>
      <c r="QKS118" s="200"/>
      <c r="QKT118" s="200"/>
      <c r="QKU118" s="200"/>
      <c r="QKV118" s="200"/>
      <c r="QKW118" s="200"/>
      <c r="QKX118" s="200"/>
      <c r="QKY118" s="200"/>
      <c r="QKZ118" s="200"/>
      <c r="QLA118" s="200"/>
      <c r="QLB118" s="200"/>
      <c r="QLC118" s="200"/>
      <c r="QLD118" s="200"/>
      <c r="QLE118" s="200"/>
      <c r="QLF118" s="200"/>
      <c r="QLG118" s="200"/>
      <c r="QLH118" s="200"/>
      <c r="QLI118" s="200"/>
      <c r="QLJ118" s="200"/>
      <c r="QLK118" s="200"/>
      <c r="QLL118" s="200"/>
      <c r="QLM118" s="200"/>
      <c r="QLN118" s="200"/>
      <c r="QLO118" s="200"/>
      <c r="QLP118" s="200"/>
      <c r="QLQ118" s="200"/>
      <c r="QLR118" s="200"/>
      <c r="QLS118" s="200"/>
      <c r="QLT118" s="200"/>
      <c r="QLU118" s="200"/>
      <c r="QLV118" s="200"/>
      <c r="QLW118" s="200"/>
      <c r="QLX118" s="200"/>
      <c r="QLY118" s="200"/>
      <c r="QLZ118" s="200"/>
      <c r="QMA118" s="200"/>
      <c r="QMB118" s="200"/>
      <c r="QMC118" s="200"/>
      <c r="QMD118" s="200"/>
      <c r="QME118" s="200"/>
      <c r="QMF118" s="200"/>
      <c r="QMG118" s="200"/>
      <c r="QMH118" s="200"/>
      <c r="QMI118" s="200"/>
      <c r="QMJ118" s="200"/>
      <c r="QMK118" s="200"/>
      <c r="QML118" s="200"/>
      <c r="QMM118" s="200"/>
      <c r="QMN118" s="200"/>
      <c r="QMO118" s="200"/>
      <c r="QMP118" s="200"/>
      <c r="QMQ118" s="200"/>
      <c r="QMR118" s="200"/>
      <c r="QMS118" s="200"/>
      <c r="QMT118" s="200"/>
      <c r="QMU118" s="200"/>
      <c r="QMV118" s="200"/>
      <c r="QMW118" s="200"/>
      <c r="QMX118" s="200"/>
      <c r="QMY118" s="200"/>
      <c r="QMZ118" s="200"/>
      <c r="QNA118" s="200"/>
      <c r="QNB118" s="200"/>
      <c r="QNC118" s="200"/>
      <c r="QND118" s="200"/>
      <c r="QNE118" s="200"/>
      <c r="QNF118" s="200"/>
      <c r="QNG118" s="200"/>
      <c r="QNH118" s="200"/>
      <c r="QNI118" s="200"/>
      <c r="QNJ118" s="200"/>
      <c r="QNK118" s="200"/>
      <c r="QNL118" s="200"/>
      <c r="QNM118" s="200"/>
      <c r="QNN118" s="200"/>
      <c r="QNO118" s="200"/>
      <c r="QNP118" s="200"/>
      <c r="QNQ118" s="200"/>
      <c r="QNR118" s="200"/>
      <c r="QNS118" s="200"/>
      <c r="QNT118" s="200"/>
      <c r="QNU118" s="200"/>
      <c r="QNV118" s="200"/>
      <c r="QNW118" s="200"/>
      <c r="QNX118" s="200"/>
      <c r="QNY118" s="200"/>
      <c r="QNZ118" s="200"/>
      <c r="QOA118" s="200"/>
      <c r="QOB118" s="200"/>
      <c r="QOC118" s="200"/>
      <c r="QOD118" s="200"/>
      <c r="QOE118" s="200"/>
      <c r="QOF118" s="200"/>
      <c r="QOG118" s="200"/>
      <c r="QOH118" s="200"/>
      <c r="QOI118" s="200"/>
      <c r="QOJ118" s="200"/>
      <c r="QOK118" s="200"/>
      <c r="QOL118" s="200"/>
      <c r="QOM118" s="200"/>
      <c r="QON118" s="200"/>
      <c r="QOO118" s="200"/>
      <c r="QOP118" s="200"/>
      <c r="QOQ118" s="200"/>
      <c r="QOR118" s="200"/>
      <c r="QOS118" s="200"/>
      <c r="QOT118" s="200"/>
      <c r="QOU118" s="200"/>
      <c r="QOV118" s="200"/>
      <c r="QOW118" s="200"/>
      <c r="QOX118" s="200"/>
      <c r="QOY118" s="200"/>
      <c r="QOZ118" s="200"/>
      <c r="QPA118" s="200"/>
      <c r="QPB118" s="200"/>
      <c r="QPC118" s="200"/>
      <c r="QPD118" s="200"/>
      <c r="QPE118" s="200"/>
      <c r="QPF118" s="200"/>
      <c r="QPG118" s="200"/>
      <c r="QPH118" s="200"/>
      <c r="QPI118" s="200"/>
      <c r="QPJ118" s="200"/>
      <c r="QPK118" s="200"/>
      <c r="QPL118" s="200"/>
      <c r="QPM118" s="200"/>
      <c r="QPN118" s="200"/>
      <c r="QPO118" s="200"/>
      <c r="QPP118" s="200"/>
      <c r="QPQ118" s="200"/>
      <c r="QPR118" s="200"/>
      <c r="QPS118" s="200"/>
      <c r="QPT118" s="200"/>
      <c r="QPU118" s="200"/>
      <c r="QPV118" s="200"/>
      <c r="QPW118" s="200"/>
      <c r="QPX118" s="200"/>
      <c r="QPY118" s="200"/>
      <c r="QPZ118" s="200"/>
      <c r="QQA118" s="200"/>
      <c r="QQB118" s="200"/>
      <c r="QQC118" s="200"/>
      <c r="QQD118" s="200"/>
      <c r="QQE118" s="200"/>
      <c r="QQF118" s="200"/>
      <c r="QQG118" s="200"/>
      <c r="QQH118" s="200"/>
      <c r="QQI118" s="200"/>
      <c r="QQJ118" s="200"/>
      <c r="QQK118" s="200"/>
      <c r="QQL118" s="200"/>
      <c r="QQM118" s="200"/>
      <c r="QQN118" s="200"/>
      <c r="QQO118" s="200"/>
      <c r="QQP118" s="200"/>
      <c r="QQQ118" s="200"/>
      <c r="QQR118" s="200"/>
      <c r="QQS118" s="200"/>
      <c r="QQT118" s="200"/>
      <c r="QQU118" s="200"/>
      <c r="QQV118" s="200"/>
      <c r="QQW118" s="200"/>
      <c r="QQX118" s="200"/>
      <c r="QQY118" s="200"/>
      <c r="QQZ118" s="200"/>
      <c r="QRA118" s="200"/>
      <c r="QRB118" s="200"/>
      <c r="QRC118" s="200"/>
      <c r="QRD118" s="200"/>
      <c r="QRE118" s="200"/>
      <c r="QRF118" s="200"/>
      <c r="QRG118" s="200"/>
      <c r="QRH118" s="200"/>
      <c r="QRI118" s="200"/>
      <c r="QRJ118" s="200"/>
      <c r="QRK118" s="200"/>
      <c r="QRL118" s="200"/>
      <c r="QRM118" s="200"/>
      <c r="QRN118" s="200"/>
      <c r="QRO118" s="200"/>
      <c r="QRP118" s="200"/>
      <c r="QRQ118" s="200"/>
      <c r="QRR118" s="200"/>
      <c r="QRS118" s="200"/>
      <c r="QRT118" s="200"/>
      <c r="QRU118" s="200"/>
      <c r="QRV118" s="200"/>
      <c r="QRW118" s="200"/>
      <c r="QRX118" s="200"/>
      <c r="QRY118" s="200"/>
      <c r="QRZ118" s="200"/>
      <c r="QSA118" s="200"/>
      <c r="QSB118" s="200"/>
      <c r="QSC118" s="200"/>
      <c r="QSD118" s="200"/>
      <c r="QSE118" s="200"/>
      <c r="QSF118" s="200"/>
      <c r="QSG118" s="200"/>
      <c r="QSH118" s="200"/>
      <c r="QSI118" s="200"/>
      <c r="QSJ118" s="200"/>
      <c r="QSK118" s="200"/>
      <c r="QSL118" s="200"/>
      <c r="QSM118" s="200"/>
      <c r="QSN118" s="200"/>
      <c r="QSO118" s="200"/>
      <c r="QSP118" s="200"/>
      <c r="QSQ118" s="200"/>
      <c r="QSR118" s="200"/>
      <c r="QSS118" s="200"/>
      <c r="QST118" s="200"/>
      <c r="QSU118" s="200"/>
      <c r="QSV118" s="200"/>
      <c r="QSW118" s="200"/>
      <c r="QSX118" s="200"/>
      <c r="QSY118" s="200"/>
      <c r="QSZ118" s="200"/>
      <c r="QTA118" s="200"/>
      <c r="QTB118" s="200"/>
      <c r="QTC118" s="200"/>
      <c r="QTD118" s="200"/>
      <c r="QTE118" s="200"/>
      <c r="QTF118" s="200"/>
      <c r="QTG118" s="200"/>
      <c r="QTH118" s="200"/>
      <c r="QTI118" s="200"/>
      <c r="QTJ118" s="200"/>
      <c r="QTK118" s="200"/>
      <c r="QTL118" s="200"/>
      <c r="QTM118" s="200"/>
      <c r="QTN118" s="200"/>
      <c r="QTO118" s="200"/>
      <c r="QTP118" s="200"/>
      <c r="QTQ118" s="200"/>
      <c r="QTR118" s="200"/>
      <c r="QTS118" s="200"/>
      <c r="QTT118" s="200"/>
      <c r="QTU118" s="200"/>
      <c r="QTV118" s="200"/>
      <c r="QTW118" s="200"/>
      <c r="QTX118" s="200"/>
      <c r="QTY118" s="200"/>
      <c r="QTZ118" s="200"/>
      <c r="QUA118" s="200"/>
      <c r="QUB118" s="200"/>
      <c r="QUC118" s="200"/>
      <c r="QUD118" s="200"/>
      <c r="QUE118" s="200"/>
      <c r="QUF118" s="200"/>
      <c r="QUG118" s="200"/>
      <c r="QUH118" s="200"/>
      <c r="QUI118" s="200"/>
      <c r="QUJ118" s="200"/>
      <c r="QUK118" s="200"/>
      <c r="QUL118" s="200"/>
      <c r="QUM118" s="200"/>
      <c r="QUN118" s="200"/>
      <c r="QUO118" s="200"/>
      <c r="QUP118" s="200"/>
      <c r="QUQ118" s="200"/>
      <c r="QUR118" s="200"/>
      <c r="QUS118" s="200"/>
      <c r="QUT118" s="200"/>
      <c r="QUU118" s="200"/>
      <c r="QUV118" s="200"/>
      <c r="QUW118" s="200"/>
      <c r="QUX118" s="200"/>
      <c r="QUY118" s="200"/>
      <c r="QUZ118" s="200"/>
      <c r="QVA118" s="200"/>
      <c r="QVB118" s="200"/>
      <c r="QVC118" s="200"/>
      <c r="QVD118" s="200"/>
      <c r="QVE118" s="200"/>
      <c r="QVF118" s="200"/>
      <c r="QVG118" s="200"/>
      <c r="QVH118" s="200"/>
      <c r="QVI118" s="200"/>
      <c r="QVJ118" s="200"/>
      <c r="QVK118" s="200"/>
      <c r="QVL118" s="200"/>
      <c r="QVM118" s="200"/>
      <c r="QVN118" s="200"/>
      <c r="QVO118" s="200"/>
      <c r="QVP118" s="200"/>
      <c r="QVQ118" s="200"/>
      <c r="QVR118" s="200"/>
      <c r="QVS118" s="200"/>
      <c r="QVT118" s="200"/>
      <c r="QVU118" s="200"/>
      <c r="QVV118" s="200"/>
      <c r="QVW118" s="200"/>
      <c r="QVX118" s="200"/>
      <c r="QVY118" s="200"/>
      <c r="QVZ118" s="200"/>
      <c r="QWA118" s="200"/>
      <c r="QWB118" s="200"/>
      <c r="QWC118" s="200"/>
      <c r="QWD118" s="200"/>
      <c r="QWE118" s="200"/>
      <c r="QWF118" s="200"/>
      <c r="QWG118" s="200"/>
      <c r="QWH118" s="200"/>
      <c r="QWI118" s="200"/>
      <c r="QWJ118" s="200"/>
      <c r="QWK118" s="200"/>
      <c r="QWL118" s="200"/>
      <c r="QWM118" s="200"/>
      <c r="QWN118" s="200"/>
      <c r="QWO118" s="200"/>
      <c r="QWP118" s="200"/>
      <c r="QWQ118" s="200"/>
      <c r="QWR118" s="200"/>
      <c r="QWS118" s="200"/>
      <c r="QWT118" s="200"/>
      <c r="QWU118" s="200"/>
      <c r="QWV118" s="200"/>
      <c r="QWW118" s="200"/>
      <c r="QWX118" s="200"/>
      <c r="QWY118" s="200"/>
      <c r="QWZ118" s="200"/>
      <c r="QXA118" s="200"/>
      <c r="QXB118" s="200"/>
      <c r="QXC118" s="200"/>
      <c r="QXD118" s="200"/>
      <c r="QXE118" s="200"/>
      <c r="QXF118" s="200"/>
      <c r="QXG118" s="200"/>
      <c r="QXH118" s="200"/>
      <c r="QXI118" s="200"/>
      <c r="QXJ118" s="200"/>
      <c r="QXK118" s="200"/>
      <c r="QXL118" s="200"/>
      <c r="QXM118" s="200"/>
      <c r="QXN118" s="200"/>
      <c r="QXO118" s="200"/>
      <c r="QXP118" s="200"/>
      <c r="QXQ118" s="200"/>
      <c r="QXR118" s="200"/>
      <c r="QXS118" s="200"/>
      <c r="QXT118" s="200"/>
      <c r="QXU118" s="200"/>
      <c r="QXV118" s="200"/>
      <c r="QXW118" s="200"/>
      <c r="QXX118" s="200"/>
      <c r="QXY118" s="200"/>
      <c r="QXZ118" s="200"/>
      <c r="QYA118" s="200"/>
      <c r="QYB118" s="200"/>
      <c r="QYC118" s="200"/>
      <c r="QYD118" s="200"/>
      <c r="QYE118" s="200"/>
      <c r="QYF118" s="200"/>
      <c r="QYG118" s="200"/>
      <c r="QYH118" s="200"/>
      <c r="QYI118" s="200"/>
      <c r="QYJ118" s="200"/>
      <c r="QYK118" s="200"/>
      <c r="QYL118" s="200"/>
      <c r="QYM118" s="200"/>
      <c r="QYN118" s="200"/>
      <c r="QYO118" s="200"/>
      <c r="QYP118" s="200"/>
      <c r="QYQ118" s="200"/>
      <c r="QYR118" s="200"/>
      <c r="QYS118" s="200"/>
      <c r="QYT118" s="200"/>
      <c r="QYU118" s="200"/>
      <c r="QYV118" s="200"/>
      <c r="QYW118" s="200"/>
      <c r="QYX118" s="200"/>
      <c r="QYY118" s="200"/>
      <c r="QYZ118" s="200"/>
      <c r="QZA118" s="200"/>
      <c r="QZB118" s="200"/>
      <c r="QZC118" s="200"/>
      <c r="QZD118" s="200"/>
      <c r="QZE118" s="200"/>
      <c r="QZF118" s="200"/>
      <c r="QZG118" s="200"/>
      <c r="QZH118" s="200"/>
      <c r="QZI118" s="200"/>
      <c r="QZJ118" s="200"/>
      <c r="QZK118" s="200"/>
      <c r="QZL118" s="200"/>
      <c r="QZM118" s="200"/>
      <c r="QZN118" s="200"/>
      <c r="QZO118" s="200"/>
      <c r="QZP118" s="200"/>
      <c r="QZQ118" s="200"/>
      <c r="QZR118" s="200"/>
      <c r="QZS118" s="200"/>
      <c r="QZT118" s="200"/>
      <c r="QZU118" s="200"/>
      <c r="QZV118" s="200"/>
      <c r="QZW118" s="200"/>
      <c r="QZX118" s="200"/>
      <c r="QZY118" s="200"/>
      <c r="QZZ118" s="200"/>
      <c r="RAA118" s="200"/>
      <c r="RAB118" s="200"/>
      <c r="RAC118" s="200"/>
      <c r="RAD118" s="200"/>
      <c r="RAE118" s="200"/>
      <c r="RAF118" s="200"/>
      <c r="RAG118" s="200"/>
      <c r="RAH118" s="200"/>
      <c r="RAI118" s="200"/>
      <c r="RAJ118" s="200"/>
      <c r="RAK118" s="200"/>
      <c r="RAL118" s="200"/>
      <c r="RAM118" s="200"/>
      <c r="RAN118" s="200"/>
      <c r="RAO118" s="200"/>
      <c r="RAP118" s="200"/>
      <c r="RAQ118" s="200"/>
      <c r="RAR118" s="200"/>
      <c r="RAS118" s="200"/>
      <c r="RAT118" s="200"/>
      <c r="RAU118" s="200"/>
      <c r="RAV118" s="200"/>
      <c r="RAW118" s="200"/>
      <c r="RAX118" s="200"/>
      <c r="RAY118" s="200"/>
      <c r="RAZ118" s="200"/>
      <c r="RBA118" s="200"/>
      <c r="RBB118" s="200"/>
      <c r="RBC118" s="200"/>
      <c r="RBD118" s="200"/>
      <c r="RBE118" s="200"/>
      <c r="RBF118" s="200"/>
      <c r="RBG118" s="200"/>
      <c r="RBH118" s="200"/>
      <c r="RBI118" s="200"/>
      <c r="RBJ118" s="200"/>
      <c r="RBK118" s="200"/>
      <c r="RBL118" s="200"/>
      <c r="RBM118" s="200"/>
      <c r="RBN118" s="200"/>
      <c r="RBO118" s="200"/>
      <c r="RBP118" s="200"/>
      <c r="RBQ118" s="200"/>
      <c r="RBR118" s="200"/>
      <c r="RBS118" s="200"/>
      <c r="RBT118" s="200"/>
      <c r="RBU118" s="200"/>
      <c r="RBV118" s="200"/>
      <c r="RBW118" s="200"/>
      <c r="RBX118" s="200"/>
      <c r="RBY118" s="200"/>
      <c r="RBZ118" s="200"/>
      <c r="RCA118" s="200"/>
      <c r="RCB118" s="200"/>
      <c r="RCC118" s="200"/>
      <c r="RCD118" s="200"/>
      <c r="RCE118" s="200"/>
      <c r="RCF118" s="200"/>
      <c r="RCG118" s="200"/>
      <c r="RCH118" s="200"/>
      <c r="RCI118" s="200"/>
      <c r="RCJ118" s="200"/>
      <c r="RCK118" s="200"/>
      <c r="RCL118" s="200"/>
      <c r="RCM118" s="200"/>
      <c r="RCN118" s="200"/>
      <c r="RCO118" s="200"/>
      <c r="RCP118" s="200"/>
      <c r="RCQ118" s="200"/>
      <c r="RCR118" s="200"/>
      <c r="RCS118" s="200"/>
      <c r="RCT118" s="200"/>
      <c r="RCU118" s="200"/>
      <c r="RCV118" s="200"/>
      <c r="RCW118" s="200"/>
      <c r="RCX118" s="200"/>
      <c r="RCY118" s="200"/>
      <c r="RCZ118" s="200"/>
      <c r="RDA118" s="200"/>
      <c r="RDB118" s="200"/>
      <c r="RDC118" s="200"/>
      <c r="RDD118" s="200"/>
      <c r="RDE118" s="200"/>
      <c r="RDF118" s="200"/>
      <c r="RDG118" s="200"/>
      <c r="RDH118" s="200"/>
      <c r="RDI118" s="200"/>
      <c r="RDJ118" s="200"/>
      <c r="RDK118" s="200"/>
      <c r="RDL118" s="200"/>
      <c r="RDM118" s="200"/>
      <c r="RDN118" s="200"/>
      <c r="RDO118" s="200"/>
      <c r="RDP118" s="200"/>
      <c r="RDQ118" s="200"/>
      <c r="RDR118" s="200"/>
      <c r="RDS118" s="200"/>
      <c r="RDT118" s="200"/>
      <c r="RDU118" s="200"/>
      <c r="RDV118" s="200"/>
      <c r="RDW118" s="200"/>
      <c r="RDX118" s="200"/>
      <c r="RDY118" s="200"/>
      <c r="RDZ118" s="200"/>
      <c r="REA118" s="200"/>
      <c r="REB118" s="200"/>
      <c r="REC118" s="200"/>
      <c r="RED118" s="200"/>
      <c r="REE118" s="200"/>
      <c r="REF118" s="200"/>
      <c r="REG118" s="200"/>
      <c r="REH118" s="200"/>
      <c r="REI118" s="200"/>
      <c r="REJ118" s="200"/>
      <c r="REK118" s="200"/>
      <c r="REL118" s="200"/>
      <c r="REM118" s="200"/>
      <c r="REN118" s="200"/>
      <c r="REO118" s="200"/>
      <c r="REP118" s="200"/>
      <c r="REQ118" s="200"/>
      <c r="RER118" s="200"/>
      <c r="RES118" s="200"/>
      <c r="RET118" s="200"/>
      <c r="REU118" s="200"/>
      <c r="REV118" s="200"/>
      <c r="REW118" s="200"/>
      <c r="REX118" s="200"/>
      <c r="REY118" s="200"/>
      <c r="REZ118" s="200"/>
      <c r="RFA118" s="200"/>
      <c r="RFB118" s="200"/>
      <c r="RFC118" s="200"/>
      <c r="RFD118" s="200"/>
      <c r="RFE118" s="200"/>
      <c r="RFF118" s="200"/>
      <c r="RFG118" s="200"/>
      <c r="RFH118" s="200"/>
      <c r="RFI118" s="200"/>
      <c r="RFJ118" s="200"/>
      <c r="RFK118" s="200"/>
      <c r="RFL118" s="200"/>
      <c r="RFM118" s="200"/>
      <c r="RFN118" s="200"/>
      <c r="RFO118" s="200"/>
      <c r="RFP118" s="200"/>
      <c r="RFQ118" s="200"/>
      <c r="RFR118" s="200"/>
      <c r="RFS118" s="200"/>
      <c r="RFT118" s="200"/>
      <c r="RFU118" s="200"/>
      <c r="RFV118" s="200"/>
      <c r="RFW118" s="200"/>
      <c r="RFX118" s="200"/>
      <c r="RFY118" s="200"/>
      <c r="RFZ118" s="200"/>
      <c r="RGA118" s="200"/>
      <c r="RGB118" s="200"/>
      <c r="RGC118" s="200"/>
      <c r="RGD118" s="200"/>
      <c r="RGE118" s="200"/>
      <c r="RGF118" s="200"/>
      <c r="RGG118" s="200"/>
      <c r="RGH118" s="200"/>
      <c r="RGI118" s="200"/>
      <c r="RGJ118" s="200"/>
      <c r="RGK118" s="200"/>
      <c r="RGL118" s="200"/>
      <c r="RGM118" s="200"/>
      <c r="RGN118" s="200"/>
      <c r="RGO118" s="200"/>
      <c r="RGP118" s="200"/>
      <c r="RGQ118" s="200"/>
      <c r="RGR118" s="200"/>
      <c r="RGS118" s="200"/>
      <c r="RGT118" s="200"/>
      <c r="RGU118" s="200"/>
      <c r="RGV118" s="200"/>
      <c r="RGW118" s="200"/>
      <c r="RGX118" s="200"/>
      <c r="RGY118" s="200"/>
      <c r="RGZ118" s="200"/>
      <c r="RHA118" s="200"/>
      <c r="RHB118" s="200"/>
      <c r="RHC118" s="200"/>
      <c r="RHD118" s="200"/>
      <c r="RHE118" s="200"/>
      <c r="RHF118" s="200"/>
      <c r="RHG118" s="200"/>
      <c r="RHH118" s="200"/>
      <c r="RHI118" s="200"/>
      <c r="RHJ118" s="200"/>
      <c r="RHK118" s="200"/>
      <c r="RHL118" s="200"/>
      <c r="RHM118" s="200"/>
      <c r="RHN118" s="200"/>
      <c r="RHO118" s="200"/>
      <c r="RHP118" s="200"/>
      <c r="RHQ118" s="200"/>
      <c r="RHR118" s="200"/>
      <c r="RHS118" s="200"/>
      <c r="RHT118" s="200"/>
      <c r="RHU118" s="200"/>
      <c r="RHV118" s="200"/>
      <c r="RHW118" s="200"/>
      <c r="RHX118" s="200"/>
      <c r="RHY118" s="200"/>
      <c r="RHZ118" s="200"/>
      <c r="RIA118" s="200"/>
      <c r="RIB118" s="200"/>
      <c r="RIC118" s="200"/>
      <c r="RID118" s="200"/>
      <c r="RIE118" s="200"/>
      <c r="RIF118" s="200"/>
      <c r="RIG118" s="200"/>
      <c r="RIH118" s="200"/>
      <c r="RII118" s="200"/>
      <c r="RIJ118" s="200"/>
      <c r="RIK118" s="200"/>
      <c r="RIL118" s="200"/>
      <c r="RIM118" s="200"/>
      <c r="RIN118" s="200"/>
      <c r="RIO118" s="200"/>
      <c r="RIP118" s="200"/>
      <c r="RIQ118" s="200"/>
      <c r="RIR118" s="200"/>
      <c r="RIS118" s="200"/>
      <c r="RIT118" s="200"/>
      <c r="RIU118" s="200"/>
      <c r="RIV118" s="200"/>
      <c r="RIW118" s="200"/>
      <c r="RIX118" s="200"/>
      <c r="RIY118" s="200"/>
      <c r="RIZ118" s="200"/>
      <c r="RJA118" s="200"/>
      <c r="RJB118" s="200"/>
      <c r="RJC118" s="200"/>
      <c r="RJD118" s="200"/>
      <c r="RJE118" s="200"/>
      <c r="RJF118" s="200"/>
      <c r="RJG118" s="200"/>
      <c r="RJH118" s="200"/>
      <c r="RJI118" s="200"/>
      <c r="RJJ118" s="200"/>
      <c r="RJK118" s="200"/>
      <c r="RJL118" s="200"/>
      <c r="RJM118" s="200"/>
      <c r="RJN118" s="200"/>
      <c r="RJO118" s="200"/>
      <c r="RJP118" s="200"/>
      <c r="RJQ118" s="200"/>
      <c r="RJR118" s="200"/>
      <c r="RJS118" s="200"/>
      <c r="RJT118" s="200"/>
      <c r="RJU118" s="200"/>
      <c r="RJV118" s="200"/>
      <c r="RJW118" s="200"/>
      <c r="RJX118" s="200"/>
      <c r="RJY118" s="200"/>
      <c r="RJZ118" s="200"/>
      <c r="RKA118" s="200"/>
      <c r="RKB118" s="200"/>
      <c r="RKC118" s="200"/>
      <c r="RKD118" s="200"/>
      <c r="RKE118" s="200"/>
      <c r="RKF118" s="200"/>
      <c r="RKG118" s="200"/>
      <c r="RKH118" s="200"/>
      <c r="RKI118" s="200"/>
      <c r="RKJ118" s="200"/>
      <c r="RKK118" s="200"/>
      <c r="RKL118" s="200"/>
      <c r="RKM118" s="200"/>
      <c r="RKN118" s="200"/>
      <c r="RKO118" s="200"/>
      <c r="RKP118" s="200"/>
      <c r="RKQ118" s="200"/>
      <c r="RKR118" s="200"/>
      <c r="RKS118" s="200"/>
      <c r="RKT118" s="200"/>
      <c r="RKU118" s="200"/>
      <c r="RKV118" s="200"/>
      <c r="RKW118" s="200"/>
      <c r="RKX118" s="200"/>
      <c r="RKY118" s="200"/>
      <c r="RKZ118" s="200"/>
      <c r="RLA118" s="200"/>
      <c r="RLB118" s="200"/>
      <c r="RLC118" s="200"/>
      <c r="RLD118" s="200"/>
      <c r="RLE118" s="200"/>
      <c r="RLF118" s="200"/>
      <c r="RLG118" s="200"/>
      <c r="RLH118" s="200"/>
      <c r="RLI118" s="200"/>
      <c r="RLJ118" s="200"/>
      <c r="RLK118" s="200"/>
      <c r="RLL118" s="200"/>
      <c r="RLM118" s="200"/>
      <c r="RLN118" s="200"/>
      <c r="RLO118" s="200"/>
      <c r="RLP118" s="200"/>
      <c r="RLQ118" s="200"/>
      <c r="RLR118" s="200"/>
      <c r="RLS118" s="200"/>
      <c r="RLT118" s="200"/>
      <c r="RLU118" s="200"/>
      <c r="RLV118" s="200"/>
      <c r="RLW118" s="200"/>
      <c r="RLX118" s="200"/>
      <c r="RLY118" s="200"/>
      <c r="RLZ118" s="200"/>
      <c r="RMA118" s="200"/>
      <c r="RMB118" s="200"/>
      <c r="RMC118" s="200"/>
      <c r="RMD118" s="200"/>
      <c r="RME118" s="200"/>
      <c r="RMF118" s="200"/>
      <c r="RMG118" s="200"/>
      <c r="RMH118" s="200"/>
      <c r="RMI118" s="200"/>
      <c r="RMJ118" s="200"/>
      <c r="RMK118" s="200"/>
      <c r="RML118" s="200"/>
      <c r="RMM118" s="200"/>
      <c r="RMN118" s="200"/>
      <c r="RMO118" s="200"/>
      <c r="RMP118" s="200"/>
      <c r="RMQ118" s="200"/>
      <c r="RMR118" s="200"/>
      <c r="RMS118" s="200"/>
      <c r="RMT118" s="200"/>
      <c r="RMU118" s="200"/>
      <c r="RMV118" s="200"/>
      <c r="RMW118" s="200"/>
      <c r="RMX118" s="200"/>
      <c r="RMY118" s="200"/>
      <c r="RMZ118" s="200"/>
      <c r="RNA118" s="200"/>
      <c r="RNB118" s="200"/>
      <c r="RNC118" s="200"/>
      <c r="RND118" s="200"/>
      <c r="RNE118" s="200"/>
      <c r="RNF118" s="200"/>
      <c r="RNG118" s="200"/>
      <c r="RNH118" s="200"/>
      <c r="RNI118" s="200"/>
      <c r="RNJ118" s="200"/>
      <c r="RNK118" s="200"/>
      <c r="RNL118" s="200"/>
      <c r="RNM118" s="200"/>
      <c r="RNN118" s="200"/>
      <c r="RNO118" s="200"/>
      <c r="RNP118" s="200"/>
      <c r="RNQ118" s="200"/>
      <c r="RNR118" s="200"/>
      <c r="RNS118" s="200"/>
      <c r="RNT118" s="200"/>
      <c r="RNU118" s="200"/>
      <c r="RNV118" s="200"/>
      <c r="RNW118" s="200"/>
      <c r="RNX118" s="200"/>
      <c r="RNY118" s="200"/>
      <c r="RNZ118" s="200"/>
      <c r="ROA118" s="200"/>
      <c r="ROB118" s="200"/>
      <c r="ROC118" s="200"/>
      <c r="ROD118" s="200"/>
      <c r="ROE118" s="200"/>
      <c r="ROF118" s="200"/>
      <c r="ROG118" s="200"/>
      <c r="ROH118" s="200"/>
      <c r="ROI118" s="200"/>
      <c r="ROJ118" s="200"/>
      <c r="ROK118" s="200"/>
      <c r="ROL118" s="200"/>
      <c r="ROM118" s="200"/>
      <c r="RON118" s="200"/>
      <c r="ROO118" s="200"/>
      <c r="ROP118" s="200"/>
      <c r="ROQ118" s="200"/>
      <c r="ROR118" s="200"/>
      <c r="ROS118" s="200"/>
      <c r="ROT118" s="200"/>
      <c r="ROU118" s="200"/>
      <c r="ROV118" s="200"/>
      <c r="ROW118" s="200"/>
      <c r="ROX118" s="200"/>
      <c r="ROY118" s="200"/>
      <c r="ROZ118" s="200"/>
      <c r="RPA118" s="200"/>
      <c r="RPB118" s="200"/>
      <c r="RPC118" s="200"/>
      <c r="RPD118" s="200"/>
      <c r="RPE118" s="200"/>
      <c r="RPF118" s="200"/>
      <c r="RPG118" s="200"/>
      <c r="RPH118" s="200"/>
      <c r="RPI118" s="200"/>
      <c r="RPJ118" s="200"/>
      <c r="RPK118" s="200"/>
      <c r="RPL118" s="200"/>
      <c r="RPM118" s="200"/>
      <c r="RPN118" s="200"/>
      <c r="RPO118" s="200"/>
      <c r="RPP118" s="200"/>
      <c r="RPQ118" s="200"/>
      <c r="RPR118" s="200"/>
      <c r="RPS118" s="200"/>
      <c r="RPT118" s="200"/>
      <c r="RPU118" s="200"/>
      <c r="RPV118" s="200"/>
      <c r="RPW118" s="200"/>
      <c r="RPX118" s="200"/>
      <c r="RPY118" s="200"/>
      <c r="RPZ118" s="200"/>
      <c r="RQA118" s="200"/>
      <c r="RQB118" s="200"/>
      <c r="RQC118" s="200"/>
      <c r="RQD118" s="200"/>
      <c r="RQE118" s="200"/>
      <c r="RQF118" s="200"/>
      <c r="RQG118" s="200"/>
      <c r="RQH118" s="200"/>
      <c r="RQI118" s="200"/>
      <c r="RQJ118" s="200"/>
      <c r="RQK118" s="200"/>
      <c r="RQL118" s="200"/>
      <c r="RQM118" s="200"/>
      <c r="RQN118" s="200"/>
      <c r="RQO118" s="200"/>
      <c r="RQP118" s="200"/>
      <c r="RQQ118" s="200"/>
      <c r="RQR118" s="200"/>
      <c r="RQS118" s="200"/>
      <c r="RQT118" s="200"/>
      <c r="RQU118" s="200"/>
      <c r="RQV118" s="200"/>
      <c r="RQW118" s="200"/>
      <c r="RQX118" s="200"/>
      <c r="RQY118" s="200"/>
      <c r="RQZ118" s="200"/>
      <c r="RRA118" s="200"/>
      <c r="RRB118" s="200"/>
      <c r="RRC118" s="200"/>
      <c r="RRD118" s="200"/>
      <c r="RRE118" s="200"/>
      <c r="RRF118" s="200"/>
      <c r="RRG118" s="200"/>
      <c r="RRH118" s="200"/>
      <c r="RRI118" s="200"/>
      <c r="RRJ118" s="200"/>
      <c r="RRK118" s="200"/>
      <c r="RRL118" s="200"/>
      <c r="RRM118" s="200"/>
      <c r="RRN118" s="200"/>
      <c r="RRO118" s="200"/>
      <c r="RRP118" s="200"/>
      <c r="RRQ118" s="200"/>
      <c r="RRR118" s="200"/>
      <c r="RRS118" s="200"/>
      <c r="RRT118" s="200"/>
      <c r="RRU118" s="200"/>
      <c r="RRV118" s="200"/>
      <c r="RRW118" s="200"/>
      <c r="RRX118" s="200"/>
      <c r="RRY118" s="200"/>
      <c r="RRZ118" s="200"/>
      <c r="RSA118" s="200"/>
      <c r="RSB118" s="200"/>
      <c r="RSC118" s="200"/>
      <c r="RSD118" s="200"/>
      <c r="RSE118" s="200"/>
      <c r="RSF118" s="200"/>
      <c r="RSG118" s="200"/>
      <c r="RSH118" s="200"/>
      <c r="RSI118" s="200"/>
      <c r="RSJ118" s="200"/>
      <c r="RSK118" s="200"/>
      <c r="RSL118" s="200"/>
      <c r="RSM118" s="200"/>
      <c r="RSN118" s="200"/>
      <c r="RSO118" s="200"/>
      <c r="RSP118" s="200"/>
      <c r="RSQ118" s="200"/>
      <c r="RSR118" s="200"/>
      <c r="RSS118" s="200"/>
      <c r="RST118" s="200"/>
      <c r="RSU118" s="200"/>
      <c r="RSV118" s="200"/>
      <c r="RSW118" s="200"/>
      <c r="RSX118" s="200"/>
      <c r="RSY118" s="200"/>
      <c r="RSZ118" s="200"/>
      <c r="RTA118" s="200"/>
      <c r="RTB118" s="200"/>
      <c r="RTC118" s="200"/>
      <c r="RTD118" s="200"/>
      <c r="RTE118" s="200"/>
      <c r="RTF118" s="200"/>
      <c r="RTG118" s="200"/>
      <c r="RTH118" s="200"/>
      <c r="RTI118" s="200"/>
      <c r="RTJ118" s="200"/>
      <c r="RTK118" s="200"/>
      <c r="RTL118" s="200"/>
      <c r="RTM118" s="200"/>
      <c r="RTN118" s="200"/>
      <c r="RTO118" s="200"/>
      <c r="RTP118" s="200"/>
      <c r="RTQ118" s="200"/>
      <c r="RTR118" s="200"/>
      <c r="RTS118" s="200"/>
      <c r="RTT118" s="200"/>
      <c r="RTU118" s="200"/>
      <c r="RTV118" s="200"/>
      <c r="RTW118" s="200"/>
      <c r="RTX118" s="200"/>
      <c r="RTY118" s="200"/>
      <c r="RTZ118" s="200"/>
      <c r="RUA118" s="200"/>
      <c r="RUB118" s="200"/>
      <c r="RUC118" s="200"/>
      <c r="RUD118" s="200"/>
      <c r="RUE118" s="200"/>
      <c r="RUF118" s="200"/>
      <c r="RUG118" s="200"/>
      <c r="RUH118" s="200"/>
      <c r="RUI118" s="200"/>
      <c r="RUJ118" s="200"/>
      <c r="RUK118" s="200"/>
      <c r="RUL118" s="200"/>
      <c r="RUM118" s="200"/>
      <c r="RUN118" s="200"/>
      <c r="RUO118" s="200"/>
      <c r="RUP118" s="200"/>
      <c r="RUQ118" s="200"/>
      <c r="RUR118" s="200"/>
      <c r="RUS118" s="200"/>
      <c r="RUT118" s="200"/>
      <c r="RUU118" s="200"/>
      <c r="RUV118" s="200"/>
      <c r="RUW118" s="200"/>
      <c r="RUX118" s="200"/>
      <c r="RUY118" s="200"/>
      <c r="RUZ118" s="200"/>
      <c r="RVA118" s="200"/>
      <c r="RVB118" s="200"/>
      <c r="RVC118" s="200"/>
      <c r="RVD118" s="200"/>
      <c r="RVE118" s="200"/>
      <c r="RVF118" s="200"/>
      <c r="RVG118" s="200"/>
      <c r="RVH118" s="200"/>
      <c r="RVI118" s="200"/>
      <c r="RVJ118" s="200"/>
      <c r="RVK118" s="200"/>
      <c r="RVL118" s="200"/>
      <c r="RVM118" s="200"/>
      <c r="RVN118" s="200"/>
      <c r="RVO118" s="200"/>
      <c r="RVP118" s="200"/>
      <c r="RVQ118" s="200"/>
      <c r="RVR118" s="200"/>
      <c r="RVS118" s="200"/>
      <c r="RVT118" s="200"/>
      <c r="RVU118" s="200"/>
      <c r="RVV118" s="200"/>
      <c r="RVW118" s="200"/>
      <c r="RVX118" s="200"/>
      <c r="RVY118" s="200"/>
      <c r="RVZ118" s="200"/>
      <c r="RWA118" s="200"/>
      <c r="RWB118" s="200"/>
      <c r="RWC118" s="200"/>
      <c r="RWD118" s="200"/>
      <c r="RWE118" s="200"/>
      <c r="RWF118" s="200"/>
      <c r="RWG118" s="200"/>
      <c r="RWH118" s="200"/>
      <c r="RWI118" s="200"/>
      <c r="RWJ118" s="200"/>
      <c r="RWK118" s="200"/>
      <c r="RWL118" s="200"/>
      <c r="RWM118" s="200"/>
      <c r="RWN118" s="200"/>
      <c r="RWO118" s="200"/>
      <c r="RWP118" s="200"/>
      <c r="RWQ118" s="200"/>
      <c r="RWR118" s="200"/>
      <c r="RWS118" s="200"/>
      <c r="RWT118" s="200"/>
      <c r="RWU118" s="200"/>
      <c r="RWV118" s="200"/>
      <c r="RWW118" s="200"/>
      <c r="RWX118" s="200"/>
      <c r="RWY118" s="200"/>
      <c r="RWZ118" s="200"/>
      <c r="RXA118" s="200"/>
      <c r="RXB118" s="200"/>
      <c r="RXC118" s="200"/>
      <c r="RXD118" s="200"/>
      <c r="RXE118" s="200"/>
      <c r="RXF118" s="200"/>
      <c r="RXG118" s="200"/>
      <c r="RXH118" s="200"/>
      <c r="RXI118" s="200"/>
      <c r="RXJ118" s="200"/>
      <c r="RXK118" s="200"/>
      <c r="RXL118" s="200"/>
      <c r="RXM118" s="200"/>
      <c r="RXN118" s="200"/>
      <c r="RXO118" s="200"/>
      <c r="RXP118" s="200"/>
      <c r="RXQ118" s="200"/>
      <c r="RXR118" s="200"/>
      <c r="RXS118" s="200"/>
      <c r="RXT118" s="200"/>
      <c r="RXU118" s="200"/>
      <c r="RXV118" s="200"/>
      <c r="RXW118" s="200"/>
      <c r="RXX118" s="200"/>
      <c r="RXY118" s="200"/>
      <c r="RXZ118" s="200"/>
      <c r="RYA118" s="200"/>
      <c r="RYB118" s="200"/>
      <c r="RYC118" s="200"/>
      <c r="RYD118" s="200"/>
      <c r="RYE118" s="200"/>
      <c r="RYF118" s="200"/>
      <c r="RYG118" s="200"/>
      <c r="RYH118" s="200"/>
      <c r="RYI118" s="200"/>
      <c r="RYJ118" s="200"/>
      <c r="RYK118" s="200"/>
      <c r="RYL118" s="200"/>
      <c r="RYM118" s="200"/>
      <c r="RYN118" s="200"/>
      <c r="RYO118" s="200"/>
      <c r="RYP118" s="200"/>
      <c r="RYQ118" s="200"/>
      <c r="RYR118" s="200"/>
      <c r="RYS118" s="200"/>
      <c r="RYT118" s="200"/>
      <c r="RYU118" s="200"/>
      <c r="RYV118" s="200"/>
      <c r="RYW118" s="200"/>
      <c r="RYX118" s="200"/>
      <c r="RYY118" s="200"/>
      <c r="RYZ118" s="200"/>
      <c r="RZA118" s="200"/>
      <c r="RZB118" s="200"/>
      <c r="RZC118" s="200"/>
      <c r="RZD118" s="200"/>
      <c r="RZE118" s="200"/>
      <c r="RZF118" s="200"/>
      <c r="RZG118" s="200"/>
      <c r="RZH118" s="200"/>
      <c r="RZI118" s="200"/>
      <c r="RZJ118" s="200"/>
      <c r="RZK118" s="200"/>
      <c r="RZL118" s="200"/>
      <c r="RZM118" s="200"/>
      <c r="RZN118" s="200"/>
      <c r="RZO118" s="200"/>
      <c r="RZP118" s="200"/>
      <c r="RZQ118" s="200"/>
      <c r="RZR118" s="200"/>
      <c r="RZS118" s="200"/>
      <c r="RZT118" s="200"/>
      <c r="RZU118" s="200"/>
      <c r="RZV118" s="200"/>
      <c r="RZW118" s="200"/>
      <c r="RZX118" s="200"/>
      <c r="RZY118" s="200"/>
      <c r="RZZ118" s="200"/>
      <c r="SAA118" s="200"/>
      <c r="SAB118" s="200"/>
      <c r="SAC118" s="200"/>
      <c r="SAD118" s="200"/>
      <c r="SAE118" s="200"/>
      <c r="SAF118" s="200"/>
      <c r="SAG118" s="200"/>
      <c r="SAH118" s="200"/>
      <c r="SAI118" s="200"/>
      <c r="SAJ118" s="200"/>
      <c r="SAK118" s="200"/>
      <c r="SAL118" s="200"/>
      <c r="SAM118" s="200"/>
      <c r="SAN118" s="200"/>
      <c r="SAO118" s="200"/>
      <c r="SAP118" s="200"/>
      <c r="SAQ118" s="200"/>
      <c r="SAR118" s="200"/>
      <c r="SAS118" s="200"/>
      <c r="SAT118" s="200"/>
      <c r="SAU118" s="200"/>
      <c r="SAV118" s="200"/>
      <c r="SAW118" s="200"/>
      <c r="SAX118" s="200"/>
      <c r="SAY118" s="200"/>
      <c r="SAZ118" s="200"/>
      <c r="SBA118" s="200"/>
      <c r="SBB118" s="200"/>
      <c r="SBC118" s="200"/>
      <c r="SBD118" s="200"/>
      <c r="SBE118" s="200"/>
      <c r="SBF118" s="200"/>
      <c r="SBG118" s="200"/>
      <c r="SBH118" s="200"/>
      <c r="SBI118" s="200"/>
      <c r="SBJ118" s="200"/>
      <c r="SBK118" s="200"/>
      <c r="SBL118" s="200"/>
      <c r="SBM118" s="200"/>
      <c r="SBN118" s="200"/>
      <c r="SBO118" s="200"/>
      <c r="SBP118" s="200"/>
      <c r="SBQ118" s="200"/>
      <c r="SBR118" s="200"/>
      <c r="SBS118" s="200"/>
      <c r="SBT118" s="200"/>
      <c r="SBU118" s="200"/>
      <c r="SBV118" s="200"/>
      <c r="SBW118" s="200"/>
      <c r="SBX118" s="200"/>
      <c r="SBY118" s="200"/>
      <c r="SBZ118" s="200"/>
      <c r="SCA118" s="200"/>
      <c r="SCB118" s="200"/>
      <c r="SCC118" s="200"/>
      <c r="SCD118" s="200"/>
      <c r="SCE118" s="200"/>
      <c r="SCF118" s="200"/>
      <c r="SCG118" s="200"/>
      <c r="SCH118" s="200"/>
      <c r="SCI118" s="200"/>
      <c r="SCJ118" s="200"/>
      <c r="SCK118" s="200"/>
      <c r="SCL118" s="200"/>
      <c r="SCM118" s="200"/>
      <c r="SCN118" s="200"/>
      <c r="SCO118" s="200"/>
      <c r="SCP118" s="200"/>
      <c r="SCQ118" s="200"/>
      <c r="SCR118" s="200"/>
      <c r="SCS118" s="200"/>
      <c r="SCT118" s="200"/>
      <c r="SCU118" s="200"/>
      <c r="SCV118" s="200"/>
      <c r="SCW118" s="200"/>
      <c r="SCX118" s="200"/>
      <c r="SCY118" s="200"/>
      <c r="SCZ118" s="200"/>
      <c r="SDA118" s="200"/>
      <c r="SDB118" s="200"/>
      <c r="SDC118" s="200"/>
      <c r="SDD118" s="200"/>
      <c r="SDE118" s="200"/>
      <c r="SDF118" s="200"/>
      <c r="SDG118" s="200"/>
      <c r="SDH118" s="200"/>
      <c r="SDI118" s="200"/>
      <c r="SDJ118" s="200"/>
      <c r="SDK118" s="200"/>
      <c r="SDL118" s="200"/>
      <c r="SDM118" s="200"/>
      <c r="SDN118" s="200"/>
      <c r="SDO118" s="200"/>
      <c r="SDP118" s="200"/>
      <c r="SDQ118" s="200"/>
      <c r="SDR118" s="200"/>
      <c r="SDS118" s="200"/>
      <c r="SDT118" s="200"/>
      <c r="SDU118" s="200"/>
      <c r="SDV118" s="200"/>
      <c r="SDW118" s="200"/>
      <c r="SDX118" s="200"/>
      <c r="SDY118" s="200"/>
      <c r="SDZ118" s="200"/>
      <c r="SEA118" s="200"/>
      <c r="SEB118" s="200"/>
      <c r="SEC118" s="200"/>
      <c r="SED118" s="200"/>
      <c r="SEE118" s="200"/>
      <c r="SEF118" s="200"/>
      <c r="SEG118" s="200"/>
      <c r="SEH118" s="200"/>
      <c r="SEI118" s="200"/>
      <c r="SEJ118" s="200"/>
      <c r="SEK118" s="200"/>
      <c r="SEL118" s="200"/>
      <c r="SEM118" s="200"/>
      <c r="SEN118" s="200"/>
      <c r="SEO118" s="200"/>
      <c r="SEP118" s="200"/>
      <c r="SEQ118" s="200"/>
      <c r="SER118" s="200"/>
      <c r="SES118" s="200"/>
      <c r="SET118" s="200"/>
      <c r="SEU118" s="200"/>
      <c r="SEV118" s="200"/>
      <c r="SEW118" s="200"/>
      <c r="SEX118" s="200"/>
      <c r="SEY118" s="200"/>
      <c r="SEZ118" s="200"/>
      <c r="SFA118" s="200"/>
      <c r="SFB118" s="200"/>
      <c r="SFC118" s="200"/>
      <c r="SFD118" s="200"/>
      <c r="SFE118" s="200"/>
      <c r="SFF118" s="200"/>
      <c r="SFG118" s="200"/>
      <c r="SFH118" s="200"/>
      <c r="SFI118" s="200"/>
      <c r="SFJ118" s="200"/>
      <c r="SFK118" s="200"/>
      <c r="SFL118" s="200"/>
      <c r="SFM118" s="200"/>
      <c r="SFN118" s="200"/>
      <c r="SFO118" s="200"/>
      <c r="SFP118" s="200"/>
      <c r="SFQ118" s="200"/>
      <c r="SFR118" s="200"/>
      <c r="SFS118" s="200"/>
      <c r="SFT118" s="200"/>
      <c r="SFU118" s="200"/>
      <c r="SFV118" s="200"/>
      <c r="SFW118" s="200"/>
      <c r="SFX118" s="200"/>
      <c r="SFY118" s="200"/>
      <c r="SFZ118" s="200"/>
      <c r="SGA118" s="200"/>
      <c r="SGB118" s="200"/>
      <c r="SGC118" s="200"/>
      <c r="SGD118" s="200"/>
      <c r="SGE118" s="200"/>
      <c r="SGF118" s="200"/>
      <c r="SGG118" s="200"/>
      <c r="SGH118" s="200"/>
      <c r="SGI118" s="200"/>
      <c r="SGJ118" s="200"/>
      <c r="SGK118" s="200"/>
      <c r="SGL118" s="200"/>
      <c r="SGM118" s="200"/>
      <c r="SGN118" s="200"/>
      <c r="SGO118" s="200"/>
      <c r="SGP118" s="200"/>
      <c r="SGQ118" s="200"/>
      <c r="SGR118" s="200"/>
      <c r="SGS118" s="200"/>
      <c r="SGT118" s="200"/>
      <c r="SGU118" s="200"/>
      <c r="SGV118" s="200"/>
      <c r="SGW118" s="200"/>
      <c r="SGX118" s="200"/>
      <c r="SGY118" s="200"/>
      <c r="SGZ118" s="200"/>
      <c r="SHA118" s="200"/>
      <c r="SHB118" s="200"/>
      <c r="SHC118" s="200"/>
      <c r="SHD118" s="200"/>
      <c r="SHE118" s="200"/>
      <c r="SHF118" s="200"/>
      <c r="SHG118" s="200"/>
      <c r="SHH118" s="200"/>
      <c r="SHI118" s="200"/>
      <c r="SHJ118" s="200"/>
      <c r="SHK118" s="200"/>
      <c r="SHL118" s="200"/>
      <c r="SHM118" s="200"/>
      <c r="SHN118" s="200"/>
      <c r="SHO118" s="200"/>
      <c r="SHP118" s="200"/>
      <c r="SHQ118" s="200"/>
      <c r="SHR118" s="200"/>
      <c r="SHS118" s="200"/>
      <c r="SHT118" s="200"/>
      <c r="SHU118" s="200"/>
      <c r="SHV118" s="200"/>
      <c r="SHW118" s="200"/>
      <c r="SHX118" s="200"/>
      <c r="SHY118" s="200"/>
      <c r="SHZ118" s="200"/>
      <c r="SIA118" s="200"/>
      <c r="SIB118" s="200"/>
      <c r="SIC118" s="200"/>
      <c r="SID118" s="200"/>
      <c r="SIE118" s="200"/>
      <c r="SIF118" s="200"/>
      <c r="SIG118" s="200"/>
      <c r="SIH118" s="200"/>
      <c r="SII118" s="200"/>
      <c r="SIJ118" s="200"/>
      <c r="SIK118" s="200"/>
      <c r="SIL118" s="200"/>
      <c r="SIM118" s="200"/>
      <c r="SIN118" s="200"/>
      <c r="SIO118" s="200"/>
      <c r="SIP118" s="200"/>
      <c r="SIQ118" s="200"/>
      <c r="SIR118" s="200"/>
      <c r="SIS118" s="200"/>
      <c r="SIT118" s="200"/>
      <c r="SIU118" s="200"/>
      <c r="SIV118" s="200"/>
      <c r="SIW118" s="200"/>
      <c r="SIX118" s="200"/>
      <c r="SIY118" s="200"/>
      <c r="SIZ118" s="200"/>
      <c r="SJA118" s="200"/>
      <c r="SJB118" s="200"/>
      <c r="SJC118" s="200"/>
      <c r="SJD118" s="200"/>
      <c r="SJE118" s="200"/>
      <c r="SJF118" s="200"/>
      <c r="SJG118" s="200"/>
      <c r="SJH118" s="200"/>
      <c r="SJI118" s="200"/>
      <c r="SJJ118" s="200"/>
      <c r="SJK118" s="200"/>
      <c r="SJL118" s="200"/>
      <c r="SJM118" s="200"/>
      <c r="SJN118" s="200"/>
      <c r="SJO118" s="200"/>
      <c r="SJP118" s="200"/>
      <c r="SJQ118" s="200"/>
      <c r="SJR118" s="200"/>
      <c r="SJS118" s="200"/>
      <c r="SJT118" s="200"/>
      <c r="SJU118" s="200"/>
      <c r="SJV118" s="200"/>
      <c r="SJW118" s="200"/>
      <c r="SJX118" s="200"/>
      <c r="SJY118" s="200"/>
      <c r="SJZ118" s="200"/>
      <c r="SKA118" s="200"/>
      <c r="SKB118" s="200"/>
      <c r="SKC118" s="200"/>
      <c r="SKD118" s="200"/>
      <c r="SKE118" s="200"/>
      <c r="SKF118" s="200"/>
      <c r="SKG118" s="200"/>
      <c r="SKH118" s="200"/>
      <c r="SKI118" s="200"/>
      <c r="SKJ118" s="200"/>
      <c r="SKK118" s="200"/>
      <c r="SKL118" s="200"/>
      <c r="SKM118" s="200"/>
      <c r="SKN118" s="200"/>
      <c r="SKO118" s="200"/>
      <c r="SKP118" s="200"/>
      <c r="SKQ118" s="200"/>
      <c r="SKR118" s="200"/>
      <c r="SKS118" s="200"/>
      <c r="SKT118" s="200"/>
      <c r="SKU118" s="200"/>
      <c r="SKV118" s="200"/>
      <c r="SKW118" s="200"/>
      <c r="SKX118" s="200"/>
      <c r="SKY118" s="200"/>
      <c r="SKZ118" s="200"/>
      <c r="SLA118" s="200"/>
      <c r="SLB118" s="200"/>
      <c r="SLC118" s="200"/>
      <c r="SLD118" s="200"/>
      <c r="SLE118" s="200"/>
      <c r="SLF118" s="200"/>
      <c r="SLG118" s="200"/>
      <c r="SLH118" s="200"/>
      <c r="SLI118" s="200"/>
      <c r="SLJ118" s="200"/>
      <c r="SLK118" s="200"/>
      <c r="SLL118" s="200"/>
      <c r="SLM118" s="200"/>
      <c r="SLN118" s="200"/>
      <c r="SLO118" s="200"/>
      <c r="SLP118" s="200"/>
      <c r="SLQ118" s="200"/>
      <c r="SLR118" s="200"/>
      <c r="SLS118" s="200"/>
      <c r="SLT118" s="200"/>
      <c r="SLU118" s="200"/>
      <c r="SLV118" s="200"/>
      <c r="SLW118" s="200"/>
      <c r="SLX118" s="200"/>
      <c r="SLY118" s="200"/>
      <c r="SLZ118" s="200"/>
      <c r="SMA118" s="200"/>
      <c r="SMB118" s="200"/>
      <c r="SMC118" s="200"/>
      <c r="SMD118" s="200"/>
      <c r="SME118" s="200"/>
      <c r="SMF118" s="200"/>
      <c r="SMG118" s="200"/>
      <c r="SMH118" s="200"/>
      <c r="SMI118" s="200"/>
      <c r="SMJ118" s="200"/>
      <c r="SMK118" s="200"/>
      <c r="SML118" s="200"/>
      <c r="SMM118" s="200"/>
      <c r="SMN118" s="200"/>
      <c r="SMO118" s="200"/>
      <c r="SMP118" s="200"/>
      <c r="SMQ118" s="200"/>
      <c r="SMR118" s="200"/>
      <c r="SMS118" s="200"/>
      <c r="SMT118" s="200"/>
      <c r="SMU118" s="200"/>
      <c r="SMV118" s="200"/>
      <c r="SMW118" s="200"/>
      <c r="SMX118" s="200"/>
      <c r="SMY118" s="200"/>
      <c r="SMZ118" s="200"/>
      <c r="SNA118" s="200"/>
      <c r="SNB118" s="200"/>
      <c r="SNC118" s="200"/>
      <c r="SND118" s="200"/>
      <c r="SNE118" s="200"/>
      <c r="SNF118" s="200"/>
      <c r="SNG118" s="200"/>
      <c r="SNH118" s="200"/>
      <c r="SNI118" s="200"/>
      <c r="SNJ118" s="200"/>
      <c r="SNK118" s="200"/>
      <c r="SNL118" s="200"/>
      <c r="SNM118" s="200"/>
      <c r="SNN118" s="200"/>
      <c r="SNO118" s="200"/>
      <c r="SNP118" s="200"/>
      <c r="SNQ118" s="200"/>
      <c r="SNR118" s="200"/>
      <c r="SNS118" s="200"/>
      <c r="SNT118" s="200"/>
      <c r="SNU118" s="200"/>
      <c r="SNV118" s="200"/>
      <c r="SNW118" s="200"/>
      <c r="SNX118" s="200"/>
      <c r="SNY118" s="200"/>
      <c r="SNZ118" s="200"/>
      <c r="SOA118" s="200"/>
      <c r="SOB118" s="200"/>
      <c r="SOC118" s="200"/>
      <c r="SOD118" s="200"/>
      <c r="SOE118" s="200"/>
      <c r="SOF118" s="200"/>
      <c r="SOG118" s="200"/>
      <c r="SOH118" s="200"/>
      <c r="SOI118" s="200"/>
      <c r="SOJ118" s="200"/>
      <c r="SOK118" s="200"/>
      <c r="SOL118" s="200"/>
      <c r="SOM118" s="200"/>
      <c r="SON118" s="200"/>
      <c r="SOO118" s="200"/>
      <c r="SOP118" s="200"/>
      <c r="SOQ118" s="200"/>
      <c r="SOR118" s="200"/>
      <c r="SOS118" s="200"/>
      <c r="SOT118" s="200"/>
      <c r="SOU118" s="200"/>
      <c r="SOV118" s="200"/>
      <c r="SOW118" s="200"/>
      <c r="SOX118" s="200"/>
      <c r="SOY118" s="200"/>
      <c r="SOZ118" s="200"/>
      <c r="SPA118" s="200"/>
      <c r="SPB118" s="200"/>
      <c r="SPC118" s="200"/>
      <c r="SPD118" s="200"/>
      <c r="SPE118" s="200"/>
      <c r="SPF118" s="200"/>
      <c r="SPG118" s="200"/>
      <c r="SPH118" s="200"/>
      <c r="SPI118" s="200"/>
      <c r="SPJ118" s="200"/>
      <c r="SPK118" s="200"/>
      <c r="SPL118" s="200"/>
      <c r="SPM118" s="200"/>
      <c r="SPN118" s="200"/>
      <c r="SPO118" s="200"/>
      <c r="SPP118" s="200"/>
      <c r="SPQ118" s="200"/>
      <c r="SPR118" s="200"/>
      <c r="SPS118" s="200"/>
      <c r="SPT118" s="200"/>
      <c r="SPU118" s="200"/>
      <c r="SPV118" s="200"/>
      <c r="SPW118" s="200"/>
      <c r="SPX118" s="200"/>
      <c r="SPY118" s="200"/>
      <c r="SPZ118" s="200"/>
      <c r="SQA118" s="200"/>
      <c r="SQB118" s="200"/>
      <c r="SQC118" s="200"/>
      <c r="SQD118" s="200"/>
      <c r="SQE118" s="200"/>
      <c r="SQF118" s="200"/>
      <c r="SQG118" s="200"/>
      <c r="SQH118" s="200"/>
      <c r="SQI118" s="200"/>
      <c r="SQJ118" s="200"/>
      <c r="SQK118" s="200"/>
      <c r="SQL118" s="200"/>
      <c r="SQM118" s="200"/>
      <c r="SQN118" s="200"/>
      <c r="SQO118" s="200"/>
      <c r="SQP118" s="200"/>
      <c r="SQQ118" s="200"/>
      <c r="SQR118" s="200"/>
      <c r="SQS118" s="200"/>
      <c r="SQT118" s="200"/>
      <c r="SQU118" s="200"/>
      <c r="SQV118" s="200"/>
      <c r="SQW118" s="200"/>
      <c r="SQX118" s="200"/>
      <c r="SQY118" s="200"/>
      <c r="SQZ118" s="200"/>
      <c r="SRA118" s="200"/>
      <c r="SRB118" s="200"/>
      <c r="SRC118" s="200"/>
      <c r="SRD118" s="200"/>
      <c r="SRE118" s="200"/>
      <c r="SRF118" s="200"/>
      <c r="SRG118" s="200"/>
      <c r="SRH118" s="200"/>
      <c r="SRI118" s="200"/>
      <c r="SRJ118" s="200"/>
      <c r="SRK118" s="200"/>
      <c r="SRL118" s="200"/>
      <c r="SRM118" s="200"/>
      <c r="SRN118" s="200"/>
      <c r="SRO118" s="200"/>
      <c r="SRP118" s="200"/>
      <c r="SRQ118" s="200"/>
      <c r="SRR118" s="200"/>
      <c r="SRS118" s="200"/>
      <c r="SRT118" s="200"/>
      <c r="SRU118" s="200"/>
      <c r="SRV118" s="200"/>
      <c r="SRW118" s="200"/>
      <c r="SRX118" s="200"/>
      <c r="SRY118" s="200"/>
      <c r="SRZ118" s="200"/>
      <c r="SSA118" s="200"/>
      <c r="SSB118" s="200"/>
      <c r="SSC118" s="200"/>
      <c r="SSD118" s="200"/>
      <c r="SSE118" s="200"/>
      <c r="SSF118" s="200"/>
      <c r="SSG118" s="200"/>
      <c r="SSH118" s="200"/>
      <c r="SSI118" s="200"/>
      <c r="SSJ118" s="200"/>
      <c r="SSK118" s="200"/>
      <c r="SSL118" s="200"/>
      <c r="SSM118" s="200"/>
      <c r="SSN118" s="200"/>
      <c r="SSO118" s="200"/>
      <c r="SSP118" s="200"/>
      <c r="SSQ118" s="200"/>
      <c r="SSR118" s="200"/>
      <c r="SSS118" s="200"/>
      <c r="SST118" s="200"/>
      <c r="SSU118" s="200"/>
      <c r="SSV118" s="200"/>
      <c r="SSW118" s="200"/>
      <c r="SSX118" s="200"/>
      <c r="SSY118" s="200"/>
      <c r="SSZ118" s="200"/>
      <c r="STA118" s="200"/>
      <c r="STB118" s="200"/>
      <c r="STC118" s="200"/>
      <c r="STD118" s="200"/>
      <c r="STE118" s="200"/>
      <c r="STF118" s="200"/>
      <c r="STG118" s="200"/>
      <c r="STH118" s="200"/>
      <c r="STI118" s="200"/>
      <c r="STJ118" s="200"/>
      <c r="STK118" s="200"/>
      <c r="STL118" s="200"/>
      <c r="STM118" s="200"/>
      <c r="STN118" s="200"/>
      <c r="STO118" s="200"/>
      <c r="STP118" s="200"/>
      <c r="STQ118" s="200"/>
      <c r="STR118" s="200"/>
      <c r="STS118" s="200"/>
      <c r="STT118" s="200"/>
      <c r="STU118" s="200"/>
      <c r="STV118" s="200"/>
      <c r="STW118" s="200"/>
      <c r="STX118" s="200"/>
      <c r="STY118" s="200"/>
      <c r="STZ118" s="200"/>
      <c r="SUA118" s="200"/>
      <c r="SUB118" s="200"/>
      <c r="SUC118" s="200"/>
      <c r="SUD118" s="200"/>
      <c r="SUE118" s="200"/>
      <c r="SUF118" s="200"/>
      <c r="SUG118" s="200"/>
      <c r="SUH118" s="200"/>
      <c r="SUI118" s="200"/>
      <c r="SUJ118" s="200"/>
      <c r="SUK118" s="200"/>
      <c r="SUL118" s="200"/>
      <c r="SUM118" s="200"/>
      <c r="SUN118" s="200"/>
      <c r="SUO118" s="200"/>
      <c r="SUP118" s="200"/>
      <c r="SUQ118" s="200"/>
      <c r="SUR118" s="200"/>
      <c r="SUS118" s="200"/>
      <c r="SUT118" s="200"/>
      <c r="SUU118" s="200"/>
      <c r="SUV118" s="200"/>
      <c r="SUW118" s="200"/>
      <c r="SUX118" s="200"/>
      <c r="SUY118" s="200"/>
      <c r="SUZ118" s="200"/>
      <c r="SVA118" s="200"/>
      <c r="SVB118" s="200"/>
      <c r="SVC118" s="200"/>
      <c r="SVD118" s="200"/>
      <c r="SVE118" s="200"/>
      <c r="SVF118" s="200"/>
      <c r="SVG118" s="200"/>
      <c r="SVH118" s="200"/>
      <c r="SVI118" s="200"/>
      <c r="SVJ118" s="200"/>
      <c r="SVK118" s="200"/>
      <c r="SVL118" s="200"/>
      <c r="SVM118" s="200"/>
      <c r="SVN118" s="200"/>
      <c r="SVO118" s="200"/>
      <c r="SVP118" s="200"/>
      <c r="SVQ118" s="200"/>
      <c r="SVR118" s="200"/>
      <c r="SVS118" s="200"/>
      <c r="SVT118" s="200"/>
      <c r="SVU118" s="200"/>
      <c r="SVV118" s="200"/>
      <c r="SVW118" s="200"/>
      <c r="SVX118" s="200"/>
      <c r="SVY118" s="200"/>
      <c r="SVZ118" s="200"/>
      <c r="SWA118" s="200"/>
      <c r="SWB118" s="200"/>
      <c r="SWC118" s="200"/>
      <c r="SWD118" s="200"/>
      <c r="SWE118" s="200"/>
      <c r="SWF118" s="200"/>
      <c r="SWG118" s="200"/>
      <c r="SWH118" s="200"/>
      <c r="SWI118" s="200"/>
      <c r="SWJ118" s="200"/>
      <c r="SWK118" s="200"/>
      <c r="SWL118" s="200"/>
      <c r="SWM118" s="200"/>
      <c r="SWN118" s="200"/>
      <c r="SWO118" s="200"/>
      <c r="SWP118" s="200"/>
      <c r="SWQ118" s="200"/>
      <c r="SWR118" s="200"/>
      <c r="SWS118" s="200"/>
      <c r="SWT118" s="200"/>
      <c r="SWU118" s="200"/>
      <c r="SWV118" s="200"/>
      <c r="SWW118" s="200"/>
      <c r="SWX118" s="200"/>
      <c r="SWY118" s="200"/>
      <c r="SWZ118" s="200"/>
      <c r="SXA118" s="200"/>
      <c r="SXB118" s="200"/>
      <c r="SXC118" s="200"/>
      <c r="SXD118" s="200"/>
      <c r="SXE118" s="200"/>
      <c r="SXF118" s="200"/>
      <c r="SXG118" s="200"/>
      <c r="SXH118" s="200"/>
      <c r="SXI118" s="200"/>
      <c r="SXJ118" s="200"/>
      <c r="SXK118" s="200"/>
      <c r="SXL118" s="200"/>
      <c r="SXM118" s="200"/>
      <c r="SXN118" s="200"/>
      <c r="SXO118" s="200"/>
      <c r="SXP118" s="200"/>
      <c r="SXQ118" s="200"/>
      <c r="SXR118" s="200"/>
      <c r="SXS118" s="200"/>
      <c r="SXT118" s="200"/>
      <c r="SXU118" s="200"/>
      <c r="SXV118" s="200"/>
      <c r="SXW118" s="200"/>
      <c r="SXX118" s="200"/>
      <c r="SXY118" s="200"/>
      <c r="SXZ118" s="200"/>
      <c r="SYA118" s="200"/>
      <c r="SYB118" s="200"/>
      <c r="SYC118" s="200"/>
      <c r="SYD118" s="200"/>
      <c r="SYE118" s="200"/>
      <c r="SYF118" s="200"/>
      <c r="SYG118" s="200"/>
      <c r="SYH118" s="200"/>
      <c r="SYI118" s="200"/>
      <c r="SYJ118" s="200"/>
      <c r="SYK118" s="200"/>
      <c r="SYL118" s="200"/>
      <c r="SYM118" s="200"/>
      <c r="SYN118" s="200"/>
      <c r="SYO118" s="200"/>
      <c r="SYP118" s="200"/>
      <c r="SYQ118" s="200"/>
      <c r="SYR118" s="200"/>
      <c r="SYS118" s="200"/>
      <c r="SYT118" s="200"/>
      <c r="SYU118" s="200"/>
      <c r="SYV118" s="200"/>
      <c r="SYW118" s="200"/>
      <c r="SYX118" s="200"/>
      <c r="SYY118" s="200"/>
      <c r="SYZ118" s="200"/>
      <c r="SZA118" s="200"/>
      <c r="SZB118" s="200"/>
      <c r="SZC118" s="200"/>
      <c r="SZD118" s="200"/>
      <c r="SZE118" s="200"/>
      <c r="SZF118" s="200"/>
      <c r="SZG118" s="200"/>
      <c r="SZH118" s="200"/>
      <c r="SZI118" s="200"/>
      <c r="SZJ118" s="200"/>
      <c r="SZK118" s="200"/>
      <c r="SZL118" s="200"/>
      <c r="SZM118" s="200"/>
      <c r="SZN118" s="200"/>
      <c r="SZO118" s="200"/>
      <c r="SZP118" s="200"/>
      <c r="SZQ118" s="200"/>
      <c r="SZR118" s="200"/>
      <c r="SZS118" s="200"/>
      <c r="SZT118" s="200"/>
      <c r="SZU118" s="200"/>
      <c r="SZV118" s="200"/>
      <c r="SZW118" s="200"/>
      <c r="SZX118" s="200"/>
      <c r="SZY118" s="200"/>
      <c r="SZZ118" s="200"/>
      <c r="TAA118" s="200"/>
      <c r="TAB118" s="200"/>
      <c r="TAC118" s="200"/>
      <c r="TAD118" s="200"/>
      <c r="TAE118" s="200"/>
      <c r="TAF118" s="200"/>
      <c r="TAG118" s="200"/>
      <c r="TAH118" s="200"/>
      <c r="TAI118" s="200"/>
      <c r="TAJ118" s="200"/>
      <c r="TAK118" s="200"/>
      <c r="TAL118" s="200"/>
      <c r="TAM118" s="200"/>
      <c r="TAN118" s="200"/>
      <c r="TAO118" s="200"/>
      <c r="TAP118" s="200"/>
      <c r="TAQ118" s="200"/>
      <c r="TAR118" s="200"/>
      <c r="TAS118" s="200"/>
      <c r="TAT118" s="200"/>
      <c r="TAU118" s="200"/>
      <c r="TAV118" s="200"/>
      <c r="TAW118" s="200"/>
      <c r="TAX118" s="200"/>
      <c r="TAY118" s="200"/>
      <c r="TAZ118" s="200"/>
      <c r="TBA118" s="200"/>
      <c r="TBB118" s="200"/>
      <c r="TBC118" s="200"/>
      <c r="TBD118" s="200"/>
      <c r="TBE118" s="200"/>
      <c r="TBF118" s="200"/>
      <c r="TBG118" s="200"/>
      <c r="TBH118" s="200"/>
      <c r="TBI118" s="200"/>
      <c r="TBJ118" s="200"/>
      <c r="TBK118" s="200"/>
      <c r="TBL118" s="200"/>
      <c r="TBM118" s="200"/>
      <c r="TBN118" s="200"/>
      <c r="TBO118" s="200"/>
      <c r="TBP118" s="200"/>
      <c r="TBQ118" s="200"/>
      <c r="TBR118" s="200"/>
      <c r="TBS118" s="200"/>
      <c r="TBT118" s="200"/>
      <c r="TBU118" s="200"/>
      <c r="TBV118" s="200"/>
      <c r="TBW118" s="200"/>
      <c r="TBX118" s="200"/>
      <c r="TBY118" s="200"/>
      <c r="TBZ118" s="200"/>
      <c r="TCA118" s="200"/>
      <c r="TCB118" s="200"/>
      <c r="TCC118" s="200"/>
      <c r="TCD118" s="200"/>
      <c r="TCE118" s="200"/>
      <c r="TCF118" s="200"/>
      <c r="TCG118" s="200"/>
      <c r="TCH118" s="200"/>
      <c r="TCI118" s="200"/>
      <c r="TCJ118" s="200"/>
      <c r="TCK118" s="200"/>
      <c r="TCL118" s="200"/>
      <c r="TCM118" s="200"/>
      <c r="TCN118" s="200"/>
      <c r="TCO118" s="200"/>
      <c r="TCP118" s="200"/>
      <c r="TCQ118" s="200"/>
      <c r="TCR118" s="200"/>
      <c r="TCS118" s="200"/>
      <c r="TCT118" s="200"/>
      <c r="TCU118" s="200"/>
      <c r="TCV118" s="200"/>
      <c r="TCW118" s="200"/>
      <c r="TCX118" s="200"/>
      <c r="TCY118" s="200"/>
      <c r="TCZ118" s="200"/>
      <c r="TDA118" s="200"/>
      <c r="TDB118" s="200"/>
      <c r="TDC118" s="200"/>
      <c r="TDD118" s="200"/>
      <c r="TDE118" s="200"/>
      <c r="TDF118" s="200"/>
      <c r="TDG118" s="200"/>
      <c r="TDH118" s="200"/>
      <c r="TDI118" s="200"/>
      <c r="TDJ118" s="200"/>
      <c r="TDK118" s="200"/>
      <c r="TDL118" s="200"/>
      <c r="TDM118" s="200"/>
      <c r="TDN118" s="200"/>
      <c r="TDO118" s="200"/>
      <c r="TDP118" s="200"/>
      <c r="TDQ118" s="200"/>
      <c r="TDR118" s="200"/>
      <c r="TDS118" s="200"/>
      <c r="TDT118" s="200"/>
      <c r="TDU118" s="200"/>
      <c r="TDV118" s="200"/>
      <c r="TDW118" s="200"/>
      <c r="TDX118" s="200"/>
      <c r="TDY118" s="200"/>
      <c r="TDZ118" s="200"/>
      <c r="TEA118" s="200"/>
      <c r="TEB118" s="200"/>
      <c r="TEC118" s="200"/>
      <c r="TED118" s="200"/>
      <c r="TEE118" s="200"/>
      <c r="TEF118" s="200"/>
      <c r="TEG118" s="200"/>
      <c r="TEH118" s="200"/>
      <c r="TEI118" s="200"/>
      <c r="TEJ118" s="200"/>
      <c r="TEK118" s="200"/>
      <c r="TEL118" s="200"/>
      <c r="TEM118" s="200"/>
      <c r="TEN118" s="200"/>
      <c r="TEO118" s="200"/>
      <c r="TEP118" s="200"/>
      <c r="TEQ118" s="200"/>
      <c r="TER118" s="200"/>
      <c r="TES118" s="200"/>
      <c r="TET118" s="200"/>
      <c r="TEU118" s="200"/>
      <c r="TEV118" s="200"/>
      <c r="TEW118" s="200"/>
      <c r="TEX118" s="200"/>
      <c r="TEY118" s="200"/>
      <c r="TEZ118" s="200"/>
      <c r="TFA118" s="200"/>
      <c r="TFB118" s="200"/>
      <c r="TFC118" s="200"/>
      <c r="TFD118" s="200"/>
      <c r="TFE118" s="200"/>
      <c r="TFF118" s="200"/>
      <c r="TFG118" s="200"/>
      <c r="TFH118" s="200"/>
      <c r="TFI118" s="200"/>
      <c r="TFJ118" s="200"/>
      <c r="TFK118" s="200"/>
      <c r="TFL118" s="200"/>
      <c r="TFM118" s="200"/>
      <c r="TFN118" s="200"/>
      <c r="TFO118" s="200"/>
      <c r="TFP118" s="200"/>
      <c r="TFQ118" s="200"/>
      <c r="TFR118" s="200"/>
      <c r="TFS118" s="200"/>
      <c r="TFT118" s="200"/>
      <c r="TFU118" s="200"/>
      <c r="TFV118" s="200"/>
      <c r="TFW118" s="200"/>
      <c r="TFX118" s="200"/>
      <c r="TFY118" s="200"/>
      <c r="TFZ118" s="200"/>
      <c r="TGA118" s="200"/>
      <c r="TGB118" s="200"/>
      <c r="TGC118" s="200"/>
      <c r="TGD118" s="200"/>
      <c r="TGE118" s="200"/>
      <c r="TGF118" s="200"/>
      <c r="TGG118" s="200"/>
      <c r="TGH118" s="200"/>
      <c r="TGI118" s="200"/>
      <c r="TGJ118" s="200"/>
      <c r="TGK118" s="200"/>
      <c r="TGL118" s="200"/>
      <c r="TGM118" s="200"/>
      <c r="TGN118" s="200"/>
      <c r="TGO118" s="200"/>
      <c r="TGP118" s="200"/>
      <c r="TGQ118" s="200"/>
      <c r="TGR118" s="200"/>
      <c r="TGS118" s="200"/>
      <c r="TGT118" s="200"/>
      <c r="TGU118" s="200"/>
      <c r="TGV118" s="200"/>
      <c r="TGW118" s="200"/>
      <c r="TGX118" s="200"/>
      <c r="TGY118" s="200"/>
      <c r="TGZ118" s="200"/>
      <c r="THA118" s="200"/>
      <c r="THB118" s="200"/>
      <c r="THC118" s="200"/>
      <c r="THD118" s="200"/>
      <c r="THE118" s="200"/>
      <c r="THF118" s="200"/>
      <c r="THG118" s="200"/>
      <c r="THH118" s="200"/>
      <c r="THI118" s="200"/>
      <c r="THJ118" s="200"/>
      <c r="THK118" s="200"/>
      <c r="THL118" s="200"/>
      <c r="THM118" s="200"/>
      <c r="THN118" s="200"/>
      <c r="THO118" s="200"/>
      <c r="THP118" s="200"/>
      <c r="THQ118" s="200"/>
      <c r="THR118" s="200"/>
      <c r="THS118" s="200"/>
      <c r="THT118" s="200"/>
      <c r="THU118" s="200"/>
      <c r="THV118" s="200"/>
      <c r="THW118" s="200"/>
      <c r="THX118" s="200"/>
      <c r="THY118" s="200"/>
      <c r="THZ118" s="200"/>
      <c r="TIA118" s="200"/>
      <c r="TIB118" s="200"/>
      <c r="TIC118" s="200"/>
      <c r="TID118" s="200"/>
      <c r="TIE118" s="200"/>
      <c r="TIF118" s="200"/>
      <c r="TIG118" s="200"/>
      <c r="TIH118" s="200"/>
      <c r="TII118" s="200"/>
      <c r="TIJ118" s="200"/>
      <c r="TIK118" s="200"/>
      <c r="TIL118" s="200"/>
      <c r="TIM118" s="200"/>
      <c r="TIN118" s="200"/>
      <c r="TIO118" s="200"/>
      <c r="TIP118" s="200"/>
      <c r="TIQ118" s="200"/>
      <c r="TIR118" s="200"/>
      <c r="TIS118" s="200"/>
      <c r="TIT118" s="200"/>
      <c r="TIU118" s="200"/>
      <c r="TIV118" s="200"/>
      <c r="TIW118" s="200"/>
      <c r="TIX118" s="200"/>
      <c r="TIY118" s="200"/>
      <c r="TIZ118" s="200"/>
      <c r="TJA118" s="200"/>
      <c r="TJB118" s="200"/>
      <c r="TJC118" s="200"/>
      <c r="TJD118" s="200"/>
      <c r="TJE118" s="200"/>
      <c r="TJF118" s="200"/>
      <c r="TJG118" s="200"/>
      <c r="TJH118" s="200"/>
      <c r="TJI118" s="200"/>
      <c r="TJJ118" s="200"/>
      <c r="TJK118" s="200"/>
      <c r="TJL118" s="200"/>
      <c r="TJM118" s="200"/>
      <c r="TJN118" s="200"/>
      <c r="TJO118" s="200"/>
      <c r="TJP118" s="200"/>
      <c r="TJQ118" s="200"/>
      <c r="TJR118" s="200"/>
      <c r="TJS118" s="200"/>
      <c r="TJT118" s="200"/>
      <c r="TJU118" s="200"/>
      <c r="TJV118" s="200"/>
      <c r="TJW118" s="200"/>
      <c r="TJX118" s="200"/>
      <c r="TJY118" s="200"/>
      <c r="TJZ118" s="200"/>
      <c r="TKA118" s="200"/>
      <c r="TKB118" s="200"/>
      <c r="TKC118" s="200"/>
      <c r="TKD118" s="200"/>
      <c r="TKE118" s="200"/>
      <c r="TKF118" s="200"/>
      <c r="TKG118" s="200"/>
      <c r="TKH118" s="200"/>
      <c r="TKI118" s="200"/>
      <c r="TKJ118" s="200"/>
      <c r="TKK118" s="200"/>
      <c r="TKL118" s="200"/>
      <c r="TKM118" s="200"/>
      <c r="TKN118" s="200"/>
      <c r="TKO118" s="200"/>
      <c r="TKP118" s="200"/>
      <c r="TKQ118" s="200"/>
      <c r="TKR118" s="200"/>
      <c r="TKS118" s="200"/>
      <c r="TKT118" s="200"/>
      <c r="TKU118" s="200"/>
      <c r="TKV118" s="200"/>
      <c r="TKW118" s="200"/>
      <c r="TKX118" s="200"/>
      <c r="TKY118" s="200"/>
      <c r="TKZ118" s="200"/>
      <c r="TLA118" s="200"/>
      <c r="TLB118" s="200"/>
      <c r="TLC118" s="200"/>
      <c r="TLD118" s="200"/>
      <c r="TLE118" s="200"/>
      <c r="TLF118" s="200"/>
      <c r="TLG118" s="200"/>
      <c r="TLH118" s="200"/>
      <c r="TLI118" s="200"/>
      <c r="TLJ118" s="200"/>
      <c r="TLK118" s="200"/>
      <c r="TLL118" s="200"/>
      <c r="TLM118" s="200"/>
      <c r="TLN118" s="200"/>
      <c r="TLO118" s="200"/>
      <c r="TLP118" s="200"/>
      <c r="TLQ118" s="200"/>
      <c r="TLR118" s="200"/>
      <c r="TLS118" s="200"/>
      <c r="TLT118" s="200"/>
      <c r="TLU118" s="200"/>
      <c r="TLV118" s="200"/>
      <c r="TLW118" s="200"/>
      <c r="TLX118" s="200"/>
      <c r="TLY118" s="200"/>
      <c r="TLZ118" s="200"/>
      <c r="TMA118" s="200"/>
      <c r="TMB118" s="200"/>
      <c r="TMC118" s="200"/>
      <c r="TMD118" s="200"/>
      <c r="TME118" s="200"/>
      <c r="TMF118" s="200"/>
      <c r="TMG118" s="200"/>
      <c r="TMH118" s="200"/>
      <c r="TMI118" s="200"/>
      <c r="TMJ118" s="200"/>
      <c r="TMK118" s="200"/>
      <c r="TML118" s="200"/>
      <c r="TMM118" s="200"/>
      <c r="TMN118" s="200"/>
      <c r="TMO118" s="200"/>
      <c r="TMP118" s="200"/>
      <c r="TMQ118" s="200"/>
      <c r="TMR118" s="200"/>
      <c r="TMS118" s="200"/>
      <c r="TMT118" s="200"/>
      <c r="TMU118" s="200"/>
      <c r="TMV118" s="200"/>
      <c r="TMW118" s="200"/>
      <c r="TMX118" s="200"/>
      <c r="TMY118" s="200"/>
      <c r="TMZ118" s="200"/>
      <c r="TNA118" s="200"/>
      <c r="TNB118" s="200"/>
      <c r="TNC118" s="200"/>
      <c r="TND118" s="200"/>
      <c r="TNE118" s="200"/>
      <c r="TNF118" s="200"/>
      <c r="TNG118" s="200"/>
      <c r="TNH118" s="200"/>
      <c r="TNI118" s="200"/>
      <c r="TNJ118" s="200"/>
      <c r="TNK118" s="200"/>
      <c r="TNL118" s="200"/>
      <c r="TNM118" s="200"/>
      <c r="TNN118" s="200"/>
      <c r="TNO118" s="200"/>
      <c r="TNP118" s="200"/>
      <c r="TNQ118" s="200"/>
      <c r="TNR118" s="200"/>
      <c r="TNS118" s="200"/>
      <c r="TNT118" s="200"/>
      <c r="TNU118" s="200"/>
      <c r="TNV118" s="200"/>
      <c r="TNW118" s="200"/>
      <c r="TNX118" s="200"/>
      <c r="TNY118" s="200"/>
      <c r="TNZ118" s="200"/>
      <c r="TOA118" s="200"/>
      <c r="TOB118" s="200"/>
      <c r="TOC118" s="200"/>
      <c r="TOD118" s="200"/>
      <c r="TOE118" s="200"/>
      <c r="TOF118" s="200"/>
      <c r="TOG118" s="200"/>
      <c r="TOH118" s="200"/>
      <c r="TOI118" s="200"/>
      <c r="TOJ118" s="200"/>
      <c r="TOK118" s="200"/>
      <c r="TOL118" s="200"/>
      <c r="TOM118" s="200"/>
      <c r="TON118" s="200"/>
      <c r="TOO118" s="200"/>
      <c r="TOP118" s="200"/>
      <c r="TOQ118" s="200"/>
      <c r="TOR118" s="200"/>
      <c r="TOS118" s="200"/>
      <c r="TOT118" s="200"/>
      <c r="TOU118" s="200"/>
      <c r="TOV118" s="200"/>
      <c r="TOW118" s="200"/>
      <c r="TOX118" s="200"/>
      <c r="TOY118" s="200"/>
      <c r="TOZ118" s="200"/>
      <c r="TPA118" s="200"/>
      <c r="TPB118" s="200"/>
      <c r="TPC118" s="200"/>
      <c r="TPD118" s="200"/>
      <c r="TPE118" s="200"/>
      <c r="TPF118" s="200"/>
      <c r="TPG118" s="200"/>
      <c r="TPH118" s="200"/>
      <c r="TPI118" s="200"/>
      <c r="TPJ118" s="200"/>
      <c r="TPK118" s="200"/>
      <c r="TPL118" s="200"/>
      <c r="TPM118" s="200"/>
      <c r="TPN118" s="200"/>
      <c r="TPO118" s="200"/>
      <c r="TPP118" s="200"/>
      <c r="TPQ118" s="200"/>
      <c r="TPR118" s="200"/>
      <c r="TPS118" s="200"/>
      <c r="TPT118" s="200"/>
      <c r="TPU118" s="200"/>
      <c r="TPV118" s="200"/>
      <c r="TPW118" s="200"/>
      <c r="TPX118" s="200"/>
      <c r="TPY118" s="200"/>
      <c r="TPZ118" s="200"/>
      <c r="TQA118" s="200"/>
      <c r="TQB118" s="200"/>
      <c r="TQC118" s="200"/>
      <c r="TQD118" s="200"/>
      <c r="TQE118" s="200"/>
      <c r="TQF118" s="200"/>
      <c r="TQG118" s="200"/>
      <c r="TQH118" s="200"/>
      <c r="TQI118" s="200"/>
      <c r="TQJ118" s="200"/>
      <c r="TQK118" s="200"/>
      <c r="TQL118" s="200"/>
      <c r="TQM118" s="200"/>
      <c r="TQN118" s="200"/>
      <c r="TQO118" s="200"/>
      <c r="TQP118" s="200"/>
      <c r="TQQ118" s="200"/>
      <c r="TQR118" s="200"/>
      <c r="TQS118" s="200"/>
      <c r="TQT118" s="200"/>
      <c r="TQU118" s="200"/>
      <c r="TQV118" s="200"/>
      <c r="TQW118" s="200"/>
      <c r="TQX118" s="200"/>
      <c r="TQY118" s="200"/>
      <c r="TQZ118" s="200"/>
      <c r="TRA118" s="200"/>
      <c r="TRB118" s="200"/>
      <c r="TRC118" s="200"/>
      <c r="TRD118" s="200"/>
      <c r="TRE118" s="200"/>
      <c r="TRF118" s="200"/>
      <c r="TRG118" s="200"/>
      <c r="TRH118" s="200"/>
      <c r="TRI118" s="200"/>
      <c r="TRJ118" s="200"/>
      <c r="TRK118" s="200"/>
      <c r="TRL118" s="200"/>
      <c r="TRM118" s="200"/>
      <c r="TRN118" s="200"/>
      <c r="TRO118" s="200"/>
      <c r="TRP118" s="200"/>
      <c r="TRQ118" s="200"/>
      <c r="TRR118" s="200"/>
      <c r="TRS118" s="200"/>
      <c r="TRT118" s="200"/>
      <c r="TRU118" s="200"/>
      <c r="TRV118" s="200"/>
      <c r="TRW118" s="200"/>
      <c r="TRX118" s="200"/>
      <c r="TRY118" s="200"/>
      <c r="TRZ118" s="200"/>
      <c r="TSA118" s="200"/>
      <c r="TSB118" s="200"/>
      <c r="TSC118" s="200"/>
      <c r="TSD118" s="200"/>
      <c r="TSE118" s="200"/>
      <c r="TSF118" s="200"/>
      <c r="TSG118" s="200"/>
      <c r="TSH118" s="200"/>
      <c r="TSI118" s="200"/>
      <c r="TSJ118" s="200"/>
      <c r="TSK118" s="200"/>
      <c r="TSL118" s="200"/>
      <c r="TSM118" s="200"/>
      <c r="TSN118" s="200"/>
      <c r="TSO118" s="200"/>
      <c r="TSP118" s="200"/>
      <c r="TSQ118" s="200"/>
      <c r="TSR118" s="200"/>
      <c r="TSS118" s="200"/>
      <c r="TST118" s="200"/>
      <c r="TSU118" s="200"/>
      <c r="TSV118" s="200"/>
      <c r="TSW118" s="200"/>
      <c r="TSX118" s="200"/>
      <c r="TSY118" s="200"/>
      <c r="TSZ118" s="200"/>
      <c r="TTA118" s="200"/>
      <c r="TTB118" s="200"/>
      <c r="TTC118" s="200"/>
      <c r="TTD118" s="200"/>
      <c r="TTE118" s="200"/>
      <c r="TTF118" s="200"/>
      <c r="TTG118" s="200"/>
      <c r="TTH118" s="200"/>
      <c r="TTI118" s="200"/>
      <c r="TTJ118" s="200"/>
      <c r="TTK118" s="200"/>
      <c r="TTL118" s="200"/>
      <c r="TTM118" s="200"/>
      <c r="TTN118" s="200"/>
      <c r="TTO118" s="200"/>
      <c r="TTP118" s="200"/>
      <c r="TTQ118" s="200"/>
      <c r="TTR118" s="200"/>
      <c r="TTS118" s="200"/>
      <c r="TTT118" s="200"/>
      <c r="TTU118" s="200"/>
      <c r="TTV118" s="200"/>
      <c r="TTW118" s="200"/>
      <c r="TTX118" s="200"/>
      <c r="TTY118" s="200"/>
      <c r="TTZ118" s="200"/>
      <c r="TUA118" s="200"/>
      <c r="TUB118" s="200"/>
      <c r="TUC118" s="200"/>
      <c r="TUD118" s="200"/>
      <c r="TUE118" s="200"/>
      <c r="TUF118" s="200"/>
      <c r="TUG118" s="200"/>
      <c r="TUH118" s="200"/>
      <c r="TUI118" s="200"/>
      <c r="TUJ118" s="200"/>
      <c r="TUK118" s="200"/>
      <c r="TUL118" s="200"/>
      <c r="TUM118" s="200"/>
      <c r="TUN118" s="200"/>
      <c r="TUO118" s="200"/>
      <c r="TUP118" s="200"/>
      <c r="TUQ118" s="200"/>
      <c r="TUR118" s="200"/>
      <c r="TUS118" s="200"/>
      <c r="TUT118" s="200"/>
      <c r="TUU118" s="200"/>
      <c r="TUV118" s="200"/>
      <c r="TUW118" s="200"/>
      <c r="TUX118" s="200"/>
      <c r="TUY118" s="200"/>
      <c r="TUZ118" s="200"/>
      <c r="TVA118" s="200"/>
      <c r="TVB118" s="200"/>
      <c r="TVC118" s="200"/>
      <c r="TVD118" s="200"/>
      <c r="TVE118" s="200"/>
      <c r="TVF118" s="200"/>
      <c r="TVG118" s="200"/>
      <c r="TVH118" s="200"/>
      <c r="TVI118" s="200"/>
      <c r="TVJ118" s="200"/>
      <c r="TVK118" s="200"/>
      <c r="TVL118" s="200"/>
      <c r="TVM118" s="200"/>
      <c r="TVN118" s="200"/>
      <c r="TVO118" s="200"/>
      <c r="TVP118" s="200"/>
      <c r="TVQ118" s="200"/>
      <c r="TVR118" s="200"/>
      <c r="TVS118" s="200"/>
      <c r="TVT118" s="200"/>
      <c r="TVU118" s="200"/>
      <c r="TVV118" s="200"/>
      <c r="TVW118" s="200"/>
      <c r="TVX118" s="200"/>
      <c r="TVY118" s="200"/>
      <c r="TVZ118" s="200"/>
      <c r="TWA118" s="200"/>
      <c r="TWB118" s="200"/>
      <c r="TWC118" s="200"/>
      <c r="TWD118" s="200"/>
      <c r="TWE118" s="200"/>
      <c r="TWF118" s="200"/>
      <c r="TWG118" s="200"/>
      <c r="TWH118" s="200"/>
      <c r="TWI118" s="200"/>
      <c r="TWJ118" s="200"/>
      <c r="TWK118" s="200"/>
      <c r="TWL118" s="200"/>
      <c r="TWM118" s="200"/>
      <c r="TWN118" s="200"/>
      <c r="TWO118" s="200"/>
      <c r="TWP118" s="200"/>
      <c r="TWQ118" s="200"/>
      <c r="TWR118" s="200"/>
      <c r="TWS118" s="200"/>
      <c r="TWT118" s="200"/>
      <c r="TWU118" s="200"/>
      <c r="TWV118" s="200"/>
      <c r="TWW118" s="200"/>
      <c r="TWX118" s="200"/>
      <c r="TWY118" s="200"/>
      <c r="TWZ118" s="200"/>
      <c r="TXA118" s="200"/>
      <c r="TXB118" s="200"/>
      <c r="TXC118" s="200"/>
      <c r="TXD118" s="200"/>
      <c r="TXE118" s="200"/>
      <c r="TXF118" s="200"/>
      <c r="TXG118" s="200"/>
      <c r="TXH118" s="200"/>
      <c r="TXI118" s="200"/>
      <c r="TXJ118" s="200"/>
      <c r="TXK118" s="200"/>
      <c r="TXL118" s="200"/>
      <c r="TXM118" s="200"/>
      <c r="TXN118" s="200"/>
      <c r="TXO118" s="200"/>
      <c r="TXP118" s="200"/>
      <c r="TXQ118" s="200"/>
      <c r="TXR118" s="200"/>
      <c r="TXS118" s="200"/>
      <c r="TXT118" s="200"/>
      <c r="TXU118" s="200"/>
      <c r="TXV118" s="200"/>
      <c r="TXW118" s="200"/>
      <c r="TXX118" s="200"/>
      <c r="TXY118" s="200"/>
      <c r="TXZ118" s="200"/>
      <c r="TYA118" s="200"/>
      <c r="TYB118" s="200"/>
      <c r="TYC118" s="200"/>
      <c r="TYD118" s="200"/>
      <c r="TYE118" s="200"/>
      <c r="TYF118" s="200"/>
      <c r="TYG118" s="200"/>
      <c r="TYH118" s="200"/>
      <c r="TYI118" s="200"/>
      <c r="TYJ118" s="200"/>
      <c r="TYK118" s="200"/>
      <c r="TYL118" s="200"/>
      <c r="TYM118" s="200"/>
      <c r="TYN118" s="200"/>
      <c r="TYO118" s="200"/>
      <c r="TYP118" s="200"/>
      <c r="TYQ118" s="200"/>
      <c r="TYR118" s="200"/>
      <c r="TYS118" s="200"/>
      <c r="TYT118" s="200"/>
      <c r="TYU118" s="200"/>
      <c r="TYV118" s="200"/>
      <c r="TYW118" s="200"/>
      <c r="TYX118" s="200"/>
      <c r="TYY118" s="200"/>
      <c r="TYZ118" s="200"/>
      <c r="TZA118" s="200"/>
      <c r="TZB118" s="200"/>
      <c r="TZC118" s="200"/>
      <c r="TZD118" s="200"/>
      <c r="TZE118" s="200"/>
      <c r="TZF118" s="200"/>
      <c r="TZG118" s="200"/>
      <c r="TZH118" s="200"/>
      <c r="TZI118" s="200"/>
      <c r="TZJ118" s="200"/>
      <c r="TZK118" s="200"/>
      <c r="TZL118" s="200"/>
      <c r="TZM118" s="200"/>
      <c r="TZN118" s="200"/>
      <c r="TZO118" s="200"/>
      <c r="TZP118" s="200"/>
      <c r="TZQ118" s="200"/>
      <c r="TZR118" s="200"/>
      <c r="TZS118" s="200"/>
      <c r="TZT118" s="200"/>
      <c r="TZU118" s="200"/>
      <c r="TZV118" s="200"/>
      <c r="TZW118" s="200"/>
      <c r="TZX118" s="200"/>
      <c r="TZY118" s="200"/>
      <c r="TZZ118" s="200"/>
      <c r="UAA118" s="200"/>
      <c r="UAB118" s="200"/>
      <c r="UAC118" s="200"/>
      <c r="UAD118" s="200"/>
      <c r="UAE118" s="200"/>
      <c r="UAF118" s="200"/>
      <c r="UAG118" s="200"/>
      <c r="UAH118" s="200"/>
      <c r="UAI118" s="200"/>
      <c r="UAJ118" s="200"/>
      <c r="UAK118" s="200"/>
      <c r="UAL118" s="200"/>
      <c r="UAM118" s="200"/>
      <c r="UAN118" s="200"/>
      <c r="UAO118" s="200"/>
      <c r="UAP118" s="200"/>
      <c r="UAQ118" s="200"/>
      <c r="UAR118" s="200"/>
      <c r="UAS118" s="200"/>
      <c r="UAT118" s="200"/>
      <c r="UAU118" s="200"/>
      <c r="UAV118" s="200"/>
      <c r="UAW118" s="200"/>
      <c r="UAX118" s="200"/>
      <c r="UAY118" s="200"/>
      <c r="UAZ118" s="200"/>
      <c r="UBA118" s="200"/>
      <c r="UBB118" s="200"/>
      <c r="UBC118" s="200"/>
      <c r="UBD118" s="200"/>
      <c r="UBE118" s="200"/>
      <c r="UBF118" s="200"/>
      <c r="UBG118" s="200"/>
      <c r="UBH118" s="200"/>
      <c r="UBI118" s="200"/>
      <c r="UBJ118" s="200"/>
      <c r="UBK118" s="200"/>
      <c r="UBL118" s="200"/>
      <c r="UBM118" s="200"/>
      <c r="UBN118" s="200"/>
      <c r="UBO118" s="200"/>
      <c r="UBP118" s="200"/>
      <c r="UBQ118" s="200"/>
      <c r="UBR118" s="200"/>
      <c r="UBS118" s="200"/>
      <c r="UBT118" s="200"/>
      <c r="UBU118" s="200"/>
      <c r="UBV118" s="200"/>
      <c r="UBW118" s="200"/>
      <c r="UBX118" s="200"/>
      <c r="UBY118" s="200"/>
      <c r="UBZ118" s="200"/>
      <c r="UCA118" s="200"/>
      <c r="UCB118" s="200"/>
      <c r="UCC118" s="200"/>
      <c r="UCD118" s="200"/>
      <c r="UCE118" s="200"/>
      <c r="UCF118" s="200"/>
      <c r="UCG118" s="200"/>
      <c r="UCH118" s="200"/>
      <c r="UCI118" s="200"/>
      <c r="UCJ118" s="200"/>
      <c r="UCK118" s="200"/>
      <c r="UCL118" s="200"/>
      <c r="UCM118" s="200"/>
      <c r="UCN118" s="200"/>
      <c r="UCO118" s="200"/>
      <c r="UCP118" s="200"/>
      <c r="UCQ118" s="200"/>
      <c r="UCR118" s="200"/>
      <c r="UCS118" s="200"/>
      <c r="UCT118" s="200"/>
      <c r="UCU118" s="200"/>
      <c r="UCV118" s="200"/>
      <c r="UCW118" s="200"/>
      <c r="UCX118" s="200"/>
      <c r="UCY118" s="200"/>
      <c r="UCZ118" s="200"/>
      <c r="UDA118" s="200"/>
      <c r="UDB118" s="200"/>
      <c r="UDC118" s="200"/>
      <c r="UDD118" s="200"/>
      <c r="UDE118" s="200"/>
      <c r="UDF118" s="200"/>
      <c r="UDG118" s="200"/>
      <c r="UDH118" s="200"/>
      <c r="UDI118" s="200"/>
      <c r="UDJ118" s="200"/>
      <c r="UDK118" s="200"/>
      <c r="UDL118" s="200"/>
      <c r="UDM118" s="200"/>
      <c r="UDN118" s="200"/>
      <c r="UDO118" s="200"/>
      <c r="UDP118" s="200"/>
      <c r="UDQ118" s="200"/>
      <c r="UDR118" s="200"/>
      <c r="UDS118" s="200"/>
      <c r="UDT118" s="200"/>
      <c r="UDU118" s="200"/>
      <c r="UDV118" s="200"/>
      <c r="UDW118" s="200"/>
      <c r="UDX118" s="200"/>
      <c r="UDY118" s="200"/>
      <c r="UDZ118" s="200"/>
      <c r="UEA118" s="200"/>
      <c r="UEB118" s="200"/>
      <c r="UEC118" s="200"/>
      <c r="UED118" s="200"/>
      <c r="UEE118" s="200"/>
      <c r="UEF118" s="200"/>
      <c r="UEG118" s="200"/>
      <c r="UEH118" s="200"/>
      <c r="UEI118" s="200"/>
      <c r="UEJ118" s="200"/>
      <c r="UEK118" s="200"/>
      <c r="UEL118" s="200"/>
      <c r="UEM118" s="200"/>
      <c r="UEN118" s="200"/>
      <c r="UEO118" s="200"/>
      <c r="UEP118" s="200"/>
      <c r="UEQ118" s="200"/>
      <c r="UER118" s="200"/>
      <c r="UES118" s="200"/>
      <c r="UET118" s="200"/>
      <c r="UEU118" s="200"/>
      <c r="UEV118" s="200"/>
      <c r="UEW118" s="200"/>
      <c r="UEX118" s="200"/>
      <c r="UEY118" s="200"/>
      <c r="UEZ118" s="200"/>
      <c r="UFA118" s="200"/>
      <c r="UFB118" s="200"/>
      <c r="UFC118" s="200"/>
      <c r="UFD118" s="200"/>
      <c r="UFE118" s="200"/>
      <c r="UFF118" s="200"/>
      <c r="UFG118" s="200"/>
      <c r="UFH118" s="200"/>
      <c r="UFI118" s="200"/>
      <c r="UFJ118" s="200"/>
      <c r="UFK118" s="200"/>
      <c r="UFL118" s="200"/>
      <c r="UFM118" s="200"/>
      <c r="UFN118" s="200"/>
      <c r="UFO118" s="200"/>
      <c r="UFP118" s="200"/>
      <c r="UFQ118" s="200"/>
      <c r="UFR118" s="200"/>
      <c r="UFS118" s="200"/>
      <c r="UFT118" s="200"/>
      <c r="UFU118" s="200"/>
      <c r="UFV118" s="200"/>
      <c r="UFW118" s="200"/>
      <c r="UFX118" s="200"/>
      <c r="UFY118" s="200"/>
      <c r="UFZ118" s="200"/>
      <c r="UGA118" s="200"/>
      <c r="UGB118" s="200"/>
      <c r="UGC118" s="200"/>
      <c r="UGD118" s="200"/>
      <c r="UGE118" s="200"/>
      <c r="UGF118" s="200"/>
      <c r="UGG118" s="200"/>
      <c r="UGH118" s="200"/>
      <c r="UGI118" s="200"/>
      <c r="UGJ118" s="200"/>
      <c r="UGK118" s="200"/>
      <c r="UGL118" s="200"/>
      <c r="UGM118" s="200"/>
      <c r="UGN118" s="200"/>
      <c r="UGO118" s="200"/>
      <c r="UGP118" s="200"/>
      <c r="UGQ118" s="200"/>
      <c r="UGR118" s="200"/>
      <c r="UGS118" s="200"/>
      <c r="UGT118" s="200"/>
      <c r="UGU118" s="200"/>
      <c r="UGV118" s="200"/>
      <c r="UGW118" s="200"/>
      <c r="UGX118" s="200"/>
      <c r="UGY118" s="200"/>
      <c r="UGZ118" s="200"/>
      <c r="UHA118" s="200"/>
      <c r="UHB118" s="200"/>
      <c r="UHC118" s="200"/>
      <c r="UHD118" s="200"/>
      <c r="UHE118" s="200"/>
      <c r="UHF118" s="200"/>
      <c r="UHG118" s="200"/>
      <c r="UHH118" s="200"/>
      <c r="UHI118" s="200"/>
      <c r="UHJ118" s="200"/>
      <c r="UHK118" s="200"/>
      <c r="UHL118" s="200"/>
      <c r="UHM118" s="200"/>
      <c r="UHN118" s="200"/>
      <c r="UHO118" s="200"/>
      <c r="UHP118" s="200"/>
      <c r="UHQ118" s="200"/>
      <c r="UHR118" s="200"/>
      <c r="UHS118" s="200"/>
      <c r="UHT118" s="200"/>
      <c r="UHU118" s="200"/>
      <c r="UHV118" s="200"/>
      <c r="UHW118" s="200"/>
      <c r="UHX118" s="200"/>
      <c r="UHY118" s="200"/>
      <c r="UHZ118" s="200"/>
      <c r="UIA118" s="200"/>
      <c r="UIB118" s="200"/>
      <c r="UIC118" s="200"/>
      <c r="UID118" s="200"/>
      <c r="UIE118" s="200"/>
      <c r="UIF118" s="200"/>
      <c r="UIG118" s="200"/>
      <c r="UIH118" s="200"/>
      <c r="UII118" s="200"/>
      <c r="UIJ118" s="200"/>
      <c r="UIK118" s="200"/>
      <c r="UIL118" s="200"/>
      <c r="UIM118" s="200"/>
      <c r="UIN118" s="200"/>
      <c r="UIO118" s="200"/>
      <c r="UIP118" s="200"/>
      <c r="UIQ118" s="200"/>
      <c r="UIR118" s="200"/>
      <c r="UIS118" s="200"/>
      <c r="UIT118" s="200"/>
      <c r="UIU118" s="200"/>
      <c r="UIV118" s="200"/>
      <c r="UIW118" s="200"/>
      <c r="UIX118" s="200"/>
      <c r="UIY118" s="200"/>
      <c r="UIZ118" s="200"/>
      <c r="UJA118" s="200"/>
      <c r="UJB118" s="200"/>
      <c r="UJC118" s="200"/>
      <c r="UJD118" s="200"/>
      <c r="UJE118" s="200"/>
      <c r="UJF118" s="200"/>
      <c r="UJG118" s="200"/>
      <c r="UJH118" s="200"/>
      <c r="UJI118" s="200"/>
      <c r="UJJ118" s="200"/>
      <c r="UJK118" s="200"/>
      <c r="UJL118" s="200"/>
      <c r="UJM118" s="200"/>
      <c r="UJN118" s="200"/>
      <c r="UJO118" s="200"/>
      <c r="UJP118" s="200"/>
      <c r="UJQ118" s="200"/>
      <c r="UJR118" s="200"/>
      <c r="UJS118" s="200"/>
      <c r="UJT118" s="200"/>
      <c r="UJU118" s="200"/>
      <c r="UJV118" s="200"/>
      <c r="UJW118" s="200"/>
      <c r="UJX118" s="200"/>
      <c r="UJY118" s="200"/>
      <c r="UJZ118" s="200"/>
      <c r="UKA118" s="200"/>
      <c r="UKB118" s="200"/>
      <c r="UKC118" s="200"/>
      <c r="UKD118" s="200"/>
      <c r="UKE118" s="200"/>
      <c r="UKF118" s="200"/>
      <c r="UKG118" s="200"/>
      <c r="UKH118" s="200"/>
      <c r="UKI118" s="200"/>
      <c r="UKJ118" s="200"/>
      <c r="UKK118" s="200"/>
      <c r="UKL118" s="200"/>
      <c r="UKM118" s="200"/>
      <c r="UKN118" s="200"/>
      <c r="UKO118" s="200"/>
      <c r="UKP118" s="200"/>
      <c r="UKQ118" s="200"/>
      <c r="UKR118" s="200"/>
      <c r="UKS118" s="200"/>
      <c r="UKT118" s="200"/>
      <c r="UKU118" s="200"/>
      <c r="UKV118" s="200"/>
      <c r="UKW118" s="200"/>
      <c r="UKX118" s="200"/>
      <c r="UKY118" s="200"/>
      <c r="UKZ118" s="200"/>
      <c r="ULA118" s="200"/>
      <c r="ULB118" s="200"/>
      <c r="ULC118" s="200"/>
      <c r="ULD118" s="200"/>
      <c r="ULE118" s="200"/>
      <c r="ULF118" s="200"/>
      <c r="ULG118" s="200"/>
      <c r="ULH118" s="200"/>
      <c r="ULI118" s="200"/>
      <c r="ULJ118" s="200"/>
      <c r="ULK118" s="200"/>
      <c r="ULL118" s="200"/>
      <c r="ULM118" s="200"/>
      <c r="ULN118" s="200"/>
      <c r="ULO118" s="200"/>
      <c r="ULP118" s="200"/>
      <c r="ULQ118" s="200"/>
      <c r="ULR118" s="200"/>
      <c r="ULS118" s="200"/>
      <c r="ULT118" s="200"/>
      <c r="ULU118" s="200"/>
      <c r="ULV118" s="200"/>
      <c r="ULW118" s="200"/>
      <c r="ULX118" s="200"/>
      <c r="ULY118" s="200"/>
      <c r="ULZ118" s="200"/>
      <c r="UMA118" s="200"/>
      <c r="UMB118" s="200"/>
      <c r="UMC118" s="200"/>
      <c r="UMD118" s="200"/>
      <c r="UME118" s="200"/>
      <c r="UMF118" s="200"/>
      <c r="UMG118" s="200"/>
      <c r="UMH118" s="200"/>
      <c r="UMI118" s="200"/>
      <c r="UMJ118" s="200"/>
      <c r="UMK118" s="200"/>
      <c r="UML118" s="200"/>
      <c r="UMM118" s="200"/>
      <c r="UMN118" s="200"/>
      <c r="UMO118" s="200"/>
      <c r="UMP118" s="200"/>
      <c r="UMQ118" s="200"/>
      <c r="UMR118" s="200"/>
      <c r="UMS118" s="200"/>
      <c r="UMT118" s="200"/>
      <c r="UMU118" s="200"/>
      <c r="UMV118" s="200"/>
      <c r="UMW118" s="200"/>
      <c r="UMX118" s="200"/>
      <c r="UMY118" s="200"/>
      <c r="UMZ118" s="200"/>
      <c r="UNA118" s="200"/>
      <c r="UNB118" s="200"/>
      <c r="UNC118" s="200"/>
      <c r="UND118" s="200"/>
      <c r="UNE118" s="200"/>
      <c r="UNF118" s="200"/>
      <c r="UNG118" s="200"/>
      <c r="UNH118" s="200"/>
      <c r="UNI118" s="200"/>
      <c r="UNJ118" s="200"/>
      <c r="UNK118" s="200"/>
      <c r="UNL118" s="200"/>
      <c r="UNM118" s="200"/>
      <c r="UNN118" s="200"/>
      <c r="UNO118" s="200"/>
      <c r="UNP118" s="200"/>
      <c r="UNQ118" s="200"/>
      <c r="UNR118" s="200"/>
      <c r="UNS118" s="200"/>
      <c r="UNT118" s="200"/>
      <c r="UNU118" s="200"/>
      <c r="UNV118" s="200"/>
      <c r="UNW118" s="200"/>
      <c r="UNX118" s="200"/>
      <c r="UNY118" s="200"/>
      <c r="UNZ118" s="200"/>
      <c r="UOA118" s="200"/>
      <c r="UOB118" s="200"/>
      <c r="UOC118" s="200"/>
      <c r="UOD118" s="200"/>
      <c r="UOE118" s="200"/>
      <c r="UOF118" s="200"/>
      <c r="UOG118" s="200"/>
      <c r="UOH118" s="200"/>
      <c r="UOI118" s="200"/>
      <c r="UOJ118" s="200"/>
      <c r="UOK118" s="200"/>
      <c r="UOL118" s="200"/>
      <c r="UOM118" s="200"/>
      <c r="UON118" s="200"/>
      <c r="UOO118" s="200"/>
      <c r="UOP118" s="200"/>
      <c r="UOQ118" s="200"/>
      <c r="UOR118" s="200"/>
      <c r="UOS118" s="200"/>
      <c r="UOT118" s="200"/>
      <c r="UOU118" s="200"/>
      <c r="UOV118" s="200"/>
      <c r="UOW118" s="200"/>
      <c r="UOX118" s="200"/>
      <c r="UOY118" s="200"/>
      <c r="UOZ118" s="200"/>
      <c r="UPA118" s="200"/>
      <c r="UPB118" s="200"/>
      <c r="UPC118" s="200"/>
      <c r="UPD118" s="200"/>
      <c r="UPE118" s="200"/>
      <c r="UPF118" s="200"/>
      <c r="UPG118" s="200"/>
      <c r="UPH118" s="200"/>
      <c r="UPI118" s="200"/>
      <c r="UPJ118" s="200"/>
      <c r="UPK118" s="200"/>
      <c r="UPL118" s="200"/>
      <c r="UPM118" s="200"/>
      <c r="UPN118" s="200"/>
      <c r="UPO118" s="200"/>
      <c r="UPP118" s="200"/>
      <c r="UPQ118" s="200"/>
      <c r="UPR118" s="200"/>
      <c r="UPS118" s="200"/>
      <c r="UPT118" s="200"/>
      <c r="UPU118" s="200"/>
      <c r="UPV118" s="200"/>
      <c r="UPW118" s="200"/>
      <c r="UPX118" s="200"/>
      <c r="UPY118" s="200"/>
      <c r="UPZ118" s="200"/>
      <c r="UQA118" s="200"/>
      <c r="UQB118" s="200"/>
      <c r="UQC118" s="200"/>
      <c r="UQD118" s="200"/>
      <c r="UQE118" s="200"/>
      <c r="UQF118" s="200"/>
      <c r="UQG118" s="200"/>
      <c r="UQH118" s="200"/>
      <c r="UQI118" s="200"/>
      <c r="UQJ118" s="200"/>
      <c r="UQK118" s="200"/>
      <c r="UQL118" s="200"/>
      <c r="UQM118" s="200"/>
      <c r="UQN118" s="200"/>
      <c r="UQO118" s="200"/>
      <c r="UQP118" s="200"/>
      <c r="UQQ118" s="200"/>
      <c r="UQR118" s="200"/>
      <c r="UQS118" s="200"/>
      <c r="UQT118" s="200"/>
      <c r="UQU118" s="200"/>
      <c r="UQV118" s="200"/>
      <c r="UQW118" s="200"/>
      <c r="UQX118" s="200"/>
      <c r="UQY118" s="200"/>
      <c r="UQZ118" s="200"/>
      <c r="URA118" s="200"/>
      <c r="URB118" s="200"/>
      <c r="URC118" s="200"/>
      <c r="URD118" s="200"/>
      <c r="URE118" s="200"/>
      <c r="URF118" s="200"/>
      <c r="URG118" s="200"/>
      <c r="URH118" s="200"/>
      <c r="URI118" s="200"/>
      <c r="URJ118" s="200"/>
      <c r="URK118" s="200"/>
      <c r="URL118" s="200"/>
      <c r="URM118" s="200"/>
      <c r="URN118" s="200"/>
      <c r="URO118" s="200"/>
      <c r="URP118" s="200"/>
      <c r="URQ118" s="200"/>
      <c r="URR118" s="200"/>
      <c r="URS118" s="200"/>
      <c r="URT118" s="200"/>
      <c r="URU118" s="200"/>
      <c r="URV118" s="200"/>
      <c r="URW118" s="200"/>
      <c r="URX118" s="200"/>
      <c r="URY118" s="200"/>
      <c r="URZ118" s="200"/>
      <c r="USA118" s="200"/>
      <c r="USB118" s="200"/>
      <c r="USC118" s="200"/>
      <c r="USD118" s="200"/>
      <c r="USE118" s="200"/>
      <c r="USF118" s="200"/>
      <c r="USG118" s="200"/>
      <c r="USH118" s="200"/>
      <c r="USI118" s="200"/>
      <c r="USJ118" s="200"/>
      <c r="USK118" s="200"/>
      <c r="USL118" s="200"/>
      <c r="USM118" s="200"/>
      <c r="USN118" s="200"/>
      <c r="USO118" s="200"/>
      <c r="USP118" s="200"/>
      <c r="USQ118" s="200"/>
      <c r="USR118" s="200"/>
      <c r="USS118" s="200"/>
      <c r="UST118" s="200"/>
      <c r="USU118" s="200"/>
      <c r="USV118" s="200"/>
      <c r="USW118" s="200"/>
      <c r="USX118" s="200"/>
      <c r="USY118" s="200"/>
      <c r="USZ118" s="200"/>
      <c r="UTA118" s="200"/>
      <c r="UTB118" s="200"/>
      <c r="UTC118" s="200"/>
      <c r="UTD118" s="200"/>
      <c r="UTE118" s="200"/>
      <c r="UTF118" s="200"/>
      <c r="UTG118" s="200"/>
      <c r="UTH118" s="200"/>
      <c r="UTI118" s="200"/>
      <c r="UTJ118" s="200"/>
      <c r="UTK118" s="200"/>
      <c r="UTL118" s="200"/>
      <c r="UTM118" s="200"/>
      <c r="UTN118" s="200"/>
      <c r="UTO118" s="200"/>
      <c r="UTP118" s="200"/>
      <c r="UTQ118" s="200"/>
      <c r="UTR118" s="200"/>
      <c r="UTS118" s="200"/>
      <c r="UTT118" s="200"/>
      <c r="UTU118" s="200"/>
      <c r="UTV118" s="200"/>
      <c r="UTW118" s="200"/>
      <c r="UTX118" s="200"/>
      <c r="UTY118" s="200"/>
      <c r="UTZ118" s="200"/>
      <c r="UUA118" s="200"/>
      <c r="UUB118" s="200"/>
      <c r="UUC118" s="200"/>
      <c r="UUD118" s="200"/>
      <c r="UUE118" s="200"/>
      <c r="UUF118" s="200"/>
      <c r="UUG118" s="200"/>
      <c r="UUH118" s="200"/>
      <c r="UUI118" s="200"/>
      <c r="UUJ118" s="200"/>
      <c r="UUK118" s="200"/>
      <c r="UUL118" s="200"/>
      <c r="UUM118" s="200"/>
      <c r="UUN118" s="200"/>
      <c r="UUO118" s="200"/>
      <c r="UUP118" s="200"/>
      <c r="UUQ118" s="200"/>
      <c r="UUR118" s="200"/>
      <c r="UUS118" s="200"/>
      <c r="UUT118" s="200"/>
      <c r="UUU118" s="200"/>
      <c r="UUV118" s="200"/>
      <c r="UUW118" s="200"/>
      <c r="UUX118" s="200"/>
      <c r="UUY118" s="200"/>
      <c r="UUZ118" s="200"/>
      <c r="UVA118" s="200"/>
      <c r="UVB118" s="200"/>
      <c r="UVC118" s="200"/>
      <c r="UVD118" s="200"/>
      <c r="UVE118" s="200"/>
      <c r="UVF118" s="200"/>
      <c r="UVG118" s="200"/>
      <c r="UVH118" s="200"/>
      <c r="UVI118" s="200"/>
      <c r="UVJ118" s="200"/>
      <c r="UVK118" s="200"/>
      <c r="UVL118" s="200"/>
      <c r="UVM118" s="200"/>
      <c r="UVN118" s="200"/>
      <c r="UVO118" s="200"/>
      <c r="UVP118" s="200"/>
      <c r="UVQ118" s="200"/>
      <c r="UVR118" s="200"/>
      <c r="UVS118" s="200"/>
      <c r="UVT118" s="200"/>
      <c r="UVU118" s="200"/>
      <c r="UVV118" s="200"/>
      <c r="UVW118" s="200"/>
      <c r="UVX118" s="200"/>
      <c r="UVY118" s="200"/>
      <c r="UVZ118" s="200"/>
      <c r="UWA118" s="200"/>
      <c r="UWB118" s="200"/>
      <c r="UWC118" s="200"/>
      <c r="UWD118" s="200"/>
      <c r="UWE118" s="200"/>
      <c r="UWF118" s="200"/>
      <c r="UWG118" s="200"/>
      <c r="UWH118" s="200"/>
      <c r="UWI118" s="200"/>
      <c r="UWJ118" s="200"/>
      <c r="UWK118" s="200"/>
      <c r="UWL118" s="200"/>
      <c r="UWM118" s="200"/>
      <c r="UWN118" s="200"/>
      <c r="UWO118" s="200"/>
      <c r="UWP118" s="200"/>
      <c r="UWQ118" s="200"/>
      <c r="UWR118" s="200"/>
      <c r="UWS118" s="200"/>
      <c r="UWT118" s="200"/>
      <c r="UWU118" s="200"/>
      <c r="UWV118" s="200"/>
      <c r="UWW118" s="200"/>
      <c r="UWX118" s="200"/>
      <c r="UWY118" s="200"/>
      <c r="UWZ118" s="200"/>
      <c r="UXA118" s="200"/>
      <c r="UXB118" s="200"/>
      <c r="UXC118" s="200"/>
      <c r="UXD118" s="200"/>
      <c r="UXE118" s="200"/>
      <c r="UXF118" s="200"/>
      <c r="UXG118" s="200"/>
      <c r="UXH118" s="200"/>
      <c r="UXI118" s="200"/>
      <c r="UXJ118" s="200"/>
      <c r="UXK118" s="200"/>
      <c r="UXL118" s="200"/>
      <c r="UXM118" s="200"/>
      <c r="UXN118" s="200"/>
      <c r="UXO118" s="200"/>
      <c r="UXP118" s="200"/>
      <c r="UXQ118" s="200"/>
      <c r="UXR118" s="200"/>
      <c r="UXS118" s="200"/>
      <c r="UXT118" s="200"/>
      <c r="UXU118" s="200"/>
      <c r="UXV118" s="200"/>
      <c r="UXW118" s="200"/>
      <c r="UXX118" s="200"/>
      <c r="UXY118" s="200"/>
      <c r="UXZ118" s="200"/>
      <c r="UYA118" s="200"/>
      <c r="UYB118" s="200"/>
      <c r="UYC118" s="200"/>
      <c r="UYD118" s="200"/>
      <c r="UYE118" s="200"/>
      <c r="UYF118" s="200"/>
      <c r="UYG118" s="200"/>
      <c r="UYH118" s="200"/>
      <c r="UYI118" s="200"/>
      <c r="UYJ118" s="200"/>
      <c r="UYK118" s="200"/>
      <c r="UYL118" s="200"/>
      <c r="UYM118" s="200"/>
      <c r="UYN118" s="200"/>
      <c r="UYO118" s="200"/>
      <c r="UYP118" s="200"/>
      <c r="UYQ118" s="200"/>
      <c r="UYR118" s="200"/>
      <c r="UYS118" s="200"/>
      <c r="UYT118" s="200"/>
      <c r="UYU118" s="200"/>
      <c r="UYV118" s="200"/>
      <c r="UYW118" s="200"/>
      <c r="UYX118" s="200"/>
      <c r="UYY118" s="200"/>
      <c r="UYZ118" s="200"/>
      <c r="UZA118" s="200"/>
      <c r="UZB118" s="200"/>
      <c r="UZC118" s="200"/>
      <c r="UZD118" s="200"/>
      <c r="UZE118" s="200"/>
      <c r="UZF118" s="200"/>
      <c r="UZG118" s="200"/>
      <c r="UZH118" s="200"/>
      <c r="UZI118" s="200"/>
      <c r="UZJ118" s="200"/>
      <c r="UZK118" s="200"/>
      <c r="UZL118" s="200"/>
      <c r="UZM118" s="200"/>
      <c r="UZN118" s="200"/>
      <c r="UZO118" s="200"/>
      <c r="UZP118" s="200"/>
      <c r="UZQ118" s="200"/>
      <c r="UZR118" s="200"/>
      <c r="UZS118" s="200"/>
      <c r="UZT118" s="200"/>
      <c r="UZU118" s="200"/>
      <c r="UZV118" s="200"/>
      <c r="UZW118" s="200"/>
      <c r="UZX118" s="200"/>
      <c r="UZY118" s="200"/>
      <c r="UZZ118" s="200"/>
      <c r="VAA118" s="200"/>
      <c r="VAB118" s="200"/>
      <c r="VAC118" s="200"/>
      <c r="VAD118" s="200"/>
      <c r="VAE118" s="200"/>
      <c r="VAF118" s="200"/>
      <c r="VAG118" s="200"/>
      <c r="VAH118" s="200"/>
      <c r="VAI118" s="200"/>
      <c r="VAJ118" s="200"/>
      <c r="VAK118" s="200"/>
      <c r="VAL118" s="200"/>
      <c r="VAM118" s="200"/>
      <c r="VAN118" s="200"/>
      <c r="VAO118" s="200"/>
      <c r="VAP118" s="200"/>
      <c r="VAQ118" s="200"/>
      <c r="VAR118" s="200"/>
      <c r="VAS118" s="200"/>
      <c r="VAT118" s="200"/>
      <c r="VAU118" s="200"/>
      <c r="VAV118" s="200"/>
      <c r="VAW118" s="200"/>
      <c r="VAX118" s="200"/>
      <c r="VAY118" s="200"/>
      <c r="VAZ118" s="200"/>
      <c r="VBA118" s="200"/>
      <c r="VBB118" s="200"/>
      <c r="VBC118" s="200"/>
      <c r="VBD118" s="200"/>
      <c r="VBE118" s="200"/>
      <c r="VBF118" s="200"/>
      <c r="VBG118" s="200"/>
      <c r="VBH118" s="200"/>
      <c r="VBI118" s="200"/>
      <c r="VBJ118" s="200"/>
      <c r="VBK118" s="200"/>
      <c r="VBL118" s="200"/>
      <c r="VBM118" s="200"/>
      <c r="VBN118" s="200"/>
      <c r="VBO118" s="200"/>
      <c r="VBP118" s="200"/>
      <c r="VBQ118" s="200"/>
      <c r="VBR118" s="200"/>
      <c r="VBS118" s="200"/>
      <c r="VBT118" s="200"/>
      <c r="VBU118" s="200"/>
      <c r="VBV118" s="200"/>
      <c r="VBW118" s="200"/>
      <c r="VBX118" s="200"/>
      <c r="VBY118" s="200"/>
      <c r="VBZ118" s="200"/>
      <c r="VCA118" s="200"/>
      <c r="VCB118" s="200"/>
      <c r="VCC118" s="200"/>
      <c r="VCD118" s="200"/>
      <c r="VCE118" s="200"/>
      <c r="VCF118" s="200"/>
      <c r="VCG118" s="200"/>
      <c r="VCH118" s="200"/>
      <c r="VCI118" s="200"/>
      <c r="VCJ118" s="200"/>
      <c r="VCK118" s="200"/>
      <c r="VCL118" s="200"/>
      <c r="VCM118" s="200"/>
      <c r="VCN118" s="200"/>
      <c r="VCO118" s="200"/>
      <c r="VCP118" s="200"/>
      <c r="VCQ118" s="200"/>
      <c r="VCR118" s="200"/>
      <c r="VCS118" s="200"/>
      <c r="VCT118" s="200"/>
      <c r="VCU118" s="200"/>
      <c r="VCV118" s="200"/>
      <c r="VCW118" s="200"/>
      <c r="VCX118" s="200"/>
      <c r="VCY118" s="200"/>
      <c r="VCZ118" s="200"/>
      <c r="VDA118" s="200"/>
      <c r="VDB118" s="200"/>
      <c r="VDC118" s="200"/>
      <c r="VDD118" s="200"/>
      <c r="VDE118" s="200"/>
      <c r="VDF118" s="200"/>
      <c r="VDG118" s="200"/>
      <c r="VDH118" s="200"/>
      <c r="VDI118" s="200"/>
      <c r="VDJ118" s="200"/>
      <c r="VDK118" s="200"/>
      <c r="VDL118" s="200"/>
      <c r="VDM118" s="200"/>
      <c r="VDN118" s="200"/>
      <c r="VDO118" s="200"/>
      <c r="VDP118" s="200"/>
      <c r="VDQ118" s="200"/>
      <c r="VDR118" s="200"/>
      <c r="VDS118" s="200"/>
      <c r="VDT118" s="200"/>
      <c r="VDU118" s="200"/>
      <c r="VDV118" s="200"/>
      <c r="VDW118" s="200"/>
      <c r="VDX118" s="200"/>
      <c r="VDY118" s="200"/>
      <c r="VDZ118" s="200"/>
      <c r="VEA118" s="200"/>
      <c r="VEB118" s="200"/>
      <c r="VEC118" s="200"/>
      <c r="VED118" s="200"/>
      <c r="VEE118" s="200"/>
      <c r="VEF118" s="200"/>
      <c r="VEG118" s="200"/>
      <c r="VEH118" s="200"/>
      <c r="VEI118" s="200"/>
      <c r="VEJ118" s="200"/>
      <c r="VEK118" s="200"/>
      <c r="VEL118" s="200"/>
      <c r="VEM118" s="200"/>
      <c r="VEN118" s="200"/>
      <c r="VEO118" s="200"/>
      <c r="VEP118" s="200"/>
      <c r="VEQ118" s="200"/>
      <c r="VER118" s="200"/>
      <c r="VES118" s="200"/>
      <c r="VET118" s="200"/>
      <c r="VEU118" s="200"/>
      <c r="VEV118" s="200"/>
      <c r="VEW118" s="200"/>
      <c r="VEX118" s="200"/>
      <c r="VEY118" s="200"/>
      <c r="VEZ118" s="200"/>
      <c r="VFA118" s="200"/>
      <c r="VFB118" s="200"/>
      <c r="VFC118" s="200"/>
      <c r="VFD118" s="200"/>
      <c r="VFE118" s="200"/>
      <c r="VFF118" s="200"/>
      <c r="VFG118" s="200"/>
      <c r="VFH118" s="200"/>
      <c r="VFI118" s="200"/>
      <c r="VFJ118" s="200"/>
      <c r="VFK118" s="200"/>
      <c r="VFL118" s="200"/>
      <c r="VFM118" s="200"/>
      <c r="VFN118" s="200"/>
      <c r="VFO118" s="200"/>
      <c r="VFP118" s="200"/>
      <c r="VFQ118" s="200"/>
      <c r="VFR118" s="200"/>
      <c r="VFS118" s="200"/>
      <c r="VFT118" s="200"/>
      <c r="VFU118" s="200"/>
      <c r="VFV118" s="200"/>
      <c r="VFW118" s="200"/>
      <c r="VFX118" s="200"/>
      <c r="VFY118" s="200"/>
      <c r="VFZ118" s="200"/>
      <c r="VGA118" s="200"/>
      <c r="VGB118" s="200"/>
      <c r="VGC118" s="200"/>
      <c r="VGD118" s="200"/>
      <c r="VGE118" s="200"/>
      <c r="VGF118" s="200"/>
      <c r="VGG118" s="200"/>
      <c r="VGH118" s="200"/>
      <c r="VGI118" s="200"/>
      <c r="VGJ118" s="200"/>
      <c r="VGK118" s="200"/>
      <c r="VGL118" s="200"/>
      <c r="VGM118" s="200"/>
      <c r="VGN118" s="200"/>
      <c r="VGO118" s="200"/>
      <c r="VGP118" s="200"/>
      <c r="VGQ118" s="200"/>
      <c r="VGR118" s="200"/>
      <c r="VGS118" s="200"/>
      <c r="VGT118" s="200"/>
      <c r="VGU118" s="200"/>
      <c r="VGV118" s="200"/>
      <c r="VGW118" s="200"/>
      <c r="VGX118" s="200"/>
      <c r="VGY118" s="200"/>
      <c r="VGZ118" s="200"/>
      <c r="VHA118" s="200"/>
      <c r="VHB118" s="200"/>
      <c r="VHC118" s="200"/>
      <c r="VHD118" s="200"/>
      <c r="VHE118" s="200"/>
      <c r="VHF118" s="200"/>
      <c r="VHG118" s="200"/>
      <c r="VHH118" s="200"/>
      <c r="VHI118" s="200"/>
      <c r="VHJ118" s="200"/>
      <c r="VHK118" s="200"/>
      <c r="VHL118" s="200"/>
      <c r="VHM118" s="200"/>
      <c r="VHN118" s="200"/>
      <c r="VHO118" s="200"/>
      <c r="VHP118" s="200"/>
      <c r="VHQ118" s="200"/>
      <c r="VHR118" s="200"/>
      <c r="VHS118" s="200"/>
      <c r="VHT118" s="200"/>
      <c r="VHU118" s="200"/>
      <c r="VHV118" s="200"/>
      <c r="VHW118" s="200"/>
      <c r="VHX118" s="200"/>
      <c r="VHY118" s="200"/>
      <c r="VHZ118" s="200"/>
      <c r="VIA118" s="200"/>
      <c r="VIB118" s="200"/>
      <c r="VIC118" s="200"/>
      <c r="VID118" s="200"/>
      <c r="VIE118" s="200"/>
      <c r="VIF118" s="200"/>
      <c r="VIG118" s="200"/>
      <c r="VIH118" s="200"/>
      <c r="VII118" s="200"/>
      <c r="VIJ118" s="200"/>
      <c r="VIK118" s="200"/>
      <c r="VIL118" s="200"/>
      <c r="VIM118" s="200"/>
      <c r="VIN118" s="200"/>
      <c r="VIO118" s="200"/>
      <c r="VIP118" s="200"/>
      <c r="VIQ118" s="200"/>
      <c r="VIR118" s="200"/>
      <c r="VIS118" s="200"/>
      <c r="VIT118" s="200"/>
      <c r="VIU118" s="200"/>
      <c r="VIV118" s="200"/>
      <c r="VIW118" s="200"/>
      <c r="VIX118" s="200"/>
      <c r="VIY118" s="200"/>
      <c r="VIZ118" s="200"/>
      <c r="VJA118" s="200"/>
      <c r="VJB118" s="200"/>
      <c r="VJC118" s="200"/>
      <c r="VJD118" s="200"/>
      <c r="VJE118" s="200"/>
      <c r="VJF118" s="200"/>
      <c r="VJG118" s="200"/>
      <c r="VJH118" s="200"/>
      <c r="VJI118" s="200"/>
      <c r="VJJ118" s="200"/>
      <c r="VJK118" s="200"/>
      <c r="VJL118" s="200"/>
      <c r="VJM118" s="200"/>
      <c r="VJN118" s="200"/>
      <c r="VJO118" s="200"/>
      <c r="VJP118" s="200"/>
      <c r="VJQ118" s="200"/>
      <c r="VJR118" s="200"/>
      <c r="VJS118" s="200"/>
      <c r="VJT118" s="200"/>
      <c r="VJU118" s="200"/>
      <c r="VJV118" s="200"/>
      <c r="VJW118" s="200"/>
      <c r="VJX118" s="200"/>
      <c r="VJY118" s="200"/>
      <c r="VJZ118" s="200"/>
      <c r="VKA118" s="200"/>
      <c r="VKB118" s="200"/>
      <c r="VKC118" s="200"/>
      <c r="VKD118" s="200"/>
      <c r="VKE118" s="200"/>
      <c r="VKF118" s="200"/>
      <c r="VKG118" s="200"/>
      <c r="VKH118" s="200"/>
      <c r="VKI118" s="200"/>
      <c r="VKJ118" s="200"/>
      <c r="VKK118" s="200"/>
      <c r="VKL118" s="200"/>
      <c r="VKM118" s="200"/>
      <c r="VKN118" s="200"/>
      <c r="VKO118" s="200"/>
      <c r="VKP118" s="200"/>
      <c r="VKQ118" s="200"/>
      <c r="VKR118" s="200"/>
      <c r="VKS118" s="200"/>
      <c r="VKT118" s="200"/>
      <c r="VKU118" s="200"/>
      <c r="VKV118" s="200"/>
      <c r="VKW118" s="200"/>
      <c r="VKX118" s="200"/>
      <c r="VKY118" s="200"/>
      <c r="VKZ118" s="200"/>
      <c r="VLA118" s="200"/>
      <c r="VLB118" s="200"/>
      <c r="VLC118" s="200"/>
      <c r="VLD118" s="200"/>
      <c r="VLE118" s="200"/>
      <c r="VLF118" s="200"/>
      <c r="VLG118" s="200"/>
      <c r="VLH118" s="200"/>
      <c r="VLI118" s="200"/>
      <c r="VLJ118" s="200"/>
      <c r="VLK118" s="200"/>
      <c r="VLL118" s="200"/>
      <c r="VLM118" s="200"/>
      <c r="VLN118" s="200"/>
      <c r="VLO118" s="200"/>
      <c r="VLP118" s="200"/>
      <c r="VLQ118" s="200"/>
      <c r="VLR118" s="200"/>
      <c r="VLS118" s="200"/>
      <c r="VLT118" s="200"/>
      <c r="VLU118" s="200"/>
      <c r="VLV118" s="200"/>
      <c r="VLW118" s="200"/>
      <c r="VLX118" s="200"/>
      <c r="VLY118" s="200"/>
      <c r="VLZ118" s="200"/>
      <c r="VMA118" s="200"/>
      <c r="VMB118" s="200"/>
      <c r="VMC118" s="200"/>
      <c r="VMD118" s="200"/>
      <c r="VME118" s="200"/>
      <c r="VMF118" s="200"/>
      <c r="VMG118" s="200"/>
      <c r="VMH118" s="200"/>
      <c r="VMI118" s="200"/>
      <c r="VMJ118" s="200"/>
      <c r="VMK118" s="200"/>
      <c r="VML118" s="200"/>
      <c r="VMM118" s="200"/>
      <c r="VMN118" s="200"/>
      <c r="VMO118" s="200"/>
      <c r="VMP118" s="200"/>
      <c r="VMQ118" s="200"/>
      <c r="VMR118" s="200"/>
      <c r="VMS118" s="200"/>
      <c r="VMT118" s="200"/>
      <c r="VMU118" s="200"/>
      <c r="VMV118" s="200"/>
      <c r="VMW118" s="200"/>
      <c r="VMX118" s="200"/>
      <c r="VMY118" s="200"/>
      <c r="VMZ118" s="200"/>
      <c r="VNA118" s="200"/>
      <c r="VNB118" s="200"/>
      <c r="VNC118" s="200"/>
      <c r="VND118" s="200"/>
      <c r="VNE118" s="200"/>
      <c r="VNF118" s="200"/>
      <c r="VNG118" s="200"/>
      <c r="VNH118" s="200"/>
      <c r="VNI118" s="200"/>
      <c r="VNJ118" s="200"/>
      <c r="VNK118" s="200"/>
      <c r="VNL118" s="200"/>
      <c r="VNM118" s="200"/>
      <c r="VNN118" s="200"/>
      <c r="VNO118" s="200"/>
      <c r="VNP118" s="200"/>
      <c r="VNQ118" s="200"/>
      <c r="VNR118" s="200"/>
      <c r="VNS118" s="200"/>
      <c r="VNT118" s="200"/>
      <c r="VNU118" s="200"/>
      <c r="VNV118" s="200"/>
      <c r="VNW118" s="200"/>
      <c r="VNX118" s="200"/>
      <c r="VNY118" s="200"/>
      <c r="VNZ118" s="200"/>
      <c r="VOA118" s="200"/>
      <c r="VOB118" s="200"/>
      <c r="VOC118" s="200"/>
      <c r="VOD118" s="200"/>
      <c r="VOE118" s="200"/>
      <c r="VOF118" s="200"/>
      <c r="VOG118" s="200"/>
      <c r="VOH118" s="200"/>
      <c r="VOI118" s="200"/>
      <c r="VOJ118" s="200"/>
      <c r="VOK118" s="200"/>
      <c r="VOL118" s="200"/>
      <c r="VOM118" s="200"/>
      <c r="VON118" s="200"/>
      <c r="VOO118" s="200"/>
      <c r="VOP118" s="200"/>
      <c r="VOQ118" s="200"/>
      <c r="VOR118" s="200"/>
      <c r="VOS118" s="200"/>
      <c r="VOT118" s="200"/>
      <c r="VOU118" s="200"/>
      <c r="VOV118" s="200"/>
      <c r="VOW118" s="200"/>
      <c r="VOX118" s="200"/>
      <c r="VOY118" s="200"/>
      <c r="VOZ118" s="200"/>
      <c r="VPA118" s="200"/>
      <c r="VPB118" s="200"/>
      <c r="VPC118" s="200"/>
      <c r="VPD118" s="200"/>
      <c r="VPE118" s="200"/>
      <c r="VPF118" s="200"/>
      <c r="VPG118" s="200"/>
      <c r="VPH118" s="200"/>
      <c r="VPI118" s="200"/>
      <c r="VPJ118" s="200"/>
      <c r="VPK118" s="200"/>
      <c r="VPL118" s="200"/>
      <c r="VPM118" s="200"/>
      <c r="VPN118" s="200"/>
      <c r="VPO118" s="200"/>
      <c r="VPP118" s="200"/>
      <c r="VPQ118" s="200"/>
      <c r="VPR118" s="200"/>
      <c r="VPS118" s="200"/>
      <c r="VPT118" s="200"/>
      <c r="VPU118" s="200"/>
      <c r="VPV118" s="200"/>
      <c r="VPW118" s="200"/>
      <c r="VPX118" s="200"/>
      <c r="VPY118" s="200"/>
      <c r="VPZ118" s="200"/>
      <c r="VQA118" s="200"/>
      <c r="VQB118" s="200"/>
      <c r="VQC118" s="200"/>
      <c r="VQD118" s="200"/>
      <c r="VQE118" s="200"/>
      <c r="VQF118" s="200"/>
      <c r="VQG118" s="200"/>
      <c r="VQH118" s="200"/>
      <c r="VQI118" s="200"/>
      <c r="VQJ118" s="200"/>
      <c r="VQK118" s="200"/>
      <c r="VQL118" s="200"/>
      <c r="VQM118" s="200"/>
      <c r="VQN118" s="200"/>
      <c r="VQO118" s="200"/>
      <c r="VQP118" s="200"/>
      <c r="VQQ118" s="200"/>
      <c r="VQR118" s="200"/>
      <c r="VQS118" s="200"/>
      <c r="VQT118" s="200"/>
      <c r="VQU118" s="200"/>
      <c r="VQV118" s="200"/>
      <c r="VQW118" s="200"/>
      <c r="VQX118" s="200"/>
      <c r="VQY118" s="200"/>
      <c r="VQZ118" s="200"/>
      <c r="VRA118" s="200"/>
      <c r="VRB118" s="200"/>
      <c r="VRC118" s="200"/>
      <c r="VRD118" s="200"/>
      <c r="VRE118" s="200"/>
      <c r="VRF118" s="200"/>
      <c r="VRG118" s="200"/>
      <c r="VRH118" s="200"/>
      <c r="VRI118" s="200"/>
      <c r="VRJ118" s="200"/>
      <c r="VRK118" s="200"/>
      <c r="VRL118" s="200"/>
      <c r="VRM118" s="200"/>
      <c r="VRN118" s="200"/>
      <c r="VRO118" s="200"/>
      <c r="VRP118" s="200"/>
      <c r="VRQ118" s="200"/>
      <c r="VRR118" s="200"/>
      <c r="VRS118" s="200"/>
      <c r="VRT118" s="200"/>
      <c r="VRU118" s="200"/>
      <c r="VRV118" s="200"/>
      <c r="VRW118" s="200"/>
      <c r="VRX118" s="200"/>
      <c r="VRY118" s="200"/>
      <c r="VRZ118" s="200"/>
      <c r="VSA118" s="200"/>
      <c r="VSB118" s="200"/>
      <c r="VSC118" s="200"/>
      <c r="VSD118" s="200"/>
      <c r="VSE118" s="200"/>
      <c r="VSF118" s="200"/>
      <c r="VSG118" s="200"/>
      <c r="VSH118" s="200"/>
      <c r="VSI118" s="200"/>
      <c r="VSJ118" s="200"/>
      <c r="VSK118" s="200"/>
      <c r="VSL118" s="200"/>
      <c r="VSM118" s="200"/>
      <c r="VSN118" s="200"/>
      <c r="VSO118" s="200"/>
      <c r="VSP118" s="200"/>
      <c r="VSQ118" s="200"/>
      <c r="VSR118" s="200"/>
      <c r="VSS118" s="200"/>
      <c r="VST118" s="200"/>
      <c r="VSU118" s="200"/>
      <c r="VSV118" s="200"/>
      <c r="VSW118" s="200"/>
      <c r="VSX118" s="200"/>
      <c r="VSY118" s="200"/>
      <c r="VSZ118" s="200"/>
      <c r="VTA118" s="200"/>
      <c r="VTB118" s="200"/>
      <c r="VTC118" s="200"/>
      <c r="VTD118" s="200"/>
      <c r="VTE118" s="200"/>
      <c r="VTF118" s="200"/>
      <c r="VTG118" s="200"/>
      <c r="VTH118" s="200"/>
      <c r="VTI118" s="200"/>
      <c r="VTJ118" s="200"/>
      <c r="VTK118" s="200"/>
      <c r="VTL118" s="200"/>
      <c r="VTM118" s="200"/>
      <c r="VTN118" s="200"/>
      <c r="VTO118" s="200"/>
      <c r="VTP118" s="200"/>
      <c r="VTQ118" s="200"/>
      <c r="VTR118" s="200"/>
      <c r="VTS118" s="200"/>
      <c r="VTT118" s="200"/>
      <c r="VTU118" s="200"/>
      <c r="VTV118" s="200"/>
      <c r="VTW118" s="200"/>
      <c r="VTX118" s="200"/>
      <c r="VTY118" s="200"/>
      <c r="VTZ118" s="200"/>
      <c r="VUA118" s="200"/>
      <c r="VUB118" s="200"/>
      <c r="VUC118" s="200"/>
      <c r="VUD118" s="200"/>
      <c r="VUE118" s="200"/>
      <c r="VUF118" s="200"/>
      <c r="VUG118" s="200"/>
      <c r="VUH118" s="200"/>
      <c r="VUI118" s="200"/>
      <c r="VUJ118" s="200"/>
      <c r="VUK118" s="200"/>
      <c r="VUL118" s="200"/>
      <c r="VUM118" s="200"/>
      <c r="VUN118" s="200"/>
      <c r="VUO118" s="200"/>
      <c r="VUP118" s="200"/>
      <c r="VUQ118" s="200"/>
      <c r="VUR118" s="200"/>
      <c r="VUS118" s="200"/>
      <c r="VUT118" s="200"/>
      <c r="VUU118" s="200"/>
      <c r="VUV118" s="200"/>
      <c r="VUW118" s="200"/>
      <c r="VUX118" s="200"/>
      <c r="VUY118" s="200"/>
      <c r="VUZ118" s="200"/>
      <c r="VVA118" s="200"/>
      <c r="VVB118" s="200"/>
      <c r="VVC118" s="200"/>
      <c r="VVD118" s="200"/>
      <c r="VVE118" s="200"/>
      <c r="VVF118" s="200"/>
      <c r="VVG118" s="200"/>
      <c r="VVH118" s="200"/>
      <c r="VVI118" s="200"/>
      <c r="VVJ118" s="200"/>
      <c r="VVK118" s="200"/>
      <c r="VVL118" s="200"/>
      <c r="VVM118" s="200"/>
      <c r="VVN118" s="200"/>
      <c r="VVO118" s="200"/>
      <c r="VVP118" s="200"/>
      <c r="VVQ118" s="200"/>
      <c r="VVR118" s="200"/>
      <c r="VVS118" s="200"/>
      <c r="VVT118" s="200"/>
      <c r="VVU118" s="200"/>
      <c r="VVV118" s="200"/>
      <c r="VVW118" s="200"/>
      <c r="VVX118" s="200"/>
      <c r="VVY118" s="200"/>
      <c r="VVZ118" s="200"/>
      <c r="VWA118" s="200"/>
      <c r="VWB118" s="200"/>
      <c r="VWC118" s="200"/>
      <c r="VWD118" s="200"/>
      <c r="VWE118" s="200"/>
      <c r="VWF118" s="200"/>
      <c r="VWG118" s="200"/>
      <c r="VWH118" s="200"/>
      <c r="VWI118" s="200"/>
      <c r="VWJ118" s="200"/>
      <c r="VWK118" s="200"/>
      <c r="VWL118" s="200"/>
      <c r="VWM118" s="200"/>
      <c r="VWN118" s="200"/>
      <c r="VWO118" s="200"/>
      <c r="VWP118" s="200"/>
      <c r="VWQ118" s="200"/>
      <c r="VWR118" s="200"/>
      <c r="VWS118" s="200"/>
      <c r="VWT118" s="200"/>
      <c r="VWU118" s="200"/>
      <c r="VWV118" s="200"/>
      <c r="VWW118" s="200"/>
      <c r="VWX118" s="200"/>
      <c r="VWY118" s="200"/>
      <c r="VWZ118" s="200"/>
      <c r="VXA118" s="200"/>
      <c r="VXB118" s="200"/>
      <c r="VXC118" s="200"/>
      <c r="VXD118" s="200"/>
      <c r="VXE118" s="200"/>
      <c r="VXF118" s="200"/>
      <c r="VXG118" s="200"/>
      <c r="VXH118" s="200"/>
      <c r="VXI118" s="200"/>
      <c r="VXJ118" s="200"/>
      <c r="VXK118" s="200"/>
      <c r="VXL118" s="200"/>
      <c r="VXM118" s="200"/>
      <c r="VXN118" s="200"/>
      <c r="VXO118" s="200"/>
      <c r="VXP118" s="200"/>
      <c r="VXQ118" s="200"/>
      <c r="VXR118" s="200"/>
      <c r="VXS118" s="200"/>
      <c r="VXT118" s="200"/>
      <c r="VXU118" s="200"/>
      <c r="VXV118" s="200"/>
      <c r="VXW118" s="200"/>
      <c r="VXX118" s="200"/>
      <c r="VXY118" s="200"/>
      <c r="VXZ118" s="200"/>
      <c r="VYA118" s="200"/>
      <c r="VYB118" s="200"/>
      <c r="VYC118" s="200"/>
      <c r="VYD118" s="200"/>
      <c r="VYE118" s="200"/>
      <c r="VYF118" s="200"/>
      <c r="VYG118" s="200"/>
      <c r="VYH118" s="200"/>
      <c r="VYI118" s="200"/>
      <c r="VYJ118" s="200"/>
      <c r="VYK118" s="200"/>
      <c r="VYL118" s="200"/>
      <c r="VYM118" s="200"/>
      <c r="VYN118" s="200"/>
      <c r="VYO118" s="200"/>
      <c r="VYP118" s="200"/>
      <c r="VYQ118" s="200"/>
      <c r="VYR118" s="200"/>
      <c r="VYS118" s="200"/>
      <c r="VYT118" s="200"/>
      <c r="VYU118" s="200"/>
      <c r="VYV118" s="200"/>
      <c r="VYW118" s="200"/>
      <c r="VYX118" s="200"/>
      <c r="VYY118" s="200"/>
      <c r="VYZ118" s="200"/>
      <c r="VZA118" s="200"/>
      <c r="VZB118" s="200"/>
      <c r="VZC118" s="200"/>
      <c r="VZD118" s="200"/>
      <c r="VZE118" s="200"/>
      <c r="VZF118" s="200"/>
      <c r="VZG118" s="200"/>
      <c r="VZH118" s="200"/>
      <c r="VZI118" s="200"/>
      <c r="VZJ118" s="200"/>
      <c r="VZK118" s="200"/>
      <c r="VZL118" s="200"/>
      <c r="VZM118" s="200"/>
      <c r="VZN118" s="200"/>
      <c r="VZO118" s="200"/>
      <c r="VZP118" s="200"/>
      <c r="VZQ118" s="200"/>
      <c r="VZR118" s="200"/>
      <c r="VZS118" s="200"/>
      <c r="VZT118" s="200"/>
      <c r="VZU118" s="200"/>
      <c r="VZV118" s="200"/>
      <c r="VZW118" s="200"/>
      <c r="VZX118" s="200"/>
      <c r="VZY118" s="200"/>
      <c r="VZZ118" s="200"/>
      <c r="WAA118" s="200"/>
      <c r="WAB118" s="200"/>
      <c r="WAC118" s="200"/>
      <c r="WAD118" s="200"/>
      <c r="WAE118" s="200"/>
      <c r="WAF118" s="200"/>
      <c r="WAG118" s="200"/>
      <c r="WAH118" s="200"/>
      <c r="WAI118" s="200"/>
      <c r="WAJ118" s="200"/>
      <c r="WAK118" s="200"/>
      <c r="WAL118" s="200"/>
      <c r="WAM118" s="200"/>
      <c r="WAN118" s="200"/>
      <c r="WAO118" s="200"/>
      <c r="WAP118" s="200"/>
      <c r="WAQ118" s="200"/>
      <c r="WAR118" s="200"/>
      <c r="WAS118" s="200"/>
      <c r="WAT118" s="200"/>
      <c r="WAU118" s="200"/>
      <c r="WAV118" s="200"/>
      <c r="WAW118" s="200"/>
      <c r="WAX118" s="200"/>
      <c r="WAY118" s="200"/>
      <c r="WAZ118" s="200"/>
      <c r="WBA118" s="200"/>
      <c r="WBB118" s="200"/>
      <c r="WBC118" s="200"/>
      <c r="WBD118" s="200"/>
      <c r="WBE118" s="200"/>
      <c r="WBF118" s="200"/>
      <c r="WBG118" s="200"/>
      <c r="WBH118" s="200"/>
      <c r="WBI118" s="200"/>
      <c r="WBJ118" s="200"/>
      <c r="WBK118" s="200"/>
      <c r="WBL118" s="200"/>
      <c r="WBM118" s="200"/>
      <c r="WBN118" s="200"/>
      <c r="WBO118" s="200"/>
      <c r="WBP118" s="200"/>
      <c r="WBQ118" s="200"/>
      <c r="WBR118" s="200"/>
      <c r="WBS118" s="200"/>
      <c r="WBT118" s="200"/>
      <c r="WBU118" s="200"/>
      <c r="WBV118" s="200"/>
      <c r="WBW118" s="200"/>
      <c r="WBX118" s="200"/>
      <c r="WBY118" s="200"/>
      <c r="WBZ118" s="200"/>
      <c r="WCA118" s="200"/>
      <c r="WCB118" s="200"/>
      <c r="WCC118" s="200"/>
      <c r="WCD118" s="200"/>
      <c r="WCE118" s="200"/>
      <c r="WCF118" s="200"/>
      <c r="WCG118" s="200"/>
      <c r="WCH118" s="200"/>
      <c r="WCI118" s="200"/>
      <c r="WCJ118" s="200"/>
      <c r="WCK118" s="200"/>
      <c r="WCL118" s="200"/>
      <c r="WCM118" s="200"/>
      <c r="WCN118" s="200"/>
      <c r="WCO118" s="200"/>
      <c r="WCP118" s="200"/>
      <c r="WCQ118" s="200"/>
      <c r="WCR118" s="200"/>
      <c r="WCS118" s="200"/>
      <c r="WCT118" s="200"/>
      <c r="WCU118" s="200"/>
      <c r="WCV118" s="200"/>
      <c r="WCW118" s="200"/>
      <c r="WCX118" s="200"/>
      <c r="WCY118" s="200"/>
      <c r="WCZ118" s="200"/>
      <c r="WDA118" s="200"/>
      <c r="WDB118" s="200"/>
      <c r="WDC118" s="200"/>
      <c r="WDD118" s="200"/>
      <c r="WDE118" s="200"/>
      <c r="WDF118" s="200"/>
      <c r="WDG118" s="200"/>
      <c r="WDH118" s="200"/>
      <c r="WDI118" s="200"/>
      <c r="WDJ118" s="200"/>
      <c r="WDK118" s="200"/>
      <c r="WDL118" s="200"/>
      <c r="WDM118" s="200"/>
      <c r="WDN118" s="200"/>
      <c r="WDO118" s="200"/>
      <c r="WDP118" s="200"/>
      <c r="WDQ118" s="200"/>
      <c r="WDR118" s="200"/>
      <c r="WDS118" s="200"/>
      <c r="WDT118" s="200"/>
      <c r="WDU118" s="200"/>
      <c r="WDV118" s="200"/>
      <c r="WDW118" s="200"/>
      <c r="WDX118" s="200"/>
      <c r="WDY118" s="200"/>
      <c r="WDZ118" s="200"/>
      <c r="WEA118" s="200"/>
      <c r="WEB118" s="200"/>
      <c r="WEC118" s="200"/>
      <c r="WED118" s="200"/>
      <c r="WEE118" s="200"/>
      <c r="WEF118" s="200"/>
      <c r="WEG118" s="200"/>
      <c r="WEH118" s="200"/>
      <c r="WEI118" s="200"/>
      <c r="WEJ118" s="200"/>
      <c r="WEK118" s="200"/>
      <c r="WEL118" s="200"/>
      <c r="WEM118" s="200"/>
      <c r="WEN118" s="200"/>
      <c r="WEO118" s="200"/>
      <c r="WEP118" s="200"/>
      <c r="WEQ118" s="200"/>
      <c r="WER118" s="200"/>
      <c r="WES118" s="200"/>
      <c r="WET118" s="200"/>
      <c r="WEU118" s="200"/>
      <c r="WEV118" s="200"/>
      <c r="WEW118" s="200"/>
      <c r="WEX118" s="200"/>
      <c r="WEY118" s="200"/>
      <c r="WEZ118" s="200"/>
      <c r="WFA118" s="200"/>
      <c r="WFB118" s="200"/>
      <c r="WFC118" s="200"/>
      <c r="WFD118" s="200"/>
      <c r="WFE118" s="200"/>
      <c r="WFF118" s="200"/>
      <c r="WFG118" s="200"/>
      <c r="WFH118" s="200"/>
      <c r="WFI118" s="200"/>
      <c r="WFJ118" s="200"/>
      <c r="WFK118" s="200"/>
      <c r="WFL118" s="200"/>
      <c r="WFM118" s="200"/>
      <c r="WFN118" s="200"/>
      <c r="WFO118" s="200"/>
      <c r="WFP118" s="200"/>
      <c r="WFQ118" s="200"/>
      <c r="WFR118" s="200"/>
      <c r="WFS118" s="200"/>
      <c r="WFT118" s="200"/>
      <c r="WFU118" s="200"/>
      <c r="WFV118" s="200"/>
      <c r="WFW118" s="200"/>
      <c r="WFX118" s="200"/>
      <c r="WFY118" s="200"/>
      <c r="WFZ118" s="200"/>
      <c r="WGA118" s="200"/>
      <c r="WGB118" s="200"/>
      <c r="WGC118" s="200"/>
      <c r="WGD118" s="200"/>
      <c r="WGE118" s="200"/>
      <c r="WGF118" s="200"/>
      <c r="WGG118" s="200"/>
      <c r="WGH118" s="200"/>
      <c r="WGI118" s="200"/>
      <c r="WGJ118" s="200"/>
      <c r="WGK118" s="200"/>
      <c r="WGL118" s="200"/>
      <c r="WGM118" s="200"/>
      <c r="WGN118" s="200"/>
      <c r="WGO118" s="200"/>
      <c r="WGP118" s="200"/>
      <c r="WGQ118" s="200"/>
      <c r="WGR118" s="200"/>
      <c r="WGS118" s="200"/>
      <c r="WGT118" s="200"/>
      <c r="WGU118" s="200"/>
      <c r="WGV118" s="200"/>
      <c r="WGW118" s="200"/>
      <c r="WGX118" s="200"/>
      <c r="WGY118" s="200"/>
      <c r="WGZ118" s="200"/>
      <c r="WHA118" s="200"/>
      <c r="WHB118" s="200"/>
      <c r="WHC118" s="200"/>
      <c r="WHD118" s="200"/>
      <c r="WHE118" s="200"/>
      <c r="WHF118" s="200"/>
      <c r="WHG118" s="200"/>
      <c r="WHH118" s="200"/>
      <c r="WHI118" s="200"/>
      <c r="WHJ118" s="200"/>
      <c r="WHK118" s="200"/>
      <c r="WHL118" s="200"/>
      <c r="WHM118" s="200"/>
      <c r="WHN118" s="200"/>
      <c r="WHO118" s="200"/>
      <c r="WHP118" s="200"/>
      <c r="WHQ118" s="200"/>
      <c r="WHR118" s="200"/>
      <c r="WHS118" s="200"/>
      <c r="WHT118" s="200"/>
      <c r="WHU118" s="200"/>
      <c r="WHV118" s="200"/>
      <c r="WHW118" s="200"/>
      <c r="WHX118" s="200"/>
      <c r="WHY118" s="200"/>
      <c r="WHZ118" s="200"/>
      <c r="WIA118" s="200"/>
      <c r="WIB118" s="200"/>
      <c r="WIC118" s="200"/>
      <c r="WID118" s="200"/>
      <c r="WIE118" s="200"/>
      <c r="WIF118" s="200"/>
      <c r="WIG118" s="200"/>
      <c r="WIH118" s="200"/>
      <c r="WII118" s="200"/>
      <c r="WIJ118" s="200"/>
      <c r="WIK118" s="200"/>
      <c r="WIL118" s="200"/>
      <c r="WIM118" s="200"/>
      <c r="WIN118" s="200"/>
      <c r="WIO118" s="200"/>
      <c r="WIP118" s="200"/>
      <c r="WIQ118" s="200"/>
      <c r="WIR118" s="200"/>
      <c r="WIS118" s="200"/>
      <c r="WIT118" s="200"/>
      <c r="WIU118" s="200"/>
      <c r="WIV118" s="200"/>
      <c r="WIW118" s="200"/>
      <c r="WIX118" s="200"/>
      <c r="WIY118" s="200"/>
      <c r="WIZ118" s="200"/>
      <c r="WJA118" s="200"/>
      <c r="WJB118" s="200"/>
      <c r="WJC118" s="200"/>
      <c r="WJD118" s="200"/>
      <c r="WJE118" s="200"/>
      <c r="WJF118" s="200"/>
      <c r="WJG118" s="200"/>
      <c r="WJH118" s="200"/>
      <c r="WJI118" s="200"/>
      <c r="WJJ118" s="200"/>
      <c r="WJK118" s="200"/>
      <c r="WJL118" s="200"/>
      <c r="WJM118" s="200"/>
      <c r="WJN118" s="200"/>
      <c r="WJO118" s="200"/>
      <c r="WJP118" s="200"/>
      <c r="WJQ118" s="200"/>
      <c r="WJR118" s="200"/>
      <c r="WJS118" s="200"/>
      <c r="WJT118" s="200"/>
      <c r="WJU118" s="200"/>
      <c r="WJV118" s="200"/>
      <c r="WJW118" s="200"/>
      <c r="WJX118" s="200"/>
      <c r="WJY118" s="200"/>
      <c r="WJZ118" s="200"/>
      <c r="WKA118" s="200"/>
      <c r="WKB118" s="200"/>
      <c r="WKC118" s="200"/>
      <c r="WKD118" s="200"/>
      <c r="WKE118" s="200"/>
      <c r="WKF118" s="200"/>
      <c r="WKG118" s="200"/>
      <c r="WKH118" s="200"/>
      <c r="WKI118" s="200"/>
      <c r="WKJ118" s="200"/>
      <c r="WKK118" s="200"/>
      <c r="WKL118" s="200"/>
      <c r="WKM118" s="200"/>
      <c r="WKN118" s="200"/>
      <c r="WKO118" s="200"/>
      <c r="WKP118" s="200"/>
      <c r="WKQ118" s="200"/>
      <c r="WKR118" s="200"/>
      <c r="WKS118" s="200"/>
      <c r="WKT118" s="200"/>
      <c r="WKU118" s="200"/>
      <c r="WKV118" s="200"/>
      <c r="WKW118" s="200"/>
      <c r="WKX118" s="200"/>
      <c r="WKY118" s="200"/>
      <c r="WKZ118" s="200"/>
      <c r="WLA118" s="200"/>
      <c r="WLB118" s="200"/>
      <c r="WLC118" s="200"/>
      <c r="WLD118" s="200"/>
      <c r="WLE118" s="200"/>
      <c r="WLF118" s="200"/>
      <c r="WLG118" s="200"/>
      <c r="WLH118" s="200"/>
      <c r="WLI118" s="200"/>
      <c r="WLJ118" s="200"/>
      <c r="WLK118" s="200"/>
      <c r="WLL118" s="200"/>
      <c r="WLM118" s="200"/>
      <c r="WLN118" s="200"/>
      <c r="WLO118" s="200"/>
      <c r="WLP118" s="200"/>
      <c r="WLQ118" s="200"/>
      <c r="WLR118" s="200"/>
      <c r="WLS118" s="200"/>
      <c r="WLT118" s="200"/>
      <c r="WLU118" s="200"/>
      <c r="WLV118" s="200"/>
      <c r="WLW118" s="200"/>
      <c r="WLX118" s="200"/>
      <c r="WLY118" s="200"/>
      <c r="WLZ118" s="200"/>
      <c r="WMA118" s="200"/>
      <c r="WMB118" s="200"/>
      <c r="WMC118" s="200"/>
      <c r="WMD118" s="200"/>
      <c r="WME118" s="200"/>
      <c r="WMF118" s="200"/>
      <c r="WMG118" s="200"/>
      <c r="WMH118" s="200"/>
      <c r="WMI118" s="200"/>
      <c r="WMJ118" s="200"/>
      <c r="WMK118" s="200"/>
      <c r="WML118" s="200"/>
      <c r="WMM118" s="200"/>
      <c r="WMN118" s="200"/>
      <c r="WMO118" s="200"/>
      <c r="WMP118" s="200"/>
      <c r="WMQ118" s="200"/>
      <c r="WMR118" s="200"/>
      <c r="WMS118" s="200"/>
      <c r="WMT118" s="200"/>
      <c r="WMU118" s="200"/>
      <c r="WMV118" s="200"/>
      <c r="WMW118" s="200"/>
      <c r="WMX118" s="200"/>
      <c r="WMY118" s="200"/>
      <c r="WMZ118" s="200"/>
      <c r="WNA118" s="200"/>
      <c r="WNB118" s="200"/>
      <c r="WNC118" s="200"/>
      <c r="WND118" s="200"/>
      <c r="WNE118" s="200"/>
      <c r="WNF118" s="200"/>
      <c r="WNG118" s="200"/>
      <c r="WNH118" s="200"/>
      <c r="WNI118" s="200"/>
      <c r="WNJ118" s="200"/>
      <c r="WNK118" s="200"/>
      <c r="WNL118" s="200"/>
      <c r="WNM118" s="200"/>
      <c r="WNN118" s="200"/>
      <c r="WNO118" s="200"/>
      <c r="WNP118" s="200"/>
      <c r="WNQ118" s="200"/>
      <c r="WNR118" s="200"/>
      <c r="WNS118" s="200"/>
      <c r="WNT118" s="200"/>
      <c r="WNU118" s="200"/>
      <c r="WNV118" s="200"/>
      <c r="WNW118" s="200"/>
      <c r="WNX118" s="200"/>
      <c r="WNY118" s="200"/>
      <c r="WNZ118" s="200"/>
      <c r="WOA118" s="200"/>
      <c r="WOB118" s="200"/>
      <c r="WOC118" s="200"/>
      <c r="WOD118" s="200"/>
      <c r="WOE118" s="200"/>
      <c r="WOF118" s="200"/>
      <c r="WOG118" s="200"/>
      <c r="WOH118" s="200"/>
      <c r="WOI118" s="200"/>
      <c r="WOJ118" s="200"/>
      <c r="WOK118" s="200"/>
      <c r="WOL118" s="200"/>
      <c r="WOM118" s="200"/>
      <c r="WON118" s="200"/>
      <c r="WOO118" s="200"/>
      <c r="WOP118" s="200"/>
      <c r="WOQ118" s="200"/>
      <c r="WOR118" s="200"/>
      <c r="WOS118" s="200"/>
      <c r="WOT118" s="200"/>
      <c r="WOU118" s="200"/>
      <c r="WOV118" s="200"/>
      <c r="WOW118" s="200"/>
      <c r="WOX118" s="200"/>
      <c r="WOY118" s="200"/>
      <c r="WOZ118" s="200"/>
      <c r="WPA118" s="200"/>
      <c r="WPB118" s="200"/>
      <c r="WPC118" s="200"/>
      <c r="WPD118" s="200"/>
      <c r="WPE118" s="200"/>
      <c r="WPF118" s="200"/>
      <c r="WPG118" s="200"/>
      <c r="WPH118" s="200"/>
      <c r="WPI118" s="200"/>
      <c r="WPJ118" s="200"/>
      <c r="WPK118" s="200"/>
      <c r="WPL118" s="200"/>
      <c r="WPM118" s="200"/>
      <c r="WPN118" s="200"/>
      <c r="WPO118" s="200"/>
      <c r="WPP118" s="200"/>
      <c r="WPQ118" s="200"/>
      <c r="WPR118" s="200"/>
      <c r="WPS118" s="200"/>
      <c r="WPT118" s="200"/>
      <c r="WPU118" s="200"/>
      <c r="WPV118" s="200"/>
      <c r="WPW118" s="200"/>
      <c r="WPX118" s="200"/>
      <c r="WPY118" s="200"/>
      <c r="WPZ118" s="200"/>
      <c r="WQA118" s="200"/>
      <c r="WQB118" s="200"/>
      <c r="WQC118" s="200"/>
      <c r="WQD118" s="200"/>
      <c r="WQE118" s="200"/>
      <c r="WQF118" s="200"/>
      <c r="WQG118" s="200"/>
      <c r="WQH118" s="200"/>
      <c r="WQI118" s="200"/>
      <c r="WQJ118" s="200"/>
      <c r="WQK118" s="200"/>
      <c r="WQL118" s="200"/>
      <c r="WQM118" s="200"/>
      <c r="WQN118" s="200"/>
      <c r="WQO118" s="200"/>
      <c r="WQP118" s="200"/>
      <c r="WQQ118" s="200"/>
      <c r="WQR118" s="200"/>
      <c r="WQS118" s="200"/>
      <c r="WQT118" s="200"/>
      <c r="WQU118" s="200"/>
      <c r="WQV118" s="200"/>
      <c r="WQW118" s="200"/>
      <c r="WQX118" s="200"/>
      <c r="WQY118" s="200"/>
      <c r="WQZ118" s="200"/>
      <c r="WRA118" s="200"/>
      <c r="WRB118" s="200"/>
      <c r="WRC118" s="200"/>
      <c r="WRD118" s="200"/>
      <c r="WRE118" s="200"/>
      <c r="WRF118" s="200"/>
      <c r="WRG118" s="200"/>
      <c r="WRH118" s="200"/>
      <c r="WRI118" s="200"/>
      <c r="WRJ118" s="200"/>
      <c r="WRK118" s="200"/>
      <c r="WRL118" s="200"/>
      <c r="WRM118" s="200"/>
      <c r="WRN118" s="200"/>
      <c r="WRO118" s="200"/>
      <c r="WRP118" s="200"/>
      <c r="WRQ118" s="200"/>
      <c r="WRR118" s="200"/>
      <c r="WRS118" s="200"/>
      <c r="WRT118" s="200"/>
      <c r="WRU118" s="200"/>
      <c r="WRV118" s="200"/>
      <c r="WRW118" s="200"/>
      <c r="WRX118" s="200"/>
      <c r="WRY118" s="200"/>
      <c r="WRZ118" s="200"/>
      <c r="WSA118" s="200"/>
      <c r="WSB118" s="200"/>
      <c r="WSC118" s="200"/>
      <c r="WSD118" s="200"/>
      <c r="WSE118" s="200"/>
      <c r="WSF118" s="200"/>
      <c r="WSG118" s="200"/>
      <c r="WSH118" s="200"/>
      <c r="WSI118" s="200"/>
      <c r="WSJ118" s="200"/>
      <c r="WSK118" s="200"/>
      <c r="WSL118" s="200"/>
      <c r="WSM118" s="200"/>
      <c r="WSN118" s="200"/>
      <c r="WSO118" s="200"/>
      <c r="WSP118" s="200"/>
      <c r="WSQ118" s="200"/>
      <c r="WSR118" s="200"/>
      <c r="WSS118" s="200"/>
      <c r="WST118" s="200"/>
      <c r="WSU118" s="200"/>
      <c r="WSV118" s="200"/>
      <c r="WSW118" s="200"/>
      <c r="WSX118" s="200"/>
      <c r="WSY118" s="200"/>
      <c r="WSZ118" s="200"/>
      <c r="WTA118" s="200"/>
      <c r="WTB118" s="200"/>
      <c r="WTC118" s="200"/>
      <c r="WTD118" s="200"/>
      <c r="WTE118" s="200"/>
      <c r="WTF118" s="200"/>
      <c r="WTG118" s="200"/>
      <c r="WTH118" s="200"/>
      <c r="WTI118" s="200"/>
      <c r="WTJ118" s="200"/>
      <c r="WTK118" s="200"/>
      <c r="WTL118" s="200"/>
      <c r="WTM118" s="200"/>
      <c r="WTN118" s="200"/>
      <c r="WTO118" s="200"/>
      <c r="WTP118" s="200"/>
      <c r="WTQ118" s="200"/>
      <c r="WTR118" s="200"/>
      <c r="WTS118" s="200"/>
      <c r="WTT118" s="200"/>
      <c r="WTU118" s="200"/>
      <c r="WTV118" s="200"/>
      <c r="WTW118" s="200"/>
      <c r="WTX118" s="200"/>
      <c r="WTY118" s="200"/>
      <c r="WTZ118" s="200"/>
      <c r="WUA118" s="200"/>
      <c r="WUB118" s="200"/>
      <c r="WUC118" s="200"/>
      <c r="WUD118" s="200"/>
      <c r="WUE118" s="200"/>
      <c r="WUF118" s="200"/>
      <c r="WUG118" s="200"/>
      <c r="WUH118" s="200"/>
      <c r="WUI118" s="200"/>
      <c r="WUJ118" s="200"/>
      <c r="WUK118" s="200"/>
      <c r="WUL118" s="200"/>
      <c r="WUM118" s="200"/>
      <c r="WUN118" s="200"/>
      <c r="WUO118" s="200"/>
      <c r="WUP118" s="200"/>
      <c r="WUQ118" s="200"/>
      <c r="WUR118" s="200"/>
      <c r="WUS118" s="200"/>
      <c r="WUT118" s="200"/>
      <c r="WUU118" s="200"/>
      <c r="WUV118" s="200"/>
      <c r="WUW118" s="200"/>
      <c r="WUX118" s="200"/>
      <c r="WUY118" s="200"/>
      <c r="WUZ118" s="200"/>
      <c r="WVA118" s="200"/>
      <c r="WVB118" s="200"/>
      <c r="WVC118" s="200"/>
      <c r="WVD118" s="200"/>
      <c r="WVE118" s="200"/>
      <c r="WVF118" s="200"/>
      <c r="WVG118" s="200"/>
      <c r="WVH118" s="200"/>
      <c r="WVI118" s="200"/>
      <c r="WVJ118" s="200"/>
      <c r="WVK118" s="200"/>
      <c r="WVL118" s="200"/>
      <c r="WVM118" s="200"/>
      <c r="WVN118" s="200"/>
      <c r="WVO118" s="200"/>
      <c r="WVP118" s="200"/>
      <c r="WVQ118" s="200"/>
      <c r="WVR118" s="200"/>
      <c r="WVS118" s="200"/>
      <c r="WVT118" s="200"/>
      <c r="WVU118" s="200"/>
      <c r="WVV118" s="200"/>
      <c r="WVW118" s="200"/>
      <c r="WVX118" s="200"/>
      <c r="WVY118" s="200"/>
      <c r="WVZ118" s="200"/>
      <c r="WWA118" s="200"/>
      <c r="WWB118" s="200"/>
      <c r="WWC118" s="200"/>
      <c r="WWD118" s="200"/>
      <c r="WWE118" s="200"/>
      <c r="WWF118" s="200"/>
      <c r="WWG118" s="200"/>
      <c r="WWH118" s="200"/>
      <c r="WWI118" s="200"/>
      <c r="WWJ118" s="200"/>
      <c r="WWK118" s="200"/>
      <c r="WWL118" s="200"/>
      <c r="WWM118" s="200"/>
      <c r="WWN118" s="200"/>
      <c r="WWO118" s="200"/>
      <c r="WWP118" s="200"/>
      <c r="WWQ118" s="200"/>
      <c r="WWR118" s="200"/>
      <c r="WWS118" s="200"/>
      <c r="WWT118" s="200"/>
      <c r="WWU118" s="200"/>
      <c r="WWV118" s="200"/>
      <c r="WWW118" s="200"/>
      <c r="WWX118" s="200"/>
      <c r="WWY118" s="200"/>
      <c r="WWZ118" s="200"/>
      <c r="WXA118" s="200"/>
      <c r="WXB118" s="200"/>
      <c r="WXC118" s="200"/>
      <c r="WXD118" s="200"/>
      <c r="WXE118" s="200"/>
      <c r="WXF118" s="200"/>
      <c r="WXG118" s="200"/>
      <c r="WXH118" s="200"/>
      <c r="WXI118" s="200"/>
      <c r="WXJ118" s="200"/>
      <c r="WXK118" s="200"/>
      <c r="WXL118" s="200"/>
      <c r="WXM118" s="200"/>
      <c r="WXN118" s="200"/>
      <c r="WXO118" s="200"/>
      <c r="WXP118" s="200"/>
      <c r="WXQ118" s="200"/>
      <c r="WXR118" s="200"/>
      <c r="WXS118" s="200"/>
      <c r="WXT118" s="200"/>
      <c r="WXU118" s="200"/>
      <c r="WXV118" s="200"/>
      <c r="WXW118" s="200"/>
      <c r="WXX118" s="200"/>
      <c r="WXY118" s="200"/>
      <c r="WXZ118" s="200"/>
      <c r="WYA118" s="200"/>
      <c r="WYB118" s="200"/>
      <c r="WYC118" s="200"/>
      <c r="WYD118" s="200"/>
      <c r="WYE118" s="200"/>
      <c r="WYF118" s="200"/>
      <c r="WYG118" s="200"/>
      <c r="WYH118" s="200"/>
      <c r="WYI118" s="200"/>
      <c r="WYJ118" s="200"/>
      <c r="WYK118" s="200"/>
      <c r="WYL118" s="200"/>
      <c r="WYM118" s="200"/>
      <c r="WYN118" s="200"/>
      <c r="WYO118" s="200"/>
      <c r="WYP118" s="200"/>
      <c r="WYQ118" s="200"/>
      <c r="WYR118" s="200"/>
      <c r="WYS118" s="200"/>
      <c r="WYT118" s="200"/>
      <c r="WYU118" s="200"/>
      <c r="WYV118" s="200"/>
      <c r="WYW118" s="200"/>
      <c r="WYX118" s="200"/>
      <c r="WYY118" s="200"/>
      <c r="WYZ118" s="200"/>
      <c r="WZA118" s="200"/>
      <c r="WZB118" s="200"/>
      <c r="WZC118" s="200"/>
      <c r="WZD118" s="200"/>
      <c r="WZE118" s="200"/>
      <c r="WZF118" s="200"/>
      <c r="WZG118" s="200"/>
      <c r="WZH118" s="200"/>
      <c r="WZI118" s="200"/>
      <c r="WZJ118" s="200"/>
      <c r="WZK118" s="200"/>
      <c r="WZL118" s="200"/>
      <c r="WZM118" s="200"/>
      <c r="WZN118" s="200"/>
      <c r="WZO118" s="200"/>
      <c r="WZP118" s="200"/>
      <c r="WZQ118" s="200"/>
      <c r="WZR118" s="200"/>
      <c r="WZS118" s="200"/>
      <c r="WZT118" s="200"/>
      <c r="WZU118" s="200"/>
      <c r="WZV118" s="200"/>
      <c r="WZW118" s="200"/>
      <c r="WZX118" s="200"/>
      <c r="WZY118" s="200"/>
      <c r="WZZ118" s="200"/>
      <c r="XAA118" s="200"/>
      <c r="XAB118" s="200"/>
      <c r="XAC118" s="200"/>
      <c r="XAD118" s="200"/>
      <c r="XAE118" s="200"/>
      <c r="XAF118" s="200"/>
      <c r="XAG118" s="200"/>
      <c r="XAH118" s="200"/>
      <c r="XAI118" s="200"/>
      <c r="XAJ118" s="200"/>
      <c r="XAK118" s="200"/>
      <c r="XAL118" s="200"/>
      <c r="XAM118" s="200"/>
      <c r="XAN118" s="200"/>
      <c r="XAO118" s="200"/>
      <c r="XAP118" s="200"/>
      <c r="XAQ118" s="200"/>
      <c r="XAR118" s="200"/>
      <c r="XAS118" s="200"/>
      <c r="XAT118" s="200"/>
      <c r="XAU118" s="200"/>
      <c r="XAV118" s="200"/>
      <c r="XAW118" s="200"/>
      <c r="XAX118" s="200"/>
      <c r="XAY118" s="200"/>
      <c r="XAZ118" s="200"/>
      <c r="XBA118" s="200"/>
      <c r="XBB118" s="200"/>
      <c r="XBC118" s="200"/>
      <c r="XBD118" s="200"/>
      <c r="XBE118" s="200"/>
      <c r="XBF118" s="200"/>
      <c r="XBG118" s="200"/>
      <c r="XBH118" s="200"/>
      <c r="XBI118" s="200"/>
      <c r="XBJ118" s="200"/>
      <c r="XBK118" s="200"/>
      <c r="XBL118" s="200"/>
      <c r="XBM118" s="200"/>
      <c r="XBN118" s="200"/>
      <c r="XBO118" s="200"/>
      <c r="XBP118" s="200"/>
      <c r="XBQ118" s="200"/>
      <c r="XBR118" s="200"/>
      <c r="XBS118" s="200"/>
      <c r="XBT118" s="200"/>
      <c r="XBU118" s="200"/>
      <c r="XBV118" s="200"/>
      <c r="XBW118" s="200"/>
      <c r="XBX118" s="200"/>
      <c r="XBY118" s="200"/>
      <c r="XBZ118" s="200"/>
      <c r="XCA118" s="200"/>
      <c r="XCB118" s="200"/>
      <c r="XCC118" s="200"/>
      <c r="XCD118" s="200"/>
      <c r="XCE118" s="200"/>
      <c r="XCF118" s="200"/>
      <c r="XCG118" s="200"/>
      <c r="XCH118" s="200"/>
      <c r="XCI118" s="200"/>
      <c r="XCJ118" s="200"/>
      <c r="XCK118" s="200"/>
      <c r="XCL118" s="200"/>
      <c r="XCM118" s="200"/>
      <c r="XCN118" s="200"/>
      <c r="XCO118" s="200"/>
      <c r="XCP118" s="200"/>
      <c r="XCQ118" s="200"/>
      <c r="XCR118" s="200"/>
      <c r="XCS118" s="200"/>
      <c r="XCT118" s="200"/>
      <c r="XCU118" s="200"/>
      <c r="XCV118" s="200"/>
      <c r="XCW118" s="200"/>
      <c r="XCX118" s="200"/>
      <c r="XCY118" s="200"/>
      <c r="XCZ118" s="200"/>
      <c r="XDA118" s="200"/>
      <c r="XDB118" s="200"/>
      <c r="XDC118" s="200"/>
      <c r="XDD118" s="200"/>
      <c r="XDE118" s="200"/>
      <c r="XDF118" s="200"/>
      <c r="XDG118" s="200"/>
      <c r="XDH118" s="200"/>
      <c r="XDI118" s="200"/>
      <c r="XDJ118" s="200"/>
      <c r="XDK118" s="200"/>
      <c r="XDL118" s="200"/>
      <c r="XDM118" s="200"/>
      <c r="XDN118" s="200"/>
      <c r="XDO118" s="200"/>
      <c r="XDP118" s="200"/>
      <c r="XDQ118" s="200"/>
      <c r="XDR118" s="200"/>
      <c r="XDS118" s="200"/>
      <c r="XDT118" s="200"/>
      <c r="XDU118" s="200"/>
      <c r="XDV118" s="200"/>
      <c r="XDW118" s="200"/>
      <c r="XDX118" s="200"/>
      <c r="XDY118" s="200"/>
      <c r="XDZ118" s="200"/>
      <c r="XEA118" s="200"/>
      <c r="XEB118" s="200"/>
      <c r="XEC118" s="200"/>
      <c r="XED118" s="200"/>
      <c r="XEE118" s="200"/>
      <c r="XEF118" s="200"/>
      <c r="XEG118" s="200"/>
      <c r="XEH118" s="200"/>
      <c r="XEI118" s="200"/>
      <c r="XEJ118" s="200"/>
      <c r="XEK118" s="200"/>
      <c r="XEL118" s="200"/>
      <c r="XEM118" s="200"/>
      <c r="XEN118" s="200"/>
      <c r="XEO118" s="200"/>
      <c r="XEP118" s="200"/>
      <c r="XEQ118" s="200"/>
      <c r="XER118" s="200"/>
      <c r="XES118" s="200"/>
      <c r="XET118" s="200"/>
      <c r="XEU118" s="200"/>
      <c r="XEV118" s="200"/>
      <c r="XEW118" s="200"/>
      <c r="XEX118" s="200"/>
      <c r="XEY118" s="200"/>
      <c r="XEZ118" s="200"/>
      <c r="XFA118" s="200"/>
      <c r="XFB118" s="200"/>
    </row>
    <row r="119" spans="1:16382" s="151" customFormat="1" ht="12" customHeight="1">
      <c r="A119" s="148" t="s">
        <v>617</v>
      </c>
      <c r="B119" s="148" t="s">
        <v>618</v>
      </c>
      <c r="C119" s="181">
        <f>2.3*4.33</f>
        <v>9.9589999999999996</v>
      </c>
      <c r="D119" s="181">
        <f>2.31*4.33</f>
        <v>10.0023</v>
      </c>
      <c r="E119" s="202"/>
      <c r="F119" s="202"/>
      <c r="G119" s="153">
        <v>11791.71</v>
      </c>
      <c r="H119" s="153">
        <v>13153.91</v>
      </c>
      <c r="I119" s="153">
        <v>13350.81</v>
      </c>
      <c r="J119" s="153">
        <v>13586.26</v>
      </c>
      <c r="K119" s="153">
        <v>13876.929999999998</v>
      </c>
      <c r="L119" s="153">
        <v>13932.330000000002</v>
      </c>
      <c r="M119" s="153">
        <v>13936.91</v>
      </c>
      <c r="N119" s="153">
        <v>14036.529999999999</v>
      </c>
      <c r="O119" s="153">
        <v>13912.6</v>
      </c>
      <c r="P119" s="153">
        <v>13790.970000000001</v>
      </c>
      <c r="Q119" s="153">
        <v>13815.49</v>
      </c>
      <c r="R119" s="153">
        <v>13874.3</v>
      </c>
      <c r="S119" s="153">
        <v>163058.75</v>
      </c>
      <c r="T119" s="202"/>
      <c r="U119" s="183">
        <f t="shared" si="56"/>
        <v>1184.0255045687318</v>
      </c>
      <c r="V119" s="183">
        <f t="shared" si="57"/>
        <v>1320.8063058540015</v>
      </c>
      <c r="W119" s="183">
        <f t="shared" si="58"/>
        <v>1340.5773672055427</v>
      </c>
      <c r="X119" s="183">
        <f t="shared" si="59"/>
        <v>1364.2192991264185</v>
      </c>
      <c r="Y119" s="183">
        <f t="shared" si="60"/>
        <v>1393.4059644542624</v>
      </c>
      <c r="Z119" s="183">
        <f t="shared" si="61"/>
        <v>1392.9126300950784</v>
      </c>
      <c r="AA119" s="183">
        <f t="shared" si="62"/>
        <v>1393.3705247793007</v>
      </c>
      <c r="AB119" s="183">
        <f t="shared" si="63"/>
        <v>1403.3302340461694</v>
      </c>
      <c r="AC119" s="183">
        <f t="shared" si="64"/>
        <v>1390.9400837807304</v>
      </c>
      <c r="AD119" s="183">
        <f t="shared" si="65"/>
        <v>1378.7798806274559</v>
      </c>
      <c r="AE119" s="183">
        <f t="shared" si="66"/>
        <v>1381.2313167971367</v>
      </c>
      <c r="AF119" s="183">
        <f t="shared" si="67"/>
        <v>1387.11096447817</v>
      </c>
      <c r="AG119" s="183">
        <f t="shared" si="51"/>
        <v>16330.710075812998</v>
      </c>
      <c r="AH119" s="184">
        <f t="shared" si="52"/>
        <v>1360.8925063177498</v>
      </c>
      <c r="AI119" s="200"/>
      <c r="AK119" s="200"/>
      <c r="AL119" s="200"/>
      <c r="AM119" s="200"/>
      <c r="AN119" s="200"/>
      <c r="AO119" s="200"/>
      <c r="AP119" s="200"/>
      <c r="AQ119" s="188">
        <v>1360.8925063177498</v>
      </c>
      <c r="AR119" s="200"/>
      <c r="AS119" s="185">
        <f t="shared" si="53"/>
        <v>10.58869903536379</v>
      </c>
      <c r="AT119" s="186">
        <f t="shared" si="54"/>
        <v>172920.97402656681</v>
      </c>
      <c r="AU119" s="186"/>
      <c r="AV119" s="187">
        <f t="shared" si="55"/>
        <v>9862.2240265668079</v>
      </c>
      <c r="AW119" s="184" t="e">
        <f>+INDEX('DF Calcs'!E:E,MATCH(A119,'DF Calcs'!C:C,0))-AQ119</f>
        <v>#N/A</v>
      </c>
      <c r="AX119" s="200"/>
      <c r="AY119" s="200"/>
      <c r="AZ119" s="200"/>
      <c r="BA119" s="200"/>
      <c r="BB119" s="200"/>
      <c r="BC119" s="200"/>
      <c r="BD119" s="200"/>
      <c r="BE119" s="188">
        <f t="shared" si="48"/>
        <v>0</v>
      </c>
      <c r="BF119" s="200"/>
      <c r="BG119" s="188">
        <f t="shared" si="49"/>
        <v>0</v>
      </c>
      <c r="BH119" s="200"/>
      <c r="BI119" s="188">
        <f t="shared" si="50"/>
        <v>0</v>
      </c>
      <c r="BJ119" s="200"/>
      <c r="BK119" s="200"/>
      <c r="BL119" s="200"/>
      <c r="BM119" s="200"/>
      <c r="BN119" s="200"/>
      <c r="BO119" s="200"/>
      <c r="BP119" s="200"/>
      <c r="BQ119" s="200"/>
      <c r="BR119" s="200"/>
      <c r="BS119" s="200"/>
      <c r="BT119" s="200"/>
      <c r="BU119" s="200"/>
      <c r="BV119" s="200"/>
      <c r="BW119" s="200"/>
      <c r="BX119" s="200"/>
      <c r="BY119" s="200"/>
      <c r="BZ119" s="200"/>
      <c r="CA119" s="200"/>
      <c r="CB119" s="200"/>
      <c r="CC119" s="200"/>
      <c r="CD119" s="200"/>
      <c r="CE119" s="200"/>
      <c r="CF119" s="200"/>
      <c r="CG119" s="200"/>
      <c r="CH119" s="200"/>
      <c r="CI119" s="200"/>
      <c r="CJ119" s="200"/>
      <c r="CK119" s="200"/>
      <c r="CL119" s="200"/>
      <c r="CM119" s="200"/>
      <c r="CN119" s="200"/>
      <c r="CO119" s="200"/>
      <c r="CP119" s="200"/>
      <c r="CQ119" s="200"/>
      <c r="CR119" s="200"/>
      <c r="CS119" s="200"/>
      <c r="CT119" s="200"/>
      <c r="CU119" s="200"/>
      <c r="CV119" s="200"/>
      <c r="CW119" s="200"/>
      <c r="CX119" s="200"/>
      <c r="CY119" s="200"/>
      <c r="CZ119" s="200"/>
      <c r="DA119" s="200"/>
      <c r="DB119" s="200"/>
      <c r="DC119" s="200"/>
      <c r="DD119" s="200"/>
      <c r="DE119" s="200"/>
      <c r="DF119" s="200"/>
      <c r="DG119" s="200"/>
      <c r="DH119" s="200"/>
      <c r="DI119" s="200"/>
      <c r="DJ119" s="200"/>
      <c r="DK119" s="200"/>
      <c r="DL119" s="200"/>
      <c r="DM119" s="200"/>
      <c r="DN119" s="200"/>
      <c r="DO119" s="200"/>
      <c r="DP119" s="200"/>
      <c r="DQ119" s="200"/>
      <c r="DR119" s="200"/>
      <c r="DS119" s="200"/>
      <c r="DT119" s="200"/>
      <c r="DU119" s="200"/>
      <c r="DV119" s="200"/>
      <c r="DW119" s="200"/>
      <c r="DX119" s="200"/>
      <c r="DY119" s="200"/>
      <c r="DZ119" s="200"/>
      <c r="EA119" s="200"/>
      <c r="EB119" s="200"/>
      <c r="EC119" s="200"/>
      <c r="ED119" s="200"/>
      <c r="EE119" s="200"/>
      <c r="EF119" s="200"/>
      <c r="EG119" s="200"/>
      <c r="EH119" s="200"/>
      <c r="EI119" s="200"/>
      <c r="EJ119" s="200"/>
      <c r="EK119" s="200"/>
      <c r="EL119" s="200"/>
      <c r="EM119" s="200"/>
      <c r="EN119" s="200"/>
      <c r="EO119" s="200"/>
      <c r="EP119" s="200"/>
      <c r="EQ119" s="200"/>
      <c r="ER119" s="200"/>
      <c r="ES119" s="200"/>
      <c r="ET119" s="200"/>
      <c r="EU119" s="200"/>
      <c r="EV119" s="200"/>
      <c r="EW119" s="200"/>
      <c r="EX119" s="200"/>
      <c r="EY119" s="200"/>
      <c r="EZ119" s="200"/>
      <c r="FA119" s="200"/>
      <c r="FB119" s="200"/>
      <c r="FC119" s="200"/>
      <c r="FD119" s="200"/>
      <c r="FE119" s="200"/>
      <c r="FF119" s="200"/>
      <c r="FG119" s="200"/>
      <c r="FH119" s="200"/>
      <c r="FI119" s="200"/>
      <c r="FJ119" s="200"/>
      <c r="FK119" s="200"/>
      <c r="FL119" s="200"/>
      <c r="FM119" s="200"/>
      <c r="FN119" s="200"/>
      <c r="FO119" s="200"/>
      <c r="FP119" s="200"/>
      <c r="FQ119" s="200"/>
      <c r="FR119" s="200"/>
      <c r="FS119" s="200"/>
      <c r="FT119" s="200"/>
      <c r="FU119" s="200"/>
      <c r="FV119" s="200"/>
      <c r="FW119" s="200"/>
      <c r="FX119" s="200"/>
      <c r="FY119" s="200"/>
      <c r="FZ119" s="200"/>
      <c r="GA119" s="200"/>
      <c r="GB119" s="200"/>
      <c r="GC119" s="200"/>
      <c r="GD119" s="200"/>
      <c r="GE119" s="200"/>
      <c r="GF119" s="200"/>
      <c r="GG119" s="200"/>
      <c r="GH119" s="200"/>
      <c r="GI119" s="200"/>
      <c r="GJ119" s="200"/>
      <c r="GK119" s="200"/>
      <c r="GL119" s="200"/>
      <c r="GM119" s="200"/>
      <c r="GN119" s="200"/>
      <c r="GO119" s="200"/>
      <c r="GP119" s="200"/>
      <c r="GQ119" s="200"/>
      <c r="GR119" s="200"/>
      <c r="GS119" s="200"/>
      <c r="GT119" s="200"/>
      <c r="GU119" s="200"/>
      <c r="GV119" s="200"/>
      <c r="GW119" s="200"/>
      <c r="GX119" s="200"/>
      <c r="GY119" s="200"/>
      <c r="GZ119" s="200"/>
      <c r="HA119" s="200"/>
      <c r="HB119" s="200"/>
      <c r="HC119" s="200"/>
      <c r="HD119" s="200"/>
      <c r="HE119" s="200"/>
      <c r="HF119" s="200"/>
      <c r="HG119" s="200"/>
      <c r="HH119" s="200"/>
      <c r="HI119" s="200"/>
      <c r="HJ119" s="200"/>
      <c r="HK119" s="200"/>
      <c r="HL119" s="200"/>
      <c r="HM119" s="200"/>
      <c r="HN119" s="200"/>
      <c r="HO119" s="200"/>
      <c r="HP119" s="200"/>
      <c r="HQ119" s="200"/>
      <c r="HR119" s="200"/>
      <c r="HS119" s="200"/>
      <c r="HT119" s="200"/>
      <c r="HU119" s="200"/>
      <c r="HV119" s="200"/>
      <c r="HW119" s="200"/>
      <c r="HX119" s="200"/>
      <c r="HY119" s="200"/>
      <c r="HZ119" s="200"/>
      <c r="IA119" s="200"/>
      <c r="IB119" s="200"/>
      <c r="IC119" s="200"/>
      <c r="ID119" s="200"/>
      <c r="IE119" s="200"/>
      <c r="IF119" s="200"/>
      <c r="IG119" s="200"/>
      <c r="IH119" s="200"/>
      <c r="II119" s="200"/>
      <c r="IJ119" s="200"/>
      <c r="IK119" s="200"/>
      <c r="IL119" s="200"/>
      <c r="IM119" s="200"/>
      <c r="IN119" s="200"/>
      <c r="IO119" s="200"/>
      <c r="IP119" s="200"/>
      <c r="IQ119" s="200"/>
      <c r="IR119" s="200"/>
      <c r="IS119" s="200"/>
      <c r="IT119" s="200"/>
      <c r="IU119" s="200"/>
      <c r="IV119" s="200"/>
      <c r="IW119" s="200"/>
      <c r="IX119" s="200"/>
      <c r="IY119" s="200"/>
      <c r="IZ119" s="200"/>
      <c r="JA119" s="200"/>
      <c r="JB119" s="200"/>
      <c r="JC119" s="200"/>
      <c r="JD119" s="200"/>
      <c r="JE119" s="200"/>
      <c r="JF119" s="200"/>
      <c r="JG119" s="200"/>
      <c r="JH119" s="200"/>
      <c r="JI119" s="200"/>
      <c r="JJ119" s="200"/>
      <c r="JK119" s="200"/>
      <c r="JL119" s="200"/>
      <c r="JM119" s="200"/>
      <c r="JN119" s="200"/>
      <c r="JO119" s="200"/>
      <c r="JP119" s="200"/>
      <c r="JQ119" s="200"/>
      <c r="JR119" s="200"/>
      <c r="JS119" s="200"/>
      <c r="JT119" s="200"/>
      <c r="JU119" s="200"/>
      <c r="JV119" s="200"/>
      <c r="JW119" s="200"/>
      <c r="JX119" s="200"/>
      <c r="JY119" s="200"/>
      <c r="JZ119" s="200"/>
      <c r="KA119" s="200"/>
      <c r="KB119" s="200"/>
      <c r="KC119" s="200"/>
      <c r="KD119" s="200"/>
      <c r="KE119" s="200"/>
      <c r="KF119" s="200"/>
      <c r="KG119" s="200"/>
      <c r="KH119" s="200"/>
      <c r="KI119" s="200"/>
      <c r="KJ119" s="200"/>
      <c r="KK119" s="200"/>
      <c r="KL119" s="200"/>
      <c r="KM119" s="200"/>
      <c r="KN119" s="200"/>
      <c r="KO119" s="200"/>
      <c r="KP119" s="200"/>
      <c r="KQ119" s="200"/>
      <c r="KR119" s="200"/>
      <c r="KS119" s="200"/>
      <c r="KT119" s="200"/>
      <c r="KU119" s="200"/>
      <c r="KV119" s="200"/>
      <c r="KW119" s="200"/>
      <c r="KX119" s="200"/>
      <c r="KY119" s="200"/>
      <c r="KZ119" s="200"/>
      <c r="LA119" s="200"/>
      <c r="LB119" s="200"/>
      <c r="LC119" s="200"/>
      <c r="LD119" s="200"/>
      <c r="LE119" s="200"/>
      <c r="LF119" s="200"/>
      <c r="LG119" s="200"/>
      <c r="LH119" s="200"/>
      <c r="LI119" s="200"/>
      <c r="LJ119" s="200"/>
      <c r="LK119" s="200"/>
      <c r="LL119" s="200"/>
      <c r="LM119" s="200"/>
      <c r="LN119" s="200"/>
      <c r="LO119" s="200"/>
      <c r="LP119" s="200"/>
      <c r="LQ119" s="200"/>
      <c r="LR119" s="200"/>
      <c r="LS119" s="200"/>
      <c r="LT119" s="200"/>
      <c r="LU119" s="200"/>
      <c r="LV119" s="200"/>
      <c r="LW119" s="200"/>
      <c r="LX119" s="200"/>
      <c r="LY119" s="200"/>
      <c r="LZ119" s="200"/>
      <c r="MA119" s="200"/>
      <c r="MB119" s="200"/>
      <c r="MC119" s="200"/>
      <c r="MD119" s="200"/>
      <c r="ME119" s="200"/>
      <c r="MF119" s="200"/>
      <c r="MG119" s="200"/>
      <c r="MH119" s="200"/>
      <c r="MI119" s="200"/>
      <c r="MJ119" s="200"/>
      <c r="MK119" s="200"/>
      <c r="ML119" s="200"/>
      <c r="MM119" s="200"/>
      <c r="MN119" s="200"/>
      <c r="MO119" s="200"/>
      <c r="MP119" s="200"/>
      <c r="MQ119" s="200"/>
      <c r="MR119" s="200"/>
      <c r="MS119" s="200"/>
      <c r="MT119" s="200"/>
      <c r="MU119" s="200"/>
      <c r="MV119" s="200"/>
      <c r="MW119" s="200"/>
      <c r="MX119" s="200"/>
      <c r="MY119" s="200"/>
      <c r="MZ119" s="200"/>
      <c r="NA119" s="200"/>
      <c r="NB119" s="200"/>
      <c r="NC119" s="200"/>
      <c r="ND119" s="200"/>
      <c r="NE119" s="200"/>
      <c r="NF119" s="200"/>
      <c r="NG119" s="200"/>
      <c r="NH119" s="200"/>
      <c r="NI119" s="200"/>
      <c r="NJ119" s="200"/>
      <c r="NK119" s="200"/>
      <c r="NL119" s="200"/>
      <c r="NM119" s="200"/>
      <c r="NN119" s="200"/>
      <c r="NO119" s="200"/>
      <c r="NP119" s="200"/>
      <c r="NQ119" s="200"/>
      <c r="NR119" s="200"/>
      <c r="NS119" s="200"/>
      <c r="NT119" s="200"/>
      <c r="NU119" s="200"/>
      <c r="NV119" s="200"/>
      <c r="NW119" s="200"/>
      <c r="NX119" s="200"/>
      <c r="NY119" s="200"/>
      <c r="NZ119" s="200"/>
      <c r="OA119" s="200"/>
      <c r="OB119" s="200"/>
      <c r="OC119" s="200"/>
      <c r="OD119" s="200"/>
      <c r="OE119" s="200"/>
      <c r="OF119" s="200"/>
      <c r="OG119" s="200"/>
      <c r="OH119" s="200"/>
      <c r="OI119" s="200"/>
      <c r="OJ119" s="200"/>
      <c r="OK119" s="200"/>
      <c r="OL119" s="200"/>
      <c r="OM119" s="200"/>
      <c r="ON119" s="200"/>
      <c r="OO119" s="200"/>
      <c r="OP119" s="200"/>
      <c r="OQ119" s="200"/>
      <c r="OR119" s="200"/>
      <c r="OS119" s="200"/>
      <c r="OT119" s="200"/>
      <c r="OU119" s="200"/>
      <c r="OV119" s="200"/>
      <c r="OW119" s="200"/>
      <c r="OX119" s="200"/>
      <c r="OY119" s="200"/>
      <c r="OZ119" s="200"/>
      <c r="PA119" s="200"/>
      <c r="PB119" s="200"/>
      <c r="PC119" s="200"/>
      <c r="PD119" s="200"/>
      <c r="PE119" s="200"/>
      <c r="PF119" s="200"/>
      <c r="PG119" s="200"/>
      <c r="PH119" s="200"/>
      <c r="PI119" s="200"/>
      <c r="PJ119" s="200"/>
      <c r="PK119" s="200"/>
      <c r="PL119" s="200"/>
      <c r="PM119" s="200"/>
      <c r="PN119" s="200"/>
      <c r="PO119" s="200"/>
      <c r="PP119" s="200"/>
      <c r="PQ119" s="200"/>
      <c r="PR119" s="200"/>
      <c r="PS119" s="200"/>
      <c r="PT119" s="200"/>
      <c r="PU119" s="200"/>
      <c r="PV119" s="200"/>
      <c r="PW119" s="200"/>
      <c r="PX119" s="200"/>
      <c r="PY119" s="200"/>
      <c r="PZ119" s="200"/>
      <c r="QA119" s="200"/>
      <c r="QB119" s="200"/>
      <c r="QC119" s="200"/>
      <c r="QD119" s="200"/>
      <c r="QE119" s="200"/>
      <c r="QF119" s="200"/>
      <c r="QG119" s="200"/>
      <c r="QH119" s="200"/>
      <c r="QI119" s="200"/>
      <c r="QJ119" s="200"/>
      <c r="QK119" s="200"/>
      <c r="QL119" s="200"/>
      <c r="QM119" s="200"/>
      <c r="QN119" s="200"/>
      <c r="QO119" s="200"/>
      <c r="QP119" s="200"/>
      <c r="QQ119" s="200"/>
      <c r="QR119" s="200"/>
      <c r="QS119" s="200"/>
      <c r="QT119" s="200"/>
      <c r="QU119" s="200"/>
      <c r="QV119" s="200"/>
      <c r="QW119" s="200"/>
      <c r="QX119" s="200"/>
      <c r="QY119" s="200"/>
      <c r="QZ119" s="200"/>
      <c r="RA119" s="200"/>
      <c r="RB119" s="200"/>
      <c r="RC119" s="200"/>
      <c r="RD119" s="200"/>
      <c r="RE119" s="200"/>
      <c r="RF119" s="200"/>
      <c r="RG119" s="200"/>
      <c r="RH119" s="200"/>
      <c r="RI119" s="200"/>
      <c r="RJ119" s="200"/>
      <c r="RK119" s="200"/>
      <c r="RL119" s="200"/>
      <c r="RM119" s="200"/>
      <c r="RN119" s="200"/>
      <c r="RO119" s="200"/>
      <c r="RP119" s="200"/>
      <c r="RQ119" s="200"/>
      <c r="RR119" s="200"/>
      <c r="RS119" s="200"/>
      <c r="RT119" s="200"/>
      <c r="RU119" s="200"/>
      <c r="RV119" s="200"/>
      <c r="RW119" s="200"/>
      <c r="RX119" s="200"/>
      <c r="RY119" s="200"/>
      <c r="RZ119" s="200"/>
      <c r="SA119" s="200"/>
      <c r="SB119" s="200"/>
      <c r="SC119" s="200"/>
      <c r="SD119" s="200"/>
      <c r="SE119" s="200"/>
      <c r="SF119" s="200"/>
      <c r="SG119" s="200"/>
      <c r="SH119" s="200"/>
      <c r="SI119" s="200"/>
      <c r="SJ119" s="200"/>
      <c r="SK119" s="200"/>
      <c r="SL119" s="200"/>
      <c r="SM119" s="200"/>
      <c r="SN119" s="200"/>
      <c r="SO119" s="200"/>
      <c r="SP119" s="200"/>
      <c r="SQ119" s="200"/>
      <c r="SR119" s="200"/>
      <c r="SS119" s="200"/>
      <c r="ST119" s="200"/>
      <c r="SU119" s="200"/>
      <c r="SV119" s="200"/>
      <c r="SW119" s="200"/>
      <c r="SX119" s="200"/>
      <c r="SY119" s="200"/>
      <c r="SZ119" s="200"/>
      <c r="TA119" s="200"/>
      <c r="TB119" s="200"/>
      <c r="TC119" s="200"/>
      <c r="TD119" s="200"/>
      <c r="TE119" s="200"/>
      <c r="TF119" s="200"/>
      <c r="TG119" s="200"/>
      <c r="TH119" s="200"/>
      <c r="TI119" s="200"/>
      <c r="TJ119" s="200"/>
      <c r="TK119" s="200"/>
      <c r="TL119" s="200"/>
      <c r="TM119" s="200"/>
      <c r="TN119" s="200"/>
      <c r="TO119" s="200"/>
      <c r="TP119" s="200"/>
      <c r="TQ119" s="200"/>
      <c r="TR119" s="200"/>
      <c r="TS119" s="200"/>
      <c r="TT119" s="200"/>
      <c r="TU119" s="200"/>
      <c r="TV119" s="200"/>
      <c r="TW119" s="200"/>
      <c r="TX119" s="200"/>
      <c r="TY119" s="200"/>
      <c r="TZ119" s="200"/>
      <c r="UA119" s="200"/>
      <c r="UB119" s="200"/>
      <c r="UC119" s="200"/>
      <c r="UD119" s="200"/>
      <c r="UE119" s="200"/>
      <c r="UF119" s="200"/>
      <c r="UG119" s="200"/>
      <c r="UH119" s="200"/>
      <c r="UI119" s="200"/>
      <c r="UJ119" s="200"/>
      <c r="UK119" s="200"/>
      <c r="UL119" s="200"/>
      <c r="UM119" s="200"/>
      <c r="UN119" s="200"/>
      <c r="UO119" s="200"/>
      <c r="UP119" s="200"/>
      <c r="UQ119" s="200"/>
      <c r="UR119" s="200"/>
      <c r="US119" s="200"/>
      <c r="UT119" s="200"/>
      <c r="UU119" s="200"/>
      <c r="UV119" s="200"/>
      <c r="UW119" s="200"/>
      <c r="UX119" s="200"/>
      <c r="UY119" s="200"/>
      <c r="UZ119" s="200"/>
      <c r="VA119" s="200"/>
      <c r="VB119" s="200"/>
      <c r="VC119" s="200"/>
      <c r="VD119" s="200"/>
      <c r="VE119" s="200"/>
      <c r="VF119" s="200"/>
      <c r="VG119" s="200"/>
      <c r="VH119" s="200"/>
      <c r="VI119" s="200"/>
      <c r="VJ119" s="200"/>
      <c r="VK119" s="200"/>
      <c r="VL119" s="200"/>
      <c r="VM119" s="200"/>
      <c r="VN119" s="200"/>
      <c r="VO119" s="200"/>
      <c r="VP119" s="200"/>
      <c r="VQ119" s="200"/>
      <c r="VR119" s="200"/>
      <c r="VS119" s="200"/>
      <c r="VT119" s="200"/>
      <c r="VU119" s="200"/>
      <c r="VV119" s="200"/>
      <c r="VW119" s="200"/>
      <c r="VX119" s="200"/>
      <c r="VY119" s="200"/>
      <c r="VZ119" s="200"/>
      <c r="WA119" s="200"/>
      <c r="WB119" s="200"/>
      <c r="WC119" s="200"/>
      <c r="WD119" s="200"/>
      <c r="WE119" s="200"/>
      <c r="WF119" s="200"/>
      <c r="WG119" s="200"/>
      <c r="WH119" s="200"/>
      <c r="WI119" s="200"/>
      <c r="WJ119" s="200"/>
      <c r="WK119" s="200"/>
      <c r="WL119" s="200"/>
      <c r="WM119" s="200"/>
      <c r="WN119" s="200"/>
      <c r="WO119" s="200"/>
      <c r="WP119" s="200"/>
      <c r="WQ119" s="200"/>
      <c r="WR119" s="200"/>
      <c r="WS119" s="200"/>
      <c r="WT119" s="200"/>
      <c r="WU119" s="200"/>
      <c r="WV119" s="200"/>
      <c r="WW119" s="200"/>
      <c r="WX119" s="200"/>
      <c r="WY119" s="200"/>
      <c r="WZ119" s="200"/>
      <c r="XA119" s="200"/>
      <c r="XB119" s="200"/>
      <c r="XC119" s="200"/>
      <c r="XD119" s="200"/>
      <c r="XE119" s="200"/>
      <c r="XF119" s="200"/>
      <c r="XG119" s="200"/>
      <c r="XH119" s="200"/>
      <c r="XI119" s="200"/>
      <c r="XJ119" s="200"/>
      <c r="XK119" s="200"/>
      <c r="XL119" s="200"/>
      <c r="XM119" s="200"/>
      <c r="XN119" s="200"/>
      <c r="XO119" s="200"/>
      <c r="XP119" s="200"/>
      <c r="XQ119" s="200"/>
      <c r="XR119" s="200"/>
      <c r="XS119" s="200"/>
      <c r="XT119" s="200"/>
      <c r="XU119" s="200"/>
      <c r="XV119" s="200"/>
      <c r="XW119" s="200"/>
      <c r="XX119" s="200"/>
      <c r="XY119" s="200"/>
      <c r="XZ119" s="200"/>
      <c r="YA119" s="200"/>
      <c r="YB119" s="200"/>
      <c r="YC119" s="200"/>
      <c r="YD119" s="200"/>
      <c r="YE119" s="200"/>
      <c r="YF119" s="200"/>
      <c r="YG119" s="200"/>
      <c r="YH119" s="200"/>
      <c r="YI119" s="200"/>
      <c r="YJ119" s="200"/>
      <c r="YK119" s="200"/>
      <c r="YL119" s="200"/>
      <c r="YM119" s="200"/>
      <c r="YN119" s="200"/>
      <c r="YO119" s="200"/>
      <c r="YP119" s="200"/>
      <c r="YQ119" s="200"/>
      <c r="YR119" s="200"/>
      <c r="YS119" s="200"/>
      <c r="YT119" s="200"/>
      <c r="YU119" s="200"/>
      <c r="YV119" s="200"/>
      <c r="YW119" s="200"/>
      <c r="YX119" s="200"/>
      <c r="YY119" s="200"/>
      <c r="YZ119" s="200"/>
      <c r="ZA119" s="200"/>
      <c r="ZB119" s="200"/>
      <c r="ZC119" s="200"/>
      <c r="ZD119" s="200"/>
      <c r="ZE119" s="200"/>
      <c r="ZF119" s="200"/>
      <c r="ZG119" s="200"/>
      <c r="ZH119" s="200"/>
      <c r="ZI119" s="200"/>
      <c r="ZJ119" s="200"/>
      <c r="ZK119" s="200"/>
      <c r="ZL119" s="200"/>
      <c r="ZM119" s="200"/>
      <c r="ZN119" s="200"/>
      <c r="ZO119" s="200"/>
      <c r="ZP119" s="200"/>
      <c r="ZQ119" s="200"/>
      <c r="ZR119" s="200"/>
      <c r="ZS119" s="200"/>
      <c r="ZT119" s="200"/>
      <c r="ZU119" s="200"/>
      <c r="ZV119" s="200"/>
      <c r="ZW119" s="200"/>
      <c r="ZX119" s="200"/>
      <c r="ZY119" s="200"/>
      <c r="ZZ119" s="200"/>
      <c r="AAA119" s="200"/>
      <c r="AAB119" s="200"/>
      <c r="AAC119" s="200"/>
      <c r="AAD119" s="200"/>
      <c r="AAE119" s="200"/>
      <c r="AAF119" s="200"/>
      <c r="AAG119" s="200"/>
      <c r="AAH119" s="200"/>
      <c r="AAI119" s="200"/>
      <c r="AAJ119" s="200"/>
      <c r="AAK119" s="200"/>
      <c r="AAL119" s="200"/>
      <c r="AAM119" s="200"/>
      <c r="AAN119" s="200"/>
      <c r="AAO119" s="200"/>
      <c r="AAP119" s="200"/>
      <c r="AAQ119" s="200"/>
      <c r="AAR119" s="200"/>
      <c r="AAS119" s="200"/>
      <c r="AAT119" s="200"/>
      <c r="AAU119" s="200"/>
      <c r="AAV119" s="200"/>
      <c r="AAW119" s="200"/>
      <c r="AAX119" s="200"/>
      <c r="AAY119" s="200"/>
      <c r="AAZ119" s="200"/>
      <c r="ABA119" s="200"/>
      <c r="ABB119" s="200"/>
      <c r="ABC119" s="200"/>
      <c r="ABD119" s="200"/>
      <c r="ABE119" s="200"/>
      <c r="ABF119" s="200"/>
      <c r="ABG119" s="200"/>
      <c r="ABH119" s="200"/>
      <c r="ABI119" s="200"/>
      <c r="ABJ119" s="200"/>
      <c r="ABK119" s="200"/>
      <c r="ABL119" s="200"/>
      <c r="ABM119" s="200"/>
      <c r="ABN119" s="200"/>
      <c r="ABO119" s="200"/>
      <c r="ABP119" s="200"/>
      <c r="ABQ119" s="200"/>
      <c r="ABR119" s="200"/>
      <c r="ABS119" s="200"/>
      <c r="ABT119" s="200"/>
      <c r="ABU119" s="200"/>
      <c r="ABV119" s="200"/>
      <c r="ABW119" s="200"/>
      <c r="ABX119" s="200"/>
      <c r="ABY119" s="200"/>
      <c r="ABZ119" s="200"/>
      <c r="ACA119" s="200"/>
      <c r="ACB119" s="200"/>
      <c r="ACC119" s="200"/>
      <c r="ACD119" s="200"/>
      <c r="ACE119" s="200"/>
      <c r="ACF119" s="200"/>
      <c r="ACG119" s="200"/>
      <c r="ACH119" s="200"/>
      <c r="ACI119" s="200"/>
      <c r="ACJ119" s="200"/>
      <c r="ACK119" s="200"/>
      <c r="ACL119" s="200"/>
      <c r="ACM119" s="200"/>
      <c r="ACN119" s="200"/>
      <c r="ACO119" s="200"/>
      <c r="ACP119" s="200"/>
      <c r="ACQ119" s="200"/>
      <c r="ACR119" s="200"/>
      <c r="ACS119" s="200"/>
      <c r="ACT119" s="200"/>
      <c r="ACU119" s="200"/>
      <c r="ACV119" s="200"/>
      <c r="ACW119" s="200"/>
      <c r="ACX119" s="200"/>
      <c r="ACY119" s="200"/>
      <c r="ACZ119" s="200"/>
      <c r="ADA119" s="200"/>
      <c r="ADB119" s="200"/>
      <c r="ADC119" s="200"/>
      <c r="ADD119" s="200"/>
      <c r="ADE119" s="200"/>
      <c r="ADF119" s="200"/>
      <c r="ADG119" s="200"/>
      <c r="ADH119" s="200"/>
      <c r="ADI119" s="200"/>
      <c r="ADJ119" s="200"/>
      <c r="ADK119" s="200"/>
      <c r="ADL119" s="200"/>
      <c r="ADM119" s="200"/>
      <c r="ADN119" s="200"/>
      <c r="ADO119" s="200"/>
      <c r="ADP119" s="200"/>
      <c r="ADQ119" s="200"/>
      <c r="ADR119" s="200"/>
      <c r="ADS119" s="200"/>
      <c r="ADT119" s="200"/>
      <c r="ADU119" s="200"/>
      <c r="ADV119" s="200"/>
      <c r="ADW119" s="200"/>
      <c r="ADX119" s="200"/>
      <c r="ADY119" s="200"/>
      <c r="ADZ119" s="200"/>
      <c r="AEA119" s="200"/>
      <c r="AEB119" s="200"/>
      <c r="AEC119" s="200"/>
      <c r="AED119" s="200"/>
      <c r="AEE119" s="200"/>
      <c r="AEF119" s="200"/>
      <c r="AEG119" s="200"/>
      <c r="AEH119" s="200"/>
      <c r="AEI119" s="200"/>
      <c r="AEJ119" s="200"/>
      <c r="AEK119" s="200"/>
      <c r="AEL119" s="200"/>
      <c r="AEM119" s="200"/>
      <c r="AEN119" s="200"/>
      <c r="AEO119" s="200"/>
      <c r="AEP119" s="200"/>
      <c r="AEQ119" s="200"/>
      <c r="AER119" s="200"/>
      <c r="AES119" s="200"/>
      <c r="AET119" s="200"/>
      <c r="AEU119" s="200"/>
      <c r="AEV119" s="200"/>
      <c r="AEW119" s="200"/>
      <c r="AEX119" s="200"/>
      <c r="AEY119" s="200"/>
      <c r="AEZ119" s="200"/>
      <c r="AFA119" s="200"/>
      <c r="AFB119" s="200"/>
      <c r="AFC119" s="200"/>
      <c r="AFD119" s="200"/>
      <c r="AFE119" s="200"/>
      <c r="AFF119" s="200"/>
      <c r="AFG119" s="200"/>
      <c r="AFH119" s="200"/>
      <c r="AFI119" s="200"/>
      <c r="AFJ119" s="200"/>
      <c r="AFK119" s="200"/>
      <c r="AFL119" s="200"/>
      <c r="AFM119" s="200"/>
      <c r="AFN119" s="200"/>
      <c r="AFO119" s="200"/>
      <c r="AFP119" s="200"/>
      <c r="AFQ119" s="200"/>
      <c r="AFR119" s="200"/>
      <c r="AFS119" s="200"/>
      <c r="AFT119" s="200"/>
      <c r="AFU119" s="200"/>
      <c r="AFV119" s="200"/>
      <c r="AFW119" s="200"/>
      <c r="AFX119" s="200"/>
      <c r="AFY119" s="200"/>
      <c r="AFZ119" s="200"/>
      <c r="AGA119" s="200"/>
      <c r="AGB119" s="200"/>
      <c r="AGC119" s="200"/>
      <c r="AGD119" s="200"/>
      <c r="AGE119" s="200"/>
      <c r="AGF119" s="200"/>
      <c r="AGG119" s="200"/>
      <c r="AGH119" s="200"/>
      <c r="AGI119" s="200"/>
      <c r="AGJ119" s="200"/>
      <c r="AGK119" s="200"/>
      <c r="AGL119" s="200"/>
      <c r="AGM119" s="200"/>
      <c r="AGN119" s="200"/>
      <c r="AGO119" s="200"/>
      <c r="AGP119" s="200"/>
      <c r="AGQ119" s="200"/>
      <c r="AGR119" s="200"/>
      <c r="AGS119" s="200"/>
      <c r="AGT119" s="200"/>
      <c r="AGU119" s="200"/>
      <c r="AGV119" s="200"/>
      <c r="AGW119" s="200"/>
      <c r="AGX119" s="200"/>
      <c r="AGY119" s="200"/>
      <c r="AGZ119" s="200"/>
      <c r="AHA119" s="200"/>
      <c r="AHB119" s="200"/>
      <c r="AHC119" s="200"/>
      <c r="AHD119" s="200"/>
      <c r="AHE119" s="200"/>
      <c r="AHF119" s="200"/>
      <c r="AHG119" s="200"/>
      <c r="AHH119" s="200"/>
      <c r="AHI119" s="200"/>
      <c r="AHJ119" s="200"/>
      <c r="AHK119" s="200"/>
      <c r="AHL119" s="200"/>
      <c r="AHM119" s="200"/>
      <c r="AHN119" s="200"/>
      <c r="AHO119" s="200"/>
      <c r="AHP119" s="200"/>
      <c r="AHQ119" s="200"/>
      <c r="AHR119" s="200"/>
      <c r="AHS119" s="200"/>
      <c r="AHT119" s="200"/>
      <c r="AHU119" s="200"/>
      <c r="AHV119" s="200"/>
      <c r="AHW119" s="200"/>
      <c r="AHX119" s="200"/>
      <c r="AHY119" s="200"/>
      <c r="AHZ119" s="200"/>
      <c r="AIA119" s="200"/>
      <c r="AIB119" s="200"/>
      <c r="AIC119" s="200"/>
      <c r="AID119" s="200"/>
      <c r="AIE119" s="200"/>
      <c r="AIF119" s="200"/>
      <c r="AIG119" s="200"/>
      <c r="AIH119" s="200"/>
      <c r="AII119" s="200"/>
      <c r="AIJ119" s="200"/>
      <c r="AIK119" s="200"/>
      <c r="AIL119" s="200"/>
      <c r="AIM119" s="200"/>
      <c r="AIN119" s="200"/>
      <c r="AIO119" s="200"/>
      <c r="AIP119" s="200"/>
      <c r="AIQ119" s="200"/>
      <c r="AIR119" s="200"/>
      <c r="AIS119" s="200"/>
      <c r="AIT119" s="200"/>
      <c r="AIU119" s="200"/>
      <c r="AIV119" s="200"/>
      <c r="AIW119" s="200"/>
      <c r="AIX119" s="200"/>
      <c r="AIY119" s="200"/>
      <c r="AIZ119" s="200"/>
      <c r="AJA119" s="200"/>
      <c r="AJB119" s="200"/>
      <c r="AJC119" s="200"/>
      <c r="AJD119" s="200"/>
      <c r="AJE119" s="200"/>
      <c r="AJF119" s="200"/>
      <c r="AJG119" s="200"/>
      <c r="AJH119" s="200"/>
      <c r="AJI119" s="200"/>
      <c r="AJJ119" s="200"/>
      <c r="AJK119" s="200"/>
      <c r="AJL119" s="200"/>
      <c r="AJM119" s="200"/>
      <c r="AJN119" s="200"/>
      <c r="AJO119" s="200"/>
      <c r="AJP119" s="200"/>
      <c r="AJQ119" s="200"/>
      <c r="AJR119" s="200"/>
      <c r="AJS119" s="200"/>
      <c r="AJT119" s="200"/>
      <c r="AJU119" s="200"/>
      <c r="AJV119" s="200"/>
      <c r="AJW119" s="200"/>
      <c r="AJX119" s="200"/>
      <c r="AJY119" s="200"/>
      <c r="AJZ119" s="200"/>
      <c r="AKA119" s="200"/>
      <c r="AKB119" s="200"/>
      <c r="AKC119" s="200"/>
      <c r="AKD119" s="200"/>
      <c r="AKE119" s="200"/>
      <c r="AKF119" s="200"/>
      <c r="AKG119" s="200"/>
      <c r="AKH119" s="200"/>
      <c r="AKI119" s="200"/>
      <c r="AKJ119" s="200"/>
      <c r="AKK119" s="200"/>
      <c r="AKL119" s="200"/>
      <c r="AKM119" s="200"/>
      <c r="AKN119" s="200"/>
      <c r="AKO119" s="200"/>
      <c r="AKP119" s="200"/>
      <c r="AKQ119" s="200"/>
      <c r="AKR119" s="200"/>
      <c r="AKS119" s="200"/>
      <c r="AKT119" s="200"/>
      <c r="AKU119" s="200"/>
      <c r="AKV119" s="200"/>
      <c r="AKW119" s="200"/>
      <c r="AKX119" s="200"/>
      <c r="AKY119" s="200"/>
      <c r="AKZ119" s="200"/>
      <c r="ALA119" s="200"/>
      <c r="ALB119" s="200"/>
      <c r="ALC119" s="200"/>
      <c r="ALD119" s="200"/>
      <c r="ALE119" s="200"/>
      <c r="ALF119" s="200"/>
      <c r="ALG119" s="200"/>
      <c r="ALH119" s="200"/>
      <c r="ALI119" s="200"/>
      <c r="ALJ119" s="200"/>
      <c r="ALK119" s="200"/>
      <c r="ALL119" s="200"/>
      <c r="ALM119" s="200"/>
      <c r="ALN119" s="200"/>
      <c r="ALO119" s="200"/>
      <c r="ALP119" s="200"/>
      <c r="ALQ119" s="200"/>
      <c r="ALR119" s="200"/>
      <c r="ALS119" s="200"/>
      <c r="ALT119" s="200"/>
      <c r="ALU119" s="200"/>
      <c r="ALV119" s="200"/>
      <c r="ALW119" s="200"/>
      <c r="ALX119" s="200"/>
      <c r="ALY119" s="200"/>
      <c r="ALZ119" s="200"/>
      <c r="AMA119" s="200"/>
      <c r="AMB119" s="200"/>
      <c r="AMC119" s="200"/>
      <c r="AMD119" s="200"/>
      <c r="AME119" s="200"/>
      <c r="AMF119" s="200"/>
      <c r="AMG119" s="200"/>
      <c r="AMH119" s="200"/>
      <c r="AMI119" s="200"/>
      <c r="AMJ119" s="200"/>
      <c r="AMK119" s="200"/>
      <c r="AML119" s="200"/>
      <c r="AMM119" s="200"/>
      <c r="AMN119" s="200"/>
      <c r="AMO119" s="200"/>
      <c r="AMP119" s="200"/>
      <c r="AMQ119" s="200"/>
      <c r="AMR119" s="200"/>
      <c r="AMS119" s="200"/>
      <c r="AMT119" s="200"/>
      <c r="AMU119" s="200"/>
      <c r="AMV119" s="200"/>
      <c r="AMW119" s="200"/>
      <c r="AMX119" s="200"/>
      <c r="AMY119" s="200"/>
      <c r="AMZ119" s="200"/>
      <c r="ANA119" s="200"/>
      <c r="ANB119" s="200"/>
      <c r="ANC119" s="200"/>
      <c r="AND119" s="200"/>
      <c r="ANE119" s="200"/>
      <c r="ANF119" s="200"/>
      <c r="ANG119" s="200"/>
      <c r="ANH119" s="200"/>
      <c r="ANI119" s="200"/>
      <c r="ANJ119" s="200"/>
      <c r="ANK119" s="200"/>
      <c r="ANL119" s="200"/>
      <c r="ANM119" s="200"/>
      <c r="ANN119" s="200"/>
      <c r="ANO119" s="200"/>
      <c r="ANP119" s="200"/>
      <c r="ANQ119" s="200"/>
      <c r="ANR119" s="200"/>
      <c r="ANS119" s="200"/>
      <c r="ANT119" s="200"/>
      <c r="ANU119" s="200"/>
      <c r="ANV119" s="200"/>
      <c r="ANW119" s="200"/>
      <c r="ANX119" s="200"/>
      <c r="ANY119" s="200"/>
      <c r="ANZ119" s="200"/>
      <c r="AOA119" s="200"/>
      <c r="AOB119" s="200"/>
      <c r="AOC119" s="200"/>
      <c r="AOD119" s="200"/>
      <c r="AOE119" s="200"/>
      <c r="AOF119" s="200"/>
      <c r="AOG119" s="200"/>
      <c r="AOH119" s="200"/>
      <c r="AOI119" s="200"/>
      <c r="AOJ119" s="200"/>
      <c r="AOK119" s="200"/>
      <c r="AOL119" s="200"/>
      <c r="AOM119" s="200"/>
      <c r="AON119" s="200"/>
      <c r="AOO119" s="200"/>
      <c r="AOP119" s="200"/>
      <c r="AOQ119" s="200"/>
      <c r="AOR119" s="200"/>
      <c r="AOS119" s="200"/>
      <c r="AOT119" s="200"/>
      <c r="AOU119" s="200"/>
      <c r="AOV119" s="200"/>
      <c r="AOW119" s="200"/>
      <c r="AOX119" s="200"/>
      <c r="AOY119" s="200"/>
      <c r="AOZ119" s="200"/>
      <c r="APA119" s="200"/>
      <c r="APB119" s="200"/>
      <c r="APC119" s="200"/>
      <c r="APD119" s="200"/>
      <c r="APE119" s="200"/>
      <c r="APF119" s="200"/>
      <c r="APG119" s="200"/>
      <c r="APH119" s="200"/>
      <c r="API119" s="200"/>
      <c r="APJ119" s="200"/>
      <c r="APK119" s="200"/>
      <c r="APL119" s="200"/>
      <c r="APM119" s="200"/>
      <c r="APN119" s="200"/>
      <c r="APO119" s="200"/>
      <c r="APP119" s="200"/>
      <c r="APQ119" s="200"/>
      <c r="APR119" s="200"/>
      <c r="APS119" s="200"/>
      <c r="APT119" s="200"/>
      <c r="APU119" s="200"/>
      <c r="APV119" s="200"/>
      <c r="APW119" s="200"/>
      <c r="APX119" s="200"/>
      <c r="APY119" s="200"/>
      <c r="APZ119" s="200"/>
      <c r="AQA119" s="200"/>
      <c r="AQB119" s="200"/>
      <c r="AQC119" s="200"/>
      <c r="AQD119" s="200"/>
      <c r="AQE119" s="200"/>
      <c r="AQF119" s="200"/>
      <c r="AQG119" s="200"/>
      <c r="AQH119" s="200"/>
      <c r="AQI119" s="200"/>
      <c r="AQJ119" s="200"/>
      <c r="AQK119" s="200"/>
      <c r="AQL119" s="200"/>
      <c r="AQM119" s="200"/>
      <c r="AQN119" s="200"/>
      <c r="AQO119" s="200"/>
      <c r="AQP119" s="200"/>
      <c r="AQQ119" s="200"/>
      <c r="AQR119" s="200"/>
      <c r="AQS119" s="200"/>
      <c r="AQT119" s="200"/>
      <c r="AQU119" s="200"/>
      <c r="AQV119" s="200"/>
      <c r="AQW119" s="200"/>
      <c r="AQX119" s="200"/>
      <c r="AQY119" s="200"/>
      <c r="AQZ119" s="200"/>
      <c r="ARA119" s="200"/>
      <c r="ARB119" s="200"/>
      <c r="ARC119" s="200"/>
      <c r="ARD119" s="200"/>
      <c r="ARE119" s="200"/>
      <c r="ARF119" s="200"/>
      <c r="ARG119" s="200"/>
      <c r="ARH119" s="200"/>
      <c r="ARI119" s="200"/>
      <c r="ARJ119" s="200"/>
      <c r="ARK119" s="200"/>
      <c r="ARL119" s="200"/>
      <c r="ARM119" s="200"/>
      <c r="ARN119" s="200"/>
      <c r="ARO119" s="200"/>
      <c r="ARP119" s="200"/>
      <c r="ARQ119" s="200"/>
      <c r="ARR119" s="200"/>
      <c r="ARS119" s="200"/>
      <c r="ART119" s="200"/>
      <c r="ARU119" s="200"/>
      <c r="ARV119" s="200"/>
      <c r="ARW119" s="200"/>
      <c r="ARX119" s="200"/>
      <c r="ARY119" s="200"/>
      <c r="ARZ119" s="200"/>
      <c r="ASA119" s="200"/>
      <c r="ASB119" s="200"/>
      <c r="ASC119" s="200"/>
      <c r="ASD119" s="200"/>
      <c r="ASE119" s="200"/>
      <c r="ASF119" s="200"/>
      <c r="ASG119" s="200"/>
      <c r="ASH119" s="200"/>
      <c r="ASI119" s="200"/>
      <c r="ASJ119" s="200"/>
      <c r="ASK119" s="200"/>
      <c r="ASL119" s="200"/>
      <c r="ASM119" s="200"/>
      <c r="ASN119" s="200"/>
      <c r="ASO119" s="200"/>
      <c r="ASP119" s="200"/>
      <c r="ASQ119" s="200"/>
      <c r="ASR119" s="200"/>
      <c r="ASS119" s="200"/>
      <c r="AST119" s="200"/>
      <c r="ASU119" s="200"/>
      <c r="ASV119" s="200"/>
      <c r="ASW119" s="200"/>
      <c r="ASX119" s="200"/>
      <c r="ASY119" s="200"/>
      <c r="ASZ119" s="200"/>
      <c r="ATA119" s="200"/>
      <c r="ATB119" s="200"/>
      <c r="ATC119" s="200"/>
      <c r="ATD119" s="200"/>
      <c r="ATE119" s="200"/>
      <c r="ATF119" s="200"/>
      <c r="ATG119" s="200"/>
      <c r="ATH119" s="200"/>
      <c r="ATI119" s="200"/>
      <c r="ATJ119" s="200"/>
      <c r="ATK119" s="200"/>
      <c r="ATL119" s="200"/>
      <c r="ATM119" s="200"/>
      <c r="ATN119" s="200"/>
      <c r="ATO119" s="200"/>
      <c r="ATP119" s="200"/>
      <c r="ATQ119" s="200"/>
      <c r="ATR119" s="200"/>
      <c r="ATS119" s="200"/>
      <c r="ATT119" s="200"/>
      <c r="ATU119" s="200"/>
      <c r="ATV119" s="200"/>
      <c r="ATW119" s="200"/>
      <c r="ATX119" s="200"/>
      <c r="ATY119" s="200"/>
      <c r="ATZ119" s="200"/>
      <c r="AUA119" s="200"/>
      <c r="AUB119" s="200"/>
      <c r="AUC119" s="200"/>
      <c r="AUD119" s="200"/>
      <c r="AUE119" s="200"/>
      <c r="AUF119" s="200"/>
      <c r="AUG119" s="200"/>
      <c r="AUH119" s="200"/>
      <c r="AUI119" s="200"/>
      <c r="AUJ119" s="200"/>
      <c r="AUK119" s="200"/>
      <c r="AUL119" s="200"/>
      <c r="AUM119" s="200"/>
      <c r="AUN119" s="200"/>
      <c r="AUO119" s="200"/>
      <c r="AUP119" s="200"/>
      <c r="AUQ119" s="200"/>
      <c r="AUR119" s="200"/>
      <c r="AUS119" s="200"/>
      <c r="AUT119" s="200"/>
      <c r="AUU119" s="200"/>
      <c r="AUV119" s="200"/>
      <c r="AUW119" s="200"/>
      <c r="AUX119" s="200"/>
      <c r="AUY119" s="200"/>
      <c r="AUZ119" s="200"/>
      <c r="AVA119" s="200"/>
      <c r="AVB119" s="200"/>
      <c r="AVC119" s="200"/>
      <c r="AVD119" s="200"/>
      <c r="AVE119" s="200"/>
      <c r="AVF119" s="200"/>
      <c r="AVG119" s="200"/>
      <c r="AVH119" s="200"/>
      <c r="AVI119" s="200"/>
      <c r="AVJ119" s="200"/>
      <c r="AVK119" s="200"/>
      <c r="AVL119" s="200"/>
      <c r="AVM119" s="200"/>
      <c r="AVN119" s="200"/>
      <c r="AVO119" s="200"/>
      <c r="AVP119" s="200"/>
      <c r="AVQ119" s="200"/>
      <c r="AVR119" s="200"/>
      <c r="AVS119" s="200"/>
      <c r="AVT119" s="200"/>
      <c r="AVU119" s="200"/>
      <c r="AVV119" s="200"/>
      <c r="AVW119" s="200"/>
      <c r="AVX119" s="200"/>
      <c r="AVY119" s="200"/>
      <c r="AVZ119" s="200"/>
      <c r="AWA119" s="200"/>
      <c r="AWB119" s="200"/>
      <c r="AWC119" s="200"/>
      <c r="AWD119" s="200"/>
      <c r="AWE119" s="200"/>
      <c r="AWF119" s="200"/>
      <c r="AWG119" s="200"/>
      <c r="AWH119" s="200"/>
      <c r="AWI119" s="200"/>
      <c r="AWJ119" s="200"/>
      <c r="AWK119" s="200"/>
      <c r="AWL119" s="200"/>
      <c r="AWM119" s="200"/>
      <c r="AWN119" s="200"/>
      <c r="AWO119" s="200"/>
      <c r="AWP119" s="200"/>
      <c r="AWQ119" s="200"/>
      <c r="AWR119" s="200"/>
      <c r="AWS119" s="200"/>
      <c r="AWT119" s="200"/>
      <c r="AWU119" s="200"/>
      <c r="AWV119" s="200"/>
      <c r="AWW119" s="200"/>
      <c r="AWX119" s="200"/>
      <c r="AWY119" s="200"/>
      <c r="AWZ119" s="200"/>
      <c r="AXA119" s="200"/>
      <c r="AXB119" s="200"/>
      <c r="AXC119" s="200"/>
      <c r="AXD119" s="200"/>
      <c r="AXE119" s="200"/>
      <c r="AXF119" s="200"/>
      <c r="AXG119" s="200"/>
      <c r="AXH119" s="200"/>
      <c r="AXI119" s="200"/>
      <c r="AXJ119" s="200"/>
      <c r="AXK119" s="200"/>
      <c r="AXL119" s="200"/>
      <c r="AXM119" s="200"/>
      <c r="AXN119" s="200"/>
      <c r="AXO119" s="200"/>
      <c r="AXP119" s="200"/>
      <c r="AXQ119" s="200"/>
      <c r="AXR119" s="200"/>
      <c r="AXS119" s="200"/>
      <c r="AXT119" s="200"/>
      <c r="AXU119" s="200"/>
      <c r="AXV119" s="200"/>
      <c r="AXW119" s="200"/>
      <c r="AXX119" s="200"/>
      <c r="AXY119" s="200"/>
      <c r="AXZ119" s="200"/>
      <c r="AYA119" s="200"/>
      <c r="AYB119" s="200"/>
      <c r="AYC119" s="200"/>
      <c r="AYD119" s="200"/>
      <c r="AYE119" s="200"/>
      <c r="AYF119" s="200"/>
      <c r="AYG119" s="200"/>
      <c r="AYH119" s="200"/>
      <c r="AYI119" s="200"/>
      <c r="AYJ119" s="200"/>
      <c r="AYK119" s="200"/>
      <c r="AYL119" s="200"/>
      <c r="AYM119" s="200"/>
      <c r="AYN119" s="200"/>
      <c r="AYO119" s="200"/>
      <c r="AYP119" s="200"/>
      <c r="AYQ119" s="200"/>
      <c r="AYR119" s="200"/>
      <c r="AYS119" s="200"/>
      <c r="AYT119" s="200"/>
      <c r="AYU119" s="200"/>
      <c r="AYV119" s="200"/>
      <c r="AYW119" s="200"/>
      <c r="AYX119" s="200"/>
      <c r="AYY119" s="200"/>
      <c r="AYZ119" s="200"/>
      <c r="AZA119" s="200"/>
      <c r="AZB119" s="200"/>
      <c r="AZC119" s="200"/>
      <c r="AZD119" s="200"/>
      <c r="AZE119" s="200"/>
      <c r="AZF119" s="200"/>
      <c r="AZG119" s="200"/>
      <c r="AZH119" s="200"/>
      <c r="AZI119" s="200"/>
      <c r="AZJ119" s="200"/>
      <c r="AZK119" s="200"/>
      <c r="AZL119" s="200"/>
      <c r="AZM119" s="200"/>
      <c r="AZN119" s="200"/>
      <c r="AZO119" s="200"/>
      <c r="AZP119" s="200"/>
      <c r="AZQ119" s="200"/>
      <c r="AZR119" s="200"/>
      <c r="AZS119" s="200"/>
      <c r="AZT119" s="200"/>
      <c r="AZU119" s="200"/>
      <c r="AZV119" s="200"/>
      <c r="AZW119" s="200"/>
      <c r="AZX119" s="200"/>
      <c r="AZY119" s="200"/>
      <c r="AZZ119" s="200"/>
      <c r="BAA119" s="200"/>
      <c r="BAB119" s="200"/>
      <c r="BAC119" s="200"/>
      <c r="BAD119" s="200"/>
      <c r="BAE119" s="200"/>
      <c r="BAF119" s="200"/>
      <c r="BAG119" s="200"/>
      <c r="BAH119" s="200"/>
      <c r="BAI119" s="200"/>
      <c r="BAJ119" s="200"/>
      <c r="BAK119" s="200"/>
      <c r="BAL119" s="200"/>
      <c r="BAM119" s="200"/>
      <c r="BAN119" s="200"/>
      <c r="BAO119" s="200"/>
      <c r="BAP119" s="200"/>
      <c r="BAQ119" s="200"/>
      <c r="BAR119" s="200"/>
      <c r="BAS119" s="200"/>
      <c r="BAT119" s="200"/>
      <c r="BAU119" s="200"/>
      <c r="BAV119" s="200"/>
      <c r="BAW119" s="200"/>
      <c r="BAX119" s="200"/>
      <c r="BAY119" s="200"/>
      <c r="BAZ119" s="200"/>
      <c r="BBA119" s="200"/>
      <c r="BBB119" s="200"/>
      <c r="BBC119" s="200"/>
      <c r="BBD119" s="200"/>
      <c r="BBE119" s="200"/>
      <c r="BBF119" s="200"/>
      <c r="BBG119" s="200"/>
      <c r="BBH119" s="200"/>
      <c r="BBI119" s="200"/>
      <c r="BBJ119" s="200"/>
      <c r="BBK119" s="200"/>
      <c r="BBL119" s="200"/>
      <c r="BBM119" s="200"/>
      <c r="BBN119" s="200"/>
      <c r="BBO119" s="200"/>
      <c r="BBP119" s="200"/>
      <c r="BBQ119" s="200"/>
      <c r="BBR119" s="200"/>
      <c r="BBS119" s="200"/>
      <c r="BBT119" s="200"/>
      <c r="BBU119" s="200"/>
      <c r="BBV119" s="200"/>
      <c r="BBW119" s="200"/>
      <c r="BBX119" s="200"/>
      <c r="BBY119" s="200"/>
      <c r="BBZ119" s="200"/>
      <c r="BCA119" s="200"/>
      <c r="BCB119" s="200"/>
      <c r="BCC119" s="200"/>
      <c r="BCD119" s="200"/>
      <c r="BCE119" s="200"/>
      <c r="BCF119" s="200"/>
      <c r="BCG119" s="200"/>
      <c r="BCH119" s="200"/>
      <c r="BCI119" s="200"/>
      <c r="BCJ119" s="200"/>
      <c r="BCK119" s="200"/>
      <c r="BCL119" s="200"/>
      <c r="BCM119" s="200"/>
      <c r="BCN119" s="200"/>
      <c r="BCO119" s="200"/>
      <c r="BCP119" s="200"/>
      <c r="BCQ119" s="200"/>
      <c r="BCR119" s="200"/>
      <c r="BCS119" s="200"/>
      <c r="BCT119" s="200"/>
      <c r="BCU119" s="200"/>
      <c r="BCV119" s="200"/>
      <c r="BCW119" s="200"/>
      <c r="BCX119" s="200"/>
      <c r="BCY119" s="200"/>
      <c r="BCZ119" s="200"/>
      <c r="BDA119" s="200"/>
      <c r="BDB119" s="200"/>
      <c r="BDC119" s="200"/>
      <c r="BDD119" s="200"/>
      <c r="BDE119" s="200"/>
      <c r="BDF119" s="200"/>
      <c r="BDG119" s="200"/>
      <c r="BDH119" s="200"/>
      <c r="BDI119" s="200"/>
      <c r="BDJ119" s="200"/>
      <c r="BDK119" s="200"/>
      <c r="BDL119" s="200"/>
      <c r="BDM119" s="200"/>
      <c r="BDN119" s="200"/>
      <c r="BDO119" s="200"/>
      <c r="BDP119" s="200"/>
      <c r="BDQ119" s="200"/>
      <c r="BDR119" s="200"/>
      <c r="BDS119" s="200"/>
      <c r="BDT119" s="200"/>
      <c r="BDU119" s="200"/>
      <c r="BDV119" s="200"/>
      <c r="BDW119" s="200"/>
      <c r="BDX119" s="200"/>
      <c r="BDY119" s="200"/>
      <c r="BDZ119" s="200"/>
      <c r="BEA119" s="200"/>
      <c r="BEB119" s="200"/>
      <c r="BEC119" s="200"/>
      <c r="BED119" s="200"/>
      <c r="BEE119" s="200"/>
      <c r="BEF119" s="200"/>
      <c r="BEG119" s="200"/>
      <c r="BEH119" s="200"/>
      <c r="BEI119" s="200"/>
      <c r="BEJ119" s="200"/>
      <c r="BEK119" s="200"/>
      <c r="BEL119" s="200"/>
      <c r="BEM119" s="200"/>
      <c r="BEN119" s="200"/>
      <c r="BEO119" s="200"/>
      <c r="BEP119" s="200"/>
      <c r="BEQ119" s="200"/>
      <c r="BER119" s="200"/>
      <c r="BES119" s="200"/>
      <c r="BET119" s="200"/>
      <c r="BEU119" s="200"/>
      <c r="BEV119" s="200"/>
      <c r="BEW119" s="200"/>
      <c r="BEX119" s="200"/>
      <c r="BEY119" s="200"/>
      <c r="BEZ119" s="200"/>
      <c r="BFA119" s="200"/>
      <c r="BFB119" s="200"/>
      <c r="BFC119" s="200"/>
      <c r="BFD119" s="200"/>
      <c r="BFE119" s="200"/>
      <c r="BFF119" s="200"/>
      <c r="BFG119" s="200"/>
      <c r="BFH119" s="200"/>
      <c r="BFI119" s="200"/>
      <c r="BFJ119" s="200"/>
      <c r="BFK119" s="200"/>
      <c r="BFL119" s="200"/>
      <c r="BFM119" s="200"/>
      <c r="BFN119" s="200"/>
      <c r="BFO119" s="200"/>
      <c r="BFP119" s="200"/>
      <c r="BFQ119" s="200"/>
      <c r="BFR119" s="200"/>
      <c r="BFS119" s="200"/>
      <c r="BFT119" s="200"/>
      <c r="BFU119" s="200"/>
      <c r="BFV119" s="200"/>
      <c r="BFW119" s="200"/>
      <c r="BFX119" s="200"/>
      <c r="BFY119" s="200"/>
      <c r="BFZ119" s="200"/>
      <c r="BGA119" s="200"/>
      <c r="BGB119" s="200"/>
      <c r="BGC119" s="200"/>
      <c r="BGD119" s="200"/>
      <c r="BGE119" s="200"/>
      <c r="BGF119" s="200"/>
      <c r="BGG119" s="200"/>
      <c r="BGH119" s="200"/>
      <c r="BGI119" s="200"/>
      <c r="BGJ119" s="200"/>
      <c r="BGK119" s="200"/>
      <c r="BGL119" s="200"/>
      <c r="BGM119" s="200"/>
      <c r="BGN119" s="200"/>
      <c r="BGO119" s="200"/>
      <c r="BGP119" s="200"/>
      <c r="BGQ119" s="200"/>
      <c r="BGR119" s="200"/>
      <c r="BGS119" s="200"/>
      <c r="BGT119" s="200"/>
      <c r="BGU119" s="200"/>
      <c r="BGV119" s="200"/>
      <c r="BGW119" s="200"/>
      <c r="BGX119" s="200"/>
      <c r="BGY119" s="200"/>
      <c r="BGZ119" s="200"/>
      <c r="BHA119" s="200"/>
      <c r="BHB119" s="200"/>
      <c r="BHC119" s="200"/>
      <c r="BHD119" s="200"/>
      <c r="BHE119" s="200"/>
      <c r="BHF119" s="200"/>
      <c r="BHG119" s="200"/>
      <c r="BHH119" s="200"/>
      <c r="BHI119" s="200"/>
      <c r="BHJ119" s="200"/>
      <c r="BHK119" s="200"/>
      <c r="BHL119" s="200"/>
      <c r="BHM119" s="200"/>
      <c r="BHN119" s="200"/>
      <c r="BHO119" s="200"/>
      <c r="BHP119" s="200"/>
      <c r="BHQ119" s="200"/>
      <c r="BHR119" s="200"/>
      <c r="BHS119" s="200"/>
      <c r="BHT119" s="200"/>
      <c r="BHU119" s="200"/>
      <c r="BHV119" s="200"/>
      <c r="BHW119" s="200"/>
      <c r="BHX119" s="200"/>
      <c r="BHY119" s="200"/>
      <c r="BHZ119" s="200"/>
      <c r="BIA119" s="200"/>
      <c r="BIB119" s="200"/>
      <c r="BIC119" s="200"/>
      <c r="BID119" s="200"/>
      <c r="BIE119" s="200"/>
      <c r="BIF119" s="200"/>
      <c r="BIG119" s="200"/>
      <c r="BIH119" s="200"/>
      <c r="BII119" s="200"/>
      <c r="BIJ119" s="200"/>
      <c r="BIK119" s="200"/>
      <c r="BIL119" s="200"/>
      <c r="BIM119" s="200"/>
      <c r="BIN119" s="200"/>
      <c r="BIO119" s="200"/>
      <c r="BIP119" s="200"/>
      <c r="BIQ119" s="200"/>
      <c r="BIR119" s="200"/>
      <c r="BIS119" s="200"/>
      <c r="BIT119" s="200"/>
      <c r="BIU119" s="200"/>
      <c r="BIV119" s="200"/>
      <c r="BIW119" s="200"/>
      <c r="BIX119" s="200"/>
      <c r="BIY119" s="200"/>
      <c r="BIZ119" s="200"/>
      <c r="BJA119" s="200"/>
      <c r="BJB119" s="200"/>
      <c r="BJC119" s="200"/>
      <c r="BJD119" s="200"/>
      <c r="BJE119" s="200"/>
      <c r="BJF119" s="200"/>
      <c r="BJG119" s="200"/>
      <c r="BJH119" s="200"/>
      <c r="BJI119" s="200"/>
      <c r="BJJ119" s="200"/>
      <c r="BJK119" s="200"/>
      <c r="BJL119" s="200"/>
      <c r="BJM119" s="200"/>
      <c r="BJN119" s="200"/>
      <c r="BJO119" s="200"/>
      <c r="BJP119" s="200"/>
      <c r="BJQ119" s="200"/>
      <c r="BJR119" s="200"/>
      <c r="BJS119" s="200"/>
      <c r="BJT119" s="200"/>
      <c r="BJU119" s="200"/>
      <c r="BJV119" s="200"/>
      <c r="BJW119" s="200"/>
      <c r="BJX119" s="200"/>
      <c r="BJY119" s="200"/>
      <c r="BJZ119" s="200"/>
      <c r="BKA119" s="200"/>
      <c r="BKB119" s="200"/>
      <c r="BKC119" s="200"/>
      <c r="BKD119" s="200"/>
      <c r="BKE119" s="200"/>
      <c r="BKF119" s="200"/>
      <c r="BKG119" s="200"/>
      <c r="BKH119" s="200"/>
      <c r="BKI119" s="200"/>
      <c r="BKJ119" s="200"/>
      <c r="BKK119" s="200"/>
      <c r="BKL119" s="200"/>
      <c r="BKM119" s="200"/>
      <c r="BKN119" s="200"/>
      <c r="BKO119" s="200"/>
      <c r="BKP119" s="200"/>
      <c r="BKQ119" s="200"/>
      <c r="BKR119" s="200"/>
      <c r="BKS119" s="200"/>
      <c r="BKT119" s="200"/>
      <c r="BKU119" s="200"/>
      <c r="BKV119" s="200"/>
      <c r="BKW119" s="200"/>
      <c r="BKX119" s="200"/>
      <c r="BKY119" s="200"/>
      <c r="BKZ119" s="200"/>
      <c r="BLA119" s="200"/>
      <c r="BLB119" s="200"/>
      <c r="BLC119" s="200"/>
      <c r="BLD119" s="200"/>
      <c r="BLE119" s="200"/>
      <c r="BLF119" s="200"/>
      <c r="BLG119" s="200"/>
      <c r="BLH119" s="200"/>
      <c r="BLI119" s="200"/>
      <c r="BLJ119" s="200"/>
      <c r="BLK119" s="200"/>
      <c r="BLL119" s="200"/>
      <c r="BLM119" s="200"/>
      <c r="BLN119" s="200"/>
      <c r="BLO119" s="200"/>
      <c r="BLP119" s="200"/>
      <c r="BLQ119" s="200"/>
      <c r="BLR119" s="200"/>
      <c r="BLS119" s="200"/>
      <c r="BLT119" s="200"/>
      <c r="BLU119" s="200"/>
      <c r="BLV119" s="200"/>
      <c r="BLW119" s="200"/>
      <c r="BLX119" s="200"/>
      <c r="BLY119" s="200"/>
      <c r="BLZ119" s="200"/>
      <c r="BMA119" s="200"/>
      <c r="BMB119" s="200"/>
      <c r="BMC119" s="200"/>
      <c r="BMD119" s="200"/>
      <c r="BME119" s="200"/>
      <c r="BMF119" s="200"/>
      <c r="BMG119" s="200"/>
      <c r="BMH119" s="200"/>
      <c r="BMI119" s="200"/>
      <c r="BMJ119" s="200"/>
      <c r="BMK119" s="200"/>
      <c r="BML119" s="200"/>
      <c r="BMM119" s="200"/>
      <c r="BMN119" s="200"/>
      <c r="BMO119" s="200"/>
      <c r="BMP119" s="200"/>
      <c r="BMQ119" s="200"/>
      <c r="BMR119" s="200"/>
      <c r="BMS119" s="200"/>
      <c r="BMT119" s="200"/>
      <c r="BMU119" s="200"/>
      <c r="BMV119" s="200"/>
      <c r="BMW119" s="200"/>
      <c r="BMX119" s="200"/>
      <c r="BMY119" s="200"/>
      <c r="BMZ119" s="200"/>
      <c r="BNA119" s="200"/>
      <c r="BNB119" s="200"/>
      <c r="BNC119" s="200"/>
      <c r="BND119" s="200"/>
      <c r="BNE119" s="200"/>
      <c r="BNF119" s="200"/>
      <c r="BNG119" s="200"/>
      <c r="BNH119" s="200"/>
      <c r="BNI119" s="200"/>
      <c r="BNJ119" s="200"/>
      <c r="BNK119" s="200"/>
      <c r="BNL119" s="200"/>
      <c r="BNM119" s="200"/>
      <c r="BNN119" s="200"/>
      <c r="BNO119" s="200"/>
      <c r="BNP119" s="200"/>
      <c r="BNQ119" s="200"/>
      <c r="BNR119" s="200"/>
      <c r="BNS119" s="200"/>
      <c r="BNT119" s="200"/>
      <c r="BNU119" s="200"/>
      <c r="BNV119" s="200"/>
      <c r="BNW119" s="200"/>
      <c r="BNX119" s="200"/>
      <c r="BNY119" s="200"/>
      <c r="BNZ119" s="200"/>
      <c r="BOA119" s="200"/>
      <c r="BOB119" s="200"/>
      <c r="BOC119" s="200"/>
      <c r="BOD119" s="200"/>
      <c r="BOE119" s="200"/>
      <c r="BOF119" s="200"/>
      <c r="BOG119" s="200"/>
      <c r="BOH119" s="200"/>
      <c r="BOI119" s="200"/>
      <c r="BOJ119" s="200"/>
      <c r="BOK119" s="200"/>
      <c r="BOL119" s="200"/>
      <c r="BOM119" s="200"/>
      <c r="BON119" s="200"/>
      <c r="BOO119" s="200"/>
      <c r="BOP119" s="200"/>
      <c r="BOQ119" s="200"/>
      <c r="BOR119" s="200"/>
      <c r="BOS119" s="200"/>
      <c r="BOT119" s="200"/>
      <c r="BOU119" s="200"/>
      <c r="BOV119" s="200"/>
      <c r="BOW119" s="200"/>
      <c r="BOX119" s="200"/>
      <c r="BOY119" s="200"/>
      <c r="BOZ119" s="200"/>
      <c r="BPA119" s="200"/>
      <c r="BPB119" s="200"/>
      <c r="BPC119" s="200"/>
      <c r="BPD119" s="200"/>
      <c r="BPE119" s="200"/>
      <c r="BPF119" s="200"/>
      <c r="BPG119" s="200"/>
      <c r="BPH119" s="200"/>
      <c r="BPI119" s="200"/>
      <c r="BPJ119" s="200"/>
      <c r="BPK119" s="200"/>
      <c r="BPL119" s="200"/>
      <c r="BPM119" s="200"/>
      <c r="BPN119" s="200"/>
      <c r="BPO119" s="200"/>
      <c r="BPP119" s="200"/>
      <c r="BPQ119" s="200"/>
      <c r="BPR119" s="200"/>
      <c r="BPS119" s="200"/>
      <c r="BPT119" s="200"/>
      <c r="BPU119" s="200"/>
      <c r="BPV119" s="200"/>
      <c r="BPW119" s="200"/>
      <c r="BPX119" s="200"/>
      <c r="BPY119" s="200"/>
      <c r="BPZ119" s="200"/>
      <c r="BQA119" s="200"/>
      <c r="BQB119" s="200"/>
      <c r="BQC119" s="200"/>
      <c r="BQD119" s="200"/>
      <c r="BQE119" s="200"/>
      <c r="BQF119" s="200"/>
      <c r="BQG119" s="200"/>
      <c r="BQH119" s="200"/>
      <c r="BQI119" s="200"/>
      <c r="BQJ119" s="200"/>
      <c r="BQK119" s="200"/>
      <c r="BQL119" s="200"/>
      <c r="BQM119" s="200"/>
      <c r="BQN119" s="200"/>
      <c r="BQO119" s="200"/>
      <c r="BQP119" s="200"/>
      <c r="BQQ119" s="200"/>
      <c r="BQR119" s="200"/>
      <c r="BQS119" s="200"/>
      <c r="BQT119" s="200"/>
      <c r="BQU119" s="200"/>
      <c r="BQV119" s="200"/>
      <c r="BQW119" s="200"/>
      <c r="BQX119" s="200"/>
      <c r="BQY119" s="200"/>
      <c r="BQZ119" s="200"/>
      <c r="BRA119" s="200"/>
      <c r="BRB119" s="200"/>
      <c r="BRC119" s="200"/>
      <c r="BRD119" s="200"/>
      <c r="BRE119" s="200"/>
      <c r="BRF119" s="200"/>
      <c r="BRG119" s="200"/>
      <c r="BRH119" s="200"/>
      <c r="BRI119" s="200"/>
      <c r="BRJ119" s="200"/>
      <c r="BRK119" s="200"/>
      <c r="BRL119" s="200"/>
      <c r="BRM119" s="200"/>
      <c r="BRN119" s="200"/>
      <c r="BRO119" s="200"/>
      <c r="BRP119" s="200"/>
      <c r="BRQ119" s="200"/>
      <c r="BRR119" s="200"/>
      <c r="BRS119" s="200"/>
      <c r="BRT119" s="200"/>
      <c r="BRU119" s="200"/>
      <c r="BRV119" s="200"/>
      <c r="BRW119" s="200"/>
      <c r="BRX119" s="200"/>
      <c r="BRY119" s="200"/>
      <c r="BRZ119" s="200"/>
      <c r="BSA119" s="200"/>
      <c r="BSB119" s="200"/>
      <c r="BSC119" s="200"/>
      <c r="BSD119" s="200"/>
      <c r="BSE119" s="200"/>
      <c r="BSF119" s="200"/>
      <c r="BSG119" s="200"/>
      <c r="BSH119" s="200"/>
      <c r="BSI119" s="200"/>
      <c r="BSJ119" s="200"/>
      <c r="BSK119" s="200"/>
      <c r="BSL119" s="200"/>
      <c r="BSM119" s="200"/>
      <c r="BSN119" s="200"/>
      <c r="BSO119" s="200"/>
      <c r="BSP119" s="200"/>
      <c r="BSQ119" s="200"/>
      <c r="BSR119" s="200"/>
      <c r="BSS119" s="200"/>
      <c r="BST119" s="200"/>
      <c r="BSU119" s="200"/>
      <c r="BSV119" s="200"/>
      <c r="BSW119" s="200"/>
      <c r="BSX119" s="200"/>
      <c r="BSY119" s="200"/>
      <c r="BSZ119" s="200"/>
      <c r="BTA119" s="200"/>
      <c r="BTB119" s="200"/>
      <c r="BTC119" s="200"/>
      <c r="BTD119" s="200"/>
      <c r="BTE119" s="200"/>
      <c r="BTF119" s="200"/>
      <c r="BTG119" s="200"/>
      <c r="BTH119" s="200"/>
      <c r="BTI119" s="200"/>
      <c r="BTJ119" s="200"/>
      <c r="BTK119" s="200"/>
      <c r="BTL119" s="200"/>
      <c r="BTM119" s="200"/>
      <c r="BTN119" s="200"/>
      <c r="BTO119" s="200"/>
      <c r="BTP119" s="200"/>
      <c r="BTQ119" s="200"/>
      <c r="BTR119" s="200"/>
      <c r="BTS119" s="200"/>
      <c r="BTT119" s="200"/>
      <c r="BTU119" s="200"/>
      <c r="BTV119" s="200"/>
      <c r="BTW119" s="200"/>
      <c r="BTX119" s="200"/>
      <c r="BTY119" s="200"/>
      <c r="BTZ119" s="200"/>
      <c r="BUA119" s="200"/>
      <c r="BUB119" s="200"/>
      <c r="BUC119" s="200"/>
      <c r="BUD119" s="200"/>
      <c r="BUE119" s="200"/>
      <c r="BUF119" s="200"/>
      <c r="BUG119" s="200"/>
      <c r="BUH119" s="200"/>
      <c r="BUI119" s="200"/>
      <c r="BUJ119" s="200"/>
      <c r="BUK119" s="200"/>
      <c r="BUL119" s="200"/>
      <c r="BUM119" s="200"/>
      <c r="BUN119" s="200"/>
      <c r="BUO119" s="200"/>
      <c r="BUP119" s="200"/>
      <c r="BUQ119" s="200"/>
      <c r="BUR119" s="200"/>
      <c r="BUS119" s="200"/>
      <c r="BUT119" s="200"/>
      <c r="BUU119" s="200"/>
      <c r="BUV119" s="200"/>
      <c r="BUW119" s="200"/>
      <c r="BUX119" s="200"/>
      <c r="BUY119" s="200"/>
      <c r="BUZ119" s="200"/>
      <c r="BVA119" s="200"/>
      <c r="BVB119" s="200"/>
      <c r="BVC119" s="200"/>
      <c r="BVD119" s="200"/>
      <c r="BVE119" s="200"/>
      <c r="BVF119" s="200"/>
      <c r="BVG119" s="200"/>
      <c r="BVH119" s="200"/>
      <c r="BVI119" s="200"/>
      <c r="BVJ119" s="200"/>
      <c r="BVK119" s="200"/>
      <c r="BVL119" s="200"/>
      <c r="BVM119" s="200"/>
      <c r="BVN119" s="200"/>
      <c r="BVO119" s="200"/>
      <c r="BVP119" s="200"/>
      <c r="BVQ119" s="200"/>
      <c r="BVR119" s="200"/>
      <c r="BVS119" s="200"/>
      <c r="BVT119" s="200"/>
      <c r="BVU119" s="200"/>
      <c r="BVV119" s="200"/>
      <c r="BVW119" s="200"/>
      <c r="BVX119" s="200"/>
      <c r="BVY119" s="200"/>
      <c r="BVZ119" s="200"/>
      <c r="BWA119" s="200"/>
      <c r="BWB119" s="200"/>
      <c r="BWC119" s="200"/>
      <c r="BWD119" s="200"/>
      <c r="BWE119" s="200"/>
      <c r="BWF119" s="200"/>
      <c r="BWG119" s="200"/>
      <c r="BWH119" s="200"/>
      <c r="BWI119" s="200"/>
      <c r="BWJ119" s="200"/>
      <c r="BWK119" s="200"/>
      <c r="BWL119" s="200"/>
      <c r="BWM119" s="200"/>
      <c r="BWN119" s="200"/>
      <c r="BWO119" s="200"/>
      <c r="BWP119" s="200"/>
      <c r="BWQ119" s="200"/>
      <c r="BWR119" s="200"/>
      <c r="BWS119" s="200"/>
      <c r="BWT119" s="200"/>
      <c r="BWU119" s="200"/>
      <c r="BWV119" s="200"/>
      <c r="BWW119" s="200"/>
      <c r="BWX119" s="200"/>
      <c r="BWY119" s="200"/>
      <c r="BWZ119" s="200"/>
      <c r="BXA119" s="200"/>
      <c r="BXB119" s="200"/>
      <c r="BXC119" s="200"/>
      <c r="BXD119" s="200"/>
      <c r="BXE119" s="200"/>
      <c r="BXF119" s="200"/>
      <c r="BXG119" s="200"/>
      <c r="BXH119" s="200"/>
      <c r="BXI119" s="200"/>
      <c r="BXJ119" s="200"/>
      <c r="BXK119" s="200"/>
      <c r="BXL119" s="200"/>
      <c r="BXM119" s="200"/>
      <c r="BXN119" s="200"/>
      <c r="BXO119" s="200"/>
      <c r="BXP119" s="200"/>
      <c r="BXQ119" s="200"/>
      <c r="BXR119" s="200"/>
      <c r="BXS119" s="200"/>
      <c r="BXT119" s="200"/>
      <c r="BXU119" s="200"/>
      <c r="BXV119" s="200"/>
      <c r="BXW119" s="200"/>
      <c r="BXX119" s="200"/>
      <c r="BXY119" s="200"/>
      <c r="BXZ119" s="200"/>
      <c r="BYA119" s="200"/>
      <c r="BYB119" s="200"/>
      <c r="BYC119" s="200"/>
      <c r="BYD119" s="200"/>
      <c r="BYE119" s="200"/>
      <c r="BYF119" s="200"/>
      <c r="BYG119" s="200"/>
      <c r="BYH119" s="200"/>
      <c r="BYI119" s="200"/>
      <c r="BYJ119" s="200"/>
      <c r="BYK119" s="200"/>
      <c r="BYL119" s="200"/>
      <c r="BYM119" s="200"/>
      <c r="BYN119" s="200"/>
      <c r="BYO119" s="200"/>
      <c r="BYP119" s="200"/>
      <c r="BYQ119" s="200"/>
      <c r="BYR119" s="200"/>
      <c r="BYS119" s="200"/>
      <c r="BYT119" s="200"/>
      <c r="BYU119" s="200"/>
      <c r="BYV119" s="200"/>
      <c r="BYW119" s="200"/>
      <c r="BYX119" s="200"/>
      <c r="BYY119" s="200"/>
      <c r="BYZ119" s="200"/>
      <c r="BZA119" s="200"/>
      <c r="BZB119" s="200"/>
      <c r="BZC119" s="200"/>
      <c r="BZD119" s="200"/>
      <c r="BZE119" s="200"/>
      <c r="BZF119" s="200"/>
      <c r="BZG119" s="200"/>
      <c r="BZH119" s="200"/>
      <c r="BZI119" s="200"/>
      <c r="BZJ119" s="200"/>
      <c r="BZK119" s="200"/>
      <c r="BZL119" s="200"/>
      <c r="BZM119" s="200"/>
      <c r="BZN119" s="200"/>
      <c r="BZO119" s="200"/>
      <c r="BZP119" s="200"/>
      <c r="BZQ119" s="200"/>
      <c r="BZR119" s="200"/>
      <c r="BZS119" s="200"/>
      <c r="BZT119" s="200"/>
      <c r="BZU119" s="200"/>
      <c r="BZV119" s="200"/>
      <c r="BZW119" s="200"/>
      <c r="BZX119" s="200"/>
      <c r="BZY119" s="200"/>
      <c r="BZZ119" s="200"/>
      <c r="CAA119" s="200"/>
      <c r="CAB119" s="200"/>
      <c r="CAC119" s="200"/>
      <c r="CAD119" s="200"/>
      <c r="CAE119" s="200"/>
      <c r="CAF119" s="200"/>
      <c r="CAG119" s="200"/>
      <c r="CAH119" s="200"/>
      <c r="CAI119" s="200"/>
      <c r="CAJ119" s="200"/>
      <c r="CAK119" s="200"/>
      <c r="CAL119" s="200"/>
      <c r="CAM119" s="200"/>
      <c r="CAN119" s="200"/>
      <c r="CAO119" s="200"/>
      <c r="CAP119" s="200"/>
      <c r="CAQ119" s="200"/>
      <c r="CAR119" s="200"/>
      <c r="CAS119" s="200"/>
      <c r="CAT119" s="200"/>
      <c r="CAU119" s="200"/>
      <c r="CAV119" s="200"/>
      <c r="CAW119" s="200"/>
      <c r="CAX119" s="200"/>
      <c r="CAY119" s="200"/>
      <c r="CAZ119" s="200"/>
      <c r="CBA119" s="200"/>
      <c r="CBB119" s="200"/>
      <c r="CBC119" s="200"/>
      <c r="CBD119" s="200"/>
      <c r="CBE119" s="200"/>
      <c r="CBF119" s="200"/>
      <c r="CBG119" s="200"/>
      <c r="CBH119" s="200"/>
      <c r="CBI119" s="200"/>
      <c r="CBJ119" s="200"/>
      <c r="CBK119" s="200"/>
      <c r="CBL119" s="200"/>
      <c r="CBM119" s="200"/>
      <c r="CBN119" s="200"/>
      <c r="CBO119" s="200"/>
      <c r="CBP119" s="200"/>
      <c r="CBQ119" s="200"/>
      <c r="CBR119" s="200"/>
      <c r="CBS119" s="200"/>
      <c r="CBT119" s="200"/>
      <c r="CBU119" s="200"/>
      <c r="CBV119" s="200"/>
      <c r="CBW119" s="200"/>
      <c r="CBX119" s="200"/>
      <c r="CBY119" s="200"/>
      <c r="CBZ119" s="200"/>
      <c r="CCA119" s="200"/>
      <c r="CCB119" s="200"/>
      <c r="CCC119" s="200"/>
      <c r="CCD119" s="200"/>
      <c r="CCE119" s="200"/>
      <c r="CCF119" s="200"/>
      <c r="CCG119" s="200"/>
      <c r="CCH119" s="200"/>
      <c r="CCI119" s="200"/>
      <c r="CCJ119" s="200"/>
      <c r="CCK119" s="200"/>
      <c r="CCL119" s="200"/>
      <c r="CCM119" s="200"/>
      <c r="CCN119" s="200"/>
      <c r="CCO119" s="200"/>
      <c r="CCP119" s="200"/>
      <c r="CCQ119" s="200"/>
      <c r="CCR119" s="200"/>
      <c r="CCS119" s="200"/>
      <c r="CCT119" s="200"/>
      <c r="CCU119" s="200"/>
      <c r="CCV119" s="200"/>
      <c r="CCW119" s="200"/>
      <c r="CCX119" s="200"/>
      <c r="CCY119" s="200"/>
      <c r="CCZ119" s="200"/>
      <c r="CDA119" s="200"/>
      <c r="CDB119" s="200"/>
      <c r="CDC119" s="200"/>
      <c r="CDD119" s="200"/>
      <c r="CDE119" s="200"/>
      <c r="CDF119" s="200"/>
      <c r="CDG119" s="200"/>
      <c r="CDH119" s="200"/>
      <c r="CDI119" s="200"/>
      <c r="CDJ119" s="200"/>
      <c r="CDK119" s="200"/>
      <c r="CDL119" s="200"/>
      <c r="CDM119" s="200"/>
      <c r="CDN119" s="200"/>
      <c r="CDO119" s="200"/>
      <c r="CDP119" s="200"/>
      <c r="CDQ119" s="200"/>
      <c r="CDR119" s="200"/>
      <c r="CDS119" s="200"/>
      <c r="CDT119" s="200"/>
      <c r="CDU119" s="200"/>
      <c r="CDV119" s="200"/>
      <c r="CDW119" s="200"/>
      <c r="CDX119" s="200"/>
      <c r="CDY119" s="200"/>
      <c r="CDZ119" s="200"/>
      <c r="CEA119" s="200"/>
      <c r="CEB119" s="200"/>
      <c r="CEC119" s="200"/>
      <c r="CED119" s="200"/>
      <c r="CEE119" s="200"/>
      <c r="CEF119" s="200"/>
      <c r="CEG119" s="200"/>
      <c r="CEH119" s="200"/>
      <c r="CEI119" s="200"/>
      <c r="CEJ119" s="200"/>
      <c r="CEK119" s="200"/>
      <c r="CEL119" s="200"/>
      <c r="CEM119" s="200"/>
      <c r="CEN119" s="200"/>
      <c r="CEO119" s="200"/>
      <c r="CEP119" s="200"/>
      <c r="CEQ119" s="200"/>
      <c r="CER119" s="200"/>
      <c r="CES119" s="200"/>
      <c r="CET119" s="200"/>
      <c r="CEU119" s="200"/>
      <c r="CEV119" s="200"/>
      <c r="CEW119" s="200"/>
      <c r="CEX119" s="200"/>
      <c r="CEY119" s="200"/>
      <c r="CEZ119" s="200"/>
      <c r="CFA119" s="200"/>
      <c r="CFB119" s="200"/>
      <c r="CFC119" s="200"/>
      <c r="CFD119" s="200"/>
      <c r="CFE119" s="200"/>
      <c r="CFF119" s="200"/>
      <c r="CFG119" s="200"/>
      <c r="CFH119" s="200"/>
      <c r="CFI119" s="200"/>
      <c r="CFJ119" s="200"/>
      <c r="CFK119" s="200"/>
      <c r="CFL119" s="200"/>
      <c r="CFM119" s="200"/>
      <c r="CFN119" s="200"/>
      <c r="CFO119" s="200"/>
      <c r="CFP119" s="200"/>
      <c r="CFQ119" s="200"/>
      <c r="CFR119" s="200"/>
      <c r="CFS119" s="200"/>
      <c r="CFT119" s="200"/>
      <c r="CFU119" s="200"/>
      <c r="CFV119" s="200"/>
      <c r="CFW119" s="200"/>
      <c r="CFX119" s="200"/>
      <c r="CFY119" s="200"/>
      <c r="CFZ119" s="200"/>
      <c r="CGA119" s="200"/>
      <c r="CGB119" s="200"/>
      <c r="CGC119" s="200"/>
      <c r="CGD119" s="200"/>
      <c r="CGE119" s="200"/>
      <c r="CGF119" s="200"/>
      <c r="CGG119" s="200"/>
      <c r="CGH119" s="200"/>
      <c r="CGI119" s="200"/>
      <c r="CGJ119" s="200"/>
      <c r="CGK119" s="200"/>
      <c r="CGL119" s="200"/>
      <c r="CGM119" s="200"/>
      <c r="CGN119" s="200"/>
      <c r="CGO119" s="200"/>
      <c r="CGP119" s="200"/>
      <c r="CGQ119" s="200"/>
      <c r="CGR119" s="200"/>
      <c r="CGS119" s="200"/>
      <c r="CGT119" s="200"/>
      <c r="CGU119" s="200"/>
      <c r="CGV119" s="200"/>
      <c r="CGW119" s="200"/>
      <c r="CGX119" s="200"/>
      <c r="CGY119" s="200"/>
      <c r="CGZ119" s="200"/>
      <c r="CHA119" s="200"/>
      <c r="CHB119" s="200"/>
      <c r="CHC119" s="200"/>
      <c r="CHD119" s="200"/>
      <c r="CHE119" s="200"/>
      <c r="CHF119" s="200"/>
      <c r="CHG119" s="200"/>
      <c r="CHH119" s="200"/>
      <c r="CHI119" s="200"/>
      <c r="CHJ119" s="200"/>
      <c r="CHK119" s="200"/>
      <c r="CHL119" s="200"/>
      <c r="CHM119" s="200"/>
      <c r="CHN119" s="200"/>
      <c r="CHO119" s="200"/>
      <c r="CHP119" s="200"/>
      <c r="CHQ119" s="200"/>
      <c r="CHR119" s="200"/>
      <c r="CHS119" s="200"/>
      <c r="CHT119" s="200"/>
      <c r="CHU119" s="200"/>
      <c r="CHV119" s="200"/>
      <c r="CHW119" s="200"/>
      <c r="CHX119" s="200"/>
      <c r="CHY119" s="200"/>
      <c r="CHZ119" s="200"/>
      <c r="CIA119" s="200"/>
      <c r="CIB119" s="200"/>
      <c r="CIC119" s="200"/>
      <c r="CID119" s="200"/>
      <c r="CIE119" s="200"/>
      <c r="CIF119" s="200"/>
      <c r="CIG119" s="200"/>
      <c r="CIH119" s="200"/>
      <c r="CII119" s="200"/>
      <c r="CIJ119" s="200"/>
      <c r="CIK119" s="200"/>
      <c r="CIL119" s="200"/>
      <c r="CIM119" s="200"/>
      <c r="CIN119" s="200"/>
      <c r="CIO119" s="200"/>
      <c r="CIP119" s="200"/>
      <c r="CIQ119" s="200"/>
      <c r="CIR119" s="200"/>
      <c r="CIS119" s="200"/>
      <c r="CIT119" s="200"/>
      <c r="CIU119" s="200"/>
      <c r="CIV119" s="200"/>
      <c r="CIW119" s="200"/>
      <c r="CIX119" s="200"/>
      <c r="CIY119" s="200"/>
      <c r="CIZ119" s="200"/>
      <c r="CJA119" s="200"/>
      <c r="CJB119" s="200"/>
      <c r="CJC119" s="200"/>
      <c r="CJD119" s="200"/>
      <c r="CJE119" s="200"/>
      <c r="CJF119" s="200"/>
      <c r="CJG119" s="200"/>
      <c r="CJH119" s="200"/>
      <c r="CJI119" s="200"/>
      <c r="CJJ119" s="200"/>
      <c r="CJK119" s="200"/>
      <c r="CJL119" s="200"/>
      <c r="CJM119" s="200"/>
      <c r="CJN119" s="200"/>
      <c r="CJO119" s="200"/>
      <c r="CJP119" s="200"/>
      <c r="CJQ119" s="200"/>
      <c r="CJR119" s="200"/>
      <c r="CJS119" s="200"/>
      <c r="CJT119" s="200"/>
      <c r="CJU119" s="200"/>
      <c r="CJV119" s="200"/>
      <c r="CJW119" s="200"/>
      <c r="CJX119" s="200"/>
      <c r="CJY119" s="200"/>
      <c r="CJZ119" s="200"/>
      <c r="CKA119" s="200"/>
      <c r="CKB119" s="200"/>
      <c r="CKC119" s="200"/>
      <c r="CKD119" s="200"/>
      <c r="CKE119" s="200"/>
      <c r="CKF119" s="200"/>
      <c r="CKG119" s="200"/>
      <c r="CKH119" s="200"/>
      <c r="CKI119" s="200"/>
      <c r="CKJ119" s="200"/>
      <c r="CKK119" s="200"/>
      <c r="CKL119" s="200"/>
      <c r="CKM119" s="200"/>
      <c r="CKN119" s="200"/>
      <c r="CKO119" s="200"/>
      <c r="CKP119" s="200"/>
      <c r="CKQ119" s="200"/>
      <c r="CKR119" s="200"/>
      <c r="CKS119" s="200"/>
      <c r="CKT119" s="200"/>
      <c r="CKU119" s="200"/>
      <c r="CKV119" s="200"/>
      <c r="CKW119" s="200"/>
      <c r="CKX119" s="200"/>
      <c r="CKY119" s="200"/>
      <c r="CKZ119" s="200"/>
      <c r="CLA119" s="200"/>
      <c r="CLB119" s="200"/>
      <c r="CLC119" s="200"/>
      <c r="CLD119" s="200"/>
      <c r="CLE119" s="200"/>
      <c r="CLF119" s="200"/>
      <c r="CLG119" s="200"/>
      <c r="CLH119" s="200"/>
      <c r="CLI119" s="200"/>
      <c r="CLJ119" s="200"/>
      <c r="CLK119" s="200"/>
      <c r="CLL119" s="200"/>
      <c r="CLM119" s="200"/>
      <c r="CLN119" s="200"/>
      <c r="CLO119" s="200"/>
      <c r="CLP119" s="200"/>
      <c r="CLQ119" s="200"/>
      <c r="CLR119" s="200"/>
      <c r="CLS119" s="200"/>
      <c r="CLT119" s="200"/>
      <c r="CLU119" s="200"/>
      <c r="CLV119" s="200"/>
      <c r="CLW119" s="200"/>
      <c r="CLX119" s="200"/>
      <c r="CLY119" s="200"/>
      <c r="CLZ119" s="200"/>
      <c r="CMA119" s="200"/>
      <c r="CMB119" s="200"/>
      <c r="CMC119" s="200"/>
      <c r="CMD119" s="200"/>
      <c r="CME119" s="200"/>
      <c r="CMF119" s="200"/>
      <c r="CMG119" s="200"/>
      <c r="CMH119" s="200"/>
      <c r="CMI119" s="200"/>
      <c r="CMJ119" s="200"/>
      <c r="CMK119" s="200"/>
      <c r="CML119" s="200"/>
      <c r="CMM119" s="200"/>
      <c r="CMN119" s="200"/>
      <c r="CMO119" s="200"/>
      <c r="CMP119" s="200"/>
      <c r="CMQ119" s="200"/>
      <c r="CMR119" s="200"/>
      <c r="CMS119" s="200"/>
      <c r="CMT119" s="200"/>
      <c r="CMU119" s="200"/>
      <c r="CMV119" s="200"/>
      <c r="CMW119" s="200"/>
      <c r="CMX119" s="200"/>
      <c r="CMY119" s="200"/>
      <c r="CMZ119" s="200"/>
      <c r="CNA119" s="200"/>
      <c r="CNB119" s="200"/>
      <c r="CNC119" s="200"/>
      <c r="CND119" s="200"/>
      <c r="CNE119" s="200"/>
      <c r="CNF119" s="200"/>
      <c r="CNG119" s="200"/>
      <c r="CNH119" s="200"/>
      <c r="CNI119" s="200"/>
      <c r="CNJ119" s="200"/>
      <c r="CNK119" s="200"/>
      <c r="CNL119" s="200"/>
      <c r="CNM119" s="200"/>
      <c r="CNN119" s="200"/>
      <c r="CNO119" s="200"/>
      <c r="CNP119" s="200"/>
      <c r="CNQ119" s="200"/>
      <c r="CNR119" s="200"/>
      <c r="CNS119" s="200"/>
      <c r="CNT119" s="200"/>
      <c r="CNU119" s="200"/>
      <c r="CNV119" s="200"/>
      <c r="CNW119" s="200"/>
      <c r="CNX119" s="200"/>
      <c r="CNY119" s="200"/>
      <c r="CNZ119" s="200"/>
      <c r="COA119" s="200"/>
      <c r="COB119" s="200"/>
      <c r="COC119" s="200"/>
      <c r="COD119" s="200"/>
      <c r="COE119" s="200"/>
      <c r="COF119" s="200"/>
      <c r="COG119" s="200"/>
      <c r="COH119" s="200"/>
      <c r="COI119" s="200"/>
      <c r="COJ119" s="200"/>
      <c r="COK119" s="200"/>
      <c r="COL119" s="200"/>
      <c r="COM119" s="200"/>
      <c r="CON119" s="200"/>
      <c r="COO119" s="200"/>
      <c r="COP119" s="200"/>
      <c r="COQ119" s="200"/>
      <c r="COR119" s="200"/>
      <c r="COS119" s="200"/>
      <c r="COT119" s="200"/>
      <c r="COU119" s="200"/>
      <c r="COV119" s="200"/>
      <c r="COW119" s="200"/>
      <c r="COX119" s="200"/>
      <c r="COY119" s="200"/>
      <c r="COZ119" s="200"/>
      <c r="CPA119" s="200"/>
      <c r="CPB119" s="200"/>
      <c r="CPC119" s="200"/>
      <c r="CPD119" s="200"/>
      <c r="CPE119" s="200"/>
      <c r="CPF119" s="200"/>
      <c r="CPG119" s="200"/>
      <c r="CPH119" s="200"/>
      <c r="CPI119" s="200"/>
      <c r="CPJ119" s="200"/>
      <c r="CPK119" s="200"/>
      <c r="CPL119" s="200"/>
      <c r="CPM119" s="200"/>
      <c r="CPN119" s="200"/>
      <c r="CPO119" s="200"/>
      <c r="CPP119" s="200"/>
      <c r="CPQ119" s="200"/>
      <c r="CPR119" s="200"/>
      <c r="CPS119" s="200"/>
      <c r="CPT119" s="200"/>
      <c r="CPU119" s="200"/>
      <c r="CPV119" s="200"/>
      <c r="CPW119" s="200"/>
      <c r="CPX119" s="200"/>
      <c r="CPY119" s="200"/>
      <c r="CPZ119" s="200"/>
      <c r="CQA119" s="200"/>
      <c r="CQB119" s="200"/>
      <c r="CQC119" s="200"/>
      <c r="CQD119" s="200"/>
      <c r="CQE119" s="200"/>
      <c r="CQF119" s="200"/>
      <c r="CQG119" s="200"/>
      <c r="CQH119" s="200"/>
      <c r="CQI119" s="200"/>
      <c r="CQJ119" s="200"/>
      <c r="CQK119" s="200"/>
      <c r="CQL119" s="200"/>
      <c r="CQM119" s="200"/>
      <c r="CQN119" s="200"/>
      <c r="CQO119" s="200"/>
      <c r="CQP119" s="200"/>
      <c r="CQQ119" s="200"/>
      <c r="CQR119" s="200"/>
      <c r="CQS119" s="200"/>
      <c r="CQT119" s="200"/>
      <c r="CQU119" s="200"/>
      <c r="CQV119" s="200"/>
      <c r="CQW119" s="200"/>
      <c r="CQX119" s="200"/>
      <c r="CQY119" s="200"/>
      <c r="CQZ119" s="200"/>
      <c r="CRA119" s="200"/>
      <c r="CRB119" s="200"/>
      <c r="CRC119" s="200"/>
      <c r="CRD119" s="200"/>
      <c r="CRE119" s="200"/>
      <c r="CRF119" s="200"/>
      <c r="CRG119" s="200"/>
      <c r="CRH119" s="200"/>
      <c r="CRI119" s="200"/>
      <c r="CRJ119" s="200"/>
      <c r="CRK119" s="200"/>
      <c r="CRL119" s="200"/>
      <c r="CRM119" s="200"/>
      <c r="CRN119" s="200"/>
      <c r="CRO119" s="200"/>
      <c r="CRP119" s="200"/>
      <c r="CRQ119" s="200"/>
      <c r="CRR119" s="200"/>
      <c r="CRS119" s="200"/>
      <c r="CRT119" s="200"/>
      <c r="CRU119" s="200"/>
      <c r="CRV119" s="200"/>
      <c r="CRW119" s="200"/>
      <c r="CRX119" s="200"/>
      <c r="CRY119" s="200"/>
      <c r="CRZ119" s="200"/>
      <c r="CSA119" s="200"/>
      <c r="CSB119" s="200"/>
      <c r="CSC119" s="200"/>
      <c r="CSD119" s="200"/>
      <c r="CSE119" s="200"/>
      <c r="CSF119" s="200"/>
      <c r="CSG119" s="200"/>
      <c r="CSH119" s="200"/>
      <c r="CSI119" s="200"/>
      <c r="CSJ119" s="200"/>
      <c r="CSK119" s="200"/>
      <c r="CSL119" s="200"/>
      <c r="CSM119" s="200"/>
      <c r="CSN119" s="200"/>
      <c r="CSO119" s="200"/>
      <c r="CSP119" s="200"/>
      <c r="CSQ119" s="200"/>
      <c r="CSR119" s="200"/>
      <c r="CSS119" s="200"/>
      <c r="CST119" s="200"/>
      <c r="CSU119" s="200"/>
      <c r="CSV119" s="200"/>
      <c r="CSW119" s="200"/>
      <c r="CSX119" s="200"/>
      <c r="CSY119" s="200"/>
      <c r="CSZ119" s="200"/>
      <c r="CTA119" s="200"/>
      <c r="CTB119" s="200"/>
      <c r="CTC119" s="200"/>
      <c r="CTD119" s="200"/>
      <c r="CTE119" s="200"/>
      <c r="CTF119" s="200"/>
      <c r="CTG119" s="200"/>
      <c r="CTH119" s="200"/>
      <c r="CTI119" s="200"/>
      <c r="CTJ119" s="200"/>
      <c r="CTK119" s="200"/>
      <c r="CTL119" s="200"/>
      <c r="CTM119" s="200"/>
      <c r="CTN119" s="200"/>
      <c r="CTO119" s="200"/>
      <c r="CTP119" s="200"/>
      <c r="CTQ119" s="200"/>
      <c r="CTR119" s="200"/>
      <c r="CTS119" s="200"/>
      <c r="CTT119" s="200"/>
      <c r="CTU119" s="200"/>
      <c r="CTV119" s="200"/>
      <c r="CTW119" s="200"/>
      <c r="CTX119" s="200"/>
      <c r="CTY119" s="200"/>
      <c r="CTZ119" s="200"/>
      <c r="CUA119" s="200"/>
      <c r="CUB119" s="200"/>
      <c r="CUC119" s="200"/>
      <c r="CUD119" s="200"/>
      <c r="CUE119" s="200"/>
      <c r="CUF119" s="200"/>
      <c r="CUG119" s="200"/>
      <c r="CUH119" s="200"/>
      <c r="CUI119" s="200"/>
      <c r="CUJ119" s="200"/>
      <c r="CUK119" s="200"/>
      <c r="CUL119" s="200"/>
      <c r="CUM119" s="200"/>
      <c r="CUN119" s="200"/>
      <c r="CUO119" s="200"/>
      <c r="CUP119" s="200"/>
      <c r="CUQ119" s="200"/>
      <c r="CUR119" s="200"/>
      <c r="CUS119" s="200"/>
      <c r="CUT119" s="200"/>
      <c r="CUU119" s="200"/>
      <c r="CUV119" s="200"/>
      <c r="CUW119" s="200"/>
      <c r="CUX119" s="200"/>
      <c r="CUY119" s="200"/>
      <c r="CUZ119" s="200"/>
      <c r="CVA119" s="200"/>
      <c r="CVB119" s="200"/>
      <c r="CVC119" s="200"/>
      <c r="CVD119" s="200"/>
      <c r="CVE119" s="200"/>
      <c r="CVF119" s="200"/>
      <c r="CVG119" s="200"/>
      <c r="CVH119" s="200"/>
      <c r="CVI119" s="200"/>
      <c r="CVJ119" s="200"/>
      <c r="CVK119" s="200"/>
      <c r="CVL119" s="200"/>
      <c r="CVM119" s="200"/>
      <c r="CVN119" s="200"/>
      <c r="CVO119" s="200"/>
      <c r="CVP119" s="200"/>
      <c r="CVQ119" s="200"/>
      <c r="CVR119" s="200"/>
      <c r="CVS119" s="200"/>
      <c r="CVT119" s="200"/>
      <c r="CVU119" s="200"/>
      <c r="CVV119" s="200"/>
      <c r="CVW119" s="200"/>
      <c r="CVX119" s="200"/>
      <c r="CVY119" s="200"/>
      <c r="CVZ119" s="200"/>
      <c r="CWA119" s="200"/>
      <c r="CWB119" s="200"/>
      <c r="CWC119" s="200"/>
      <c r="CWD119" s="200"/>
      <c r="CWE119" s="200"/>
      <c r="CWF119" s="200"/>
      <c r="CWG119" s="200"/>
      <c r="CWH119" s="200"/>
      <c r="CWI119" s="200"/>
      <c r="CWJ119" s="200"/>
      <c r="CWK119" s="200"/>
      <c r="CWL119" s="200"/>
      <c r="CWM119" s="200"/>
      <c r="CWN119" s="200"/>
      <c r="CWO119" s="200"/>
      <c r="CWP119" s="200"/>
      <c r="CWQ119" s="200"/>
      <c r="CWR119" s="200"/>
      <c r="CWS119" s="200"/>
      <c r="CWT119" s="200"/>
      <c r="CWU119" s="200"/>
      <c r="CWV119" s="200"/>
      <c r="CWW119" s="200"/>
      <c r="CWX119" s="200"/>
      <c r="CWY119" s="200"/>
      <c r="CWZ119" s="200"/>
      <c r="CXA119" s="200"/>
      <c r="CXB119" s="200"/>
      <c r="CXC119" s="200"/>
      <c r="CXD119" s="200"/>
      <c r="CXE119" s="200"/>
      <c r="CXF119" s="200"/>
      <c r="CXG119" s="200"/>
      <c r="CXH119" s="200"/>
      <c r="CXI119" s="200"/>
      <c r="CXJ119" s="200"/>
      <c r="CXK119" s="200"/>
      <c r="CXL119" s="200"/>
      <c r="CXM119" s="200"/>
      <c r="CXN119" s="200"/>
      <c r="CXO119" s="200"/>
      <c r="CXP119" s="200"/>
      <c r="CXQ119" s="200"/>
      <c r="CXR119" s="200"/>
      <c r="CXS119" s="200"/>
      <c r="CXT119" s="200"/>
      <c r="CXU119" s="200"/>
      <c r="CXV119" s="200"/>
      <c r="CXW119" s="200"/>
      <c r="CXX119" s="200"/>
      <c r="CXY119" s="200"/>
      <c r="CXZ119" s="200"/>
      <c r="CYA119" s="200"/>
      <c r="CYB119" s="200"/>
      <c r="CYC119" s="200"/>
      <c r="CYD119" s="200"/>
      <c r="CYE119" s="200"/>
      <c r="CYF119" s="200"/>
      <c r="CYG119" s="200"/>
      <c r="CYH119" s="200"/>
      <c r="CYI119" s="200"/>
      <c r="CYJ119" s="200"/>
      <c r="CYK119" s="200"/>
      <c r="CYL119" s="200"/>
      <c r="CYM119" s="200"/>
      <c r="CYN119" s="200"/>
      <c r="CYO119" s="200"/>
      <c r="CYP119" s="200"/>
      <c r="CYQ119" s="200"/>
      <c r="CYR119" s="200"/>
      <c r="CYS119" s="200"/>
      <c r="CYT119" s="200"/>
      <c r="CYU119" s="200"/>
      <c r="CYV119" s="200"/>
      <c r="CYW119" s="200"/>
      <c r="CYX119" s="200"/>
      <c r="CYY119" s="200"/>
      <c r="CYZ119" s="200"/>
      <c r="CZA119" s="200"/>
      <c r="CZB119" s="200"/>
      <c r="CZC119" s="200"/>
      <c r="CZD119" s="200"/>
      <c r="CZE119" s="200"/>
      <c r="CZF119" s="200"/>
      <c r="CZG119" s="200"/>
      <c r="CZH119" s="200"/>
      <c r="CZI119" s="200"/>
      <c r="CZJ119" s="200"/>
      <c r="CZK119" s="200"/>
      <c r="CZL119" s="200"/>
      <c r="CZM119" s="200"/>
      <c r="CZN119" s="200"/>
      <c r="CZO119" s="200"/>
      <c r="CZP119" s="200"/>
      <c r="CZQ119" s="200"/>
      <c r="CZR119" s="200"/>
      <c r="CZS119" s="200"/>
      <c r="CZT119" s="200"/>
      <c r="CZU119" s="200"/>
      <c r="CZV119" s="200"/>
      <c r="CZW119" s="200"/>
      <c r="CZX119" s="200"/>
      <c r="CZY119" s="200"/>
      <c r="CZZ119" s="200"/>
      <c r="DAA119" s="200"/>
      <c r="DAB119" s="200"/>
      <c r="DAC119" s="200"/>
      <c r="DAD119" s="200"/>
      <c r="DAE119" s="200"/>
      <c r="DAF119" s="200"/>
      <c r="DAG119" s="200"/>
      <c r="DAH119" s="200"/>
      <c r="DAI119" s="200"/>
      <c r="DAJ119" s="200"/>
      <c r="DAK119" s="200"/>
      <c r="DAL119" s="200"/>
      <c r="DAM119" s="200"/>
      <c r="DAN119" s="200"/>
      <c r="DAO119" s="200"/>
      <c r="DAP119" s="200"/>
      <c r="DAQ119" s="200"/>
      <c r="DAR119" s="200"/>
      <c r="DAS119" s="200"/>
      <c r="DAT119" s="200"/>
      <c r="DAU119" s="200"/>
      <c r="DAV119" s="200"/>
      <c r="DAW119" s="200"/>
      <c r="DAX119" s="200"/>
      <c r="DAY119" s="200"/>
      <c r="DAZ119" s="200"/>
      <c r="DBA119" s="200"/>
      <c r="DBB119" s="200"/>
      <c r="DBC119" s="200"/>
      <c r="DBD119" s="200"/>
      <c r="DBE119" s="200"/>
      <c r="DBF119" s="200"/>
      <c r="DBG119" s="200"/>
      <c r="DBH119" s="200"/>
      <c r="DBI119" s="200"/>
      <c r="DBJ119" s="200"/>
      <c r="DBK119" s="200"/>
      <c r="DBL119" s="200"/>
      <c r="DBM119" s="200"/>
      <c r="DBN119" s="200"/>
      <c r="DBO119" s="200"/>
      <c r="DBP119" s="200"/>
      <c r="DBQ119" s="200"/>
      <c r="DBR119" s="200"/>
      <c r="DBS119" s="200"/>
      <c r="DBT119" s="200"/>
      <c r="DBU119" s="200"/>
      <c r="DBV119" s="200"/>
      <c r="DBW119" s="200"/>
      <c r="DBX119" s="200"/>
      <c r="DBY119" s="200"/>
      <c r="DBZ119" s="200"/>
      <c r="DCA119" s="200"/>
      <c r="DCB119" s="200"/>
      <c r="DCC119" s="200"/>
      <c r="DCD119" s="200"/>
      <c r="DCE119" s="200"/>
      <c r="DCF119" s="200"/>
      <c r="DCG119" s="200"/>
      <c r="DCH119" s="200"/>
      <c r="DCI119" s="200"/>
      <c r="DCJ119" s="200"/>
      <c r="DCK119" s="200"/>
      <c r="DCL119" s="200"/>
      <c r="DCM119" s="200"/>
      <c r="DCN119" s="200"/>
      <c r="DCO119" s="200"/>
      <c r="DCP119" s="200"/>
      <c r="DCQ119" s="200"/>
      <c r="DCR119" s="200"/>
      <c r="DCS119" s="200"/>
      <c r="DCT119" s="200"/>
      <c r="DCU119" s="200"/>
      <c r="DCV119" s="200"/>
      <c r="DCW119" s="200"/>
      <c r="DCX119" s="200"/>
      <c r="DCY119" s="200"/>
      <c r="DCZ119" s="200"/>
      <c r="DDA119" s="200"/>
      <c r="DDB119" s="200"/>
      <c r="DDC119" s="200"/>
      <c r="DDD119" s="200"/>
      <c r="DDE119" s="200"/>
      <c r="DDF119" s="200"/>
      <c r="DDG119" s="200"/>
      <c r="DDH119" s="200"/>
      <c r="DDI119" s="200"/>
      <c r="DDJ119" s="200"/>
      <c r="DDK119" s="200"/>
      <c r="DDL119" s="200"/>
      <c r="DDM119" s="200"/>
      <c r="DDN119" s="200"/>
      <c r="DDO119" s="200"/>
      <c r="DDP119" s="200"/>
      <c r="DDQ119" s="200"/>
      <c r="DDR119" s="200"/>
      <c r="DDS119" s="200"/>
      <c r="DDT119" s="200"/>
      <c r="DDU119" s="200"/>
      <c r="DDV119" s="200"/>
      <c r="DDW119" s="200"/>
      <c r="DDX119" s="200"/>
      <c r="DDY119" s="200"/>
      <c r="DDZ119" s="200"/>
      <c r="DEA119" s="200"/>
      <c r="DEB119" s="200"/>
      <c r="DEC119" s="200"/>
      <c r="DED119" s="200"/>
      <c r="DEE119" s="200"/>
      <c r="DEF119" s="200"/>
      <c r="DEG119" s="200"/>
      <c r="DEH119" s="200"/>
      <c r="DEI119" s="200"/>
      <c r="DEJ119" s="200"/>
      <c r="DEK119" s="200"/>
      <c r="DEL119" s="200"/>
      <c r="DEM119" s="200"/>
      <c r="DEN119" s="200"/>
      <c r="DEO119" s="200"/>
      <c r="DEP119" s="200"/>
      <c r="DEQ119" s="200"/>
      <c r="DER119" s="200"/>
      <c r="DES119" s="200"/>
      <c r="DET119" s="200"/>
      <c r="DEU119" s="200"/>
      <c r="DEV119" s="200"/>
      <c r="DEW119" s="200"/>
      <c r="DEX119" s="200"/>
      <c r="DEY119" s="200"/>
      <c r="DEZ119" s="200"/>
      <c r="DFA119" s="200"/>
      <c r="DFB119" s="200"/>
      <c r="DFC119" s="200"/>
      <c r="DFD119" s="200"/>
      <c r="DFE119" s="200"/>
      <c r="DFF119" s="200"/>
      <c r="DFG119" s="200"/>
      <c r="DFH119" s="200"/>
      <c r="DFI119" s="200"/>
      <c r="DFJ119" s="200"/>
      <c r="DFK119" s="200"/>
      <c r="DFL119" s="200"/>
      <c r="DFM119" s="200"/>
      <c r="DFN119" s="200"/>
      <c r="DFO119" s="200"/>
      <c r="DFP119" s="200"/>
      <c r="DFQ119" s="200"/>
      <c r="DFR119" s="200"/>
      <c r="DFS119" s="200"/>
      <c r="DFT119" s="200"/>
      <c r="DFU119" s="200"/>
      <c r="DFV119" s="200"/>
      <c r="DFW119" s="200"/>
      <c r="DFX119" s="200"/>
      <c r="DFY119" s="200"/>
      <c r="DFZ119" s="200"/>
      <c r="DGA119" s="200"/>
      <c r="DGB119" s="200"/>
      <c r="DGC119" s="200"/>
      <c r="DGD119" s="200"/>
      <c r="DGE119" s="200"/>
      <c r="DGF119" s="200"/>
      <c r="DGG119" s="200"/>
      <c r="DGH119" s="200"/>
      <c r="DGI119" s="200"/>
      <c r="DGJ119" s="200"/>
      <c r="DGK119" s="200"/>
      <c r="DGL119" s="200"/>
      <c r="DGM119" s="200"/>
      <c r="DGN119" s="200"/>
      <c r="DGO119" s="200"/>
      <c r="DGP119" s="200"/>
      <c r="DGQ119" s="200"/>
      <c r="DGR119" s="200"/>
      <c r="DGS119" s="200"/>
      <c r="DGT119" s="200"/>
      <c r="DGU119" s="200"/>
      <c r="DGV119" s="200"/>
      <c r="DGW119" s="200"/>
      <c r="DGX119" s="200"/>
      <c r="DGY119" s="200"/>
      <c r="DGZ119" s="200"/>
      <c r="DHA119" s="200"/>
      <c r="DHB119" s="200"/>
      <c r="DHC119" s="200"/>
      <c r="DHD119" s="200"/>
      <c r="DHE119" s="200"/>
      <c r="DHF119" s="200"/>
      <c r="DHG119" s="200"/>
      <c r="DHH119" s="200"/>
      <c r="DHI119" s="200"/>
      <c r="DHJ119" s="200"/>
      <c r="DHK119" s="200"/>
      <c r="DHL119" s="200"/>
      <c r="DHM119" s="200"/>
      <c r="DHN119" s="200"/>
      <c r="DHO119" s="200"/>
      <c r="DHP119" s="200"/>
      <c r="DHQ119" s="200"/>
      <c r="DHR119" s="200"/>
      <c r="DHS119" s="200"/>
      <c r="DHT119" s="200"/>
      <c r="DHU119" s="200"/>
      <c r="DHV119" s="200"/>
      <c r="DHW119" s="200"/>
      <c r="DHX119" s="200"/>
      <c r="DHY119" s="200"/>
      <c r="DHZ119" s="200"/>
      <c r="DIA119" s="200"/>
      <c r="DIB119" s="200"/>
      <c r="DIC119" s="200"/>
      <c r="DID119" s="200"/>
      <c r="DIE119" s="200"/>
      <c r="DIF119" s="200"/>
      <c r="DIG119" s="200"/>
      <c r="DIH119" s="200"/>
      <c r="DII119" s="200"/>
      <c r="DIJ119" s="200"/>
      <c r="DIK119" s="200"/>
      <c r="DIL119" s="200"/>
      <c r="DIM119" s="200"/>
      <c r="DIN119" s="200"/>
      <c r="DIO119" s="200"/>
      <c r="DIP119" s="200"/>
      <c r="DIQ119" s="200"/>
      <c r="DIR119" s="200"/>
      <c r="DIS119" s="200"/>
      <c r="DIT119" s="200"/>
      <c r="DIU119" s="200"/>
      <c r="DIV119" s="200"/>
      <c r="DIW119" s="200"/>
      <c r="DIX119" s="200"/>
      <c r="DIY119" s="200"/>
      <c r="DIZ119" s="200"/>
      <c r="DJA119" s="200"/>
      <c r="DJB119" s="200"/>
      <c r="DJC119" s="200"/>
      <c r="DJD119" s="200"/>
      <c r="DJE119" s="200"/>
      <c r="DJF119" s="200"/>
      <c r="DJG119" s="200"/>
      <c r="DJH119" s="200"/>
      <c r="DJI119" s="200"/>
      <c r="DJJ119" s="200"/>
      <c r="DJK119" s="200"/>
      <c r="DJL119" s="200"/>
      <c r="DJM119" s="200"/>
      <c r="DJN119" s="200"/>
      <c r="DJO119" s="200"/>
      <c r="DJP119" s="200"/>
      <c r="DJQ119" s="200"/>
      <c r="DJR119" s="200"/>
      <c r="DJS119" s="200"/>
      <c r="DJT119" s="200"/>
      <c r="DJU119" s="200"/>
      <c r="DJV119" s="200"/>
      <c r="DJW119" s="200"/>
      <c r="DJX119" s="200"/>
      <c r="DJY119" s="200"/>
      <c r="DJZ119" s="200"/>
      <c r="DKA119" s="200"/>
      <c r="DKB119" s="200"/>
      <c r="DKC119" s="200"/>
      <c r="DKD119" s="200"/>
      <c r="DKE119" s="200"/>
      <c r="DKF119" s="200"/>
      <c r="DKG119" s="200"/>
      <c r="DKH119" s="200"/>
      <c r="DKI119" s="200"/>
      <c r="DKJ119" s="200"/>
      <c r="DKK119" s="200"/>
      <c r="DKL119" s="200"/>
      <c r="DKM119" s="200"/>
      <c r="DKN119" s="200"/>
      <c r="DKO119" s="200"/>
      <c r="DKP119" s="200"/>
      <c r="DKQ119" s="200"/>
      <c r="DKR119" s="200"/>
      <c r="DKS119" s="200"/>
      <c r="DKT119" s="200"/>
      <c r="DKU119" s="200"/>
      <c r="DKV119" s="200"/>
      <c r="DKW119" s="200"/>
      <c r="DKX119" s="200"/>
      <c r="DKY119" s="200"/>
      <c r="DKZ119" s="200"/>
      <c r="DLA119" s="200"/>
      <c r="DLB119" s="200"/>
      <c r="DLC119" s="200"/>
      <c r="DLD119" s="200"/>
      <c r="DLE119" s="200"/>
      <c r="DLF119" s="200"/>
      <c r="DLG119" s="200"/>
      <c r="DLH119" s="200"/>
      <c r="DLI119" s="200"/>
      <c r="DLJ119" s="200"/>
      <c r="DLK119" s="200"/>
      <c r="DLL119" s="200"/>
      <c r="DLM119" s="200"/>
      <c r="DLN119" s="200"/>
      <c r="DLO119" s="200"/>
      <c r="DLP119" s="200"/>
      <c r="DLQ119" s="200"/>
      <c r="DLR119" s="200"/>
      <c r="DLS119" s="200"/>
      <c r="DLT119" s="200"/>
      <c r="DLU119" s="200"/>
      <c r="DLV119" s="200"/>
      <c r="DLW119" s="200"/>
      <c r="DLX119" s="200"/>
      <c r="DLY119" s="200"/>
      <c r="DLZ119" s="200"/>
      <c r="DMA119" s="200"/>
      <c r="DMB119" s="200"/>
      <c r="DMC119" s="200"/>
      <c r="DMD119" s="200"/>
      <c r="DME119" s="200"/>
      <c r="DMF119" s="200"/>
      <c r="DMG119" s="200"/>
      <c r="DMH119" s="200"/>
      <c r="DMI119" s="200"/>
      <c r="DMJ119" s="200"/>
      <c r="DMK119" s="200"/>
      <c r="DML119" s="200"/>
      <c r="DMM119" s="200"/>
      <c r="DMN119" s="200"/>
      <c r="DMO119" s="200"/>
      <c r="DMP119" s="200"/>
      <c r="DMQ119" s="200"/>
      <c r="DMR119" s="200"/>
      <c r="DMS119" s="200"/>
      <c r="DMT119" s="200"/>
      <c r="DMU119" s="200"/>
      <c r="DMV119" s="200"/>
      <c r="DMW119" s="200"/>
      <c r="DMX119" s="200"/>
      <c r="DMY119" s="200"/>
      <c r="DMZ119" s="200"/>
      <c r="DNA119" s="200"/>
      <c r="DNB119" s="200"/>
      <c r="DNC119" s="200"/>
      <c r="DND119" s="200"/>
      <c r="DNE119" s="200"/>
      <c r="DNF119" s="200"/>
      <c r="DNG119" s="200"/>
      <c r="DNH119" s="200"/>
      <c r="DNI119" s="200"/>
      <c r="DNJ119" s="200"/>
      <c r="DNK119" s="200"/>
      <c r="DNL119" s="200"/>
      <c r="DNM119" s="200"/>
      <c r="DNN119" s="200"/>
      <c r="DNO119" s="200"/>
      <c r="DNP119" s="200"/>
      <c r="DNQ119" s="200"/>
      <c r="DNR119" s="200"/>
      <c r="DNS119" s="200"/>
      <c r="DNT119" s="200"/>
      <c r="DNU119" s="200"/>
      <c r="DNV119" s="200"/>
      <c r="DNW119" s="200"/>
      <c r="DNX119" s="200"/>
      <c r="DNY119" s="200"/>
      <c r="DNZ119" s="200"/>
      <c r="DOA119" s="200"/>
      <c r="DOB119" s="200"/>
      <c r="DOC119" s="200"/>
      <c r="DOD119" s="200"/>
      <c r="DOE119" s="200"/>
      <c r="DOF119" s="200"/>
      <c r="DOG119" s="200"/>
      <c r="DOH119" s="200"/>
      <c r="DOI119" s="200"/>
      <c r="DOJ119" s="200"/>
      <c r="DOK119" s="200"/>
      <c r="DOL119" s="200"/>
      <c r="DOM119" s="200"/>
      <c r="DON119" s="200"/>
      <c r="DOO119" s="200"/>
      <c r="DOP119" s="200"/>
      <c r="DOQ119" s="200"/>
      <c r="DOR119" s="200"/>
      <c r="DOS119" s="200"/>
      <c r="DOT119" s="200"/>
      <c r="DOU119" s="200"/>
      <c r="DOV119" s="200"/>
      <c r="DOW119" s="200"/>
      <c r="DOX119" s="200"/>
      <c r="DOY119" s="200"/>
      <c r="DOZ119" s="200"/>
      <c r="DPA119" s="200"/>
      <c r="DPB119" s="200"/>
      <c r="DPC119" s="200"/>
      <c r="DPD119" s="200"/>
      <c r="DPE119" s="200"/>
      <c r="DPF119" s="200"/>
      <c r="DPG119" s="200"/>
      <c r="DPH119" s="200"/>
      <c r="DPI119" s="200"/>
      <c r="DPJ119" s="200"/>
      <c r="DPK119" s="200"/>
      <c r="DPL119" s="200"/>
      <c r="DPM119" s="200"/>
      <c r="DPN119" s="200"/>
      <c r="DPO119" s="200"/>
      <c r="DPP119" s="200"/>
      <c r="DPQ119" s="200"/>
      <c r="DPR119" s="200"/>
      <c r="DPS119" s="200"/>
      <c r="DPT119" s="200"/>
      <c r="DPU119" s="200"/>
      <c r="DPV119" s="200"/>
      <c r="DPW119" s="200"/>
      <c r="DPX119" s="200"/>
      <c r="DPY119" s="200"/>
      <c r="DPZ119" s="200"/>
      <c r="DQA119" s="200"/>
      <c r="DQB119" s="200"/>
      <c r="DQC119" s="200"/>
      <c r="DQD119" s="200"/>
      <c r="DQE119" s="200"/>
      <c r="DQF119" s="200"/>
      <c r="DQG119" s="200"/>
      <c r="DQH119" s="200"/>
      <c r="DQI119" s="200"/>
      <c r="DQJ119" s="200"/>
      <c r="DQK119" s="200"/>
      <c r="DQL119" s="200"/>
      <c r="DQM119" s="200"/>
      <c r="DQN119" s="200"/>
      <c r="DQO119" s="200"/>
      <c r="DQP119" s="200"/>
      <c r="DQQ119" s="200"/>
      <c r="DQR119" s="200"/>
      <c r="DQS119" s="200"/>
      <c r="DQT119" s="200"/>
      <c r="DQU119" s="200"/>
      <c r="DQV119" s="200"/>
      <c r="DQW119" s="200"/>
      <c r="DQX119" s="200"/>
      <c r="DQY119" s="200"/>
      <c r="DQZ119" s="200"/>
      <c r="DRA119" s="200"/>
      <c r="DRB119" s="200"/>
      <c r="DRC119" s="200"/>
      <c r="DRD119" s="200"/>
      <c r="DRE119" s="200"/>
      <c r="DRF119" s="200"/>
      <c r="DRG119" s="200"/>
      <c r="DRH119" s="200"/>
      <c r="DRI119" s="200"/>
      <c r="DRJ119" s="200"/>
      <c r="DRK119" s="200"/>
      <c r="DRL119" s="200"/>
      <c r="DRM119" s="200"/>
      <c r="DRN119" s="200"/>
      <c r="DRO119" s="200"/>
      <c r="DRP119" s="200"/>
      <c r="DRQ119" s="200"/>
      <c r="DRR119" s="200"/>
      <c r="DRS119" s="200"/>
      <c r="DRT119" s="200"/>
      <c r="DRU119" s="200"/>
      <c r="DRV119" s="200"/>
      <c r="DRW119" s="200"/>
      <c r="DRX119" s="200"/>
      <c r="DRY119" s="200"/>
      <c r="DRZ119" s="200"/>
      <c r="DSA119" s="200"/>
      <c r="DSB119" s="200"/>
      <c r="DSC119" s="200"/>
      <c r="DSD119" s="200"/>
      <c r="DSE119" s="200"/>
      <c r="DSF119" s="200"/>
      <c r="DSG119" s="200"/>
      <c r="DSH119" s="200"/>
      <c r="DSI119" s="200"/>
      <c r="DSJ119" s="200"/>
      <c r="DSK119" s="200"/>
      <c r="DSL119" s="200"/>
      <c r="DSM119" s="200"/>
      <c r="DSN119" s="200"/>
      <c r="DSO119" s="200"/>
      <c r="DSP119" s="200"/>
      <c r="DSQ119" s="200"/>
      <c r="DSR119" s="200"/>
      <c r="DSS119" s="200"/>
      <c r="DST119" s="200"/>
      <c r="DSU119" s="200"/>
      <c r="DSV119" s="200"/>
      <c r="DSW119" s="200"/>
      <c r="DSX119" s="200"/>
      <c r="DSY119" s="200"/>
      <c r="DSZ119" s="200"/>
      <c r="DTA119" s="200"/>
      <c r="DTB119" s="200"/>
      <c r="DTC119" s="200"/>
      <c r="DTD119" s="200"/>
      <c r="DTE119" s="200"/>
      <c r="DTF119" s="200"/>
      <c r="DTG119" s="200"/>
      <c r="DTH119" s="200"/>
      <c r="DTI119" s="200"/>
      <c r="DTJ119" s="200"/>
      <c r="DTK119" s="200"/>
      <c r="DTL119" s="200"/>
      <c r="DTM119" s="200"/>
      <c r="DTN119" s="200"/>
      <c r="DTO119" s="200"/>
      <c r="DTP119" s="200"/>
      <c r="DTQ119" s="200"/>
      <c r="DTR119" s="200"/>
      <c r="DTS119" s="200"/>
      <c r="DTT119" s="200"/>
      <c r="DTU119" s="200"/>
      <c r="DTV119" s="200"/>
      <c r="DTW119" s="200"/>
      <c r="DTX119" s="200"/>
      <c r="DTY119" s="200"/>
      <c r="DTZ119" s="200"/>
      <c r="DUA119" s="200"/>
      <c r="DUB119" s="200"/>
      <c r="DUC119" s="200"/>
      <c r="DUD119" s="200"/>
      <c r="DUE119" s="200"/>
      <c r="DUF119" s="200"/>
      <c r="DUG119" s="200"/>
      <c r="DUH119" s="200"/>
      <c r="DUI119" s="200"/>
      <c r="DUJ119" s="200"/>
      <c r="DUK119" s="200"/>
      <c r="DUL119" s="200"/>
      <c r="DUM119" s="200"/>
      <c r="DUN119" s="200"/>
      <c r="DUO119" s="200"/>
      <c r="DUP119" s="200"/>
      <c r="DUQ119" s="200"/>
      <c r="DUR119" s="200"/>
      <c r="DUS119" s="200"/>
      <c r="DUT119" s="200"/>
      <c r="DUU119" s="200"/>
      <c r="DUV119" s="200"/>
      <c r="DUW119" s="200"/>
      <c r="DUX119" s="200"/>
      <c r="DUY119" s="200"/>
      <c r="DUZ119" s="200"/>
      <c r="DVA119" s="200"/>
      <c r="DVB119" s="200"/>
      <c r="DVC119" s="200"/>
      <c r="DVD119" s="200"/>
      <c r="DVE119" s="200"/>
      <c r="DVF119" s="200"/>
      <c r="DVG119" s="200"/>
      <c r="DVH119" s="200"/>
      <c r="DVI119" s="200"/>
      <c r="DVJ119" s="200"/>
      <c r="DVK119" s="200"/>
      <c r="DVL119" s="200"/>
      <c r="DVM119" s="200"/>
      <c r="DVN119" s="200"/>
      <c r="DVO119" s="200"/>
      <c r="DVP119" s="200"/>
      <c r="DVQ119" s="200"/>
      <c r="DVR119" s="200"/>
      <c r="DVS119" s="200"/>
      <c r="DVT119" s="200"/>
      <c r="DVU119" s="200"/>
      <c r="DVV119" s="200"/>
      <c r="DVW119" s="200"/>
      <c r="DVX119" s="200"/>
      <c r="DVY119" s="200"/>
      <c r="DVZ119" s="200"/>
      <c r="DWA119" s="200"/>
      <c r="DWB119" s="200"/>
      <c r="DWC119" s="200"/>
      <c r="DWD119" s="200"/>
      <c r="DWE119" s="200"/>
      <c r="DWF119" s="200"/>
      <c r="DWG119" s="200"/>
      <c r="DWH119" s="200"/>
      <c r="DWI119" s="200"/>
      <c r="DWJ119" s="200"/>
      <c r="DWK119" s="200"/>
      <c r="DWL119" s="200"/>
      <c r="DWM119" s="200"/>
      <c r="DWN119" s="200"/>
      <c r="DWO119" s="200"/>
      <c r="DWP119" s="200"/>
      <c r="DWQ119" s="200"/>
      <c r="DWR119" s="200"/>
      <c r="DWS119" s="200"/>
      <c r="DWT119" s="200"/>
      <c r="DWU119" s="200"/>
      <c r="DWV119" s="200"/>
      <c r="DWW119" s="200"/>
      <c r="DWX119" s="200"/>
      <c r="DWY119" s="200"/>
      <c r="DWZ119" s="200"/>
      <c r="DXA119" s="200"/>
      <c r="DXB119" s="200"/>
      <c r="DXC119" s="200"/>
      <c r="DXD119" s="200"/>
      <c r="DXE119" s="200"/>
      <c r="DXF119" s="200"/>
      <c r="DXG119" s="200"/>
      <c r="DXH119" s="200"/>
      <c r="DXI119" s="200"/>
      <c r="DXJ119" s="200"/>
      <c r="DXK119" s="200"/>
      <c r="DXL119" s="200"/>
      <c r="DXM119" s="200"/>
      <c r="DXN119" s="200"/>
      <c r="DXO119" s="200"/>
      <c r="DXP119" s="200"/>
      <c r="DXQ119" s="200"/>
      <c r="DXR119" s="200"/>
      <c r="DXS119" s="200"/>
      <c r="DXT119" s="200"/>
      <c r="DXU119" s="200"/>
      <c r="DXV119" s="200"/>
      <c r="DXW119" s="200"/>
      <c r="DXX119" s="200"/>
      <c r="DXY119" s="200"/>
      <c r="DXZ119" s="200"/>
      <c r="DYA119" s="200"/>
      <c r="DYB119" s="200"/>
      <c r="DYC119" s="200"/>
      <c r="DYD119" s="200"/>
      <c r="DYE119" s="200"/>
      <c r="DYF119" s="200"/>
      <c r="DYG119" s="200"/>
      <c r="DYH119" s="200"/>
      <c r="DYI119" s="200"/>
      <c r="DYJ119" s="200"/>
      <c r="DYK119" s="200"/>
      <c r="DYL119" s="200"/>
      <c r="DYM119" s="200"/>
      <c r="DYN119" s="200"/>
      <c r="DYO119" s="200"/>
      <c r="DYP119" s="200"/>
      <c r="DYQ119" s="200"/>
      <c r="DYR119" s="200"/>
      <c r="DYS119" s="200"/>
      <c r="DYT119" s="200"/>
      <c r="DYU119" s="200"/>
      <c r="DYV119" s="200"/>
      <c r="DYW119" s="200"/>
      <c r="DYX119" s="200"/>
      <c r="DYY119" s="200"/>
      <c r="DYZ119" s="200"/>
      <c r="DZA119" s="200"/>
      <c r="DZB119" s="200"/>
      <c r="DZC119" s="200"/>
      <c r="DZD119" s="200"/>
      <c r="DZE119" s="200"/>
      <c r="DZF119" s="200"/>
      <c r="DZG119" s="200"/>
      <c r="DZH119" s="200"/>
      <c r="DZI119" s="200"/>
      <c r="DZJ119" s="200"/>
      <c r="DZK119" s="200"/>
      <c r="DZL119" s="200"/>
      <c r="DZM119" s="200"/>
      <c r="DZN119" s="200"/>
      <c r="DZO119" s="200"/>
      <c r="DZP119" s="200"/>
      <c r="DZQ119" s="200"/>
      <c r="DZR119" s="200"/>
      <c r="DZS119" s="200"/>
      <c r="DZT119" s="200"/>
      <c r="DZU119" s="200"/>
      <c r="DZV119" s="200"/>
      <c r="DZW119" s="200"/>
      <c r="DZX119" s="200"/>
      <c r="DZY119" s="200"/>
      <c r="DZZ119" s="200"/>
      <c r="EAA119" s="200"/>
      <c r="EAB119" s="200"/>
      <c r="EAC119" s="200"/>
      <c r="EAD119" s="200"/>
      <c r="EAE119" s="200"/>
      <c r="EAF119" s="200"/>
      <c r="EAG119" s="200"/>
      <c r="EAH119" s="200"/>
      <c r="EAI119" s="200"/>
      <c r="EAJ119" s="200"/>
      <c r="EAK119" s="200"/>
      <c r="EAL119" s="200"/>
      <c r="EAM119" s="200"/>
      <c r="EAN119" s="200"/>
      <c r="EAO119" s="200"/>
      <c r="EAP119" s="200"/>
      <c r="EAQ119" s="200"/>
      <c r="EAR119" s="200"/>
      <c r="EAS119" s="200"/>
      <c r="EAT119" s="200"/>
      <c r="EAU119" s="200"/>
      <c r="EAV119" s="200"/>
      <c r="EAW119" s="200"/>
      <c r="EAX119" s="200"/>
      <c r="EAY119" s="200"/>
      <c r="EAZ119" s="200"/>
      <c r="EBA119" s="200"/>
      <c r="EBB119" s="200"/>
      <c r="EBC119" s="200"/>
      <c r="EBD119" s="200"/>
      <c r="EBE119" s="200"/>
      <c r="EBF119" s="200"/>
      <c r="EBG119" s="200"/>
      <c r="EBH119" s="200"/>
      <c r="EBI119" s="200"/>
      <c r="EBJ119" s="200"/>
      <c r="EBK119" s="200"/>
      <c r="EBL119" s="200"/>
      <c r="EBM119" s="200"/>
      <c r="EBN119" s="200"/>
      <c r="EBO119" s="200"/>
      <c r="EBP119" s="200"/>
      <c r="EBQ119" s="200"/>
      <c r="EBR119" s="200"/>
      <c r="EBS119" s="200"/>
      <c r="EBT119" s="200"/>
      <c r="EBU119" s="200"/>
      <c r="EBV119" s="200"/>
      <c r="EBW119" s="200"/>
      <c r="EBX119" s="200"/>
      <c r="EBY119" s="200"/>
      <c r="EBZ119" s="200"/>
      <c r="ECA119" s="200"/>
      <c r="ECB119" s="200"/>
      <c r="ECC119" s="200"/>
      <c r="ECD119" s="200"/>
      <c r="ECE119" s="200"/>
      <c r="ECF119" s="200"/>
      <c r="ECG119" s="200"/>
      <c r="ECH119" s="200"/>
      <c r="ECI119" s="200"/>
      <c r="ECJ119" s="200"/>
      <c r="ECK119" s="200"/>
      <c r="ECL119" s="200"/>
      <c r="ECM119" s="200"/>
      <c r="ECN119" s="200"/>
      <c r="ECO119" s="200"/>
      <c r="ECP119" s="200"/>
      <c r="ECQ119" s="200"/>
      <c r="ECR119" s="200"/>
      <c r="ECS119" s="200"/>
      <c r="ECT119" s="200"/>
      <c r="ECU119" s="200"/>
      <c r="ECV119" s="200"/>
      <c r="ECW119" s="200"/>
      <c r="ECX119" s="200"/>
      <c r="ECY119" s="200"/>
      <c r="ECZ119" s="200"/>
      <c r="EDA119" s="200"/>
      <c r="EDB119" s="200"/>
      <c r="EDC119" s="200"/>
      <c r="EDD119" s="200"/>
      <c r="EDE119" s="200"/>
      <c r="EDF119" s="200"/>
      <c r="EDG119" s="200"/>
      <c r="EDH119" s="200"/>
      <c r="EDI119" s="200"/>
      <c r="EDJ119" s="200"/>
      <c r="EDK119" s="200"/>
      <c r="EDL119" s="200"/>
      <c r="EDM119" s="200"/>
      <c r="EDN119" s="200"/>
      <c r="EDO119" s="200"/>
      <c r="EDP119" s="200"/>
      <c r="EDQ119" s="200"/>
      <c r="EDR119" s="200"/>
      <c r="EDS119" s="200"/>
      <c r="EDT119" s="200"/>
      <c r="EDU119" s="200"/>
      <c r="EDV119" s="200"/>
      <c r="EDW119" s="200"/>
      <c r="EDX119" s="200"/>
      <c r="EDY119" s="200"/>
      <c r="EDZ119" s="200"/>
      <c r="EEA119" s="200"/>
      <c r="EEB119" s="200"/>
      <c r="EEC119" s="200"/>
      <c r="EED119" s="200"/>
      <c r="EEE119" s="200"/>
      <c r="EEF119" s="200"/>
      <c r="EEG119" s="200"/>
      <c r="EEH119" s="200"/>
      <c r="EEI119" s="200"/>
      <c r="EEJ119" s="200"/>
      <c r="EEK119" s="200"/>
      <c r="EEL119" s="200"/>
      <c r="EEM119" s="200"/>
      <c r="EEN119" s="200"/>
      <c r="EEO119" s="200"/>
      <c r="EEP119" s="200"/>
      <c r="EEQ119" s="200"/>
      <c r="EER119" s="200"/>
      <c r="EES119" s="200"/>
      <c r="EET119" s="200"/>
      <c r="EEU119" s="200"/>
      <c r="EEV119" s="200"/>
      <c r="EEW119" s="200"/>
      <c r="EEX119" s="200"/>
      <c r="EEY119" s="200"/>
      <c r="EEZ119" s="200"/>
      <c r="EFA119" s="200"/>
      <c r="EFB119" s="200"/>
      <c r="EFC119" s="200"/>
      <c r="EFD119" s="200"/>
      <c r="EFE119" s="200"/>
      <c r="EFF119" s="200"/>
      <c r="EFG119" s="200"/>
      <c r="EFH119" s="200"/>
      <c r="EFI119" s="200"/>
      <c r="EFJ119" s="200"/>
      <c r="EFK119" s="200"/>
      <c r="EFL119" s="200"/>
      <c r="EFM119" s="200"/>
      <c r="EFN119" s="200"/>
      <c r="EFO119" s="200"/>
      <c r="EFP119" s="200"/>
      <c r="EFQ119" s="200"/>
      <c r="EFR119" s="200"/>
      <c r="EFS119" s="200"/>
      <c r="EFT119" s="200"/>
      <c r="EFU119" s="200"/>
      <c r="EFV119" s="200"/>
      <c r="EFW119" s="200"/>
      <c r="EFX119" s="200"/>
      <c r="EFY119" s="200"/>
      <c r="EFZ119" s="200"/>
      <c r="EGA119" s="200"/>
      <c r="EGB119" s="200"/>
      <c r="EGC119" s="200"/>
      <c r="EGD119" s="200"/>
      <c r="EGE119" s="200"/>
      <c r="EGF119" s="200"/>
      <c r="EGG119" s="200"/>
      <c r="EGH119" s="200"/>
      <c r="EGI119" s="200"/>
      <c r="EGJ119" s="200"/>
      <c r="EGK119" s="200"/>
      <c r="EGL119" s="200"/>
      <c r="EGM119" s="200"/>
      <c r="EGN119" s="200"/>
      <c r="EGO119" s="200"/>
      <c r="EGP119" s="200"/>
      <c r="EGQ119" s="200"/>
      <c r="EGR119" s="200"/>
      <c r="EGS119" s="200"/>
      <c r="EGT119" s="200"/>
      <c r="EGU119" s="200"/>
      <c r="EGV119" s="200"/>
      <c r="EGW119" s="200"/>
      <c r="EGX119" s="200"/>
      <c r="EGY119" s="200"/>
      <c r="EGZ119" s="200"/>
      <c r="EHA119" s="200"/>
      <c r="EHB119" s="200"/>
      <c r="EHC119" s="200"/>
      <c r="EHD119" s="200"/>
      <c r="EHE119" s="200"/>
      <c r="EHF119" s="200"/>
      <c r="EHG119" s="200"/>
      <c r="EHH119" s="200"/>
      <c r="EHI119" s="200"/>
      <c r="EHJ119" s="200"/>
      <c r="EHK119" s="200"/>
      <c r="EHL119" s="200"/>
      <c r="EHM119" s="200"/>
      <c r="EHN119" s="200"/>
      <c r="EHO119" s="200"/>
      <c r="EHP119" s="200"/>
      <c r="EHQ119" s="200"/>
      <c r="EHR119" s="200"/>
      <c r="EHS119" s="200"/>
      <c r="EHT119" s="200"/>
      <c r="EHU119" s="200"/>
      <c r="EHV119" s="200"/>
      <c r="EHW119" s="200"/>
      <c r="EHX119" s="200"/>
      <c r="EHY119" s="200"/>
      <c r="EHZ119" s="200"/>
      <c r="EIA119" s="200"/>
      <c r="EIB119" s="200"/>
      <c r="EIC119" s="200"/>
      <c r="EID119" s="200"/>
      <c r="EIE119" s="200"/>
      <c r="EIF119" s="200"/>
      <c r="EIG119" s="200"/>
      <c r="EIH119" s="200"/>
      <c r="EII119" s="200"/>
      <c r="EIJ119" s="200"/>
      <c r="EIK119" s="200"/>
      <c r="EIL119" s="200"/>
      <c r="EIM119" s="200"/>
      <c r="EIN119" s="200"/>
      <c r="EIO119" s="200"/>
      <c r="EIP119" s="200"/>
      <c r="EIQ119" s="200"/>
      <c r="EIR119" s="200"/>
      <c r="EIS119" s="200"/>
      <c r="EIT119" s="200"/>
      <c r="EIU119" s="200"/>
      <c r="EIV119" s="200"/>
      <c r="EIW119" s="200"/>
      <c r="EIX119" s="200"/>
      <c r="EIY119" s="200"/>
      <c r="EIZ119" s="200"/>
      <c r="EJA119" s="200"/>
      <c r="EJB119" s="200"/>
      <c r="EJC119" s="200"/>
      <c r="EJD119" s="200"/>
      <c r="EJE119" s="200"/>
      <c r="EJF119" s="200"/>
      <c r="EJG119" s="200"/>
      <c r="EJH119" s="200"/>
      <c r="EJI119" s="200"/>
      <c r="EJJ119" s="200"/>
      <c r="EJK119" s="200"/>
      <c r="EJL119" s="200"/>
      <c r="EJM119" s="200"/>
      <c r="EJN119" s="200"/>
      <c r="EJO119" s="200"/>
      <c r="EJP119" s="200"/>
      <c r="EJQ119" s="200"/>
      <c r="EJR119" s="200"/>
      <c r="EJS119" s="200"/>
      <c r="EJT119" s="200"/>
      <c r="EJU119" s="200"/>
      <c r="EJV119" s="200"/>
      <c r="EJW119" s="200"/>
      <c r="EJX119" s="200"/>
      <c r="EJY119" s="200"/>
      <c r="EJZ119" s="200"/>
      <c r="EKA119" s="200"/>
      <c r="EKB119" s="200"/>
      <c r="EKC119" s="200"/>
      <c r="EKD119" s="200"/>
      <c r="EKE119" s="200"/>
      <c r="EKF119" s="200"/>
      <c r="EKG119" s="200"/>
      <c r="EKH119" s="200"/>
      <c r="EKI119" s="200"/>
      <c r="EKJ119" s="200"/>
      <c r="EKK119" s="200"/>
      <c r="EKL119" s="200"/>
      <c r="EKM119" s="200"/>
      <c r="EKN119" s="200"/>
      <c r="EKO119" s="200"/>
      <c r="EKP119" s="200"/>
      <c r="EKQ119" s="200"/>
      <c r="EKR119" s="200"/>
      <c r="EKS119" s="200"/>
      <c r="EKT119" s="200"/>
      <c r="EKU119" s="200"/>
      <c r="EKV119" s="200"/>
      <c r="EKW119" s="200"/>
      <c r="EKX119" s="200"/>
      <c r="EKY119" s="200"/>
      <c r="EKZ119" s="200"/>
      <c r="ELA119" s="200"/>
      <c r="ELB119" s="200"/>
      <c r="ELC119" s="200"/>
      <c r="ELD119" s="200"/>
      <c r="ELE119" s="200"/>
      <c r="ELF119" s="200"/>
      <c r="ELG119" s="200"/>
      <c r="ELH119" s="200"/>
      <c r="ELI119" s="200"/>
      <c r="ELJ119" s="200"/>
      <c r="ELK119" s="200"/>
      <c r="ELL119" s="200"/>
      <c r="ELM119" s="200"/>
      <c r="ELN119" s="200"/>
      <c r="ELO119" s="200"/>
      <c r="ELP119" s="200"/>
      <c r="ELQ119" s="200"/>
      <c r="ELR119" s="200"/>
      <c r="ELS119" s="200"/>
      <c r="ELT119" s="200"/>
      <c r="ELU119" s="200"/>
      <c r="ELV119" s="200"/>
      <c r="ELW119" s="200"/>
      <c r="ELX119" s="200"/>
      <c r="ELY119" s="200"/>
      <c r="ELZ119" s="200"/>
      <c r="EMA119" s="200"/>
      <c r="EMB119" s="200"/>
      <c r="EMC119" s="200"/>
      <c r="EMD119" s="200"/>
      <c r="EME119" s="200"/>
      <c r="EMF119" s="200"/>
      <c r="EMG119" s="200"/>
      <c r="EMH119" s="200"/>
      <c r="EMI119" s="200"/>
      <c r="EMJ119" s="200"/>
      <c r="EMK119" s="200"/>
      <c r="EML119" s="200"/>
      <c r="EMM119" s="200"/>
      <c r="EMN119" s="200"/>
      <c r="EMO119" s="200"/>
      <c r="EMP119" s="200"/>
      <c r="EMQ119" s="200"/>
      <c r="EMR119" s="200"/>
      <c r="EMS119" s="200"/>
      <c r="EMT119" s="200"/>
      <c r="EMU119" s="200"/>
      <c r="EMV119" s="200"/>
      <c r="EMW119" s="200"/>
      <c r="EMX119" s="200"/>
      <c r="EMY119" s="200"/>
      <c r="EMZ119" s="200"/>
      <c r="ENA119" s="200"/>
      <c r="ENB119" s="200"/>
      <c r="ENC119" s="200"/>
      <c r="END119" s="200"/>
      <c r="ENE119" s="200"/>
      <c r="ENF119" s="200"/>
      <c r="ENG119" s="200"/>
      <c r="ENH119" s="200"/>
      <c r="ENI119" s="200"/>
      <c r="ENJ119" s="200"/>
      <c r="ENK119" s="200"/>
      <c r="ENL119" s="200"/>
      <c r="ENM119" s="200"/>
      <c r="ENN119" s="200"/>
      <c r="ENO119" s="200"/>
      <c r="ENP119" s="200"/>
      <c r="ENQ119" s="200"/>
      <c r="ENR119" s="200"/>
      <c r="ENS119" s="200"/>
      <c r="ENT119" s="200"/>
      <c r="ENU119" s="200"/>
      <c r="ENV119" s="200"/>
      <c r="ENW119" s="200"/>
      <c r="ENX119" s="200"/>
      <c r="ENY119" s="200"/>
      <c r="ENZ119" s="200"/>
      <c r="EOA119" s="200"/>
      <c r="EOB119" s="200"/>
      <c r="EOC119" s="200"/>
      <c r="EOD119" s="200"/>
      <c r="EOE119" s="200"/>
      <c r="EOF119" s="200"/>
      <c r="EOG119" s="200"/>
      <c r="EOH119" s="200"/>
      <c r="EOI119" s="200"/>
      <c r="EOJ119" s="200"/>
      <c r="EOK119" s="200"/>
      <c r="EOL119" s="200"/>
      <c r="EOM119" s="200"/>
      <c r="EON119" s="200"/>
      <c r="EOO119" s="200"/>
      <c r="EOP119" s="200"/>
      <c r="EOQ119" s="200"/>
      <c r="EOR119" s="200"/>
      <c r="EOS119" s="200"/>
      <c r="EOT119" s="200"/>
      <c r="EOU119" s="200"/>
      <c r="EOV119" s="200"/>
      <c r="EOW119" s="200"/>
      <c r="EOX119" s="200"/>
      <c r="EOY119" s="200"/>
      <c r="EOZ119" s="200"/>
      <c r="EPA119" s="200"/>
      <c r="EPB119" s="200"/>
      <c r="EPC119" s="200"/>
      <c r="EPD119" s="200"/>
      <c r="EPE119" s="200"/>
      <c r="EPF119" s="200"/>
      <c r="EPG119" s="200"/>
      <c r="EPH119" s="200"/>
      <c r="EPI119" s="200"/>
      <c r="EPJ119" s="200"/>
      <c r="EPK119" s="200"/>
      <c r="EPL119" s="200"/>
      <c r="EPM119" s="200"/>
      <c r="EPN119" s="200"/>
      <c r="EPO119" s="200"/>
      <c r="EPP119" s="200"/>
      <c r="EPQ119" s="200"/>
      <c r="EPR119" s="200"/>
      <c r="EPS119" s="200"/>
      <c r="EPT119" s="200"/>
      <c r="EPU119" s="200"/>
      <c r="EPV119" s="200"/>
      <c r="EPW119" s="200"/>
      <c r="EPX119" s="200"/>
      <c r="EPY119" s="200"/>
      <c r="EPZ119" s="200"/>
      <c r="EQA119" s="200"/>
      <c r="EQB119" s="200"/>
      <c r="EQC119" s="200"/>
      <c r="EQD119" s="200"/>
      <c r="EQE119" s="200"/>
      <c r="EQF119" s="200"/>
      <c r="EQG119" s="200"/>
      <c r="EQH119" s="200"/>
      <c r="EQI119" s="200"/>
      <c r="EQJ119" s="200"/>
      <c r="EQK119" s="200"/>
      <c r="EQL119" s="200"/>
      <c r="EQM119" s="200"/>
      <c r="EQN119" s="200"/>
      <c r="EQO119" s="200"/>
      <c r="EQP119" s="200"/>
      <c r="EQQ119" s="200"/>
      <c r="EQR119" s="200"/>
      <c r="EQS119" s="200"/>
      <c r="EQT119" s="200"/>
      <c r="EQU119" s="200"/>
      <c r="EQV119" s="200"/>
      <c r="EQW119" s="200"/>
      <c r="EQX119" s="200"/>
      <c r="EQY119" s="200"/>
      <c r="EQZ119" s="200"/>
      <c r="ERA119" s="200"/>
      <c r="ERB119" s="200"/>
      <c r="ERC119" s="200"/>
      <c r="ERD119" s="200"/>
      <c r="ERE119" s="200"/>
      <c r="ERF119" s="200"/>
      <c r="ERG119" s="200"/>
      <c r="ERH119" s="200"/>
      <c r="ERI119" s="200"/>
      <c r="ERJ119" s="200"/>
      <c r="ERK119" s="200"/>
      <c r="ERL119" s="200"/>
      <c r="ERM119" s="200"/>
      <c r="ERN119" s="200"/>
      <c r="ERO119" s="200"/>
      <c r="ERP119" s="200"/>
      <c r="ERQ119" s="200"/>
      <c r="ERR119" s="200"/>
      <c r="ERS119" s="200"/>
      <c r="ERT119" s="200"/>
      <c r="ERU119" s="200"/>
      <c r="ERV119" s="200"/>
      <c r="ERW119" s="200"/>
      <c r="ERX119" s="200"/>
      <c r="ERY119" s="200"/>
      <c r="ERZ119" s="200"/>
      <c r="ESA119" s="200"/>
      <c r="ESB119" s="200"/>
      <c r="ESC119" s="200"/>
      <c r="ESD119" s="200"/>
      <c r="ESE119" s="200"/>
      <c r="ESF119" s="200"/>
      <c r="ESG119" s="200"/>
      <c r="ESH119" s="200"/>
      <c r="ESI119" s="200"/>
      <c r="ESJ119" s="200"/>
      <c r="ESK119" s="200"/>
      <c r="ESL119" s="200"/>
      <c r="ESM119" s="200"/>
      <c r="ESN119" s="200"/>
      <c r="ESO119" s="200"/>
      <c r="ESP119" s="200"/>
      <c r="ESQ119" s="200"/>
      <c r="ESR119" s="200"/>
      <c r="ESS119" s="200"/>
      <c r="EST119" s="200"/>
      <c r="ESU119" s="200"/>
      <c r="ESV119" s="200"/>
      <c r="ESW119" s="200"/>
      <c r="ESX119" s="200"/>
      <c r="ESY119" s="200"/>
      <c r="ESZ119" s="200"/>
      <c r="ETA119" s="200"/>
      <c r="ETB119" s="200"/>
      <c r="ETC119" s="200"/>
      <c r="ETD119" s="200"/>
      <c r="ETE119" s="200"/>
      <c r="ETF119" s="200"/>
      <c r="ETG119" s="200"/>
      <c r="ETH119" s="200"/>
      <c r="ETI119" s="200"/>
      <c r="ETJ119" s="200"/>
      <c r="ETK119" s="200"/>
      <c r="ETL119" s="200"/>
      <c r="ETM119" s="200"/>
      <c r="ETN119" s="200"/>
      <c r="ETO119" s="200"/>
      <c r="ETP119" s="200"/>
      <c r="ETQ119" s="200"/>
      <c r="ETR119" s="200"/>
      <c r="ETS119" s="200"/>
      <c r="ETT119" s="200"/>
      <c r="ETU119" s="200"/>
      <c r="ETV119" s="200"/>
      <c r="ETW119" s="200"/>
      <c r="ETX119" s="200"/>
      <c r="ETY119" s="200"/>
      <c r="ETZ119" s="200"/>
      <c r="EUA119" s="200"/>
      <c r="EUB119" s="200"/>
      <c r="EUC119" s="200"/>
      <c r="EUD119" s="200"/>
      <c r="EUE119" s="200"/>
      <c r="EUF119" s="200"/>
      <c r="EUG119" s="200"/>
      <c r="EUH119" s="200"/>
      <c r="EUI119" s="200"/>
      <c r="EUJ119" s="200"/>
      <c r="EUK119" s="200"/>
      <c r="EUL119" s="200"/>
      <c r="EUM119" s="200"/>
      <c r="EUN119" s="200"/>
      <c r="EUO119" s="200"/>
      <c r="EUP119" s="200"/>
      <c r="EUQ119" s="200"/>
      <c r="EUR119" s="200"/>
      <c r="EUS119" s="200"/>
      <c r="EUT119" s="200"/>
      <c r="EUU119" s="200"/>
      <c r="EUV119" s="200"/>
      <c r="EUW119" s="200"/>
      <c r="EUX119" s="200"/>
      <c r="EUY119" s="200"/>
      <c r="EUZ119" s="200"/>
      <c r="EVA119" s="200"/>
      <c r="EVB119" s="200"/>
      <c r="EVC119" s="200"/>
      <c r="EVD119" s="200"/>
      <c r="EVE119" s="200"/>
      <c r="EVF119" s="200"/>
      <c r="EVG119" s="200"/>
      <c r="EVH119" s="200"/>
      <c r="EVI119" s="200"/>
      <c r="EVJ119" s="200"/>
      <c r="EVK119" s="200"/>
      <c r="EVL119" s="200"/>
      <c r="EVM119" s="200"/>
      <c r="EVN119" s="200"/>
      <c r="EVO119" s="200"/>
      <c r="EVP119" s="200"/>
      <c r="EVQ119" s="200"/>
      <c r="EVR119" s="200"/>
      <c r="EVS119" s="200"/>
      <c r="EVT119" s="200"/>
      <c r="EVU119" s="200"/>
      <c r="EVV119" s="200"/>
      <c r="EVW119" s="200"/>
      <c r="EVX119" s="200"/>
      <c r="EVY119" s="200"/>
      <c r="EVZ119" s="200"/>
      <c r="EWA119" s="200"/>
      <c r="EWB119" s="200"/>
      <c r="EWC119" s="200"/>
      <c r="EWD119" s="200"/>
      <c r="EWE119" s="200"/>
      <c r="EWF119" s="200"/>
      <c r="EWG119" s="200"/>
      <c r="EWH119" s="200"/>
      <c r="EWI119" s="200"/>
      <c r="EWJ119" s="200"/>
      <c r="EWK119" s="200"/>
      <c r="EWL119" s="200"/>
      <c r="EWM119" s="200"/>
      <c r="EWN119" s="200"/>
      <c r="EWO119" s="200"/>
      <c r="EWP119" s="200"/>
      <c r="EWQ119" s="200"/>
      <c r="EWR119" s="200"/>
      <c r="EWS119" s="200"/>
      <c r="EWT119" s="200"/>
      <c r="EWU119" s="200"/>
      <c r="EWV119" s="200"/>
      <c r="EWW119" s="200"/>
      <c r="EWX119" s="200"/>
      <c r="EWY119" s="200"/>
      <c r="EWZ119" s="200"/>
      <c r="EXA119" s="200"/>
      <c r="EXB119" s="200"/>
      <c r="EXC119" s="200"/>
      <c r="EXD119" s="200"/>
      <c r="EXE119" s="200"/>
      <c r="EXF119" s="200"/>
      <c r="EXG119" s="200"/>
      <c r="EXH119" s="200"/>
      <c r="EXI119" s="200"/>
      <c r="EXJ119" s="200"/>
      <c r="EXK119" s="200"/>
      <c r="EXL119" s="200"/>
      <c r="EXM119" s="200"/>
      <c r="EXN119" s="200"/>
      <c r="EXO119" s="200"/>
      <c r="EXP119" s="200"/>
      <c r="EXQ119" s="200"/>
      <c r="EXR119" s="200"/>
      <c r="EXS119" s="200"/>
      <c r="EXT119" s="200"/>
      <c r="EXU119" s="200"/>
      <c r="EXV119" s="200"/>
      <c r="EXW119" s="200"/>
      <c r="EXX119" s="200"/>
      <c r="EXY119" s="200"/>
      <c r="EXZ119" s="200"/>
      <c r="EYA119" s="200"/>
      <c r="EYB119" s="200"/>
      <c r="EYC119" s="200"/>
      <c r="EYD119" s="200"/>
      <c r="EYE119" s="200"/>
      <c r="EYF119" s="200"/>
      <c r="EYG119" s="200"/>
      <c r="EYH119" s="200"/>
      <c r="EYI119" s="200"/>
      <c r="EYJ119" s="200"/>
      <c r="EYK119" s="200"/>
      <c r="EYL119" s="200"/>
      <c r="EYM119" s="200"/>
      <c r="EYN119" s="200"/>
      <c r="EYO119" s="200"/>
      <c r="EYP119" s="200"/>
      <c r="EYQ119" s="200"/>
      <c r="EYR119" s="200"/>
      <c r="EYS119" s="200"/>
      <c r="EYT119" s="200"/>
      <c r="EYU119" s="200"/>
      <c r="EYV119" s="200"/>
      <c r="EYW119" s="200"/>
      <c r="EYX119" s="200"/>
      <c r="EYY119" s="200"/>
      <c r="EYZ119" s="200"/>
      <c r="EZA119" s="200"/>
      <c r="EZB119" s="200"/>
      <c r="EZC119" s="200"/>
      <c r="EZD119" s="200"/>
      <c r="EZE119" s="200"/>
      <c r="EZF119" s="200"/>
      <c r="EZG119" s="200"/>
      <c r="EZH119" s="200"/>
      <c r="EZI119" s="200"/>
      <c r="EZJ119" s="200"/>
      <c r="EZK119" s="200"/>
      <c r="EZL119" s="200"/>
      <c r="EZM119" s="200"/>
      <c r="EZN119" s="200"/>
      <c r="EZO119" s="200"/>
      <c r="EZP119" s="200"/>
      <c r="EZQ119" s="200"/>
      <c r="EZR119" s="200"/>
      <c r="EZS119" s="200"/>
      <c r="EZT119" s="200"/>
      <c r="EZU119" s="200"/>
      <c r="EZV119" s="200"/>
      <c r="EZW119" s="200"/>
      <c r="EZX119" s="200"/>
      <c r="EZY119" s="200"/>
      <c r="EZZ119" s="200"/>
      <c r="FAA119" s="200"/>
      <c r="FAB119" s="200"/>
      <c r="FAC119" s="200"/>
      <c r="FAD119" s="200"/>
      <c r="FAE119" s="200"/>
      <c r="FAF119" s="200"/>
      <c r="FAG119" s="200"/>
      <c r="FAH119" s="200"/>
      <c r="FAI119" s="200"/>
      <c r="FAJ119" s="200"/>
      <c r="FAK119" s="200"/>
      <c r="FAL119" s="200"/>
      <c r="FAM119" s="200"/>
      <c r="FAN119" s="200"/>
      <c r="FAO119" s="200"/>
      <c r="FAP119" s="200"/>
      <c r="FAQ119" s="200"/>
      <c r="FAR119" s="200"/>
      <c r="FAS119" s="200"/>
      <c r="FAT119" s="200"/>
      <c r="FAU119" s="200"/>
      <c r="FAV119" s="200"/>
      <c r="FAW119" s="200"/>
      <c r="FAX119" s="200"/>
      <c r="FAY119" s="200"/>
      <c r="FAZ119" s="200"/>
      <c r="FBA119" s="200"/>
      <c r="FBB119" s="200"/>
      <c r="FBC119" s="200"/>
      <c r="FBD119" s="200"/>
      <c r="FBE119" s="200"/>
      <c r="FBF119" s="200"/>
      <c r="FBG119" s="200"/>
      <c r="FBH119" s="200"/>
      <c r="FBI119" s="200"/>
      <c r="FBJ119" s="200"/>
      <c r="FBK119" s="200"/>
      <c r="FBL119" s="200"/>
      <c r="FBM119" s="200"/>
      <c r="FBN119" s="200"/>
      <c r="FBO119" s="200"/>
      <c r="FBP119" s="200"/>
      <c r="FBQ119" s="200"/>
      <c r="FBR119" s="200"/>
      <c r="FBS119" s="200"/>
      <c r="FBT119" s="200"/>
      <c r="FBU119" s="200"/>
      <c r="FBV119" s="200"/>
      <c r="FBW119" s="200"/>
      <c r="FBX119" s="200"/>
      <c r="FBY119" s="200"/>
      <c r="FBZ119" s="200"/>
      <c r="FCA119" s="200"/>
      <c r="FCB119" s="200"/>
      <c r="FCC119" s="200"/>
      <c r="FCD119" s="200"/>
      <c r="FCE119" s="200"/>
      <c r="FCF119" s="200"/>
      <c r="FCG119" s="200"/>
      <c r="FCH119" s="200"/>
      <c r="FCI119" s="200"/>
      <c r="FCJ119" s="200"/>
      <c r="FCK119" s="200"/>
      <c r="FCL119" s="200"/>
      <c r="FCM119" s="200"/>
      <c r="FCN119" s="200"/>
      <c r="FCO119" s="200"/>
      <c r="FCP119" s="200"/>
      <c r="FCQ119" s="200"/>
      <c r="FCR119" s="200"/>
      <c r="FCS119" s="200"/>
      <c r="FCT119" s="200"/>
      <c r="FCU119" s="200"/>
      <c r="FCV119" s="200"/>
      <c r="FCW119" s="200"/>
      <c r="FCX119" s="200"/>
      <c r="FCY119" s="200"/>
      <c r="FCZ119" s="200"/>
      <c r="FDA119" s="200"/>
      <c r="FDB119" s="200"/>
      <c r="FDC119" s="200"/>
      <c r="FDD119" s="200"/>
      <c r="FDE119" s="200"/>
      <c r="FDF119" s="200"/>
      <c r="FDG119" s="200"/>
      <c r="FDH119" s="200"/>
      <c r="FDI119" s="200"/>
      <c r="FDJ119" s="200"/>
      <c r="FDK119" s="200"/>
      <c r="FDL119" s="200"/>
      <c r="FDM119" s="200"/>
      <c r="FDN119" s="200"/>
      <c r="FDO119" s="200"/>
      <c r="FDP119" s="200"/>
      <c r="FDQ119" s="200"/>
      <c r="FDR119" s="200"/>
      <c r="FDS119" s="200"/>
      <c r="FDT119" s="200"/>
      <c r="FDU119" s="200"/>
      <c r="FDV119" s="200"/>
      <c r="FDW119" s="200"/>
      <c r="FDX119" s="200"/>
      <c r="FDY119" s="200"/>
      <c r="FDZ119" s="200"/>
      <c r="FEA119" s="200"/>
      <c r="FEB119" s="200"/>
      <c r="FEC119" s="200"/>
      <c r="FED119" s="200"/>
      <c r="FEE119" s="200"/>
      <c r="FEF119" s="200"/>
      <c r="FEG119" s="200"/>
      <c r="FEH119" s="200"/>
      <c r="FEI119" s="200"/>
      <c r="FEJ119" s="200"/>
      <c r="FEK119" s="200"/>
      <c r="FEL119" s="200"/>
      <c r="FEM119" s="200"/>
      <c r="FEN119" s="200"/>
      <c r="FEO119" s="200"/>
      <c r="FEP119" s="200"/>
      <c r="FEQ119" s="200"/>
      <c r="FER119" s="200"/>
      <c r="FES119" s="200"/>
      <c r="FET119" s="200"/>
      <c r="FEU119" s="200"/>
      <c r="FEV119" s="200"/>
      <c r="FEW119" s="200"/>
      <c r="FEX119" s="200"/>
      <c r="FEY119" s="200"/>
      <c r="FEZ119" s="200"/>
      <c r="FFA119" s="200"/>
      <c r="FFB119" s="200"/>
      <c r="FFC119" s="200"/>
      <c r="FFD119" s="200"/>
      <c r="FFE119" s="200"/>
      <c r="FFF119" s="200"/>
      <c r="FFG119" s="200"/>
      <c r="FFH119" s="200"/>
      <c r="FFI119" s="200"/>
      <c r="FFJ119" s="200"/>
      <c r="FFK119" s="200"/>
      <c r="FFL119" s="200"/>
      <c r="FFM119" s="200"/>
      <c r="FFN119" s="200"/>
      <c r="FFO119" s="200"/>
      <c r="FFP119" s="200"/>
      <c r="FFQ119" s="200"/>
      <c r="FFR119" s="200"/>
      <c r="FFS119" s="200"/>
      <c r="FFT119" s="200"/>
      <c r="FFU119" s="200"/>
      <c r="FFV119" s="200"/>
      <c r="FFW119" s="200"/>
      <c r="FFX119" s="200"/>
      <c r="FFY119" s="200"/>
      <c r="FFZ119" s="200"/>
      <c r="FGA119" s="200"/>
      <c r="FGB119" s="200"/>
      <c r="FGC119" s="200"/>
      <c r="FGD119" s="200"/>
      <c r="FGE119" s="200"/>
      <c r="FGF119" s="200"/>
      <c r="FGG119" s="200"/>
      <c r="FGH119" s="200"/>
      <c r="FGI119" s="200"/>
      <c r="FGJ119" s="200"/>
      <c r="FGK119" s="200"/>
      <c r="FGL119" s="200"/>
      <c r="FGM119" s="200"/>
      <c r="FGN119" s="200"/>
      <c r="FGO119" s="200"/>
      <c r="FGP119" s="200"/>
      <c r="FGQ119" s="200"/>
      <c r="FGR119" s="200"/>
      <c r="FGS119" s="200"/>
      <c r="FGT119" s="200"/>
      <c r="FGU119" s="200"/>
      <c r="FGV119" s="200"/>
      <c r="FGW119" s="200"/>
      <c r="FGX119" s="200"/>
      <c r="FGY119" s="200"/>
      <c r="FGZ119" s="200"/>
      <c r="FHA119" s="200"/>
      <c r="FHB119" s="200"/>
      <c r="FHC119" s="200"/>
      <c r="FHD119" s="200"/>
      <c r="FHE119" s="200"/>
      <c r="FHF119" s="200"/>
      <c r="FHG119" s="200"/>
      <c r="FHH119" s="200"/>
      <c r="FHI119" s="200"/>
      <c r="FHJ119" s="200"/>
      <c r="FHK119" s="200"/>
      <c r="FHL119" s="200"/>
      <c r="FHM119" s="200"/>
      <c r="FHN119" s="200"/>
      <c r="FHO119" s="200"/>
      <c r="FHP119" s="200"/>
      <c r="FHQ119" s="200"/>
      <c r="FHR119" s="200"/>
      <c r="FHS119" s="200"/>
      <c r="FHT119" s="200"/>
      <c r="FHU119" s="200"/>
      <c r="FHV119" s="200"/>
      <c r="FHW119" s="200"/>
      <c r="FHX119" s="200"/>
      <c r="FHY119" s="200"/>
      <c r="FHZ119" s="200"/>
      <c r="FIA119" s="200"/>
      <c r="FIB119" s="200"/>
      <c r="FIC119" s="200"/>
      <c r="FID119" s="200"/>
      <c r="FIE119" s="200"/>
      <c r="FIF119" s="200"/>
      <c r="FIG119" s="200"/>
      <c r="FIH119" s="200"/>
      <c r="FII119" s="200"/>
      <c r="FIJ119" s="200"/>
      <c r="FIK119" s="200"/>
      <c r="FIL119" s="200"/>
      <c r="FIM119" s="200"/>
      <c r="FIN119" s="200"/>
      <c r="FIO119" s="200"/>
      <c r="FIP119" s="200"/>
      <c r="FIQ119" s="200"/>
      <c r="FIR119" s="200"/>
      <c r="FIS119" s="200"/>
      <c r="FIT119" s="200"/>
      <c r="FIU119" s="200"/>
      <c r="FIV119" s="200"/>
      <c r="FIW119" s="200"/>
      <c r="FIX119" s="200"/>
      <c r="FIY119" s="200"/>
      <c r="FIZ119" s="200"/>
      <c r="FJA119" s="200"/>
      <c r="FJB119" s="200"/>
      <c r="FJC119" s="200"/>
      <c r="FJD119" s="200"/>
      <c r="FJE119" s="200"/>
      <c r="FJF119" s="200"/>
      <c r="FJG119" s="200"/>
      <c r="FJH119" s="200"/>
      <c r="FJI119" s="200"/>
      <c r="FJJ119" s="200"/>
      <c r="FJK119" s="200"/>
      <c r="FJL119" s="200"/>
      <c r="FJM119" s="200"/>
      <c r="FJN119" s="200"/>
      <c r="FJO119" s="200"/>
      <c r="FJP119" s="200"/>
      <c r="FJQ119" s="200"/>
      <c r="FJR119" s="200"/>
      <c r="FJS119" s="200"/>
      <c r="FJT119" s="200"/>
      <c r="FJU119" s="200"/>
      <c r="FJV119" s="200"/>
      <c r="FJW119" s="200"/>
      <c r="FJX119" s="200"/>
      <c r="FJY119" s="200"/>
      <c r="FJZ119" s="200"/>
      <c r="FKA119" s="200"/>
      <c r="FKB119" s="200"/>
      <c r="FKC119" s="200"/>
      <c r="FKD119" s="200"/>
      <c r="FKE119" s="200"/>
      <c r="FKF119" s="200"/>
      <c r="FKG119" s="200"/>
      <c r="FKH119" s="200"/>
      <c r="FKI119" s="200"/>
      <c r="FKJ119" s="200"/>
      <c r="FKK119" s="200"/>
      <c r="FKL119" s="200"/>
      <c r="FKM119" s="200"/>
      <c r="FKN119" s="200"/>
      <c r="FKO119" s="200"/>
      <c r="FKP119" s="200"/>
      <c r="FKQ119" s="200"/>
      <c r="FKR119" s="200"/>
      <c r="FKS119" s="200"/>
      <c r="FKT119" s="200"/>
      <c r="FKU119" s="200"/>
      <c r="FKV119" s="200"/>
      <c r="FKW119" s="200"/>
      <c r="FKX119" s="200"/>
      <c r="FKY119" s="200"/>
      <c r="FKZ119" s="200"/>
      <c r="FLA119" s="200"/>
      <c r="FLB119" s="200"/>
      <c r="FLC119" s="200"/>
      <c r="FLD119" s="200"/>
      <c r="FLE119" s="200"/>
      <c r="FLF119" s="200"/>
      <c r="FLG119" s="200"/>
      <c r="FLH119" s="200"/>
      <c r="FLI119" s="200"/>
      <c r="FLJ119" s="200"/>
      <c r="FLK119" s="200"/>
      <c r="FLL119" s="200"/>
      <c r="FLM119" s="200"/>
      <c r="FLN119" s="200"/>
      <c r="FLO119" s="200"/>
      <c r="FLP119" s="200"/>
      <c r="FLQ119" s="200"/>
      <c r="FLR119" s="200"/>
      <c r="FLS119" s="200"/>
      <c r="FLT119" s="200"/>
      <c r="FLU119" s="200"/>
      <c r="FLV119" s="200"/>
      <c r="FLW119" s="200"/>
      <c r="FLX119" s="200"/>
      <c r="FLY119" s="200"/>
      <c r="FLZ119" s="200"/>
      <c r="FMA119" s="200"/>
      <c r="FMB119" s="200"/>
      <c r="FMC119" s="200"/>
      <c r="FMD119" s="200"/>
      <c r="FME119" s="200"/>
      <c r="FMF119" s="200"/>
      <c r="FMG119" s="200"/>
      <c r="FMH119" s="200"/>
      <c r="FMI119" s="200"/>
      <c r="FMJ119" s="200"/>
      <c r="FMK119" s="200"/>
      <c r="FML119" s="200"/>
      <c r="FMM119" s="200"/>
      <c r="FMN119" s="200"/>
      <c r="FMO119" s="200"/>
      <c r="FMP119" s="200"/>
      <c r="FMQ119" s="200"/>
      <c r="FMR119" s="200"/>
      <c r="FMS119" s="200"/>
      <c r="FMT119" s="200"/>
      <c r="FMU119" s="200"/>
      <c r="FMV119" s="200"/>
      <c r="FMW119" s="200"/>
      <c r="FMX119" s="200"/>
      <c r="FMY119" s="200"/>
      <c r="FMZ119" s="200"/>
      <c r="FNA119" s="200"/>
      <c r="FNB119" s="200"/>
      <c r="FNC119" s="200"/>
      <c r="FND119" s="200"/>
      <c r="FNE119" s="200"/>
      <c r="FNF119" s="200"/>
      <c r="FNG119" s="200"/>
      <c r="FNH119" s="200"/>
      <c r="FNI119" s="200"/>
      <c r="FNJ119" s="200"/>
      <c r="FNK119" s="200"/>
      <c r="FNL119" s="200"/>
      <c r="FNM119" s="200"/>
      <c r="FNN119" s="200"/>
      <c r="FNO119" s="200"/>
      <c r="FNP119" s="200"/>
      <c r="FNQ119" s="200"/>
      <c r="FNR119" s="200"/>
      <c r="FNS119" s="200"/>
      <c r="FNT119" s="200"/>
      <c r="FNU119" s="200"/>
      <c r="FNV119" s="200"/>
      <c r="FNW119" s="200"/>
      <c r="FNX119" s="200"/>
      <c r="FNY119" s="200"/>
      <c r="FNZ119" s="200"/>
      <c r="FOA119" s="200"/>
      <c r="FOB119" s="200"/>
      <c r="FOC119" s="200"/>
      <c r="FOD119" s="200"/>
      <c r="FOE119" s="200"/>
      <c r="FOF119" s="200"/>
      <c r="FOG119" s="200"/>
      <c r="FOH119" s="200"/>
      <c r="FOI119" s="200"/>
      <c r="FOJ119" s="200"/>
      <c r="FOK119" s="200"/>
      <c r="FOL119" s="200"/>
      <c r="FOM119" s="200"/>
      <c r="FON119" s="200"/>
      <c r="FOO119" s="200"/>
      <c r="FOP119" s="200"/>
      <c r="FOQ119" s="200"/>
      <c r="FOR119" s="200"/>
      <c r="FOS119" s="200"/>
      <c r="FOT119" s="200"/>
      <c r="FOU119" s="200"/>
      <c r="FOV119" s="200"/>
      <c r="FOW119" s="200"/>
      <c r="FOX119" s="200"/>
      <c r="FOY119" s="200"/>
      <c r="FOZ119" s="200"/>
      <c r="FPA119" s="200"/>
      <c r="FPB119" s="200"/>
      <c r="FPC119" s="200"/>
      <c r="FPD119" s="200"/>
      <c r="FPE119" s="200"/>
      <c r="FPF119" s="200"/>
      <c r="FPG119" s="200"/>
      <c r="FPH119" s="200"/>
      <c r="FPI119" s="200"/>
      <c r="FPJ119" s="200"/>
      <c r="FPK119" s="200"/>
      <c r="FPL119" s="200"/>
      <c r="FPM119" s="200"/>
      <c r="FPN119" s="200"/>
      <c r="FPO119" s="200"/>
      <c r="FPP119" s="200"/>
      <c r="FPQ119" s="200"/>
      <c r="FPR119" s="200"/>
      <c r="FPS119" s="200"/>
      <c r="FPT119" s="200"/>
      <c r="FPU119" s="200"/>
      <c r="FPV119" s="200"/>
      <c r="FPW119" s="200"/>
      <c r="FPX119" s="200"/>
      <c r="FPY119" s="200"/>
      <c r="FPZ119" s="200"/>
      <c r="FQA119" s="200"/>
      <c r="FQB119" s="200"/>
      <c r="FQC119" s="200"/>
      <c r="FQD119" s="200"/>
      <c r="FQE119" s="200"/>
      <c r="FQF119" s="200"/>
      <c r="FQG119" s="200"/>
      <c r="FQH119" s="200"/>
      <c r="FQI119" s="200"/>
      <c r="FQJ119" s="200"/>
      <c r="FQK119" s="200"/>
      <c r="FQL119" s="200"/>
      <c r="FQM119" s="200"/>
      <c r="FQN119" s="200"/>
      <c r="FQO119" s="200"/>
      <c r="FQP119" s="200"/>
      <c r="FQQ119" s="200"/>
      <c r="FQR119" s="200"/>
      <c r="FQS119" s="200"/>
      <c r="FQT119" s="200"/>
      <c r="FQU119" s="200"/>
      <c r="FQV119" s="200"/>
      <c r="FQW119" s="200"/>
      <c r="FQX119" s="200"/>
      <c r="FQY119" s="200"/>
      <c r="FQZ119" s="200"/>
      <c r="FRA119" s="200"/>
      <c r="FRB119" s="200"/>
      <c r="FRC119" s="200"/>
      <c r="FRD119" s="200"/>
      <c r="FRE119" s="200"/>
      <c r="FRF119" s="200"/>
      <c r="FRG119" s="200"/>
      <c r="FRH119" s="200"/>
      <c r="FRI119" s="200"/>
      <c r="FRJ119" s="200"/>
      <c r="FRK119" s="200"/>
      <c r="FRL119" s="200"/>
      <c r="FRM119" s="200"/>
      <c r="FRN119" s="200"/>
      <c r="FRO119" s="200"/>
      <c r="FRP119" s="200"/>
      <c r="FRQ119" s="200"/>
      <c r="FRR119" s="200"/>
      <c r="FRS119" s="200"/>
      <c r="FRT119" s="200"/>
      <c r="FRU119" s="200"/>
      <c r="FRV119" s="200"/>
      <c r="FRW119" s="200"/>
      <c r="FRX119" s="200"/>
      <c r="FRY119" s="200"/>
      <c r="FRZ119" s="200"/>
      <c r="FSA119" s="200"/>
      <c r="FSB119" s="200"/>
      <c r="FSC119" s="200"/>
      <c r="FSD119" s="200"/>
      <c r="FSE119" s="200"/>
      <c r="FSF119" s="200"/>
      <c r="FSG119" s="200"/>
      <c r="FSH119" s="200"/>
      <c r="FSI119" s="200"/>
      <c r="FSJ119" s="200"/>
      <c r="FSK119" s="200"/>
      <c r="FSL119" s="200"/>
      <c r="FSM119" s="200"/>
      <c r="FSN119" s="200"/>
      <c r="FSO119" s="200"/>
      <c r="FSP119" s="200"/>
      <c r="FSQ119" s="200"/>
      <c r="FSR119" s="200"/>
      <c r="FSS119" s="200"/>
      <c r="FST119" s="200"/>
      <c r="FSU119" s="200"/>
      <c r="FSV119" s="200"/>
      <c r="FSW119" s="200"/>
      <c r="FSX119" s="200"/>
      <c r="FSY119" s="200"/>
      <c r="FSZ119" s="200"/>
      <c r="FTA119" s="200"/>
      <c r="FTB119" s="200"/>
      <c r="FTC119" s="200"/>
      <c r="FTD119" s="200"/>
      <c r="FTE119" s="200"/>
      <c r="FTF119" s="200"/>
      <c r="FTG119" s="200"/>
      <c r="FTH119" s="200"/>
      <c r="FTI119" s="200"/>
      <c r="FTJ119" s="200"/>
      <c r="FTK119" s="200"/>
      <c r="FTL119" s="200"/>
      <c r="FTM119" s="200"/>
      <c r="FTN119" s="200"/>
      <c r="FTO119" s="200"/>
      <c r="FTP119" s="200"/>
      <c r="FTQ119" s="200"/>
      <c r="FTR119" s="200"/>
      <c r="FTS119" s="200"/>
      <c r="FTT119" s="200"/>
      <c r="FTU119" s="200"/>
      <c r="FTV119" s="200"/>
      <c r="FTW119" s="200"/>
      <c r="FTX119" s="200"/>
      <c r="FTY119" s="200"/>
      <c r="FTZ119" s="200"/>
      <c r="FUA119" s="200"/>
      <c r="FUB119" s="200"/>
      <c r="FUC119" s="200"/>
      <c r="FUD119" s="200"/>
      <c r="FUE119" s="200"/>
      <c r="FUF119" s="200"/>
      <c r="FUG119" s="200"/>
      <c r="FUH119" s="200"/>
      <c r="FUI119" s="200"/>
      <c r="FUJ119" s="200"/>
      <c r="FUK119" s="200"/>
      <c r="FUL119" s="200"/>
      <c r="FUM119" s="200"/>
      <c r="FUN119" s="200"/>
      <c r="FUO119" s="200"/>
      <c r="FUP119" s="200"/>
      <c r="FUQ119" s="200"/>
      <c r="FUR119" s="200"/>
      <c r="FUS119" s="200"/>
      <c r="FUT119" s="200"/>
      <c r="FUU119" s="200"/>
      <c r="FUV119" s="200"/>
      <c r="FUW119" s="200"/>
      <c r="FUX119" s="200"/>
      <c r="FUY119" s="200"/>
      <c r="FUZ119" s="200"/>
      <c r="FVA119" s="200"/>
      <c r="FVB119" s="200"/>
      <c r="FVC119" s="200"/>
      <c r="FVD119" s="200"/>
      <c r="FVE119" s="200"/>
      <c r="FVF119" s="200"/>
      <c r="FVG119" s="200"/>
      <c r="FVH119" s="200"/>
      <c r="FVI119" s="200"/>
      <c r="FVJ119" s="200"/>
      <c r="FVK119" s="200"/>
      <c r="FVL119" s="200"/>
      <c r="FVM119" s="200"/>
      <c r="FVN119" s="200"/>
      <c r="FVO119" s="200"/>
      <c r="FVP119" s="200"/>
      <c r="FVQ119" s="200"/>
      <c r="FVR119" s="200"/>
      <c r="FVS119" s="200"/>
      <c r="FVT119" s="200"/>
      <c r="FVU119" s="200"/>
      <c r="FVV119" s="200"/>
      <c r="FVW119" s="200"/>
      <c r="FVX119" s="200"/>
      <c r="FVY119" s="200"/>
      <c r="FVZ119" s="200"/>
      <c r="FWA119" s="200"/>
      <c r="FWB119" s="200"/>
      <c r="FWC119" s="200"/>
      <c r="FWD119" s="200"/>
      <c r="FWE119" s="200"/>
      <c r="FWF119" s="200"/>
      <c r="FWG119" s="200"/>
      <c r="FWH119" s="200"/>
      <c r="FWI119" s="200"/>
      <c r="FWJ119" s="200"/>
      <c r="FWK119" s="200"/>
      <c r="FWL119" s="200"/>
      <c r="FWM119" s="200"/>
      <c r="FWN119" s="200"/>
      <c r="FWO119" s="200"/>
      <c r="FWP119" s="200"/>
      <c r="FWQ119" s="200"/>
      <c r="FWR119" s="200"/>
      <c r="FWS119" s="200"/>
      <c r="FWT119" s="200"/>
      <c r="FWU119" s="200"/>
      <c r="FWV119" s="200"/>
      <c r="FWW119" s="200"/>
      <c r="FWX119" s="200"/>
      <c r="FWY119" s="200"/>
      <c r="FWZ119" s="200"/>
      <c r="FXA119" s="200"/>
      <c r="FXB119" s="200"/>
      <c r="FXC119" s="200"/>
      <c r="FXD119" s="200"/>
      <c r="FXE119" s="200"/>
      <c r="FXF119" s="200"/>
      <c r="FXG119" s="200"/>
      <c r="FXH119" s="200"/>
      <c r="FXI119" s="200"/>
      <c r="FXJ119" s="200"/>
      <c r="FXK119" s="200"/>
      <c r="FXL119" s="200"/>
      <c r="FXM119" s="200"/>
      <c r="FXN119" s="200"/>
      <c r="FXO119" s="200"/>
      <c r="FXP119" s="200"/>
      <c r="FXQ119" s="200"/>
      <c r="FXR119" s="200"/>
      <c r="FXS119" s="200"/>
      <c r="FXT119" s="200"/>
      <c r="FXU119" s="200"/>
      <c r="FXV119" s="200"/>
      <c r="FXW119" s="200"/>
      <c r="FXX119" s="200"/>
      <c r="FXY119" s="200"/>
      <c r="FXZ119" s="200"/>
      <c r="FYA119" s="200"/>
      <c r="FYB119" s="200"/>
      <c r="FYC119" s="200"/>
      <c r="FYD119" s="200"/>
      <c r="FYE119" s="200"/>
      <c r="FYF119" s="200"/>
      <c r="FYG119" s="200"/>
      <c r="FYH119" s="200"/>
      <c r="FYI119" s="200"/>
      <c r="FYJ119" s="200"/>
      <c r="FYK119" s="200"/>
      <c r="FYL119" s="200"/>
      <c r="FYM119" s="200"/>
      <c r="FYN119" s="200"/>
      <c r="FYO119" s="200"/>
      <c r="FYP119" s="200"/>
      <c r="FYQ119" s="200"/>
      <c r="FYR119" s="200"/>
      <c r="FYS119" s="200"/>
      <c r="FYT119" s="200"/>
      <c r="FYU119" s="200"/>
      <c r="FYV119" s="200"/>
      <c r="FYW119" s="200"/>
      <c r="FYX119" s="200"/>
      <c r="FYY119" s="200"/>
      <c r="FYZ119" s="200"/>
      <c r="FZA119" s="200"/>
      <c r="FZB119" s="200"/>
      <c r="FZC119" s="200"/>
      <c r="FZD119" s="200"/>
      <c r="FZE119" s="200"/>
      <c r="FZF119" s="200"/>
      <c r="FZG119" s="200"/>
      <c r="FZH119" s="200"/>
      <c r="FZI119" s="200"/>
      <c r="FZJ119" s="200"/>
      <c r="FZK119" s="200"/>
      <c r="FZL119" s="200"/>
      <c r="FZM119" s="200"/>
      <c r="FZN119" s="200"/>
      <c r="FZO119" s="200"/>
      <c r="FZP119" s="200"/>
      <c r="FZQ119" s="200"/>
      <c r="FZR119" s="200"/>
      <c r="FZS119" s="200"/>
      <c r="FZT119" s="200"/>
      <c r="FZU119" s="200"/>
      <c r="FZV119" s="200"/>
      <c r="FZW119" s="200"/>
      <c r="FZX119" s="200"/>
      <c r="FZY119" s="200"/>
      <c r="FZZ119" s="200"/>
      <c r="GAA119" s="200"/>
      <c r="GAB119" s="200"/>
      <c r="GAC119" s="200"/>
      <c r="GAD119" s="200"/>
      <c r="GAE119" s="200"/>
      <c r="GAF119" s="200"/>
      <c r="GAG119" s="200"/>
      <c r="GAH119" s="200"/>
      <c r="GAI119" s="200"/>
      <c r="GAJ119" s="200"/>
      <c r="GAK119" s="200"/>
      <c r="GAL119" s="200"/>
      <c r="GAM119" s="200"/>
      <c r="GAN119" s="200"/>
      <c r="GAO119" s="200"/>
      <c r="GAP119" s="200"/>
      <c r="GAQ119" s="200"/>
      <c r="GAR119" s="200"/>
      <c r="GAS119" s="200"/>
      <c r="GAT119" s="200"/>
      <c r="GAU119" s="200"/>
      <c r="GAV119" s="200"/>
      <c r="GAW119" s="200"/>
      <c r="GAX119" s="200"/>
      <c r="GAY119" s="200"/>
      <c r="GAZ119" s="200"/>
      <c r="GBA119" s="200"/>
      <c r="GBB119" s="200"/>
      <c r="GBC119" s="200"/>
      <c r="GBD119" s="200"/>
      <c r="GBE119" s="200"/>
      <c r="GBF119" s="200"/>
      <c r="GBG119" s="200"/>
      <c r="GBH119" s="200"/>
      <c r="GBI119" s="200"/>
      <c r="GBJ119" s="200"/>
      <c r="GBK119" s="200"/>
      <c r="GBL119" s="200"/>
      <c r="GBM119" s="200"/>
      <c r="GBN119" s="200"/>
      <c r="GBO119" s="200"/>
      <c r="GBP119" s="200"/>
      <c r="GBQ119" s="200"/>
      <c r="GBR119" s="200"/>
      <c r="GBS119" s="200"/>
      <c r="GBT119" s="200"/>
      <c r="GBU119" s="200"/>
      <c r="GBV119" s="200"/>
      <c r="GBW119" s="200"/>
      <c r="GBX119" s="200"/>
      <c r="GBY119" s="200"/>
      <c r="GBZ119" s="200"/>
      <c r="GCA119" s="200"/>
      <c r="GCB119" s="200"/>
      <c r="GCC119" s="200"/>
      <c r="GCD119" s="200"/>
      <c r="GCE119" s="200"/>
      <c r="GCF119" s="200"/>
      <c r="GCG119" s="200"/>
      <c r="GCH119" s="200"/>
      <c r="GCI119" s="200"/>
      <c r="GCJ119" s="200"/>
      <c r="GCK119" s="200"/>
      <c r="GCL119" s="200"/>
      <c r="GCM119" s="200"/>
      <c r="GCN119" s="200"/>
      <c r="GCO119" s="200"/>
      <c r="GCP119" s="200"/>
      <c r="GCQ119" s="200"/>
      <c r="GCR119" s="200"/>
      <c r="GCS119" s="200"/>
      <c r="GCT119" s="200"/>
      <c r="GCU119" s="200"/>
      <c r="GCV119" s="200"/>
      <c r="GCW119" s="200"/>
      <c r="GCX119" s="200"/>
      <c r="GCY119" s="200"/>
      <c r="GCZ119" s="200"/>
      <c r="GDA119" s="200"/>
      <c r="GDB119" s="200"/>
      <c r="GDC119" s="200"/>
      <c r="GDD119" s="200"/>
      <c r="GDE119" s="200"/>
      <c r="GDF119" s="200"/>
      <c r="GDG119" s="200"/>
      <c r="GDH119" s="200"/>
      <c r="GDI119" s="200"/>
      <c r="GDJ119" s="200"/>
      <c r="GDK119" s="200"/>
      <c r="GDL119" s="200"/>
      <c r="GDM119" s="200"/>
      <c r="GDN119" s="200"/>
      <c r="GDO119" s="200"/>
      <c r="GDP119" s="200"/>
      <c r="GDQ119" s="200"/>
      <c r="GDR119" s="200"/>
      <c r="GDS119" s="200"/>
      <c r="GDT119" s="200"/>
      <c r="GDU119" s="200"/>
      <c r="GDV119" s="200"/>
      <c r="GDW119" s="200"/>
      <c r="GDX119" s="200"/>
      <c r="GDY119" s="200"/>
      <c r="GDZ119" s="200"/>
      <c r="GEA119" s="200"/>
      <c r="GEB119" s="200"/>
      <c r="GEC119" s="200"/>
      <c r="GED119" s="200"/>
      <c r="GEE119" s="200"/>
      <c r="GEF119" s="200"/>
      <c r="GEG119" s="200"/>
      <c r="GEH119" s="200"/>
      <c r="GEI119" s="200"/>
      <c r="GEJ119" s="200"/>
      <c r="GEK119" s="200"/>
      <c r="GEL119" s="200"/>
      <c r="GEM119" s="200"/>
      <c r="GEN119" s="200"/>
      <c r="GEO119" s="200"/>
      <c r="GEP119" s="200"/>
      <c r="GEQ119" s="200"/>
      <c r="GER119" s="200"/>
      <c r="GES119" s="200"/>
      <c r="GET119" s="200"/>
      <c r="GEU119" s="200"/>
      <c r="GEV119" s="200"/>
      <c r="GEW119" s="200"/>
      <c r="GEX119" s="200"/>
      <c r="GEY119" s="200"/>
      <c r="GEZ119" s="200"/>
      <c r="GFA119" s="200"/>
      <c r="GFB119" s="200"/>
      <c r="GFC119" s="200"/>
      <c r="GFD119" s="200"/>
      <c r="GFE119" s="200"/>
      <c r="GFF119" s="200"/>
      <c r="GFG119" s="200"/>
      <c r="GFH119" s="200"/>
      <c r="GFI119" s="200"/>
      <c r="GFJ119" s="200"/>
      <c r="GFK119" s="200"/>
      <c r="GFL119" s="200"/>
      <c r="GFM119" s="200"/>
      <c r="GFN119" s="200"/>
      <c r="GFO119" s="200"/>
      <c r="GFP119" s="200"/>
      <c r="GFQ119" s="200"/>
      <c r="GFR119" s="200"/>
      <c r="GFS119" s="200"/>
      <c r="GFT119" s="200"/>
      <c r="GFU119" s="200"/>
      <c r="GFV119" s="200"/>
      <c r="GFW119" s="200"/>
      <c r="GFX119" s="200"/>
      <c r="GFY119" s="200"/>
      <c r="GFZ119" s="200"/>
      <c r="GGA119" s="200"/>
      <c r="GGB119" s="200"/>
      <c r="GGC119" s="200"/>
      <c r="GGD119" s="200"/>
      <c r="GGE119" s="200"/>
      <c r="GGF119" s="200"/>
      <c r="GGG119" s="200"/>
      <c r="GGH119" s="200"/>
      <c r="GGI119" s="200"/>
      <c r="GGJ119" s="200"/>
      <c r="GGK119" s="200"/>
      <c r="GGL119" s="200"/>
      <c r="GGM119" s="200"/>
      <c r="GGN119" s="200"/>
      <c r="GGO119" s="200"/>
      <c r="GGP119" s="200"/>
      <c r="GGQ119" s="200"/>
      <c r="GGR119" s="200"/>
      <c r="GGS119" s="200"/>
      <c r="GGT119" s="200"/>
      <c r="GGU119" s="200"/>
      <c r="GGV119" s="200"/>
      <c r="GGW119" s="200"/>
      <c r="GGX119" s="200"/>
      <c r="GGY119" s="200"/>
      <c r="GGZ119" s="200"/>
      <c r="GHA119" s="200"/>
      <c r="GHB119" s="200"/>
      <c r="GHC119" s="200"/>
      <c r="GHD119" s="200"/>
      <c r="GHE119" s="200"/>
      <c r="GHF119" s="200"/>
      <c r="GHG119" s="200"/>
      <c r="GHH119" s="200"/>
      <c r="GHI119" s="200"/>
      <c r="GHJ119" s="200"/>
      <c r="GHK119" s="200"/>
      <c r="GHL119" s="200"/>
      <c r="GHM119" s="200"/>
      <c r="GHN119" s="200"/>
      <c r="GHO119" s="200"/>
      <c r="GHP119" s="200"/>
      <c r="GHQ119" s="200"/>
      <c r="GHR119" s="200"/>
      <c r="GHS119" s="200"/>
      <c r="GHT119" s="200"/>
      <c r="GHU119" s="200"/>
      <c r="GHV119" s="200"/>
      <c r="GHW119" s="200"/>
      <c r="GHX119" s="200"/>
      <c r="GHY119" s="200"/>
      <c r="GHZ119" s="200"/>
      <c r="GIA119" s="200"/>
      <c r="GIB119" s="200"/>
      <c r="GIC119" s="200"/>
      <c r="GID119" s="200"/>
      <c r="GIE119" s="200"/>
      <c r="GIF119" s="200"/>
      <c r="GIG119" s="200"/>
      <c r="GIH119" s="200"/>
      <c r="GII119" s="200"/>
      <c r="GIJ119" s="200"/>
      <c r="GIK119" s="200"/>
      <c r="GIL119" s="200"/>
      <c r="GIM119" s="200"/>
      <c r="GIN119" s="200"/>
      <c r="GIO119" s="200"/>
      <c r="GIP119" s="200"/>
      <c r="GIQ119" s="200"/>
      <c r="GIR119" s="200"/>
      <c r="GIS119" s="200"/>
      <c r="GIT119" s="200"/>
      <c r="GIU119" s="200"/>
      <c r="GIV119" s="200"/>
      <c r="GIW119" s="200"/>
      <c r="GIX119" s="200"/>
      <c r="GIY119" s="200"/>
      <c r="GIZ119" s="200"/>
      <c r="GJA119" s="200"/>
      <c r="GJB119" s="200"/>
      <c r="GJC119" s="200"/>
      <c r="GJD119" s="200"/>
      <c r="GJE119" s="200"/>
      <c r="GJF119" s="200"/>
      <c r="GJG119" s="200"/>
      <c r="GJH119" s="200"/>
      <c r="GJI119" s="200"/>
      <c r="GJJ119" s="200"/>
      <c r="GJK119" s="200"/>
      <c r="GJL119" s="200"/>
      <c r="GJM119" s="200"/>
      <c r="GJN119" s="200"/>
      <c r="GJO119" s="200"/>
      <c r="GJP119" s="200"/>
      <c r="GJQ119" s="200"/>
      <c r="GJR119" s="200"/>
      <c r="GJS119" s="200"/>
      <c r="GJT119" s="200"/>
      <c r="GJU119" s="200"/>
      <c r="GJV119" s="200"/>
      <c r="GJW119" s="200"/>
      <c r="GJX119" s="200"/>
      <c r="GJY119" s="200"/>
      <c r="GJZ119" s="200"/>
      <c r="GKA119" s="200"/>
      <c r="GKB119" s="200"/>
      <c r="GKC119" s="200"/>
      <c r="GKD119" s="200"/>
      <c r="GKE119" s="200"/>
      <c r="GKF119" s="200"/>
      <c r="GKG119" s="200"/>
      <c r="GKH119" s="200"/>
      <c r="GKI119" s="200"/>
      <c r="GKJ119" s="200"/>
      <c r="GKK119" s="200"/>
      <c r="GKL119" s="200"/>
      <c r="GKM119" s="200"/>
      <c r="GKN119" s="200"/>
      <c r="GKO119" s="200"/>
      <c r="GKP119" s="200"/>
      <c r="GKQ119" s="200"/>
      <c r="GKR119" s="200"/>
      <c r="GKS119" s="200"/>
      <c r="GKT119" s="200"/>
      <c r="GKU119" s="200"/>
      <c r="GKV119" s="200"/>
      <c r="GKW119" s="200"/>
      <c r="GKX119" s="200"/>
      <c r="GKY119" s="200"/>
      <c r="GKZ119" s="200"/>
      <c r="GLA119" s="200"/>
      <c r="GLB119" s="200"/>
      <c r="GLC119" s="200"/>
      <c r="GLD119" s="200"/>
      <c r="GLE119" s="200"/>
      <c r="GLF119" s="200"/>
      <c r="GLG119" s="200"/>
      <c r="GLH119" s="200"/>
      <c r="GLI119" s="200"/>
      <c r="GLJ119" s="200"/>
      <c r="GLK119" s="200"/>
      <c r="GLL119" s="200"/>
      <c r="GLM119" s="200"/>
      <c r="GLN119" s="200"/>
      <c r="GLO119" s="200"/>
      <c r="GLP119" s="200"/>
      <c r="GLQ119" s="200"/>
      <c r="GLR119" s="200"/>
      <c r="GLS119" s="200"/>
      <c r="GLT119" s="200"/>
      <c r="GLU119" s="200"/>
      <c r="GLV119" s="200"/>
      <c r="GLW119" s="200"/>
      <c r="GLX119" s="200"/>
      <c r="GLY119" s="200"/>
      <c r="GLZ119" s="200"/>
      <c r="GMA119" s="200"/>
      <c r="GMB119" s="200"/>
      <c r="GMC119" s="200"/>
      <c r="GMD119" s="200"/>
      <c r="GME119" s="200"/>
      <c r="GMF119" s="200"/>
      <c r="GMG119" s="200"/>
      <c r="GMH119" s="200"/>
      <c r="GMI119" s="200"/>
      <c r="GMJ119" s="200"/>
      <c r="GMK119" s="200"/>
      <c r="GML119" s="200"/>
      <c r="GMM119" s="200"/>
      <c r="GMN119" s="200"/>
      <c r="GMO119" s="200"/>
      <c r="GMP119" s="200"/>
      <c r="GMQ119" s="200"/>
      <c r="GMR119" s="200"/>
      <c r="GMS119" s="200"/>
      <c r="GMT119" s="200"/>
      <c r="GMU119" s="200"/>
      <c r="GMV119" s="200"/>
      <c r="GMW119" s="200"/>
      <c r="GMX119" s="200"/>
      <c r="GMY119" s="200"/>
      <c r="GMZ119" s="200"/>
      <c r="GNA119" s="200"/>
      <c r="GNB119" s="200"/>
      <c r="GNC119" s="200"/>
      <c r="GND119" s="200"/>
      <c r="GNE119" s="200"/>
      <c r="GNF119" s="200"/>
      <c r="GNG119" s="200"/>
      <c r="GNH119" s="200"/>
      <c r="GNI119" s="200"/>
      <c r="GNJ119" s="200"/>
      <c r="GNK119" s="200"/>
      <c r="GNL119" s="200"/>
      <c r="GNM119" s="200"/>
      <c r="GNN119" s="200"/>
      <c r="GNO119" s="200"/>
      <c r="GNP119" s="200"/>
      <c r="GNQ119" s="200"/>
      <c r="GNR119" s="200"/>
      <c r="GNS119" s="200"/>
      <c r="GNT119" s="200"/>
      <c r="GNU119" s="200"/>
      <c r="GNV119" s="200"/>
      <c r="GNW119" s="200"/>
      <c r="GNX119" s="200"/>
      <c r="GNY119" s="200"/>
      <c r="GNZ119" s="200"/>
      <c r="GOA119" s="200"/>
      <c r="GOB119" s="200"/>
      <c r="GOC119" s="200"/>
      <c r="GOD119" s="200"/>
      <c r="GOE119" s="200"/>
      <c r="GOF119" s="200"/>
      <c r="GOG119" s="200"/>
      <c r="GOH119" s="200"/>
      <c r="GOI119" s="200"/>
      <c r="GOJ119" s="200"/>
      <c r="GOK119" s="200"/>
      <c r="GOL119" s="200"/>
      <c r="GOM119" s="200"/>
      <c r="GON119" s="200"/>
      <c r="GOO119" s="200"/>
      <c r="GOP119" s="200"/>
      <c r="GOQ119" s="200"/>
      <c r="GOR119" s="200"/>
      <c r="GOS119" s="200"/>
      <c r="GOT119" s="200"/>
      <c r="GOU119" s="200"/>
      <c r="GOV119" s="200"/>
      <c r="GOW119" s="200"/>
      <c r="GOX119" s="200"/>
      <c r="GOY119" s="200"/>
      <c r="GOZ119" s="200"/>
      <c r="GPA119" s="200"/>
      <c r="GPB119" s="200"/>
      <c r="GPC119" s="200"/>
      <c r="GPD119" s="200"/>
      <c r="GPE119" s="200"/>
      <c r="GPF119" s="200"/>
      <c r="GPG119" s="200"/>
      <c r="GPH119" s="200"/>
      <c r="GPI119" s="200"/>
      <c r="GPJ119" s="200"/>
      <c r="GPK119" s="200"/>
      <c r="GPL119" s="200"/>
      <c r="GPM119" s="200"/>
      <c r="GPN119" s="200"/>
      <c r="GPO119" s="200"/>
      <c r="GPP119" s="200"/>
      <c r="GPQ119" s="200"/>
      <c r="GPR119" s="200"/>
      <c r="GPS119" s="200"/>
      <c r="GPT119" s="200"/>
      <c r="GPU119" s="200"/>
      <c r="GPV119" s="200"/>
      <c r="GPW119" s="200"/>
      <c r="GPX119" s="200"/>
      <c r="GPY119" s="200"/>
      <c r="GPZ119" s="200"/>
      <c r="GQA119" s="200"/>
      <c r="GQB119" s="200"/>
      <c r="GQC119" s="200"/>
      <c r="GQD119" s="200"/>
      <c r="GQE119" s="200"/>
      <c r="GQF119" s="200"/>
      <c r="GQG119" s="200"/>
      <c r="GQH119" s="200"/>
      <c r="GQI119" s="200"/>
      <c r="GQJ119" s="200"/>
      <c r="GQK119" s="200"/>
      <c r="GQL119" s="200"/>
      <c r="GQM119" s="200"/>
      <c r="GQN119" s="200"/>
      <c r="GQO119" s="200"/>
      <c r="GQP119" s="200"/>
      <c r="GQQ119" s="200"/>
      <c r="GQR119" s="200"/>
      <c r="GQS119" s="200"/>
      <c r="GQT119" s="200"/>
      <c r="GQU119" s="200"/>
      <c r="GQV119" s="200"/>
      <c r="GQW119" s="200"/>
      <c r="GQX119" s="200"/>
      <c r="GQY119" s="200"/>
      <c r="GQZ119" s="200"/>
      <c r="GRA119" s="200"/>
      <c r="GRB119" s="200"/>
      <c r="GRC119" s="200"/>
      <c r="GRD119" s="200"/>
      <c r="GRE119" s="200"/>
      <c r="GRF119" s="200"/>
      <c r="GRG119" s="200"/>
      <c r="GRH119" s="200"/>
      <c r="GRI119" s="200"/>
      <c r="GRJ119" s="200"/>
      <c r="GRK119" s="200"/>
      <c r="GRL119" s="200"/>
      <c r="GRM119" s="200"/>
      <c r="GRN119" s="200"/>
      <c r="GRO119" s="200"/>
      <c r="GRP119" s="200"/>
      <c r="GRQ119" s="200"/>
      <c r="GRR119" s="200"/>
      <c r="GRS119" s="200"/>
      <c r="GRT119" s="200"/>
      <c r="GRU119" s="200"/>
      <c r="GRV119" s="200"/>
      <c r="GRW119" s="200"/>
      <c r="GRX119" s="200"/>
      <c r="GRY119" s="200"/>
      <c r="GRZ119" s="200"/>
      <c r="GSA119" s="200"/>
      <c r="GSB119" s="200"/>
      <c r="GSC119" s="200"/>
      <c r="GSD119" s="200"/>
      <c r="GSE119" s="200"/>
      <c r="GSF119" s="200"/>
      <c r="GSG119" s="200"/>
      <c r="GSH119" s="200"/>
      <c r="GSI119" s="200"/>
      <c r="GSJ119" s="200"/>
      <c r="GSK119" s="200"/>
      <c r="GSL119" s="200"/>
      <c r="GSM119" s="200"/>
      <c r="GSN119" s="200"/>
      <c r="GSO119" s="200"/>
      <c r="GSP119" s="200"/>
      <c r="GSQ119" s="200"/>
      <c r="GSR119" s="200"/>
      <c r="GSS119" s="200"/>
      <c r="GST119" s="200"/>
      <c r="GSU119" s="200"/>
      <c r="GSV119" s="200"/>
      <c r="GSW119" s="200"/>
      <c r="GSX119" s="200"/>
      <c r="GSY119" s="200"/>
      <c r="GSZ119" s="200"/>
      <c r="GTA119" s="200"/>
      <c r="GTB119" s="200"/>
      <c r="GTC119" s="200"/>
      <c r="GTD119" s="200"/>
      <c r="GTE119" s="200"/>
      <c r="GTF119" s="200"/>
      <c r="GTG119" s="200"/>
      <c r="GTH119" s="200"/>
      <c r="GTI119" s="200"/>
      <c r="GTJ119" s="200"/>
      <c r="GTK119" s="200"/>
      <c r="GTL119" s="200"/>
      <c r="GTM119" s="200"/>
      <c r="GTN119" s="200"/>
      <c r="GTO119" s="200"/>
      <c r="GTP119" s="200"/>
      <c r="GTQ119" s="200"/>
      <c r="GTR119" s="200"/>
      <c r="GTS119" s="200"/>
      <c r="GTT119" s="200"/>
      <c r="GTU119" s="200"/>
      <c r="GTV119" s="200"/>
      <c r="GTW119" s="200"/>
      <c r="GTX119" s="200"/>
      <c r="GTY119" s="200"/>
      <c r="GTZ119" s="200"/>
      <c r="GUA119" s="200"/>
      <c r="GUB119" s="200"/>
      <c r="GUC119" s="200"/>
      <c r="GUD119" s="200"/>
      <c r="GUE119" s="200"/>
      <c r="GUF119" s="200"/>
      <c r="GUG119" s="200"/>
      <c r="GUH119" s="200"/>
      <c r="GUI119" s="200"/>
      <c r="GUJ119" s="200"/>
      <c r="GUK119" s="200"/>
      <c r="GUL119" s="200"/>
      <c r="GUM119" s="200"/>
      <c r="GUN119" s="200"/>
      <c r="GUO119" s="200"/>
      <c r="GUP119" s="200"/>
      <c r="GUQ119" s="200"/>
      <c r="GUR119" s="200"/>
      <c r="GUS119" s="200"/>
      <c r="GUT119" s="200"/>
      <c r="GUU119" s="200"/>
      <c r="GUV119" s="200"/>
      <c r="GUW119" s="200"/>
      <c r="GUX119" s="200"/>
      <c r="GUY119" s="200"/>
      <c r="GUZ119" s="200"/>
      <c r="GVA119" s="200"/>
      <c r="GVB119" s="200"/>
      <c r="GVC119" s="200"/>
      <c r="GVD119" s="200"/>
      <c r="GVE119" s="200"/>
      <c r="GVF119" s="200"/>
      <c r="GVG119" s="200"/>
      <c r="GVH119" s="200"/>
      <c r="GVI119" s="200"/>
      <c r="GVJ119" s="200"/>
      <c r="GVK119" s="200"/>
      <c r="GVL119" s="200"/>
      <c r="GVM119" s="200"/>
      <c r="GVN119" s="200"/>
      <c r="GVO119" s="200"/>
      <c r="GVP119" s="200"/>
      <c r="GVQ119" s="200"/>
      <c r="GVR119" s="200"/>
      <c r="GVS119" s="200"/>
      <c r="GVT119" s="200"/>
      <c r="GVU119" s="200"/>
      <c r="GVV119" s="200"/>
      <c r="GVW119" s="200"/>
      <c r="GVX119" s="200"/>
      <c r="GVY119" s="200"/>
      <c r="GVZ119" s="200"/>
      <c r="GWA119" s="200"/>
      <c r="GWB119" s="200"/>
      <c r="GWC119" s="200"/>
      <c r="GWD119" s="200"/>
      <c r="GWE119" s="200"/>
      <c r="GWF119" s="200"/>
      <c r="GWG119" s="200"/>
      <c r="GWH119" s="200"/>
      <c r="GWI119" s="200"/>
      <c r="GWJ119" s="200"/>
      <c r="GWK119" s="200"/>
      <c r="GWL119" s="200"/>
      <c r="GWM119" s="200"/>
      <c r="GWN119" s="200"/>
      <c r="GWO119" s="200"/>
      <c r="GWP119" s="200"/>
      <c r="GWQ119" s="200"/>
      <c r="GWR119" s="200"/>
      <c r="GWS119" s="200"/>
      <c r="GWT119" s="200"/>
      <c r="GWU119" s="200"/>
      <c r="GWV119" s="200"/>
      <c r="GWW119" s="200"/>
      <c r="GWX119" s="200"/>
      <c r="GWY119" s="200"/>
      <c r="GWZ119" s="200"/>
      <c r="GXA119" s="200"/>
      <c r="GXB119" s="200"/>
      <c r="GXC119" s="200"/>
      <c r="GXD119" s="200"/>
      <c r="GXE119" s="200"/>
      <c r="GXF119" s="200"/>
      <c r="GXG119" s="200"/>
      <c r="GXH119" s="200"/>
      <c r="GXI119" s="200"/>
      <c r="GXJ119" s="200"/>
      <c r="GXK119" s="200"/>
      <c r="GXL119" s="200"/>
      <c r="GXM119" s="200"/>
      <c r="GXN119" s="200"/>
      <c r="GXO119" s="200"/>
      <c r="GXP119" s="200"/>
      <c r="GXQ119" s="200"/>
      <c r="GXR119" s="200"/>
      <c r="GXS119" s="200"/>
      <c r="GXT119" s="200"/>
      <c r="GXU119" s="200"/>
      <c r="GXV119" s="200"/>
      <c r="GXW119" s="200"/>
      <c r="GXX119" s="200"/>
      <c r="GXY119" s="200"/>
      <c r="GXZ119" s="200"/>
      <c r="GYA119" s="200"/>
      <c r="GYB119" s="200"/>
      <c r="GYC119" s="200"/>
      <c r="GYD119" s="200"/>
      <c r="GYE119" s="200"/>
      <c r="GYF119" s="200"/>
      <c r="GYG119" s="200"/>
      <c r="GYH119" s="200"/>
      <c r="GYI119" s="200"/>
      <c r="GYJ119" s="200"/>
      <c r="GYK119" s="200"/>
      <c r="GYL119" s="200"/>
      <c r="GYM119" s="200"/>
      <c r="GYN119" s="200"/>
      <c r="GYO119" s="200"/>
      <c r="GYP119" s="200"/>
      <c r="GYQ119" s="200"/>
      <c r="GYR119" s="200"/>
      <c r="GYS119" s="200"/>
      <c r="GYT119" s="200"/>
      <c r="GYU119" s="200"/>
      <c r="GYV119" s="200"/>
      <c r="GYW119" s="200"/>
      <c r="GYX119" s="200"/>
      <c r="GYY119" s="200"/>
      <c r="GYZ119" s="200"/>
      <c r="GZA119" s="200"/>
      <c r="GZB119" s="200"/>
      <c r="GZC119" s="200"/>
      <c r="GZD119" s="200"/>
      <c r="GZE119" s="200"/>
      <c r="GZF119" s="200"/>
      <c r="GZG119" s="200"/>
      <c r="GZH119" s="200"/>
      <c r="GZI119" s="200"/>
      <c r="GZJ119" s="200"/>
      <c r="GZK119" s="200"/>
      <c r="GZL119" s="200"/>
      <c r="GZM119" s="200"/>
      <c r="GZN119" s="200"/>
      <c r="GZO119" s="200"/>
      <c r="GZP119" s="200"/>
      <c r="GZQ119" s="200"/>
      <c r="GZR119" s="200"/>
      <c r="GZS119" s="200"/>
      <c r="GZT119" s="200"/>
      <c r="GZU119" s="200"/>
      <c r="GZV119" s="200"/>
      <c r="GZW119" s="200"/>
      <c r="GZX119" s="200"/>
      <c r="GZY119" s="200"/>
      <c r="GZZ119" s="200"/>
      <c r="HAA119" s="200"/>
      <c r="HAB119" s="200"/>
      <c r="HAC119" s="200"/>
      <c r="HAD119" s="200"/>
      <c r="HAE119" s="200"/>
      <c r="HAF119" s="200"/>
      <c r="HAG119" s="200"/>
      <c r="HAH119" s="200"/>
      <c r="HAI119" s="200"/>
      <c r="HAJ119" s="200"/>
      <c r="HAK119" s="200"/>
      <c r="HAL119" s="200"/>
      <c r="HAM119" s="200"/>
      <c r="HAN119" s="200"/>
      <c r="HAO119" s="200"/>
      <c r="HAP119" s="200"/>
      <c r="HAQ119" s="200"/>
      <c r="HAR119" s="200"/>
      <c r="HAS119" s="200"/>
      <c r="HAT119" s="200"/>
      <c r="HAU119" s="200"/>
      <c r="HAV119" s="200"/>
      <c r="HAW119" s="200"/>
      <c r="HAX119" s="200"/>
      <c r="HAY119" s="200"/>
      <c r="HAZ119" s="200"/>
      <c r="HBA119" s="200"/>
      <c r="HBB119" s="200"/>
      <c r="HBC119" s="200"/>
      <c r="HBD119" s="200"/>
      <c r="HBE119" s="200"/>
      <c r="HBF119" s="200"/>
      <c r="HBG119" s="200"/>
      <c r="HBH119" s="200"/>
      <c r="HBI119" s="200"/>
      <c r="HBJ119" s="200"/>
      <c r="HBK119" s="200"/>
      <c r="HBL119" s="200"/>
      <c r="HBM119" s="200"/>
      <c r="HBN119" s="200"/>
      <c r="HBO119" s="200"/>
      <c r="HBP119" s="200"/>
      <c r="HBQ119" s="200"/>
      <c r="HBR119" s="200"/>
      <c r="HBS119" s="200"/>
      <c r="HBT119" s="200"/>
      <c r="HBU119" s="200"/>
      <c r="HBV119" s="200"/>
      <c r="HBW119" s="200"/>
      <c r="HBX119" s="200"/>
      <c r="HBY119" s="200"/>
      <c r="HBZ119" s="200"/>
      <c r="HCA119" s="200"/>
      <c r="HCB119" s="200"/>
      <c r="HCC119" s="200"/>
      <c r="HCD119" s="200"/>
      <c r="HCE119" s="200"/>
      <c r="HCF119" s="200"/>
      <c r="HCG119" s="200"/>
      <c r="HCH119" s="200"/>
      <c r="HCI119" s="200"/>
      <c r="HCJ119" s="200"/>
      <c r="HCK119" s="200"/>
      <c r="HCL119" s="200"/>
      <c r="HCM119" s="200"/>
      <c r="HCN119" s="200"/>
      <c r="HCO119" s="200"/>
      <c r="HCP119" s="200"/>
      <c r="HCQ119" s="200"/>
      <c r="HCR119" s="200"/>
      <c r="HCS119" s="200"/>
      <c r="HCT119" s="200"/>
      <c r="HCU119" s="200"/>
      <c r="HCV119" s="200"/>
      <c r="HCW119" s="200"/>
      <c r="HCX119" s="200"/>
      <c r="HCY119" s="200"/>
      <c r="HCZ119" s="200"/>
      <c r="HDA119" s="200"/>
      <c r="HDB119" s="200"/>
      <c r="HDC119" s="200"/>
      <c r="HDD119" s="200"/>
      <c r="HDE119" s="200"/>
      <c r="HDF119" s="200"/>
      <c r="HDG119" s="200"/>
      <c r="HDH119" s="200"/>
      <c r="HDI119" s="200"/>
      <c r="HDJ119" s="200"/>
      <c r="HDK119" s="200"/>
      <c r="HDL119" s="200"/>
      <c r="HDM119" s="200"/>
      <c r="HDN119" s="200"/>
      <c r="HDO119" s="200"/>
      <c r="HDP119" s="200"/>
      <c r="HDQ119" s="200"/>
      <c r="HDR119" s="200"/>
      <c r="HDS119" s="200"/>
      <c r="HDT119" s="200"/>
      <c r="HDU119" s="200"/>
      <c r="HDV119" s="200"/>
      <c r="HDW119" s="200"/>
      <c r="HDX119" s="200"/>
      <c r="HDY119" s="200"/>
      <c r="HDZ119" s="200"/>
      <c r="HEA119" s="200"/>
      <c r="HEB119" s="200"/>
      <c r="HEC119" s="200"/>
      <c r="HED119" s="200"/>
      <c r="HEE119" s="200"/>
      <c r="HEF119" s="200"/>
      <c r="HEG119" s="200"/>
      <c r="HEH119" s="200"/>
      <c r="HEI119" s="200"/>
      <c r="HEJ119" s="200"/>
      <c r="HEK119" s="200"/>
      <c r="HEL119" s="200"/>
      <c r="HEM119" s="200"/>
      <c r="HEN119" s="200"/>
      <c r="HEO119" s="200"/>
      <c r="HEP119" s="200"/>
      <c r="HEQ119" s="200"/>
      <c r="HER119" s="200"/>
      <c r="HES119" s="200"/>
      <c r="HET119" s="200"/>
      <c r="HEU119" s="200"/>
      <c r="HEV119" s="200"/>
      <c r="HEW119" s="200"/>
      <c r="HEX119" s="200"/>
      <c r="HEY119" s="200"/>
      <c r="HEZ119" s="200"/>
      <c r="HFA119" s="200"/>
      <c r="HFB119" s="200"/>
      <c r="HFC119" s="200"/>
      <c r="HFD119" s="200"/>
      <c r="HFE119" s="200"/>
      <c r="HFF119" s="200"/>
      <c r="HFG119" s="200"/>
      <c r="HFH119" s="200"/>
      <c r="HFI119" s="200"/>
      <c r="HFJ119" s="200"/>
      <c r="HFK119" s="200"/>
      <c r="HFL119" s="200"/>
      <c r="HFM119" s="200"/>
      <c r="HFN119" s="200"/>
      <c r="HFO119" s="200"/>
      <c r="HFP119" s="200"/>
      <c r="HFQ119" s="200"/>
      <c r="HFR119" s="200"/>
      <c r="HFS119" s="200"/>
      <c r="HFT119" s="200"/>
      <c r="HFU119" s="200"/>
      <c r="HFV119" s="200"/>
      <c r="HFW119" s="200"/>
      <c r="HFX119" s="200"/>
      <c r="HFY119" s="200"/>
      <c r="HFZ119" s="200"/>
      <c r="HGA119" s="200"/>
      <c r="HGB119" s="200"/>
      <c r="HGC119" s="200"/>
      <c r="HGD119" s="200"/>
      <c r="HGE119" s="200"/>
      <c r="HGF119" s="200"/>
      <c r="HGG119" s="200"/>
      <c r="HGH119" s="200"/>
      <c r="HGI119" s="200"/>
      <c r="HGJ119" s="200"/>
      <c r="HGK119" s="200"/>
      <c r="HGL119" s="200"/>
      <c r="HGM119" s="200"/>
      <c r="HGN119" s="200"/>
      <c r="HGO119" s="200"/>
      <c r="HGP119" s="200"/>
      <c r="HGQ119" s="200"/>
      <c r="HGR119" s="200"/>
      <c r="HGS119" s="200"/>
      <c r="HGT119" s="200"/>
      <c r="HGU119" s="200"/>
      <c r="HGV119" s="200"/>
      <c r="HGW119" s="200"/>
      <c r="HGX119" s="200"/>
      <c r="HGY119" s="200"/>
      <c r="HGZ119" s="200"/>
      <c r="HHA119" s="200"/>
      <c r="HHB119" s="200"/>
      <c r="HHC119" s="200"/>
      <c r="HHD119" s="200"/>
      <c r="HHE119" s="200"/>
      <c r="HHF119" s="200"/>
      <c r="HHG119" s="200"/>
      <c r="HHH119" s="200"/>
      <c r="HHI119" s="200"/>
      <c r="HHJ119" s="200"/>
      <c r="HHK119" s="200"/>
      <c r="HHL119" s="200"/>
      <c r="HHM119" s="200"/>
      <c r="HHN119" s="200"/>
      <c r="HHO119" s="200"/>
      <c r="HHP119" s="200"/>
      <c r="HHQ119" s="200"/>
      <c r="HHR119" s="200"/>
      <c r="HHS119" s="200"/>
      <c r="HHT119" s="200"/>
      <c r="HHU119" s="200"/>
      <c r="HHV119" s="200"/>
      <c r="HHW119" s="200"/>
      <c r="HHX119" s="200"/>
      <c r="HHY119" s="200"/>
      <c r="HHZ119" s="200"/>
      <c r="HIA119" s="200"/>
      <c r="HIB119" s="200"/>
      <c r="HIC119" s="200"/>
      <c r="HID119" s="200"/>
      <c r="HIE119" s="200"/>
      <c r="HIF119" s="200"/>
      <c r="HIG119" s="200"/>
      <c r="HIH119" s="200"/>
      <c r="HII119" s="200"/>
      <c r="HIJ119" s="200"/>
      <c r="HIK119" s="200"/>
      <c r="HIL119" s="200"/>
      <c r="HIM119" s="200"/>
      <c r="HIN119" s="200"/>
      <c r="HIO119" s="200"/>
      <c r="HIP119" s="200"/>
      <c r="HIQ119" s="200"/>
      <c r="HIR119" s="200"/>
      <c r="HIS119" s="200"/>
      <c r="HIT119" s="200"/>
      <c r="HIU119" s="200"/>
      <c r="HIV119" s="200"/>
      <c r="HIW119" s="200"/>
      <c r="HIX119" s="200"/>
      <c r="HIY119" s="200"/>
      <c r="HIZ119" s="200"/>
      <c r="HJA119" s="200"/>
      <c r="HJB119" s="200"/>
      <c r="HJC119" s="200"/>
      <c r="HJD119" s="200"/>
      <c r="HJE119" s="200"/>
      <c r="HJF119" s="200"/>
      <c r="HJG119" s="200"/>
      <c r="HJH119" s="200"/>
      <c r="HJI119" s="200"/>
      <c r="HJJ119" s="200"/>
      <c r="HJK119" s="200"/>
      <c r="HJL119" s="200"/>
      <c r="HJM119" s="200"/>
      <c r="HJN119" s="200"/>
      <c r="HJO119" s="200"/>
      <c r="HJP119" s="200"/>
      <c r="HJQ119" s="200"/>
      <c r="HJR119" s="200"/>
      <c r="HJS119" s="200"/>
      <c r="HJT119" s="200"/>
      <c r="HJU119" s="200"/>
      <c r="HJV119" s="200"/>
      <c r="HJW119" s="200"/>
      <c r="HJX119" s="200"/>
      <c r="HJY119" s="200"/>
      <c r="HJZ119" s="200"/>
      <c r="HKA119" s="200"/>
      <c r="HKB119" s="200"/>
      <c r="HKC119" s="200"/>
      <c r="HKD119" s="200"/>
      <c r="HKE119" s="200"/>
      <c r="HKF119" s="200"/>
      <c r="HKG119" s="200"/>
      <c r="HKH119" s="200"/>
      <c r="HKI119" s="200"/>
      <c r="HKJ119" s="200"/>
      <c r="HKK119" s="200"/>
      <c r="HKL119" s="200"/>
      <c r="HKM119" s="200"/>
      <c r="HKN119" s="200"/>
      <c r="HKO119" s="200"/>
      <c r="HKP119" s="200"/>
      <c r="HKQ119" s="200"/>
      <c r="HKR119" s="200"/>
      <c r="HKS119" s="200"/>
      <c r="HKT119" s="200"/>
      <c r="HKU119" s="200"/>
      <c r="HKV119" s="200"/>
      <c r="HKW119" s="200"/>
      <c r="HKX119" s="200"/>
      <c r="HKY119" s="200"/>
      <c r="HKZ119" s="200"/>
      <c r="HLA119" s="200"/>
      <c r="HLB119" s="200"/>
      <c r="HLC119" s="200"/>
      <c r="HLD119" s="200"/>
      <c r="HLE119" s="200"/>
      <c r="HLF119" s="200"/>
      <c r="HLG119" s="200"/>
      <c r="HLH119" s="200"/>
      <c r="HLI119" s="200"/>
      <c r="HLJ119" s="200"/>
      <c r="HLK119" s="200"/>
      <c r="HLL119" s="200"/>
      <c r="HLM119" s="200"/>
      <c r="HLN119" s="200"/>
      <c r="HLO119" s="200"/>
      <c r="HLP119" s="200"/>
      <c r="HLQ119" s="200"/>
      <c r="HLR119" s="200"/>
      <c r="HLS119" s="200"/>
      <c r="HLT119" s="200"/>
      <c r="HLU119" s="200"/>
      <c r="HLV119" s="200"/>
      <c r="HLW119" s="200"/>
      <c r="HLX119" s="200"/>
      <c r="HLY119" s="200"/>
      <c r="HLZ119" s="200"/>
      <c r="HMA119" s="200"/>
      <c r="HMB119" s="200"/>
      <c r="HMC119" s="200"/>
      <c r="HMD119" s="200"/>
      <c r="HME119" s="200"/>
      <c r="HMF119" s="200"/>
      <c r="HMG119" s="200"/>
      <c r="HMH119" s="200"/>
      <c r="HMI119" s="200"/>
      <c r="HMJ119" s="200"/>
      <c r="HMK119" s="200"/>
      <c r="HML119" s="200"/>
      <c r="HMM119" s="200"/>
      <c r="HMN119" s="200"/>
      <c r="HMO119" s="200"/>
      <c r="HMP119" s="200"/>
      <c r="HMQ119" s="200"/>
      <c r="HMR119" s="200"/>
      <c r="HMS119" s="200"/>
      <c r="HMT119" s="200"/>
      <c r="HMU119" s="200"/>
      <c r="HMV119" s="200"/>
      <c r="HMW119" s="200"/>
      <c r="HMX119" s="200"/>
      <c r="HMY119" s="200"/>
      <c r="HMZ119" s="200"/>
      <c r="HNA119" s="200"/>
      <c r="HNB119" s="200"/>
      <c r="HNC119" s="200"/>
      <c r="HND119" s="200"/>
      <c r="HNE119" s="200"/>
      <c r="HNF119" s="200"/>
      <c r="HNG119" s="200"/>
      <c r="HNH119" s="200"/>
      <c r="HNI119" s="200"/>
      <c r="HNJ119" s="200"/>
      <c r="HNK119" s="200"/>
      <c r="HNL119" s="200"/>
      <c r="HNM119" s="200"/>
      <c r="HNN119" s="200"/>
      <c r="HNO119" s="200"/>
      <c r="HNP119" s="200"/>
      <c r="HNQ119" s="200"/>
      <c r="HNR119" s="200"/>
      <c r="HNS119" s="200"/>
      <c r="HNT119" s="200"/>
      <c r="HNU119" s="200"/>
      <c r="HNV119" s="200"/>
      <c r="HNW119" s="200"/>
      <c r="HNX119" s="200"/>
      <c r="HNY119" s="200"/>
      <c r="HNZ119" s="200"/>
      <c r="HOA119" s="200"/>
      <c r="HOB119" s="200"/>
      <c r="HOC119" s="200"/>
      <c r="HOD119" s="200"/>
      <c r="HOE119" s="200"/>
      <c r="HOF119" s="200"/>
      <c r="HOG119" s="200"/>
      <c r="HOH119" s="200"/>
      <c r="HOI119" s="200"/>
      <c r="HOJ119" s="200"/>
      <c r="HOK119" s="200"/>
      <c r="HOL119" s="200"/>
      <c r="HOM119" s="200"/>
      <c r="HON119" s="200"/>
      <c r="HOO119" s="200"/>
      <c r="HOP119" s="200"/>
      <c r="HOQ119" s="200"/>
      <c r="HOR119" s="200"/>
      <c r="HOS119" s="200"/>
      <c r="HOT119" s="200"/>
      <c r="HOU119" s="200"/>
      <c r="HOV119" s="200"/>
      <c r="HOW119" s="200"/>
      <c r="HOX119" s="200"/>
      <c r="HOY119" s="200"/>
      <c r="HOZ119" s="200"/>
      <c r="HPA119" s="200"/>
      <c r="HPB119" s="200"/>
      <c r="HPC119" s="200"/>
      <c r="HPD119" s="200"/>
      <c r="HPE119" s="200"/>
      <c r="HPF119" s="200"/>
      <c r="HPG119" s="200"/>
      <c r="HPH119" s="200"/>
      <c r="HPI119" s="200"/>
      <c r="HPJ119" s="200"/>
      <c r="HPK119" s="200"/>
      <c r="HPL119" s="200"/>
      <c r="HPM119" s="200"/>
      <c r="HPN119" s="200"/>
      <c r="HPO119" s="200"/>
      <c r="HPP119" s="200"/>
      <c r="HPQ119" s="200"/>
      <c r="HPR119" s="200"/>
      <c r="HPS119" s="200"/>
      <c r="HPT119" s="200"/>
      <c r="HPU119" s="200"/>
      <c r="HPV119" s="200"/>
      <c r="HPW119" s="200"/>
      <c r="HPX119" s="200"/>
      <c r="HPY119" s="200"/>
      <c r="HPZ119" s="200"/>
      <c r="HQA119" s="200"/>
      <c r="HQB119" s="200"/>
      <c r="HQC119" s="200"/>
      <c r="HQD119" s="200"/>
      <c r="HQE119" s="200"/>
      <c r="HQF119" s="200"/>
      <c r="HQG119" s="200"/>
      <c r="HQH119" s="200"/>
      <c r="HQI119" s="200"/>
      <c r="HQJ119" s="200"/>
      <c r="HQK119" s="200"/>
      <c r="HQL119" s="200"/>
      <c r="HQM119" s="200"/>
      <c r="HQN119" s="200"/>
      <c r="HQO119" s="200"/>
      <c r="HQP119" s="200"/>
      <c r="HQQ119" s="200"/>
      <c r="HQR119" s="200"/>
      <c r="HQS119" s="200"/>
      <c r="HQT119" s="200"/>
      <c r="HQU119" s="200"/>
      <c r="HQV119" s="200"/>
      <c r="HQW119" s="200"/>
      <c r="HQX119" s="200"/>
      <c r="HQY119" s="200"/>
      <c r="HQZ119" s="200"/>
      <c r="HRA119" s="200"/>
      <c r="HRB119" s="200"/>
      <c r="HRC119" s="200"/>
      <c r="HRD119" s="200"/>
      <c r="HRE119" s="200"/>
      <c r="HRF119" s="200"/>
      <c r="HRG119" s="200"/>
      <c r="HRH119" s="200"/>
      <c r="HRI119" s="200"/>
      <c r="HRJ119" s="200"/>
      <c r="HRK119" s="200"/>
      <c r="HRL119" s="200"/>
      <c r="HRM119" s="200"/>
      <c r="HRN119" s="200"/>
      <c r="HRO119" s="200"/>
      <c r="HRP119" s="200"/>
      <c r="HRQ119" s="200"/>
      <c r="HRR119" s="200"/>
      <c r="HRS119" s="200"/>
      <c r="HRT119" s="200"/>
      <c r="HRU119" s="200"/>
      <c r="HRV119" s="200"/>
      <c r="HRW119" s="200"/>
      <c r="HRX119" s="200"/>
      <c r="HRY119" s="200"/>
      <c r="HRZ119" s="200"/>
      <c r="HSA119" s="200"/>
      <c r="HSB119" s="200"/>
      <c r="HSC119" s="200"/>
      <c r="HSD119" s="200"/>
      <c r="HSE119" s="200"/>
      <c r="HSF119" s="200"/>
      <c r="HSG119" s="200"/>
      <c r="HSH119" s="200"/>
      <c r="HSI119" s="200"/>
      <c r="HSJ119" s="200"/>
      <c r="HSK119" s="200"/>
      <c r="HSL119" s="200"/>
      <c r="HSM119" s="200"/>
      <c r="HSN119" s="200"/>
      <c r="HSO119" s="200"/>
      <c r="HSP119" s="200"/>
      <c r="HSQ119" s="200"/>
      <c r="HSR119" s="200"/>
      <c r="HSS119" s="200"/>
      <c r="HST119" s="200"/>
      <c r="HSU119" s="200"/>
      <c r="HSV119" s="200"/>
      <c r="HSW119" s="200"/>
      <c r="HSX119" s="200"/>
      <c r="HSY119" s="200"/>
      <c r="HSZ119" s="200"/>
      <c r="HTA119" s="200"/>
      <c r="HTB119" s="200"/>
      <c r="HTC119" s="200"/>
      <c r="HTD119" s="200"/>
      <c r="HTE119" s="200"/>
      <c r="HTF119" s="200"/>
      <c r="HTG119" s="200"/>
      <c r="HTH119" s="200"/>
      <c r="HTI119" s="200"/>
      <c r="HTJ119" s="200"/>
      <c r="HTK119" s="200"/>
      <c r="HTL119" s="200"/>
      <c r="HTM119" s="200"/>
      <c r="HTN119" s="200"/>
      <c r="HTO119" s="200"/>
      <c r="HTP119" s="200"/>
      <c r="HTQ119" s="200"/>
      <c r="HTR119" s="200"/>
      <c r="HTS119" s="200"/>
      <c r="HTT119" s="200"/>
      <c r="HTU119" s="200"/>
      <c r="HTV119" s="200"/>
      <c r="HTW119" s="200"/>
      <c r="HTX119" s="200"/>
      <c r="HTY119" s="200"/>
      <c r="HTZ119" s="200"/>
      <c r="HUA119" s="200"/>
      <c r="HUB119" s="200"/>
      <c r="HUC119" s="200"/>
      <c r="HUD119" s="200"/>
      <c r="HUE119" s="200"/>
      <c r="HUF119" s="200"/>
      <c r="HUG119" s="200"/>
      <c r="HUH119" s="200"/>
      <c r="HUI119" s="200"/>
      <c r="HUJ119" s="200"/>
      <c r="HUK119" s="200"/>
      <c r="HUL119" s="200"/>
      <c r="HUM119" s="200"/>
      <c r="HUN119" s="200"/>
      <c r="HUO119" s="200"/>
      <c r="HUP119" s="200"/>
      <c r="HUQ119" s="200"/>
      <c r="HUR119" s="200"/>
      <c r="HUS119" s="200"/>
      <c r="HUT119" s="200"/>
      <c r="HUU119" s="200"/>
      <c r="HUV119" s="200"/>
      <c r="HUW119" s="200"/>
      <c r="HUX119" s="200"/>
      <c r="HUY119" s="200"/>
      <c r="HUZ119" s="200"/>
      <c r="HVA119" s="200"/>
      <c r="HVB119" s="200"/>
      <c r="HVC119" s="200"/>
      <c r="HVD119" s="200"/>
      <c r="HVE119" s="200"/>
      <c r="HVF119" s="200"/>
      <c r="HVG119" s="200"/>
      <c r="HVH119" s="200"/>
      <c r="HVI119" s="200"/>
      <c r="HVJ119" s="200"/>
      <c r="HVK119" s="200"/>
      <c r="HVL119" s="200"/>
      <c r="HVM119" s="200"/>
      <c r="HVN119" s="200"/>
      <c r="HVO119" s="200"/>
      <c r="HVP119" s="200"/>
      <c r="HVQ119" s="200"/>
      <c r="HVR119" s="200"/>
      <c r="HVS119" s="200"/>
      <c r="HVT119" s="200"/>
      <c r="HVU119" s="200"/>
      <c r="HVV119" s="200"/>
      <c r="HVW119" s="200"/>
      <c r="HVX119" s="200"/>
      <c r="HVY119" s="200"/>
      <c r="HVZ119" s="200"/>
      <c r="HWA119" s="200"/>
      <c r="HWB119" s="200"/>
      <c r="HWC119" s="200"/>
      <c r="HWD119" s="200"/>
      <c r="HWE119" s="200"/>
      <c r="HWF119" s="200"/>
      <c r="HWG119" s="200"/>
      <c r="HWH119" s="200"/>
      <c r="HWI119" s="200"/>
      <c r="HWJ119" s="200"/>
      <c r="HWK119" s="200"/>
      <c r="HWL119" s="200"/>
      <c r="HWM119" s="200"/>
      <c r="HWN119" s="200"/>
      <c r="HWO119" s="200"/>
      <c r="HWP119" s="200"/>
      <c r="HWQ119" s="200"/>
      <c r="HWR119" s="200"/>
      <c r="HWS119" s="200"/>
      <c r="HWT119" s="200"/>
      <c r="HWU119" s="200"/>
      <c r="HWV119" s="200"/>
      <c r="HWW119" s="200"/>
      <c r="HWX119" s="200"/>
      <c r="HWY119" s="200"/>
      <c r="HWZ119" s="200"/>
      <c r="HXA119" s="200"/>
      <c r="HXB119" s="200"/>
      <c r="HXC119" s="200"/>
      <c r="HXD119" s="200"/>
      <c r="HXE119" s="200"/>
      <c r="HXF119" s="200"/>
      <c r="HXG119" s="200"/>
      <c r="HXH119" s="200"/>
      <c r="HXI119" s="200"/>
      <c r="HXJ119" s="200"/>
      <c r="HXK119" s="200"/>
      <c r="HXL119" s="200"/>
      <c r="HXM119" s="200"/>
      <c r="HXN119" s="200"/>
      <c r="HXO119" s="200"/>
      <c r="HXP119" s="200"/>
      <c r="HXQ119" s="200"/>
      <c r="HXR119" s="200"/>
      <c r="HXS119" s="200"/>
      <c r="HXT119" s="200"/>
      <c r="HXU119" s="200"/>
      <c r="HXV119" s="200"/>
      <c r="HXW119" s="200"/>
      <c r="HXX119" s="200"/>
      <c r="HXY119" s="200"/>
      <c r="HXZ119" s="200"/>
      <c r="HYA119" s="200"/>
      <c r="HYB119" s="200"/>
      <c r="HYC119" s="200"/>
      <c r="HYD119" s="200"/>
      <c r="HYE119" s="200"/>
      <c r="HYF119" s="200"/>
      <c r="HYG119" s="200"/>
      <c r="HYH119" s="200"/>
      <c r="HYI119" s="200"/>
      <c r="HYJ119" s="200"/>
      <c r="HYK119" s="200"/>
      <c r="HYL119" s="200"/>
      <c r="HYM119" s="200"/>
      <c r="HYN119" s="200"/>
      <c r="HYO119" s="200"/>
      <c r="HYP119" s="200"/>
      <c r="HYQ119" s="200"/>
      <c r="HYR119" s="200"/>
      <c r="HYS119" s="200"/>
      <c r="HYT119" s="200"/>
      <c r="HYU119" s="200"/>
      <c r="HYV119" s="200"/>
      <c r="HYW119" s="200"/>
      <c r="HYX119" s="200"/>
      <c r="HYY119" s="200"/>
      <c r="HYZ119" s="200"/>
      <c r="HZA119" s="200"/>
      <c r="HZB119" s="200"/>
      <c r="HZC119" s="200"/>
      <c r="HZD119" s="200"/>
      <c r="HZE119" s="200"/>
      <c r="HZF119" s="200"/>
      <c r="HZG119" s="200"/>
      <c r="HZH119" s="200"/>
      <c r="HZI119" s="200"/>
      <c r="HZJ119" s="200"/>
      <c r="HZK119" s="200"/>
      <c r="HZL119" s="200"/>
      <c r="HZM119" s="200"/>
      <c r="HZN119" s="200"/>
      <c r="HZO119" s="200"/>
      <c r="HZP119" s="200"/>
      <c r="HZQ119" s="200"/>
      <c r="HZR119" s="200"/>
      <c r="HZS119" s="200"/>
      <c r="HZT119" s="200"/>
      <c r="HZU119" s="200"/>
      <c r="HZV119" s="200"/>
      <c r="HZW119" s="200"/>
      <c r="HZX119" s="200"/>
      <c r="HZY119" s="200"/>
      <c r="HZZ119" s="200"/>
      <c r="IAA119" s="200"/>
      <c r="IAB119" s="200"/>
      <c r="IAC119" s="200"/>
      <c r="IAD119" s="200"/>
      <c r="IAE119" s="200"/>
      <c r="IAF119" s="200"/>
      <c r="IAG119" s="200"/>
      <c r="IAH119" s="200"/>
      <c r="IAI119" s="200"/>
      <c r="IAJ119" s="200"/>
      <c r="IAK119" s="200"/>
      <c r="IAL119" s="200"/>
      <c r="IAM119" s="200"/>
      <c r="IAN119" s="200"/>
      <c r="IAO119" s="200"/>
      <c r="IAP119" s="200"/>
      <c r="IAQ119" s="200"/>
      <c r="IAR119" s="200"/>
      <c r="IAS119" s="200"/>
      <c r="IAT119" s="200"/>
      <c r="IAU119" s="200"/>
      <c r="IAV119" s="200"/>
      <c r="IAW119" s="200"/>
      <c r="IAX119" s="200"/>
      <c r="IAY119" s="200"/>
      <c r="IAZ119" s="200"/>
      <c r="IBA119" s="200"/>
      <c r="IBB119" s="200"/>
      <c r="IBC119" s="200"/>
      <c r="IBD119" s="200"/>
      <c r="IBE119" s="200"/>
      <c r="IBF119" s="200"/>
      <c r="IBG119" s="200"/>
      <c r="IBH119" s="200"/>
      <c r="IBI119" s="200"/>
      <c r="IBJ119" s="200"/>
      <c r="IBK119" s="200"/>
      <c r="IBL119" s="200"/>
      <c r="IBM119" s="200"/>
      <c r="IBN119" s="200"/>
      <c r="IBO119" s="200"/>
      <c r="IBP119" s="200"/>
      <c r="IBQ119" s="200"/>
      <c r="IBR119" s="200"/>
      <c r="IBS119" s="200"/>
      <c r="IBT119" s="200"/>
      <c r="IBU119" s="200"/>
      <c r="IBV119" s="200"/>
      <c r="IBW119" s="200"/>
      <c r="IBX119" s="200"/>
      <c r="IBY119" s="200"/>
      <c r="IBZ119" s="200"/>
      <c r="ICA119" s="200"/>
      <c r="ICB119" s="200"/>
      <c r="ICC119" s="200"/>
      <c r="ICD119" s="200"/>
      <c r="ICE119" s="200"/>
      <c r="ICF119" s="200"/>
      <c r="ICG119" s="200"/>
      <c r="ICH119" s="200"/>
      <c r="ICI119" s="200"/>
      <c r="ICJ119" s="200"/>
      <c r="ICK119" s="200"/>
      <c r="ICL119" s="200"/>
      <c r="ICM119" s="200"/>
      <c r="ICN119" s="200"/>
      <c r="ICO119" s="200"/>
      <c r="ICP119" s="200"/>
      <c r="ICQ119" s="200"/>
      <c r="ICR119" s="200"/>
      <c r="ICS119" s="200"/>
      <c r="ICT119" s="200"/>
      <c r="ICU119" s="200"/>
      <c r="ICV119" s="200"/>
      <c r="ICW119" s="200"/>
      <c r="ICX119" s="200"/>
      <c r="ICY119" s="200"/>
      <c r="ICZ119" s="200"/>
      <c r="IDA119" s="200"/>
      <c r="IDB119" s="200"/>
      <c r="IDC119" s="200"/>
      <c r="IDD119" s="200"/>
      <c r="IDE119" s="200"/>
      <c r="IDF119" s="200"/>
      <c r="IDG119" s="200"/>
      <c r="IDH119" s="200"/>
      <c r="IDI119" s="200"/>
      <c r="IDJ119" s="200"/>
      <c r="IDK119" s="200"/>
      <c r="IDL119" s="200"/>
      <c r="IDM119" s="200"/>
      <c r="IDN119" s="200"/>
      <c r="IDO119" s="200"/>
      <c r="IDP119" s="200"/>
      <c r="IDQ119" s="200"/>
      <c r="IDR119" s="200"/>
      <c r="IDS119" s="200"/>
      <c r="IDT119" s="200"/>
      <c r="IDU119" s="200"/>
      <c r="IDV119" s="200"/>
      <c r="IDW119" s="200"/>
      <c r="IDX119" s="200"/>
      <c r="IDY119" s="200"/>
      <c r="IDZ119" s="200"/>
      <c r="IEA119" s="200"/>
      <c r="IEB119" s="200"/>
      <c r="IEC119" s="200"/>
      <c r="IED119" s="200"/>
      <c r="IEE119" s="200"/>
      <c r="IEF119" s="200"/>
      <c r="IEG119" s="200"/>
      <c r="IEH119" s="200"/>
      <c r="IEI119" s="200"/>
      <c r="IEJ119" s="200"/>
      <c r="IEK119" s="200"/>
      <c r="IEL119" s="200"/>
      <c r="IEM119" s="200"/>
      <c r="IEN119" s="200"/>
      <c r="IEO119" s="200"/>
      <c r="IEP119" s="200"/>
      <c r="IEQ119" s="200"/>
      <c r="IER119" s="200"/>
      <c r="IES119" s="200"/>
      <c r="IET119" s="200"/>
      <c r="IEU119" s="200"/>
      <c r="IEV119" s="200"/>
      <c r="IEW119" s="200"/>
      <c r="IEX119" s="200"/>
      <c r="IEY119" s="200"/>
      <c r="IEZ119" s="200"/>
      <c r="IFA119" s="200"/>
      <c r="IFB119" s="200"/>
      <c r="IFC119" s="200"/>
      <c r="IFD119" s="200"/>
      <c r="IFE119" s="200"/>
      <c r="IFF119" s="200"/>
      <c r="IFG119" s="200"/>
      <c r="IFH119" s="200"/>
      <c r="IFI119" s="200"/>
      <c r="IFJ119" s="200"/>
      <c r="IFK119" s="200"/>
      <c r="IFL119" s="200"/>
      <c r="IFM119" s="200"/>
      <c r="IFN119" s="200"/>
      <c r="IFO119" s="200"/>
      <c r="IFP119" s="200"/>
      <c r="IFQ119" s="200"/>
      <c r="IFR119" s="200"/>
      <c r="IFS119" s="200"/>
      <c r="IFT119" s="200"/>
      <c r="IFU119" s="200"/>
      <c r="IFV119" s="200"/>
      <c r="IFW119" s="200"/>
      <c r="IFX119" s="200"/>
      <c r="IFY119" s="200"/>
      <c r="IFZ119" s="200"/>
      <c r="IGA119" s="200"/>
      <c r="IGB119" s="200"/>
      <c r="IGC119" s="200"/>
      <c r="IGD119" s="200"/>
      <c r="IGE119" s="200"/>
      <c r="IGF119" s="200"/>
      <c r="IGG119" s="200"/>
      <c r="IGH119" s="200"/>
      <c r="IGI119" s="200"/>
      <c r="IGJ119" s="200"/>
      <c r="IGK119" s="200"/>
      <c r="IGL119" s="200"/>
      <c r="IGM119" s="200"/>
      <c r="IGN119" s="200"/>
      <c r="IGO119" s="200"/>
      <c r="IGP119" s="200"/>
      <c r="IGQ119" s="200"/>
      <c r="IGR119" s="200"/>
      <c r="IGS119" s="200"/>
      <c r="IGT119" s="200"/>
      <c r="IGU119" s="200"/>
      <c r="IGV119" s="200"/>
      <c r="IGW119" s="200"/>
      <c r="IGX119" s="200"/>
      <c r="IGY119" s="200"/>
      <c r="IGZ119" s="200"/>
      <c r="IHA119" s="200"/>
      <c r="IHB119" s="200"/>
      <c r="IHC119" s="200"/>
      <c r="IHD119" s="200"/>
      <c r="IHE119" s="200"/>
      <c r="IHF119" s="200"/>
      <c r="IHG119" s="200"/>
      <c r="IHH119" s="200"/>
      <c r="IHI119" s="200"/>
      <c r="IHJ119" s="200"/>
      <c r="IHK119" s="200"/>
      <c r="IHL119" s="200"/>
      <c r="IHM119" s="200"/>
      <c r="IHN119" s="200"/>
      <c r="IHO119" s="200"/>
      <c r="IHP119" s="200"/>
      <c r="IHQ119" s="200"/>
      <c r="IHR119" s="200"/>
      <c r="IHS119" s="200"/>
      <c r="IHT119" s="200"/>
      <c r="IHU119" s="200"/>
      <c r="IHV119" s="200"/>
      <c r="IHW119" s="200"/>
      <c r="IHX119" s="200"/>
      <c r="IHY119" s="200"/>
      <c r="IHZ119" s="200"/>
      <c r="IIA119" s="200"/>
      <c r="IIB119" s="200"/>
      <c r="IIC119" s="200"/>
      <c r="IID119" s="200"/>
      <c r="IIE119" s="200"/>
      <c r="IIF119" s="200"/>
      <c r="IIG119" s="200"/>
      <c r="IIH119" s="200"/>
      <c r="III119" s="200"/>
      <c r="IIJ119" s="200"/>
      <c r="IIK119" s="200"/>
      <c r="IIL119" s="200"/>
      <c r="IIM119" s="200"/>
      <c r="IIN119" s="200"/>
      <c r="IIO119" s="200"/>
      <c r="IIP119" s="200"/>
      <c r="IIQ119" s="200"/>
      <c r="IIR119" s="200"/>
      <c r="IIS119" s="200"/>
      <c r="IIT119" s="200"/>
      <c r="IIU119" s="200"/>
      <c r="IIV119" s="200"/>
      <c r="IIW119" s="200"/>
      <c r="IIX119" s="200"/>
      <c r="IIY119" s="200"/>
      <c r="IIZ119" s="200"/>
      <c r="IJA119" s="200"/>
      <c r="IJB119" s="200"/>
      <c r="IJC119" s="200"/>
      <c r="IJD119" s="200"/>
      <c r="IJE119" s="200"/>
      <c r="IJF119" s="200"/>
      <c r="IJG119" s="200"/>
      <c r="IJH119" s="200"/>
      <c r="IJI119" s="200"/>
      <c r="IJJ119" s="200"/>
      <c r="IJK119" s="200"/>
      <c r="IJL119" s="200"/>
      <c r="IJM119" s="200"/>
      <c r="IJN119" s="200"/>
      <c r="IJO119" s="200"/>
      <c r="IJP119" s="200"/>
      <c r="IJQ119" s="200"/>
      <c r="IJR119" s="200"/>
      <c r="IJS119" s="200"/>
      <c r="IJT119" s="200"/>
      <c r="IJU119" s="200"/>
      <c r="IJV119" s="200"/>
      <c r="IJW119" s="200"/>
      <c r="IJX119" s="200"/>
      <c r="IJY119" s="200"/>
      <c r="IJZ119" s="200"/>
      <c r="IKA119" s="200"/>
      <c r="IKB119" s="200"/>
      <c r="IKC119" s="200"/>
      <c r="IKD119" s="200"/>
      <c r="IKE119" s="200"/>
      <c r="IKF119" s="200"/>
      <c r="IKG119" s="200"/>
      <c r="IKH119" s="200"/>
      <c r="IKI119" s="200"/>
      <c r="IKJ119" s="200"/>
      <c r="IKK119" s="200"/>
      <c r="IKL119" s="200"/>
      <c r="IKM119" s="200"/>
      <c r="IKN119" s="200"/>
      <c r="IKO119" s="200"/>
      <c r="IKP119" s="200"/>
      <c r="IKQ119" s="200"/>
      <c r="IKR119" s="200"/>
      <c r="IKS119" s="200"/>
      <c r="IKT119" s="200"/>
      <c r="IKU119" s="200"/>
      <c r="IKV119" s="200"/>
      <c r="IKW119" s="200"/>
      <c r="IKX119" s="200"/>
      <c r="IKY119" s="200"/>
      <c r="IKZ119" s="200"/>
      <c r="ILA119" s="200"/>
      <c r="ILB119" s="200"/>
      <c r="ILC119" s="200"/>
      <c r="ILD119" s="200"/>
      <c r="ILE119" s="200"/>
      <c r="ILF119" s="200"/>
      <c r="ILG119" s="200"/>
      <c r="ILH119" s="200"/>
      <c r="ILI119" s="200"/>
      <c r="ILJ119" s="200"/>
      <c r="ILK119" s="200"/>
      <c r="ILL119" s="200"/>
      <c r="ILM119" s="200"/>
      <c r="ILN119" s="200"/>
      <c r="ILO119" s="200"/>
      <c r="ILP119" s="200"/>
      <c r="ILQ119" s="200"/>
      <c r="ILR119" s="200"/>
      <c r="ILS119" s="200"/>
      <c r="ILT119" s="200"/>
      <c r="ILU119" s="200"/>
      <c r="ILV119" s="200"/>
      <c r="ILW119" s="200"/>
      <c r="ILX119" s="200"/>
      <c r="ILY119" s="200"/>
      <c r="ILZ119" s="200"/>
      <c r="IMA119" s="200"/>
      <c r="IMB119" s="200"/>
      <c r="IMC119" s="200"/>
      <c r="IMD119" s="200"/>
      <c r="IME119" s="200"/>
      <c r="IMF119" s="200"/>
      <c r="IMG119" s="200"/>
      <c r="IMH119" s="200"/>
      <c r="IMI119" s="200"/>
      <c r="IMJ119" s="200"/>
      <c r="IMK119" s="200"/>
      <c r="IML119" s="200"/>
      <c r="IMM119" s="200"/>
      <c r="IMN119" s="200"/>
      <c r="IMO119" s="200"/>
      <c r="IMP119" s="200"/>
      <c r="IMQ119" s="200"/>
      <c r="IMR119" s="200"/>
      <c r="IMS119" s="200"/>
      <c r="IMT119" s="200"/>
      <c r="IMU119" s="200"/>
      <c r="IMV119" s="200"/>
      <c r="IMW119" s="200"/>
      <c r="IMX119" s="200"/>
      <c r="IMY119" s="200"/>
      <c r="IMZ119" s="200"/>
      <c r="INA119" s="200"/>
      <c r="INB119" s="200"/>
      <c r="INC119" s="200"/>
      <c r="IND119" s="200"/>
      <c r="INE119" s="200"/>
      <c r="INF119" s="200"/>
      <c r="ING119" s="200"/>
      <c r="INH119" s="200"/>
      <c r="INI119" s="200"/>
      <c r="INJ119" s="200"/>
      <c r="INK119" s="200"/>
      <c r="INL119" s="200"/>
      <c r="INM119" s="200"/>
      <c r="INN119" s="200"/>
      <c r="INO119" s="200"/>
      <c r="INP119" s="200"/>
      <c r="INQ119" s="200"/>
      <c r="INR119" s="200"/>
      <c r="INS119" s="200"/>
      <c r="INT119" s="200"/>
      <c r="INU119" s="200"/>
      <c r="INV119" s="200"/>
      <c r="INW119" s="200"/>
      <c r="INX119" s="200"/>
      <c r="INY119" s="200"/>
      <c r="INZ119" s="200"/>
      <c r="IOA119" s="200"/>
      <c r="IOB119" s="200"/>
      <c r="IOC119" s="200"/>
      <c r="IOD119" s="200"/>
      <c r="IOE119" s="200"/>
      <c r="IOF119" s="200"/>
      <c r="IOG119" s="200"/>
      <c r="IOH119" s="200"/>
      <c r="IOI119" s="200"/>
      <c r="IOJ119" s="200"/>
      <c r="IOK119" s="200"/>
      <c r="IOL119" s="200"/>
      <c r="IOM119" s="200"/>
      <c r="ION119" s="200"/>
      <c r="IOO119" s="200"/>
      <c r="IOP119" s="200"/>
      <c r="IOQ119" s="200"/>
      <c r="IOR119" s="200"/>
      <c r="IOS119" s="200"/>
      <c r="IOT119" s="200"/>
      <c r="IOU119" s="200"/>
      <c r="IOV119" s="200"/>
      <c r="IOW119" s="200"/>
      <c r="IOX119" s="200"/>
      <c r="IOY119" s="200"/>
      <c r="IOZ119" s="200"/>
      <c r="IPA119" s="200"/>
      <c r="IPB119" s="200"/>
      <c r="IPC119" s="200"/>
      <c r="IPD119" s="200"/>
      <c r="IPE119" s="200"/>
      <c r="IPF119" s="200"/>
      <c r="IPG119" s="200"/>
      <c r="IPH119" s="200"/>
      <c r="IPI119" s="200"/>
      <c r="IPJ119" s="200"/>
      <c r="IPK119" s="200"/>
      <c r="IPL119" s="200"/>
      <c r="IPM119" s="200"/>
      <c r="IPN119" s="200"/>
      <c r="IPO119" s="200"/>
      <c r="IPP119" s="200"/>
      <c r="IPQ119" s="200"/>
      <c r="IPR119" s="200"/>
      <c r="IPS119" s="200"/>
      <c r="IPT119" s="200"/>
      <c r="IPU119" s="200"/>
      <c r="IPV119" s="200"/>
      <c r="IPW119" s="200"/>
      <c r="IPX119" s="200"/>
      <c r="IPY119" s="200"/>
      <c r="IPZ119" s="200"/>
      <c r="IQA119" s="200"/>
      <c r="IQB119" s="200"/>
      <c r="IQC119" s="200"/>
      <c r="IQD119" s="200"/>
      <c r="IQE119" s="200"/>
      <c r="IQF119" s="200"/>
      <c r="IQG119" s="200"/>
      <c r="IQH119" s="200"/>
      <c r="IQI119" s="200"/>
      <c r="IQJ119" s="200"/>
      <c r="IQK119" s="200"/>
      <c r="IQL119" s="200"/>
      <c r="IQM119" s="200"/>
      <c r="IQN119" s="200"/>
      <c r="IQO119" s="200"/>
      <c r="IQP119" s="200"/>
      <c r="IQQ119" s="200"/>
      <c r="IQR119" s="200"/>
      <c r="IQS119" s="200"/>
      <c r="IQT119" s="200"/>
      <c r="IQU119" s="200"/>
      <c r="IQV119" s="200"/>
      <c r="IQW119" s="200"/>
      <c r="IQX119" s="200"/>
      <c r="IQY119" s="200"/>
      <c r="IQZ119" s="200"/>
      <c r="IRA119" s="200"/>
      <c r="IRB119" s="200"/>
      <c r="IRC119" s="200"/>
      <c r="IRD119" s="200"/>
      <c r="IRE119" s="200"/>
      <c r="IRF119" s="200"/>
      <c r="IRG119" s="200"/>
      <c r="IRH119" s="200"/>
      <c r="IRI119" s="200"/>
      <c r="IRJ119" s="200"/>
      <c r="IRK119" s="200"/>
      <c r="IRL119" s="200"/>
      <c r="IRM119" s="200"/>
      <c r="IRN119" s="200"/>
      <c r="IRO119" s="200"/>
      <c r="IRP119" s="200"/>
      <c r="IRQ119" s="200"/>
      <c r="IRR119" s="200"/>
      <c r="IRS119" s="200"/>
      <c r="IRT119" s="200"/>
      <c r="IRU119" s="200"/>
      <c r="IRV119" s="200"/>
      <c r="IRW119" s="200"/>
      <c r="IRX119" s="200"/>
      <c r="IRY119" s="200"/>
      <c r="IRZ119" s="200"/>
      <c r="ISA119" s="200"/>
      <c r="ISB119" s="200"/>
      <c r="ISC119" s="200"/>
      <c r="ISD119" s="200"/>
      <c r="ISE119" s="200"/>
      <c r="ISF119" s="200"/>
      <c r="ISG119" s="200"/>
      <c r="ISH119" s="200"/>
      <c r="ISI119" s="200"/>
      <c r="ISJ119" s="200"/>
      <c r="ISK119" s="200"/>
      <c r="ISL119" s="200"/>
      <c r="ISM119" s="200"/>
      <c r="ISN119" s="200"/>
      <c r="ISO119" s="200"/>
      <c r="ISP119" s="200"/>
      <c r="ISQ119" s="200"/>
      <c r="ISR119" s="200"/>
      <c r="ISS119" s="200"/>
      <c r="IST119" s="200"/>
      <c r="ISU119" s="200"/>
      <c r="ISV119" s="200"/>
      <c r="ISW119" s="200"/>
      <c r="ISX119" s="200"/>
      <c r="ISY119" s="200"/>
      <c r="ISZ119" s="200"/>
      <c r="ITA119" s="200"/>
      <c r="ITB119" s="200"/>
      <c r="ITC119" s="200"/>
      <c r="ITD119" s="200"/>
      <c r="ITE119" s="200"/>
      <c r="ITF119" s="200"/>
      <c r="ITG119" s="200"/>
      <c r="ITH119" s="200"/>
      <c r="ITI119" s="200"/>
      <c r="ITJ119" s="200"/>
      <c r="ITK119" s="200"/>
      <c r="ITL119" s="200"/>
      <c r="ITM119" s="200"/>
      <c r="ITN119" s="200"/>
      <c r="ITO119" s="200"/>
      <c r="ITP119" s="200"/>
      <c r="ITQ119" s="200"/>
      <c r="ITR119" s="200"/>
      <c r="ITS119" s="200"/>
      <c r="ITT119" s="200"/>
      <c r="ITU119" s="200"/>
      <c r="ITV119" s="200"/>
      <c r="ITW119" s="200"/>
      <c r="ITX119" s="200"/>
      <c r="ITY119" s="200"/>
      <c r="ITZ119" s="200"/>
      <c r="IUA119" s="200"/>
      <c r="IUB119" s="200"/>
      <c r="IUC119" s="200"/>
      <c r="IUD119" s="200"/>
      <c r="IUE119" s="200"/>
      <c r="IUF119" s="200"/>
      <c r="IUG119" s="200"/>
      <c r="IUH119" s="200"/>
      <c r="IUI119" s="200"/>
      <c r="IUJ119" s="200"/>
      <c r="IUK119" s="200"/>
      <c r="IUL119" s="200"/>
      <c r="IUM119" s="200"/>
      <c r="IUN119" s="200"/>
      <c r="IUO119" s="200"/>
      <c r="IUP119" s="200"/>
      <c r="IUQ119" s="200"/>
      <c r="IUR119" s="200"/>
      <c r="IUS119" s="200"/>
      <c r="IUT119" s="200"/>
      <c r="IUU119" s="200"/>
      <c r="IUV119" s="200"/>
      <c r="IUW119" s="200"/>
      <c r="IUX119" s="200"/>
      <c r="IUY119" s="200"/>
      <c r="IUZ119" s="200"/>
      <c r="IVA119" s="200"/>
      <c r="IVB119" s="200"/>
      <c r="IVC119" s="200"/>
      <c r="IVD119" s="200"/>
      <c r="IVE119" s="200"/>
      <c r="IVF119" s="200"/>
      <c r="IVG119" s="200"/>
      <c r="IVH119" s="200"/>
      <c r="IVI119" s="200"/>
      <c r="IVJ119" s="200"/>
      <c r="IVK119" s="200"/>
      <c r="IVL119" s="200"/>
      <c r="IVM119" s="200"/>
      <c r="IVN119" s="200"/>
      <c r="IVO119" s="200"/>
      <c r="IVP119" s="200"/>
      <c r="IVQ119" s="200"/>
      <c r="IVR119" s="200"/>
      <c r="IVS119" s="200"/>
      <c r="IVT119" s="200"/>
      <c r="IVU119" s="200"/>
      <c r="IVV119" s="200"/>
      <c r="IVW119" s="200"/>
      <c r="IVX119" s="200"/>
      <c r="IVY119" s="200"/>
      <c r="IVZ119" s="200"/>
      <c r="IWA119" s="200"/>
      <c r="IWB119" s="200"/>
      <c r="IWC119" s="200"/>
      <c r="IWD119" s="200"/>
      <c r="IWE119" s="200"/>
      <c r="IWF119" s="200"/>
      <c r="IWG119" s="200"/>
      <c r="IWH119" s="200"/>
      <c r="IWI119" s="200"/>
      <c r="IWJ119" s="200"/>
      <c r="IWK119" s="200"/>
      <c r="IWL119" s="200"/>
      <c r="IWM119" s="200"/>
      <c r="IWN119" s="200"/>
      <c r="IWO119" s="200"/>
      <c r="IWP119" s="200"/>
      <c r="IWQ119" s="200"/>
      <c r="IWR119" s="200"/>
      <c r="IWS119" s="200"/>
      <c r="IWT119" s="200"/>
      <c r="IWU119" s="200"/>
      <c r="IWV119" s="200"/>
      <c r="IWW119" s="200"/>
      <c r="IWX119" s="200"/>
      <c r="IWY119" s="200"/>
      <c r="IWZ119" s="200"/>
      <c r="IXA119" s="200"/>
      <c r="IXB119" s="200"/>
      <c r="IXC119" s="200"/>
      <c r="IXD119" s="200"/>
      <c r="IXE119" s="200"/>
      <c r="IXF119" s="200"/>
      <c r="IXG119" s="200"/>
      <c r="IXH119" s="200"/>
      <c r="IXI119" s="200"/>
      <c r="IXJ119" s="200"/>
      <c r="IXK119" s="200"/>
      <c r="IXL119" s="200"/>
      <c r="IXM119" s="200"/>
      <c r="IXN119" s="200"/>
      <c r="IXO119" s="200"/>
      <c r="IXP119" s="200"/>
      <c r="IXQ119" s="200"/>
      <c r="IXR119" s="200"/>
      <c r="IXS119" s="200"/>
      <c r="IXT119" s="200"/>
      <c r="IXU119" s="200"/>
      <c r="IXV119" s="200"/>
      <c r="IXW119" s="200"/>
      <c r="IXX119" s="200"/>
      <c r="IXY119" s="200"/>
      <c r="IXZ119" s="200"/>
      <c r="IYA119" s="200"/>
      <c r="IYB119" s="200"/>
      <c r="IYC119" s="200"/>
      <c r="IYD119" s="200"/>
      <c r="IYE119" s="200"/>
      <c r="IYF119" s="200"/>
      <c r="IYG119" s="200"/>
      <c r="IYH119" s="200"/>
      <c r="IYI119" s="200"/>
      <c r="IYJ119" s="200"/>
      <c r="IYK119" s="200"/>
      <c r="IYL119" s="200"/>
      <c r="IYM119" s="200"/>
      <c r="IYN119" s="200"/>
      <c r="IYO119" s="200"/>
      <c r="IYP119" s="200"/>
      <c r="IYQ119" s="200"/>
      <c r="IYR119" s="200"/>
      <c r="IYS119" s="200"/>
      <c r="IYT119" s="200"/>
      <c r="IYU119" s="200"/>
      <c r="IYV119" s="200"/>
      <c r="IYW119" s="200"/>
      <c r="IYX119" s="200"/>
      <c r="IYY119" s="200"/>
      <c r="IYZ119" s="200"/>
      <c r="IZA119" s="200"/>
      <c r="IZB119" s="200"/>
      <c r="IZC119" s="200"/>
      <c r="IZD119" s="200"/>
      <c r="IZE119" s="200"/>
      <c r="IZF119" s="200"/>
      <c r="IZG119" s="200"/>
      <c r="IZH119" s="200"/>
      <c r="IZI119" s="200"/>
      <c r="IZJ119" s="200"/>
      <c r="IZK119" s="200"/>
      <c r="IZL119" s="200"/>
      <c r="IZM119" s="200"/>
      <c r="IZN119" s="200"/>
      <c r="IZO119" s="200"/>
      <c r="IZP119" s="200"/>
      <c r="IZQ119" s="200"/>
      <c r="IZR119" s="200"/>
      <c r="IZS119" s="200"/>
      <c r="IZT119" s="200"/>
      <c r="IZU119" s="200"/>
      <c r="IZV119" s="200"/>
      <c r="IZW119" s="200"/>
      <c r="IZX119" s="200"/>
      <c r="IZY119" s="200"/>
      <c r="IZZ119" s="200"/>
      <c r="JAA119" s="200"/>
      <c r="JAB119" s="200"/>
      <c r="JAC119" s="200"/>
      <c r="JAD119" s="200"/>
      <c r="JAE119" s="200"/>
      <c r="JAF119" s="200"/>
      <c r="JAG119" s="200"/>
      <c r="JAH119" s="200"/>
      <c r="JAI119" s="200"/>
      <c r="JAJ119" s="200"/>
      <c r="JAK119" s="200"/>
      <c r="JAL119" s="200"/>
      <c r="JAM119" s="200"/>
      <c r="JAN119" s="200"/>
      <c r="JAO119" s="200"/>
      <c r="JAP119" s="200"/>
      <c r="JAQ119" s="200"/>
      <c r="JAR119" s="200"/>
      <c r="JAS119" s="200"/>
      <c r="JAT119" s="200"/>
      <c r="JAU119" s="200"/>
      <c r="JAV119" s="200"/>
      <c r="JAW119" s="200"/>
      <c r="JAX119" s="200"/>
      <c r="JAY119" s="200"/>
      <c r="JAZ119" s="200"/>
      <c r="JBA119" s="200"/>
      <c r="JBB119" s="200"/>
      <c r="JBC119" s="200"/>
      <c r="JBD119" s="200"/>
      <c r="JBE119" s="200"/>
      <c r="JBF119" s="200"/>
      <c r="JBG119" s="200"/>
      <c r="JBH119" s="200"/>
      <c r="JBI119" s="200"/>
      <c r="JBJ119" s="200"/>
      <c r="JBK119" s="200"/>
      <c r="JBL119" s="200"/>
      <c r="JBM119" s="200"/>
      <c r="JBN119" s="200"/>
      <c r="JBO119" s="200"/>
      <c r="JBP119" s="200"/>
      <c r="JBQ119" s="200"/>
      <c r="JBR119" s="200"/>
      <c r="JBS119" s="200"/>
      <c r="JBT119" s="200"/>
      <c r="JBU119" s="200"/>
      <c r="JBV119" s="200"/>
      <c r="JBW119" s="200"/>
      <c r="JBX119" s="200"/>
      <c r="JBY119" s="200"/>
      <c r="JBZ119" s="200"/>
      <c r="JCA119" s="200"/>
      <c r="JCB119" s="200"/>
      <c r="JCC119" s="200"/>
      <c r="JCD119" s="200"/>
      <c r="JCE119" s="200"/>
      <c r="JCF119" s="200"/>
      <c r="JCG119" s="200"/>
      <c r="JCH119" s="200"/>
      <c r="JCI119" s="200"/>
      <c r="JCJ119" s="200"/>
      <c r="JCK119" s="200"/>
      <c r="JCL119" s="200"/>
      <c r="JCM119" s="200"/>
      <c r="JCN119" s="200"/>
      <c r="JCO119" s="200"/>
      <c r="JCP119" s="200"/>
      <c r="JCQ119" s="200"/>
      <c r="JCR119" s="200"/>
      <c r="JCS119" s="200"/>
      <c r="JCT119" s="200"/>
      <c r="JCU119" s="200"/>
      <c r="JCV119" s="200"/>
      <c r="JCW119" s="200"/>
      <c r="JCX119" s="200"/>
      <c r="JCY119" s="200"/>
      <c r="JCZ119" s="200"/>
      <c r="JDA119" s="200"/>
      <c r="JDB119" s="200"/>
      <c r="JDC119" s="200"/>
      <c r="JDD119" s="200"/>
      <c r="JDE119" s="200"/>
      <c r="JDF119" s="200"/>
      <c r="JDG119" s="200"/>
      <c r="JDH119" s="200"/>
      <c r="JDI119" s="200"/>
      <c r="JDJ119" s="200"/>
      <c r="JDK119" s="200"/>
      <c r="JDL119" s="200"/>
      <c r="JDM119" s="200"/>
      <c r="JDN119" s="200"/>
      <c r="JDO119" s="200"/>
      <c r="JDP119" s="200"/>
      <c r="JDQ119" s="200"/>
      <c r="JDR119" s="200"/>
      <c r="JDS119" s="200"/>
      <c r="JDT119" s="200"/>
      <c r="JDU119" s="200"/>
      <c r="JDV119" s="200"/>
      <c r="JDW119" s="200"/>
      <c r="JDX119" s="200"/>
      <c r="JDY119" s="200"/>
      <c r="JDZ119" s="200"/>
      <c r="JEA119" s="200"/>
      <c r="JEB119" s="200"/>
      <c r="JEC119" s="200"/>
      <c r="JED119" s="200"/>
      <c r="JEE119" s="200"/>
      <c r="JEF119" s="200"/>
      <c r="JEG119" s="200"/>
      <c r="JEH119" s="200"/>
      <c r="JEI119" s="200"/>
      <c r="JEJ119" s="200"/>
      <c r="JEK119" s="200"/>
      <c r="JEL119" s="200"/>
      <c r="JEM119" s="200"/>
      <c r="JEN119" s="200"/>
      <c r="JEO119" s="200"/>
      <c r="JEP119" s="200"/>
      <c r="JEQ119" s="200"/>
      <c r="JER119" s="200"/>
      <c r="JES119" s="200"/>
      <c r="JET119" s="200"/>
      <c r="JEU119" s="200"/>
      <c r="JEV119" s="200"/>
      <c r="JEW119" s="200"/>
      <c r="JEX119" s="200"/>
      <c r="JEY119" s="200"/>
      <c r="JEZ119" s="200"/>
      <c r="JFA119" s="200"/>
      <c r="JFB119" s="200"/>
      <c r="JFC119" s="200"/>
      <c r="JFD119" s="200"/>
      <c r="JFE119" s="200"/>
      <c r="JFF119" s="200"/>
      <c r="JFG119" s="200"/>
      <c r="JFH119" s="200"/>
      <c r="JFI119" s="200"/>
      <c r="JFJ119" s="200"/>
      <c r="JFK119" s="200"/>
      <c r="JFL119" s="200"/>
      <c r="JFM119" s="200"/>
      <c r="JFN119" s="200"/>
      <c r="JFO119" s="200"/>
      <c r="JFP119" s="200"/>
      <c r="JFQ119" s="200"/>
      <c r="JFR119" s="200"/>
      <c r="JFS119" s="200"/>
      <c r="JFT119" s="200"/>
      <c r="JFU119" s="200"/>
      <c r="JFV119" s="200"/>
      <c r="JFW119" s="200"/>
      <c r="JFX119" s="200"/>
      <c r="JFY119" s="200"/>
      <c r="JFZ119" s="200"/>
      <c r="JGA119" s="200"/>
      <c r="JGB119" s="200"/>
      <c r="JGC119" s="200"/>
      <c r="JGD119" s="200"/>
      <c r="JGE119" s="200"/>
      <c r="JGF119" s="200"/>
      <c r="JGG119" s="200"/>
      <c r="JGH119" s="200"/>
      <c r="JGI119" s="200"/>
      <c r="JGJ119" s="200"/>
      <c r="JGK119" s="200"/>
      <c r="JGL119" s="200"/>
      <c r="JGM119" s="200"/>
      <c r="JGN119" s="200"/>
      <c r="JGO119" s="200"/>
      <c r="JGP119" s="200"/>
      <c r="JGQ119" s="200"/>
      <c r="JGR119" s="200"/>
      <c r="JGS119" s="200"/>
      <c r="JGT119" s="200"/>
      <c r="JGU119" s="200"/>
      <c r="JGV119" s="200"/>
      <c r="JGW119" s="200"/>
      <c r="JGX119" s="200"/>
      <c r="JGY119" s="200"/>
      <c r="JGZ119" s="200"/>
      <c r="JHA119" s="200"/>
      <c r="JHB119" s="200"/>
      <c r="JHC119" s="200"/>
      <c r="JHD119" s="200"/>
      <c r="JHE119" s="200"/>
      <c r="JHF119" s="200"/>
      <c r="JHG119" s="200"/>
      <c r="JHH119" s="200"/>
      <c r="JHI119" s="200"/>
      <c r="JHJ119" s="200"/>
      <c r="JHK119" s="200"/>
      <c r="JHL119" s="200"/>
      <c r="JHM119" s="200"/>
      <c r="JHN119" s="200"/>
      <c r="JHO119" s="200"/>
      <c r="JHP119" s="200"/>
      <c r="JHQ119" s="200"/>
      <c r="JHR119" s="200"/>
      <c r="JHS119" s="200"/>
      <c r="JHT119" s="200"/>
      <c r="JHU119" s="200"/>
      <c r="JHV119" s="200"/>
      <c r="JHW119" s="200"/>
      <c r="JHX119" s="200"/>
      <c r="JHY119" s="200"/>
      <c r="JHZ119" s="200"/>
      <c r="JIA119" s="200"/>
      <c r="JIB119" s="200"/>
      <c r="JIC119" s="200"/>
      <c r="JID119" s="200"/>
      <c r="JIE119" s="200"/>
      <c r="JIF119" s="200"/>
      <c r="JIG119" s="200"/>
      <c r="JIH119" s="200"/>
      <c r="JII119" s="200"/>
      <c r="JIJ119" s="200"/>
      <c r="JIK119" s="200"/>
      <c r="JIL119" s="200"/>
      <c r="JIM119" s="200"/>
      <c r="JIN119" s="200"/>
      <c r="JIO119" s="200"/>
      <c r="JIP119" s="200"/>
      <c r="JIQ119" s="200"/>
      <c r="JIR119" s="200"/>
      <c r="JIS119" s="200"/>
      <c r="JIT119" s="200"/>
      <c r="JIU119" s="200"/>
      <c r="JIV119" s="200"/>
      <c r="JIW119" s="200"/>
      <c r="JIX119" s="200"/>
      <c r="JIY119" s="200"/>
      <c r="JIZ119" s="200"/>
      <c r="JJA119" s="200"/>
      <c r="JJB119" s="200"/>
      <c r="JJC119" s="200"/>
      <c r="JJD119" s="200"/>
      <c r="JJE119" s="200"/>
      <c r="JJF119" s="200"/>
      <c r="JJG119" s="200"/>
      <c r="JJH119" s="200"/>
      <c r="JJI119" s="200"/>
      <c r="JJJ119" s="200"/>
      <c r="JJK119" s="200"/>
      <c r="JJL119" s="200"/>
      <c r="JJM119" s="200"/>
      <c r="JJN119" s="200"/>
      <c r="JJO119" s="200"/>
      <c r="JJP119" s="200"/>
      <c r="JJQ119" s="200"/>
      <c r="JJR119" s="200"/>
      <c r="JJS119" s="200"/>
      <c r="JJT119" s="200"/>
      <c r="JJU119" s="200"/>
      <c r="JJV119" s="200"/>
      <c r="JJW119" s="200"/>
      <c r="JJX119" s="200"/>
      <c r="JJY119" s="200"/>
      <c r="JJZ119" s="200"/>
      <c r="JKA119" s="200"/>
      <c r="JKB119" s="200"/>
      <c r="JKC119" s="200"/>
      <c r="JKD119" s="200"/>
      <c r="JKE119" s="200"/>
      <c r="JKF119" s="200"/>
      <c r="JKG119" s="200"/>
      <c r="JKH119" s="200"/>
      <c r="JKI119" s="200"/>
      <c r="JKJ119" s="200"/>
      <c r="JKK119" s="200"/>
      <c r="JKL119" s="200"/>
      <c r="JKM119" s="200"/>
      <c r="JKN119" s="200"/>
      <c r="JKO119" s="200"/>
      <c r="JKP119" s="200"/>
      <c r="JKQ119" s="200"/>
      <c r="JKR119" s="200"/>
      <c r="JKS119" s="200"/>
      <c r="JKT119" s="200"/>
      <c r="JKU119" s="200"/>
      <c r="JKV119" s="200"/>
      <c r="JKW119" s="200"/>
      <c r="JKX119" s="200"/>
      <c r="JKY119" s="200"/>
      <c r="JKZ119" s="200"/>
      <c r="JLA119" s="200"/>
      <c r="JLB119" s="200"/>
      <c r="JLC119" s="200"/>
      <c r="JLD119" s="200"/>
      <c r="JLE119" s="200"/>
      <c r="JLF119" s="200"/>
      <c r="JLG119" s="200"/>
      <c r="JLH119" s="200"/>
      <c r="JLI119" s="200"/>
      <c r="JLJ119" s="200"/>
      <c r="JLK119" s="200"/>
      <c r="JLL119" s="200"/>
      <c r="JLM119" s="200"/>
      <c r="JLN119" s="200"/>
      <c r="JLO119" s="200"/>
      <c r="JLP119" s="200"/>
      <c r="JLQ119" s="200"/>
      <c r="JLR119" s="200"/>
      <c r="JLS119" s="200"/>
      <c r="JLT119" s="200"/>
      <c r="JLU119" s="200"/>
      <c r="JLV119" s="200"/>
      <c r="JLW119" s="200"/>
      <c r="JLX119" s="200"/>
      <c r="JLY119" s="200"/>
      <c r="JLZ119" s="200"/>
      <c r="JMA119" s="200"/>
      <c r="JMB119" s="200"/>
      <c r="JMC119" s="200"/>
      <c r="JMD119" s="200"/>
      <c r="JME119" s="200"/>
      <c r="JMF119" s="200"/>
      <c r="JMG119" s="200"/>
      <c r="JMH119" s="200"/>
      <c r="JMI119" s="200"/>
      <c r="JMJ119" s="200"/>
      <c r="JMK119" s="200"/>
      <c r="JML119" s="200"/>
      <c r="JMM119" s="200"/>
      <c r="JMN119" s="200"/>
      <c r="JMO119" s="200"/>
      <c r="JMP119" s="200"/>
      <c r="JMQ119" s="200"/>
      <c r="JMR119" s="200"/>
      <c r="JMS119" s="200"/>
      <c r="JMT119" s="200"/>
      <c r="JMU119" s="200"/>
      <c r="JMV119" s="200"/>
      <c r="JMW119" s="200"/>
      <c r="JMX119" s="200"/>
      <c r="JMY119" s="200"/>
      <c r="JMZ119" s="200"/>
      <c r="JNA119" s="200"/>
      <c r="JNB119" s="200"/>
      <c r="JNC119" s="200"/>
      <c r="JND119" s="200"/>
      <c r="JNE119" s="200"/>
      <c r="JNF119" s="200"/>
      <c r="JNG119" s="200"/>
      <c r="JNH119" s="200"/>
      <c r="JNI119" s="200"/>
      <c r="JNJ119" s="200"/>
      <c r="JNK119" s="200"/>
      <c r="JNL119" s="200"/>
      <c r="JNM119" s="200"/>
      <c r="JNN119" s="200"/>
      <c r="JNO119" s="200"/>
      <c r="JNP119" s="200"/>
      <c r="JNQ119" s="200"/>
      <c r="JNR119" s="200"/>
      <c r="JNS119" s="200"/>
      <c r="JNT119" s="200"/>
      <c r="JNU119" s="200"/>
      <c r="JNV119" s="200"/>
      <c r="JNW119" s="200"/>
      <c r="JNX119" s="200"/>
      <c r="JNY119" s="200"/>
      <c r="JNZ119" s="200"/>
      <c r="JOA119" s="200"/>
      <c r="JOB119" s="200"/>
      <c r="JOC119" s="200"/>
      <c r="JOD119" s="200"/>
      <c r="JOE119" s="200"/>
      <c r="JOF119" s="200"/>
      <c r="JOG119" s="200"/>
      <c r="JOH119" s="200"/>
      <c r="JOI119" s="200"/>
      <c r="JOJ119" s="200"/>
      <c r="JOK119" s="200"/>
      <c r="JOL119" s="200"/>
      <c r="JOM119" s="200"/>
      <c r="JON119" s="200"/>
      <c r="JOO119" s="200"/>
      <c r="JOP119" s="200"/>
      <c r="JOQ119" s="200"/>
      <c r="JOR119" s="200"/>
      <c r="JOS119" s="200"/>
      <c r="JOT119" s="200"/>
      <c r="JOU119" s="200"/>
      <c r="JOV119" s="200"/>
      <c r="JOW119" s="200"/>
      <c r="JOX119" s="200"/>
      <c r="JOY119" s="200"/>
      <c r="JOZ119" s="200"/>
      <c r="JPA119" s="200"/>
      <c r="JPB119" s="200"/>
      <c r="JPC119" s="200"/>
      <c r="JPD119" s="200"/>
      <c r="JPE119" s="200"/>
      <c r="JPF119" s="200"/>
      <c r="JPG119" s="200"/>
      <c r="JPH119" s="200"/>
      <c r="JPI119" s="200"/>
      <c r="JPJ119" s="200"/>
      <c r="JPK119" s="200"/>
      <c r="JPL119" s="200"/>
      <c r="JPM119" s="200"/>
      <c r="JPN119" s="200"/>
      <c r="JPO119" s="200"/>
      <c r="JPP119" s="200"/>
      <c r="JPQ119" s="200"/>
      <c r="JPR119" s="200"/>
      <c r="JPS119" s="200"/>
      <c r="JPT119" s="200"/>
      <c r="JPU119" s="200"/>
      <c r="JPV119" s="200"/>
      <c r="JPW119" s="200"/>
      <c r="JPX119" s="200"/>
      <c r="JPY119" s="200"/>
      <c r="JPZ119" s="200"/>
      <c r="JQA119" s="200"/>
      <c r="JQB119" s="200"/>
      <c r="JQC119" s="200"/>
      <c r="JQD119" s="200"/>
      <c r="JQE119" s="200"/>
      <c r="JQF119" s="200"/>
      <c r="JQG119" s="200"/>
      <c r="JQH119" s="200"/>
      <c r="JQI119" s="200"/>
      <c r="JQJ119" s="200"/>
      <c r="JQK119" s="200"/>
      <c r="JQL119" s="200"/>
      <c r="JQM119" s="200"/>
      <c r="JQN119" s="200"/>
      <c r="JQO119" s="200"/>
      <c r="JQP119" s="200"/>
      <c r="JQQ119" s="200"/>
      <c r="JQR119" s="200"/>
      <c r="JQS119" s="200"/>
      <c r="JQT119" s="200"/>
      <c r="JQU119" s="200"/>
      <c r="JQV119" s="200"/>
      <c r="JQW119" s="200"/>
      <c r="JQX119" s="200"/>
      <c r="JQY119" s="200"/>
      <c r="JQZ119" s="200"/>
      <c r="JRA119" s="200"/>
      <c r="JRB119" s="200"/>
      <c r="JRC119" s="200"/>
      <c r="JRD119" s="200"/>
      <c r="JRE119" s="200"/>
      <c r="JRF119" s="200"/>
      <c r="JRG119" s="200"/>
      <c r="JRH119" s="200"/>
      <c r="JRI119" s="200"/>
      <c r="JRJ119" s="200"/>
      <c r="JRK119" s="200"/>
      <c r="JRL119" s="200"/>
      <c r="JRM119" s="200"/>
      <c r="JRN119" s="200"/>
      <c r="JRO119" s="200"/>
      <c r="JRP119" s="200"/>
      <c r="JRQ119" s="200"/>
      <c r="JRR119" s="200"/>
      <c r="JRS119" s="200"/>
      <c r="JRT119" s="200"/>
      <c r="JRU119" s="200"/>
      <c r="JRV119" s="200"/>
      <c r="JRW119" s="200"/>
      <c r="JRX119" s="200"/>
      <c r="JRY119" s="200"/>
      <c r="JRZ119" s="200"/>
      <c r="JSA119" s="200"/>
      <c r="JSB119" s="200"/>
      <c r="JSC119" s="200"/>
      <c r="JSD119" s="200"/>
      <c r="JSE119" s="200"/>
      <c r="JSF119" s="200"/>
      <c r="JSG119" s="200"/>
      <c r="JSH119" s="200"/>
      <c r="JSI119" s="200"/>
      <c r="JSJ119" s="200"/>
      <c r="JSK119" s="200"/>
      <c r="JSL119" s="200"/>
      <c r="JSM119" s="200"/>
      <c r="JSN119" s="200"/>
      <c r="JSO119" s="200"/>
      <c r="JSP119" s="200"/>
      <c r="JSQ119" s="200"/>
      <c r="JSR119" s="200"/>
      <c r="JSS119" s="200"/>
      <c r="JST119" s="200"/>
      <c r="JSU119" s="200"/>
      <c r="JSV119" s="200"/>
      <c r="JSW119" s="200"/>
      <c r="JSX119" s="200"/>
      <c r="JSY119" s="200"/>
      <c r="JSZ119" s="200"/>
      <c r="JTA119" s="200"/>
      <c r="JTB119" s="200"/>
      <c r="JTC119" s="200"/>
      <c r="JTD119" s="200"/>
      <c r="JTE119" s="200"/>
      <c r="JTF119" s="200"/>
      <c r="JTG119" s="200"/>
      <c r="JTH119" s="200"/>
      <c r="JTI119" s="200"/>
      <c r="JTJ119" s="200"/>
      <c r="JTK119" s="200"/>
      <c r="JTL119" s="200"/>
      <c r="JTM119" s="200"/>
      <c r="JTN119" s="200"/>
      <c r="JTO119" s="200"/>
      <c r="JTP119" s="200"/>
      <c r="JTQ119" s="200"/>
      <c r="JTR119" s="200"/>
      <c r="JTS119" s="200"/>
      <c r="JTT119" s="200"/>
      <c r="JTU119" s="200"/>
      <c r="JTV119" s="200"/>
      <c r="JTW119" s="200"/>
      <c r="JTX119" s="200"/>
      <c r="JTY119" s="200"/>
      <c r="JTZ119" s="200"/>
      <c r="JUA119" s="200"/>
      <c r="JUB119" s="200"/>
      <c r="JUC119" s="200"/>
      <c r="JUD119" s="200"/>
      <c r="JUE119" s="200"/>
      <c r="JUF119" s="200"/>
      <c r="JUG119" s="200"/>
      <c r="JUH119" s="200"/>
      <c r="JUI119" s="200"/>
      <c r="JUJ119" s="200"/>
      <c r="JUK119" s="200"/>
      <c r="JUL119" s="200"/>
      <c r="JUM119" s="200"/>
      <c r="JUN119" s="200"/>
      <c r="JUO119" s="200"/>
      <c r="JUP119" s="200"/>
      <c r="JUQ119" s="200"/>
      <c r="JUR119" s="200"/>
      <c r="JUS119" s="200"/>
      <c r="JUT119" s="200"/>
      <c r="JUU119" s="200"/>
      <c r="JUV119" s="200"/>
      <c r="JUW119" s="200"/>
      <c r="JUX119" s="200"/>
      <c r="JUY119" s="200"/>
      <c r="JUZ119" s="200"/>
      <c r="JVA119" s="200"/>
      <c r="JVB119" s="200"/>
      <c r="JVC119" s="200"/>
      <c r="JVD119" s="200"/>
      <c r="JVE119" s="200"/>
      <c r="JVF119" s="200"/>
      <c r="JVG119" s="200"/>
      <c r="JVH119" s="200"/>
      <c r="JVI119" s="200"/>
      <c r="JVJ119" s="200"/>
      <c r="JVK119" s="200"/>
      <c r="JVL119" s="200"/>
      <c r="JVM119" s="200"/>
      <c r="JVN119" s="200"/>
      <c r="JVO119" s="200"/>
      <c r="JVP119" s="200"/>
      <c r="JVQ119" s="200"/>
      <c r="JVR119" s="200"/>
      <c r="JVS119" s="200"/>
      <c r="JVT119" s="200"/>
      <c r="JVU119" s="200"/>
      <c r="JVV119" s="200"/>
      <c r="JVW119" s="200"/>
      <c r="JVX119" s="200"/>
      <c r="JVY119" s="200"/>
      <c r="JVZ119" s="200"/>
      <c r="JWA119" s="200"/>
      <c r="JWB119" s="200"/>
      <c r="JWC119" s="200"/>
      <c r="JWD119" s="200"/>
      <c r="JWE119" s="200"/>
      <c r="JWF119" s="200"/>
      <c r="JWG119" s="200"/>
      <c r="JWH119" s="200"/>
      <c r="JWI119" s="200"/>
      <c r="JWJ119" s="200"/>
      <c r="JWK119" s="200"/>
      <c r="JWL119" s="200"/>
      <c r="JWM119" s="200"/>
      <c r="JWN119" s="200"/>
      <c r="JWO119" s="200"/>
      <c r="JWP119" s="200"/>
      <c r="JWQ119" s="200"/>
      <c r="JWR119" s="200"/>
      <c r="JWS119" s="200"/>
      <c r="JWT119" s="200"/>
      <c r="JWU119" s="200"/>
      <c r="JWV119" s="200"/>
      <c r="JWW119" s="200"/>
      <c r="JWX119" s="200"/>
      <c r="JWY119" s="200"/>
      <c r="JWZ119" s="200"/>
      <c r="JXA119" s="200"/>
      <c r="JXB119" s="200"/>
      <c r="JXC119" s="200"/>
      <c r="JXD119" s="200"/>
      <c r="JXE119" s="200"/>
      <c r="JXF119" s="200"/>
      <c r="JXG119" s="200"/>
      <c r="JXH119" s="200"/>
      <c r="JXI119" s="200"/>
      <c r="JXJ119" s="200"/>
      <c r="JXK119" s="200"/>
      <c r="JXL119" s="200"/>
      <c r="JXM119" s="200"/>
      <c r="JXN119" s="200"/>
      <c r="JXO119" s="200"/>
      <c r="JXP119" s="200"/>
      <c r="JXQ119" s="200"/>
      <c r="JXR119" s="200"/>
      <c r="JXS119" s="200"/>
      <c r="JXT119" s="200"/>
      <c r="JXU119" s="200"/>
      <c r="JXV119" s="200"/>
      <c r="JXW119" s="200"/>
      <c r="JXX119" s="200"/>
      <c r="JXY119" s="200"/>
      <c r="JXZ119" s="200"/>
      <c r="JYA119" s="200"/>
      <c r="JYB119" s="200"/>
      <c r="JYC119" s="200"/>
      <c r="JYD119" s="200"/>
      <c r="JYE119" s="200"/>
      <c r="JYF119" s="200"/>
      <c r="JYG119" s="200"/>
      <c r="JYH119" s="200"/>
      <c r="JYI119" s="200"/>
      <c r="JYJ119" s="200"/>
      <c r="JYK119" s="200"/>
      <c r="JYL119" s="200"/>
      <c r="JYM119" s="200"/>
      <c r="JYN119" s="200"/>
      <c r="JYO119" s="200"/>
      <c r="JYP119" s="200"/>
      <c r="JYQ119" s="200"/>
      <c r="JYR119" s="200"/>
      <c r="JYS119" s="200"/>
      <c r="JYT119" s="200"/>
      <c r="JYU119" s="200"/>
      <c r="JYV119" s="200"/>
      <c r="JYW119" s="200"/>
      <c r="JYX119" s="200"/>
      <c r="JYY119" s="200"/>
      <c r="JYZ119" s="200"/>
      <c r="JZA119" s="200"/>
      <c r="JZB119" s="200"/>
      <c r="JZC119" s="200"/>
      <c r="JZD119" s="200"/>
      <c r="JZE119" s="200"/>
      <c r="JZF119" s="200"/>
      <c r="JZG119" s="200"/>
      <c r="JZH119" s="200"/>
      <c r="JZI119" s="200"/>
      <c r="JZJ119" s="200"/>
      <c r="JZK119" s="200"/>
      <c r="JZL119" s="200"/>
      <c r="JZM119" s="200"/>
      <c r="JZN119" s="200"/>
      <c r="JZO119" s="200"/>
      <c r="JZP119" s="200"/>
      <c r="JZQ119" s="200"/>
      <c r="JZR119" s="200"/>
      <c r="JZS119" s="200"/>
      <c r="JZT119" s="200"/>
      <c r="JZU119" s="200"/>
      <c r="JZV119" s="200"/>
      <c r="JZW119" s="200"/>
      <c r="JZX119" s="200"/>
      <c r="JZY119" s="200"/>
      <c r="JZZ119" s="200"/>
      <c r="KAA119" s="200"/>
      <c r="KAB119" s="200"/>
      <c r="KAC119" s="200"/>
      <c r="KAD119" s="200"/>
      <c r="KAE119" s="200"/>
      <c r="KAF119" s="200"/>
      <c r="KAG119" s="200"/>
      <c r="KAH119" s="200"/>
      <c r="KAI119" s="200"/>
      <c r="KAJ119" s="200"/>
      <c r="KAK119" s="200"/>
      <c r="KAL119" s="200"/>
      <c r="KAM119" s="200"/>
      <c r="KAN119" s="200"/>
      <c r="KAO119" s="200"/>
      <c r="KAP119" s="200"/>
      <c r="KAQ119" s="200"/>
      <c r="KAR119" s="200"/>
      <c r="KAS119" s="200"/>
      <c r="KAT119" s="200"/>
      <c r="KAU119" s="200"/>
      <c r="KAV119" s="200"/>
      <c r="KAW119" s="200"/>
      <c r="KAX119" s="200"/>
      <c r="KAY119" s="200"/>
      <c r="KAZ119" s="200"/>
      <c r="KBA119" s="200"/>
      <c r="KBB119" s="200"/>
      <c r="KBC119" s="200"/>
      <c r="KBD119" s="200"/>
      <c r="KBE119" s="200"/>
      <c r="KBF119" s="200"/>
      <c r="KBG119" s="200"/>
      <c r="KBH119" s="200"/>
      <c r="KBI119" s="200"/>
      <c r="KBJ119" s="200"/>
      <c r="KBK119" s="200"/>
      <c r="KBL119" s="200"/>
      <c r="KBM119" s="200"/>
      <c r="KBN119" s="200"/>
      <c r="KBO119" s="200"/>
      <c r="KBP119" s="200"/>
      <c r="KBQ119" s="200"/>
      <c r="KBR119" s="200"/>
      <c r="KBS119" s="200"/>
      <c r="KBT119" s="200"/>
      <c r="KBU119" s="200"/>
      <c r="KBV119" s="200"/>
      <c r="KBW119" s="200"/>
      <c r="KBX119" s="200"/>
      <c r="KBY119" s="200"/>
      <c r="KBZ119" s="200"/>
      <c r="KCA119" s="200"/>
      <c r="KCB119" s="200"/>
      <c r="KCC119" s="200"/>
      <c r="KCD119" s="200"/>
      <c r="KCE119" s="200"/>
      <c r="KCF119" s="200"/>
      <c r="KCG119" s="200"/>
      <c r="KCH119" s="200"/>
      <c r="KCI119" s="200"/>
      <c r="KCJ119" s="200"/>
      <c r="KCK119" s="200"/>
      <c r="KCL119" s="200"/>
      <c r="KCM119" s="200"/>
      <c r="KCN119" s="200"/>
      <c r="KCO119" s="200"/>
      <c r="KCP119" s="200"/>
      <c r="KCQ119" s="200"/>
      <c r="KCR119" s="200"/>
      <c r="KCS119" s="200"/>
      <c r="KCT119" s="200"/>
      <c r="KCU119" s="200"/>
      <c r="KCV119" s="200"/>
      <c r="KCW119" s="200"/>
      <c r="KCX119" s="200"/>
      <c r="KCY119" s="200"/>
      <c r="KCZ119" s="200"/>
      <c r="KDA119" s="200"/>
      <c r="KDB119" s="200"/>
      <c r="KDC119" s="200"/>
      <c r="KDD119" s="200"/>
      <c r="KDE119" s="200"/>
      <c r="KDF119" s="200"/>
      <c r="KDG119" s="200"/>
      <c r="KDH119" s="200"/>
      <c r="KDI119" s="200"/>
      <c r="KDJ119" s="200"/>
      <c r="KDK119" s="200"/>
      <c r="KDL119" s="200"/>
      <c r="KDM119" s="200"/>
      <c r="KDN119" s="200"/>
      <c r="KDO119" s="200"/>
      <c r="KDP119" s="200"/>
      <c r="KDQ119" s="200"/>
      <c r="KDR119" s="200"/>
      <c r="KDS119" s="200"/>
      <c r="KDT119" s="200"/>
      <c r="KDU119" s="200"/>
      <c r="KDV119" s="200"/>
      <c r="KDW119" s="200"/>
      <c r="KDX119" s="200"/>
      <c r="KDY119" s="200"/>
      <c r="KDZ119" s="200"/>
      <c r="KEA119" s="200"/>
      <c r="KEB119" s="200"/>
      <c r="KEC119" s="200"/>
      <c r="KED119" s="200"/>
      <c r="KEE119" s="200"/>
      <c r="KEF119" s="200"/>
      <c r="KEG119" s="200"/>
      <c r="KEH119" s="200"/>
      <c r="KEI119" s="200"/>
      <c r="KEJ119" s="200"/>
      <c r="KEK119" s="200"/>
      <c r="KEL119" s="200"/>
      <c r="KEM119" s="200"/>
      <c r="KEN119" s="200"/>
      <c r="KEO119" s="200"/>
      <c r="KEP119" s="200"/>
      <c r="KEQ119" s="200"/>
      <c r="KER119" s="200"/>
      <c r="KES119" s="200"/>
      <c r="KET119" s="200"/>
      <c r="KEU119" s="200"/>
      <c r="KEV119" s="200"/>
      <c r="KEW119" s="200"/>
      <c r="KEX119" s="200"/>
      <c r="KEY119" s="200"/>
      <c r="KEZ119" s="200"/>
      <c r="KFA119" s="200"/>
      <c r="KFB119" s="200"/>
      <c r="KFC119" s="200"/>
      <c r="KFD119" s="200"/>
      <c r="KFE119" s="200"/>
      <c r="KFF119" s="200"/>
      <c r="KFG119" s="200"/>
      <c r="KFH119" s="200"/>
      <c r="KFI119" s="200"/>
      <c r="KFJ119" s="200"/>
      <c r="KFK119" s="200"/>
      <c r="KFL119" s="200"/>
      <c r="KFM119" s="200"/>
      <c r="KFN119" s="200"/>
      <c r="KFO119" s="200"/>
      <c r="KFP119" s="200"/>
      <c r="KFQ119" s="200"/>
      <c r="KFR119" s="200"/>
      <c r="KFS119" s="200"/>
      <c r="KFT119" s="200"/>
      <c r="KFU119" s="200"/>
      <c r="KFV119" s="200"/>
      <c r="KFW119" s="200"/>
      <c r="KFX119" s="200"/>
      <c r="KFY119" s="200"/>
      <c r="KFZ119" s="200"/>
      <c r="KGA119" s="200"/>
      <c r="KGB119" s="200"/>
      <c r="KGC119" s="200"/>
      <c r="KGD119" s="200"/>
      <c r="KGE119" s="200"/>
      <c r="KGF119" s="200"/>
      <c r="KGG119" s="200"/>
      <c r="KGH119" s="200"/>
      <c r="KGI119" s="200"/>
      <c r="KGJ119" s="200"/>
      <c r="KGK119" s="200"/>
      <c r="KGL119" s="200"/>
      <c r="KGM119" s="200"/>
      <c r="KGN119" s="200"/>
      <c r="KGO119" s="200"/>
      <c r="KGP119" s="200"/>
      <c r="KGQ119" s="200"/>
      <c r="KGR119" s="200"/>
      <c r="KGS119" s="200"/>
      <c r="KGT119" s="200"/>
      <c r="KGU119" s="200"/>
      <c r="KGV119" s="200"/>
      <c r="KGW119" s="200"/>
      <c r="KGX119" s="200"/>
      <c r="KGY119" s="200"/>
      <c r="KGZ119" s="200"/>
      <c r="KHA119" s="200"/>
      <c r="KHB119" s="200"/>
      <c r="KHC119" s="200"/>
      <c r="KHD119" s="200"/>
      <c r="KHE119" s="200"/>
      <c r="KHF119" s="200"/>
      <c r="KHG119" s="200"/>
      <c r="KHH119" s="200"/>
      <c r="KHI119" s="200"/>
      <c r="KHJ119" s="200"/>
      <c r="KHK119" s="200"/>
      <c r="KHL119" s="200"/>
      <c r="KHM119" s="200"/>
      <c r="KHN119" s="200"/>
      <c r="KHO119" s="200"/>
      <c r="KHP119" s="200"/>
      <c r="KHQ119" s="200"/>
      <c r="KHR119" s="200"/>
      <c r="KHS119" s="200"/>
      <c r="KHT119" s="200"/>
      <c r="KHU119" s="200"/>
      <c r="KHV119" s="200"/>
      <c r="KHW119" s="200"/>
      <c r="KHX119" s="200"/>
      <c r="KHY119" s="200"/>
      <c r="KHZ119" s="200"/>
      <c r="KIA119" s="200"/>
      <c r="KIB119" s="200"/>
      <c r="KIC119" s="200"/>
      <c r="KID119" s="200"/>
      <c r="KIE119" s="200"/>
      <c r="KIF119" s="200"/>
      <c r="KIG119" s="200"/>
      <c r="KIH119" s="200"/>
      <c r="KII119" s="200"/>
      <c r="KIJ119" s="200"/>
      <c r="KIK119" s="200"/>
      <c r="KIL119" s="200"/>
      <c r="KIM119" s="200"/>
      <c r="KIN119" s="200"/>
      <c r="KIO119" s="200"/>
      <c r="KIP119" s="200"/>
      <c r="KIQ119" s="200"/>
      <c r="KIR119" s="200"/>
      <c r="KIS119" s="200"/>
      <c r="KIT119" s="200"/>
      <c r="KIU119" s="200"/>
      <c r="KIV119" s="200"/>
      <c r="KIW119" s="200"/>
      <c r="KIX119" s="200"/>
      <c r="KIY119" s="200"/>
      <c r="KIZ119" s="200"/>
      <c r="KJA119" s="200"/>
      <c r="KJB119" s="200"/>
      <c r="KJC119" s="200"/>
      <c r="KJD119" s="200"/>
      <c r="KJE119" s="200"/>
      <c r="KJF119" s="200"/>
      <c r="KJG119" s="200"/>
      <c r="KJH119" s="200"/>
      <c r="KJI119" s="200"/>
      <c r="KJJ119" s="200"/>
      <c r="KJK119" s="200"/>
      <c r="KJL119" s="200"/>
      <c r="KJM119" s="200"/>
      <c r="KJN119" s="200"/>
      <c r="KJO119" s="200"/>
      <c r="KJP119" s="200"/>
      <c r="KJQ119" s="200"/>
      <c r="KJR119" s="200"/>
      <c r="KJS119" s="200"/>
      <c r="KJT119" s="200"/>
      <c r="KJU119" s="200"/>
      <c r="KJV119" s="200"/>
      <c r="KJW119" s="200"/>
      <c r="KJX119" s="200"/>
      <c r="KJY119" s="200"/>
      <c r="KJZ119" s="200"/>
      <c r="KKA119" s="200"/>
      <c r="KKB119" s="200"/>
      <c r="KKC119" s="200"/>
      <c r="KKD119" s="200"/>
      <c r="KKE119" s="200"/>
      <c r="KKF119" s="200"/>
      <c r="KKG119" s="200"/>
      <c r="KKH119" s="200"/>
      <c r="KKI119" s="200"/>
      <c r="KKJ119" s="200"/>
      <c r="KKK119" s="200"/>
      <c r="KKL119" s="200"/>
      <c r="KKM119" s="200"/>
      <c r="KKN119" s="200"/>
      <c r="KKO119" s="200"/>
      <c r="KKP119" s="200"/>
      <c r="KKQ119" s="200"/>
      <c r="KKR119" s="200"/>
      <c r="KKS119" s="200"/>
      <c r="KKT119" s="200"/>
      <c r="KKU119" s="200"/>
      <c r="KKV119" s="200"/>
      <c r="KKW119" s="200"/>
      <c r="KKX119" s="200"/>
      <c r="KKY119" s="200"/>
      <c r="KKZ119" s="200"/>
      <c r="KLA119" s="200"/>
      <c r="KLB119" s="200"/>
      <c r="KLC119" s="200"/>
      <c r="KLD119" s="200"/>
      <c r="KLE119" s="200"/>
      <c r="KLF119" s="200"/>
      <c r="KLG119" s="200"/>
      <c r="KLH119" s="200"/>
      <c r="KLI119" s="200"/>
      <c r="KLJ119" s="200"/>
      <c r="KLK119" s="200"/>
      <c r="KLL119" s="200"/>
      <c r="KLM119" s="200"/>
      <c r="KLN119" s="200"/>
      <c r="KLO119" s="200"/>
      <c r="KLP119" s="200"/>
      <c r="KLQ119" s="200"/>
      <c r="KLR119" s="200"/>
      <c r="KLS119" s="200"/>
      <c r="KLT119" s="200"/>
      <c r="KLU119" s="200"/>
      <c r="KLV119" s="200"/>
      <c r="KLW119" s="200"/>
      <c r="KLX119" s="200"/>
      <c r="KLY119" s="200"/>
      <c r="KLZ119" s="200"/>
      <c r="KMA119" s="200"/>
      <c r="KMB119" s="200"/>
      <c r="KMC119" s="200"/>
      <c r="KMD119" s="200"/>
      <c r="KME119" s="200"/>
      <c r="KMF119" s="200"/>
      <c r="KMG119" s="200"/>
      <c r="KMH119" s="200"/>
      <c r="KMI119" s="200"/>
      <c r="KMJ119" s="200"/>
      <c r="KMK119" s="200"/>
      <c r="KML119" s="200"/>
      <c r="KMM119" s="200"/>
      <c r="KMN119" s="200"/>
      <c r="KMO119" s="200"/>
      <c r="KMP119" s="200"/>
      <c r="KMQ119" s="200"/>
      <c r="KMR119" s="200"/>
      <c r="KMS119" s="200"/>
      <c r="KMT119" s="200"/>
      <c r="KMU119" s="200"/>
      <c r="KMV119" s="200"/>
      <c r="KMW119" s="200"/>
      <c r="KMX119" s="200"/>
      <c r="KMY119" s="200"/>
      <c r="KMZ119" s="200"/>
      <c r="KNA119" s="200"/>
      <c r="KNB119" s="200"/>
      <c r="KNC119" s="200"/>
      <c r="KND119" s="200"/>
      <c r="KNE119" s="200"/>
      <c r="KNF119" s="200"/>
      <c r="KNG119" s="200"/>
      <c r="KNH119" s="200"/>
      <c r="KNI119" s="200"/>
      <c r="KNJ119" s="200"/>
      <c r="KNK119" s="200"/>
      <c r="KNL119" s="200"/>
      <c r="KNM119" s="200"/>
      <c r="KNN119" s="200"/>
      <c r="KNO119" s="200"/>
      <c r="KNP119" s="200"/>
      <c r="KNQ119" s="200"/>
      <c r="KNR119" s="200"/>
      <c r="KNS119" s="200"/>
      <c r="KNT119" s="200"/>
      <c r="KNU119" s="200"/>
      <c r="KNV119" s="200"/>
      <c r="KNW119" s="200"/>
      <c r="KNX119" s="200"/>
      <c r="KNY119" s="200"/>
      <c r="KNZ119" s="200"/>
      <c r="KOA119" s="200"/>
      <c r="KOB119" s="200"/>
      <c r="KOC119" s="200"/>
      <c r="KOD119" s="200"/>
      <c r="KOE119" s="200"/>
      <c r="KOF119" s="200"/>
      <c r="KOG119" s="200"/>
      <c r="KOH119" s="200"/>
      <c r="KOI119" s="200"/>
      <c r="KOJ119" s="200"/>
      <c r="KOK119" s="200"/>
      <c r="KOL119" s="200"/>
      <c r="KOM119" s="200"/>
      <c r="KON119" s="200"/>
      <c r="KOO119" s="200"/>
      <c r="KOP119" s="200"/>
      <c r="KOQ119" s="200"/>
      <c r="KOR119" s="200"/>
      <c r="KOS119" s="200"/>
      <c r="KOT119" s="200"/>
      <c r="KOU119" s="200"/>
      <c r="KOV119" s="200"/>
      <c r="KOW119" s="200"/>
      <c r="KOX119" s="200"/>
      <c r="KOY119" s="200"/>
      <c r="KOZ119" s="200"/>
      <c r="KPA119" s="200"/>
      <c r="KPB119" s="200"/>
      <c r="KPC119" s="200"/>
      <c r="KPD119" s="200"/>
      <c r="KPE119" s="200"/>
      <c r="KPF119" s="200"/>
      <c r="KPG119" s="200"/>
      <c r="KPH119" s="200"/>
      <c r="KPI119" s="200"/>
      <c r="KPJ119" s="200"/>
      <c r="KPK119" s="200"/>
      <c r="KPL119" s="200"/>
      <c r="KPM119" s="200"/>
      <c r="KPN119" s="200"/>
      <c r="KPO119" s="200"/>
      <c r="KPP119" s="200"/>
      <c r="KPQ119" s="200"/>
      <c r="KPR119" s="200"/>
      <c r="KPS119" s="200"/>
      <c r="KPT119" s="200"/>
      <c r="KPU119" s="200"/>
      <c r="KPV119" s="200"/>
      <c r="KPW119" s="200"/>
      <c r="KPX119" s="200"/>
      <c r="KPY119" s="200"/>
      <c r="KPZ119" s="200"/>
      <c r="KQA119" s="200"/>
      <c r="KQB119" s="200"/>
      <c r="KQC119" s="200"/>
      <c r="KQD119" s="200"/>
      <c r="KQE119" s="200"/>
      <c r="KQF119" s="200"/>
      <c r="KQG119" s="200"/>
      <c r="KQH119" s="200"/>
      <c r="KQI119" s="200"/>
      <c r="KQJ119" s="200"/>
      <c r="KQK119" s="200"/>
      <c r="KQL119" s="200"/>
      <c r="KQM119" s="200"/>
      <c r="KQN119" s="200"/>
      <c r="KQO119" s="200"/>
      <c r="KQP119" s="200"/>
      <c r="KQQ119" s="200"/>
      <c r="KQR119" s="200"/>
      <c r="KQS119" s="200"/>
      <c r="KQT119" s="200"/>
      <c r="KQU119" s="200"/>
      <c r="KQV119" s="200"/>
      <c r="KQW119" s="200"/>
      <c r="KQX119" s="200"/>
      <c r="KQY119" s="200"/>
      <c r="KQZ119" s="200"/>
      <c r="KRA119" s="200"/>
      <c r="KRB119" s="200"/>
      <c r="KRC119" s="200"/>
      <c r="KRD119" s="200"/>
      <c r="KRE119" s="200"/>
      <c r="KRF119" s="200"/>
      <c r="KRG119" s="200"/>
      <c r="KRH119" s="200"/>
      <c r="KRI119" s="200"/>
      <c r="KRJ119" s="200"/>
      <c r="KRK119" s="200"/>
      <c r="KRL119" s="200"/>
      <c r="KRM119" s="200"/>
      <c r="KRN119" s="200"/>
      <c r="KRO119" s="200"/>
      <c r="KRP119" s="200"/>
      <c r="KRQ119" s="200"/>
      <c r="KRR119" s="200"/>
      <c r="KRS119" s="200"/>
      <c r="KRT119" s="200"/>
      <c r="KRU119" s="200"/>
      <c r="KRV119" s="200"/>
      <c r="KRW119" s="200"/>
      <c r="KRX119" s="200"/>
      <c r="KRY119" s="200"/>
      <c r="KRZ119" s="200"/>
      <c r="KSA119" s="200"/>
      <c r="KSB119" s="200"/>
      <c r="KSC119" s="200"/>
      <c r="KSD119" s="200"/>
      <c r="KSE119" s="200"/>
      <c r="KSF119" s="200"/>
      <c r="KSG119" s="200"/>
      <c r="KSH119" s="200"/>
      <c r="KSI119" s="200"/>
      <c r="KSJ119" s="200"/>
      <c r="KSK119" s="200"/>
      <c r="KSL119" s="200"/>
      <c r="KSM119" s="200"/>
      <c r="KSN119" s="200"/>
      <c r="KSO119" s="200"/>
      <c r="KSP119" s="200"/>
      <c r="KSQ119" s="200"/>
      <c r="KSR119" s="200"/>
      <c r="KSS119" s="200"/>
      <c r="KST119" s="200"/>
      <c r="KSU119" s="200"/>
      <c r="KSV119" s="200"/>
      <c r="KSW119" s="200"/>
      <c r="KSX119" s="200"/>
      <c r="KSY119" s="200"/>
      <c r="KSZ119" s="200"/>
      <c r="KTA119" s="200"/>
      <c r="KTB119" s="200"/>
      <c r="KTC119" s="200"/>
      <c r="KTD119" s="200"/>
      <c r="KTE119" s="200"/>
      <c r="KTF119" s="200"/>
      <c r="KTG119" s="200"/>
      <c r="KTH119" s="200"/>
      <c r="KTI119" s="200"/>
      <c r="KTJ119" s="200"/>
      <c r="KTK119" s="200"/>
      <c r="KTL119" s="200"/>
      <c r="KTM119" s="200"/>
      <c r="KTN119" s="200"/>
      <c r="KTO119" s="200"/>
      <c r="KTP119" s="200"/>
      <c r="KTQ119" s="200"/>
      <c r="KTR119" s="200"/>
      <c r="KTS119" s="200"/>
      <c r="KTT119" s="200"/>
      <c r="KTU119" s="200"/>
      <c r="KTV119" s="200"/>
      <c r="KTW119" s="200"/>
      <c r="KTX119" s="200"/>
      <c r="KTY119" s="200"/>
      <c r="KTZ119" s="200"/>
      <c r="KUA119" s="200"/>
      <c r="KUB119" s="200"/>
      <c r="KUC119" s="200"/>
      <c r="KUD119" s="200"/>
      <c r="KUE119" s="200"/>
      <c r="KUF119" s="200"/>
      <c r="KUG119" s="200"/>
      <c r="KUH119" s="200"/>
      <c r="KUI119" s="200"/>
      <c r="KUJ119" s="200"/>
      <c r="KUK119" s="200"/>
      <c r="KUL119" s="200"/>
      <c r="KUM119" s="200"/>
      <c r="KUN119" s="200"/>
      <c r="KUO119" s="200"/>
      <c r="KUP119" s="200"/>
      <c r="KUQ119" s="200"/>
      <c r="KUR119" s="200"/>
      <c r="KUS119" s="200"/>
      <c r="KUT119" s="200"/>
      <c r="KUU119" s="200"/>
      <c r="KUV119" s="200"/>
      <c r="KUW119" s="200"/>
      <c r="KUX119" s="200"/>
      <c r="KUY119" s="200"/>
      <c r="KUZ119" s="200"/>
      <c r="KVA119" s="200"/>
      <c r="KVB119" s="200"/>
      <c r="KVC119" s="200"/>
      <c r="KVD119" s="200"/>
      <c r="KVE119" s="200"/>
      <c r="KVF119" s="200"/>
      <c r="KVG119" s="200"/>
      <c r="KVH119" s="200"/>
      <c r="KVI119" s="200"/>
      <c r="KVJ119" s="200"/>
      <c r="KVK119" s="200"/>
      <c r="KVL119" s="200"/>
      <c r="KVM119" s="200"/>
      <c r="KVN119" s="200"/>
      <c r="KVO119" s="200"/>
      <c r="KVP119" s="200"/>
      <c r="KVQ119" s="200"/>
      <c r="KVR119" s="200"/>
      <c r="KVS119" s="200"/>
      <c r="KVT119" s="200"/>
      <c r="KVU119" s="200"/>
      <c r="KVV119" s="200"/>
      <c r="KVW119" s="200"/>
      <c r="KVX119" s="200"/>
      <c r="KVY119" s="200"/>
      <c r="KVZ119" s="200"/>
      <c r="KWA119" s="200"/>
      <c r="KWB119" s="200"/>
      <c r="KWC119" s="200"/>
      <c r="KWD119" s="200"/>
      <c r="KWE119" s="200"/>
      <c r="KWF119" s="200"/>
      <c r="KWG119" s="200"/>
      <c r="KWH119" s="200"/>
      <c r="KWI119" s="200"/>
      <c r="KWJ119" s="200"/>
      <c r="KWK119" s="200"/>
      <c r="KWL119" s="200"/>
      <c r="KWM119" s="200"/>
      <c r="KWN119" s="200"/>
      <c r="KWO119" s="200"/>
      <c r="KWP119" s="200"/>
      <c r="KWQ119" s="200"/>
      <c r="KWR119" s="200"/>
      <c r="KWS119" s="200"/>
      <c r="KWT119" s="200"/>
      <c r="KWU119" s="200"/>
      <c r="KWV119" s="200"/>
      <c r="KWW119" s="200"/>
      <c r="KWX119" s="200"/>
      <c r="KWY119" s="200"/>
      <c r="KWZ119" s="200"/>
      <c r="KXA119" s="200"/>
      <c r="KXB119" s="200"/>
      <c r="KXC119" s="200"/>
      <c r="KXD119" s="200"/>
      <c r="KXE119" s="200"/>
      <c r="KXF119" s="200"/>
      <c r="KXG119" s="200"/>
      <c r="KXH119" s="200"/>
      <c r="KXI119" s="200"/>
      <c r="KXJ119" s="200"/>
      <c r="KXK119" s="200"/>
      <c r="KXL119" s="200"/>
      <c r="KXM119" s="200"/>
      <c r="KXN119" s="200"/>
      <c r="KXO119" s="200"/>
      <c r="KXP119" s="200"/>
      <c r="KXQ119" s="200"/>
      <c r="KXR119" s="200"/>
      <c r="KXS119" s="200"/>
      <c r="KXT119" s="200"/>
      <c r="KXU119" s="200"/>
      <c r="KXV119" s="200"/>
      <c r="KXW119" s="200"/>
      <c r="KXX119" s="200"/>
      <c r="KXY119" s="200"/>
      <c r="KXZ119" s="200"/>
      <c r="KYA119" s="200"/>
      <c r="KYB119" s="200"/>
      <c r="KYC119" s="200"/>
      <c r="KYD119" s="200"/>
      <c r="KYE119" s="200"/>
      <c r="KYF119" s="200"/>
      <c r="KYG119" s="200"/>
      <c r="KYH119" s="200"/>
      <c r="KYI119" s="200"/>
      <c r="KYJ119" s="200"/>
      <c r="KYK119" s="200"/>
      <c r="KYL119" s="200"/>
      <c r="KYM119" s="200"/>
      <c r="KYN119" s="200"/>
      <c r="KYO119" s="200"/>
      <c r="KYP119" s="200"/>
      <c r="KYQ119" s="200"/>
      <c r="KYR119" s="200"/>
      <c r="KYS119" s="200"/>
      <c r="KYT119" s="200"/>
      <c r="KYU119" s="200"/>
      <c r="KYV119" s="200"/>
      <c r="KYW119" s="200"/>
      <c r="KYX119" s="200"/>
      <c r="KYY119" s="200"/>
      <c r="KYZ119" s="200"/>
      <c r="KZA119" s="200"/>
      <c r="KZB119" s="200"/>
      <c r="KZC119" s="200"/>
      <c r="KZD119" s="200"/>
      <c r="KZE119" s="200"/>
      <c r="KZF119" s="200"/>
      <c r="KZG119" s="200"/>
      <c r="KZH119" s="200"/>
      <c r="KZI119" s="200"/>
      <c r="KZJ119" s="200"/>
      <c r="KZK119" s="200"/>
      <c r="KZL119" s="200"/>
      <c r="KZM119" s="200"/>
      <c r="KZN119" s="200"/>
      <c r="KZO119" s="200"/>
      <c r="KZP119" s="200"/>
      <c r="KZQ119" s="200"/>
      <c r="KZR119" s="200"/>
      <c r="KZS119" s="200"/>
      <c r="KZT119" s="200"/>
      <c r="KZU119" s="200"/>
      <c r="KZV119" s="200"/>
      <c r="KZW119" s="200"/>
      <c r="KZX119" s="200"/>
      <c r="KZY119" s="200"/>
      <c r="KZZ119" s="200"/>
      <c r="LAA119" s="200"/>
      <c r="LAB119" s="200"/>
      <c r="LAC119" s="200"/>
      <c r="LAD119" s="200"/>
      <c r="LAE119" s="200"/>
      <c r="LAF119" s="200"/>
      <c r="LAG119" s="200"/>
      <c r="LAH119" s="200"/>
      <c r="LAI119" s="200"/>
      <c r="LAJ119" s="200"/>
      <c r="LAK119" s="200"/>
      <c r="LAL119" s="200"/>
      <c r="LAM119" s="200"/>
      <c r="LAN119" s="200"/>
      <c r="LAO119" s="200"/>
      <c r="LAP119" s="200"/>
      <c r="LAQ119" s="200"/>
      <c r="LAR119" s="200"/>
      <c r="LAS119" s="200"/>
      <c r="LAT119" s="200"/>
      <c r="LAU119" s="200"/>
      <c r="LAV119" s="200"/>
      <c r="LAW119" s="200"/>
      <c r="LAX119" s="200"/>
      <c r="LAY119" s="200"/>
      <c r="LAZ119" s="200"/>
      <c r="LBA119" s="200"/>
      <c r="LBB119" s="200"/>
      <c r="LBC119" s="200"/>
      <c r="LBD119" s="200"/>
      <c r="LBE119" s="200"/>
      <c r="LBF119" s="200"/>
      <c r="LBG119" s="200"/>
      <c r="LBH119" s="200"/>
      <c r="LBI119" s="200"/>
      <c r="LBJ119" s="200"/>
      <c r="LBK119" s="200"/>
      <c r="LBL119" s="200"/>
      <c r="LBM119" s="200"/>
      <c r="LBN119" s="200"/>
      <c r="LBO119" s="200"/>
      <c r="LBP119" s="200"/>
      <c r="LBQ119" s="200"/>
      <c r="LBR119" s="200"/>
      <c r="LBS119" s="200"/>
      <c r="LBT119" s="200"/>
      <c r="LBU119" s="200"/>
      <c r="LBV119" s="200"/>
      <c r="LBW119" s="200"/>
      <c r="LBX119" s="200"/>
      <c r="LBY119" s="200"/>
      <c r="LBZ119" s="200"/>
      <c r="LCA119" s="200"/>
      <c r="LCB119" s="200"/>
      <c r="LCC119" s="200"/>
      <c r="LCD119" s="200"/>
      <c r="LCE119" s="200"/>
      <c r="LCF119" s="200"/>
      <c r="LCG119" s="200"/>
      <c r="LCH119" s="200"/>
      <c r="LCI119" s="200"/>
      <c r="LCJ119" s="200"/>
      <c r="LCK119" s="200"/>
      <c r="LCL119" s="200"/>
      <c r="LCM119" s="200"/>
      <c r="LCN119" s="200"/>
      <c r="LCO119" s="200"/>
      <c r="LCP119" s="200"/>
      <c r="LCQ119" s="200"/>
      <c r="LCR119" s="200"/>
      <c r="LCS119" s="200"/>
      <c r="LCT119" s="200"/>
      <c r="LCU119" s="200"/>
      <c r="LCV119" s="200"/>
      <c r="LCW119" s="200"/>
      <c r="LCX119" s="200"/>
      <c r="LCY119" s="200"/>
      <c r="LCZ119" s="200"/>
      <c r="LDA119" s="200"/>
      <c r="LDB119" s="200"/>
      <c r="LDC119" s="200"/>
      <c r="LDD119" s="200"/>
      <c r="LDE119" s="200"/>
      <c r="LDF119" s="200"/>
      <c r="LDG119" s="200"/>
      <c r="LDH119" s="200"/>
      <c r="LDI119" s="200"/>
      <c r="LDJ119" s="200"/>
      <c r="LDK119" s="200"/>
      <c r="LDL119" s="200"/>
      <c r="LDM119" s="200"/>
      <c r="LDN119" s="200"/>
      <c r="LDO119" s="200"/>
      <c r="LDP119" s="200"/>
      <c r="LDQ119" s="200"/>
      <c r="LDR119" s="200"/>
      <c r="LDS119" s="200"/>
      <c r="LDT119" s="200"/>
      <c r="LDU119" s="200"/>
      <c r="LDV119" s="200"/>
      <c r="LDW119" s="200"/>
      <c r="LDX119" s="200"/>
      <c r="LDY119" s="200"/>
      <c r="LDZ119" s="200"/>
      <c r="LEA119" s="200"/>
      <c r="LEB119" s="200"/>
      <c r="LEC119" s="200"/>
      <c r="LED119" s="200"/>
      <c r="LEE119" s="200"/>
      <c r="LEF119" s="200"/>
      <c r="LEG119" s="200"/>
      <c r="LEH119" s="200"/>
      <c r="LEI119" s="200"/>
      <c r="LEJ119" s="200"/>
      <c r="LEK119" s="200"/>
      <c r="LEL119" s="200"/>
      <c r="LEM119" s="200"/>
      <c r="LEN119" s="200"/>
      <c r="LEO119" s="200"/>
      <c r="LEP119" s="200"/>
      <c r="LEQ119" s="200"/>
      <c r="LER119" s="200"/>
      <c r="LES119" s="200"/>
      <c r="LET119" s="200"/>
      <c r="LEU119" s="200"/>
      <c r="LEV119" s="200"/>
      <c r="LEW119" s="200"/>
      <c r="LEX119" s="200"/>
      <c r="LEY119" s="200"/>
      <c r="LEZ119" s="200"/>
      <c r="LFA119" s="200"/>
      <c r="LFB119" s="200"/>
      <c r="LFC119" s="200"/>
      <c r="LFD119" s="200"/>
      <c r="LFE119" s="200"/>
      <c r="LFF119" s="200"/>
      <c r="LFG119" s="200"/>
      <c r="LFH119" s="200"/>
      <c r="LFI119" s="200"/>
      <c r="LFJ119" s="200"/>
      <c r="LFK119" s="200"/>
      <c r="LFL119" s="200"/>
      <c r="LFM119" s="200"/>
      <c r="LFN119" s="200"/>
      <c r="LFO119" s="200"/>
      <c r="LFP119" s="200"/>
      <c r="LFQ119" s="200"/>
      <c r="LFR119" s="200"/>
      <c r="LFS119" s="200"/>
      <c r="LFT119" s="200"/>
      <c r="LFU119" s="200"/>
      <c r="LFV119" s="200"/>
      <c r="LFW119" s="200"/>
      <c r="LFX119" s="200"/>
      <c r="LFY119" s="200"/>
      <c r="LFZ119" s="200"/>
      <c r="LGA119" s="200"/>
      <c r="LGB119" s="200"/>
      <c r="LGC119" s="200"/>
      <c r="LGD119" s="200"/>
      <c r="LGE119" s="200"/>
      <c r="LGF119" s="200"/>
      <c r="LGG119" s="200"/>
      <c r="LGH119" s="200"/>
      <c r="LGI119" s="200"/>
      <c r="LGJ119" s="200"/>
      <c r="LGK119" s="200"/>
      <c r="LGL119" s="200"/>
      <c r="LGM119" s="200"/>
      <c r="LGN119" s="200"/>
      <c r="LGO119" s="200"/>
      <c r="LGP119" s="200"/>
      <c r="LGQ119" s="200"/>
      <c r="LGR119" s="200"/>
      <c r="LGS119" s="200"/>
      <c r="LGT119" s="200"/>
      <c r="LGU119" s="200"/>
      <c r="LGV119" s="200"/>
      <c r="LGW119" s="200"/>
      <c r="LGX119" s="200"/>
      <c r="LGY119" s="200"/>
      <c r="LGZ119" s="200"/>
      <c r="LHA119" s="200"/>
      <c r="LHB119" s="200"/>
      <c r="LHC119" s="200"/>
      <c r="LHD119" s="200"/>
      <c r="LHE119" s="200"/>
      <c r="LHF119" s="200"/>
      <c r="LHG119" s="200"/>
      <c r="LHH119" s="200"/>
      <c r="LHI119" s="200"/>
      <c r="LHJ119" s="200"/>
      <c r="LHK119" s="200"/>
      <c r="LHL119" s="200"/>
      <c r="LHM119" s="200"/>
      <c r="LHN119" s="200"/>
      <c r="LHO119" s="200"/>
      <c r="LHP119" s="200"/>
      <c r="LHQ119" s="200"/>
      <c r="LHR119" s="200"/>
      <c r="LHS119" s="200"/>
      <c r="LHT119" s="200"/>
      <c r="LHU119" s="200"/>
      <c r="LHV119" s="200"/>
      <c r="LHW119" s="200"/>
      <c r="LHX119" s="200"/>
      <c r="LHY119" s="200"/>
      <c r="LHZ119" s="200"/>
      <c r="LIA119" s="200"/>
      <c r="LIB119" s="200"/>
      <c r="LIC119" s="200"/>
      <c r="LID119" s="200"/>
      <c r="LIE119" s="200"/>
      <c r="LIF119" s="200"/>
      <c r="LIG119" s="200"/>
      <c r="LIH119" s="200"/>
      <c r="LII119" s="200"/>
      <c r="LIJ119" s="200"/>
      <c r="LIK119" s="200"/>
      <c r="LIL119" s="200"/>
      <c r="LIM119" s="200"/>
      <c r="LIN119" s="200"/>
      <c r="LIO119" s="200"/>
      <c r="LIP119" s="200"/>
      <c r="LIQ119" s="200"/>
      <c r="LIR119" s="200"/>
      <c r="LIS119" s="200"/>
      <c r="LIT119" s="200"/>
      <c r="LIU119" s="200"/>
      <c r="LIV119" s="200"/>
      <c r="LIW119" s="200"/>
      <c r="LIX119" s="200"/>
      <c r="LIY119" s="200"/>
      <c r="LIZ119" s="200"/>
      <c r="LJA119" s="200"/>
      <c r="LJB119" s="200"/>
      <c r="LJC119" s="200"/>
      <c r="LJD119" s="200"/>
      <c r="LJE119" s="200"/>
      <c r="LJF119" s="200"/>
      <c r="LJG119" s="200"/>
      <c r="LJH119" s="200"/>
      <c r="LJI119" s="200"/>
      <c r="LJJ119" s="200"/>
      <c r="LJK119" s="200"/>
      <c r="LJL119" s="200"/>
      <c r="LJM119" s="200"/>
      <c r="LJN119" s="200"/>
      <c r="LJO119" s="200"/>
      <c r="LJP119" s="200"/>
      <c r="LJQ119" s="200"/>
      <c r="LJR119" s="200"/>
      <c r="LJS119" s="200"/>
      <c r="LJT119" s="200"/>
      <c r="LJU119" s="200"/>
      <c r="LJV119" s="200"/>
      <c r="LJW119" s="200"/>
      <c r="LJX119" s="200"/>
      <c r="LJY119" s="200"/>
      <c r="LJZ119" s="200"/>
      <c r="LKA119" s="200"/>
      <c r="LKB119" s="200"/>
      <c r="LKC119" s="200"/>
      <c r="LKD119" s="200"/>
      <c r="LKE119" s="200"/>
      <c r="LKF119" s="200"/>
      <c r="LKG119" s="200"/>
      <c r="LKH119" s="200"/>
      <c r="LKI119" s="200"/>
      <c r="LKJ119" s="200"/>
      <c r="LKK119" s="200"/>
      <c r="LKL119" s="200"/>
      <c r="LKM119" s="200"/>
      <c r="LKN119" s="200"/>
      <c r="LKO119" s="200"/>
      <c r="LKP119" s="200"/>
      <c r="LKQ119" s="200"/>
      <c r="LKR119" s="200"/>
      <c r="LKS119" s="200"/>
      <c r="LKT119" s="200"/>
      <c r="LKU119" s="200"/>
      <c r="LKV119" s="200"/>
      <c r="LKW119" s="200"/>
      <c r="LKX119" s="200"/>
      <c r="LKY119" s="200"/>
      <c r="LKZ119" s="200"/>
      <c r="LLA119" s="200"/>
      <c r="LLB119" s="200"/>
      <c r="LLC119" s="200"/>
      <c r="LLD119" s="200"/>
      <c r="LLE119" s="200"/>
      <c r="LLF119" s="200"/>
      <c r="LLG119" s="200"/>
      <c r="LLH119" s="200"/>
      <c r="LLI119" s="200"/>
      <c r="LLJ119" s="200"/>
      <c r="LLK119" s="200"/>
      <c r="LLL119" s="200"/>
      <c r="LLM119" s="200"/>
      <c r="LLN119" s="200"/>
      <c r="LLO119" s="200"/>
      <c r="LLP119" s="200"/>
      <c r="LLQ119" s="200"/>
      <c r="LLR119" s="200"/>
      <c r="LLS119" s="200"/>
      <c r="LLT119" s="200"/>
      <c r="LLU119" s="200"/>
      <c r="LLV119" s="200"/>
      <c r="LLW119" s="200"/>
      <c r="LLX119" s="200"/>
      <c r="LLY119" s="200"/>
      <c r="LLZ119" s="200"/>
      <c r="LMA119" s="200"/>
      <c r="LMB119" s="200"/>
      <c r="LMC119" s="200"/>
      <c r="LMD119" s="200"/>
      <c r="LME119" s="200"/>
      <c r="LMF119" s="200"/>
      <c r="LMG119" s="200"/>
      <c r="LMH119" s="200"/>
      <c r="LMI119" s="200"/>
      <c r="LMJ119" s="200"/>
      <c r="LMK119" s="200"/>
      <c r="LML119" s="200"/>
      <c r="LMM119" s="200"/>
      <c r="LMN119" s="200"/>
      <c r="LMO119" s="200"/>
      <c r="LMP119" s="200"/>
      <c r="LMQ119" s="200"/>
      <c r="LMR119" s="200"/>
      <c r="LMS119" s="200"/>
      <c r="LMT119" s="200"/>
      <c r="LMU119" s="200"/>
      <c r="LMV119" s="200"/>
      <c r="LMW119" s="200"/>
      <c r="LMX119" s="200"/>
      <c r="LMY119" s="200"/>
      <c r="LMZ119" s="200"/>
      <c r="LNA119" s="200"/>
      <c r="LNB119" s="200"/>
      <c r="LNC119" s="200"/>
      <c r="LND119" s="200"/>
      <c r="LNE119" s="200"/>
      <c r="LNF119" s="200"/>
      <c r="LNG119" s="200"/>
      <c r="LNH119" s="200"/>
      <c r="LNI119" s="200"/>
      <c r="LNJ119" s="200"/>
      <c r="LNK119" s="200"/>
      <c r="LNL119" s="200"/>
      <c r="LNM119" s="200"/>
      <c r="LNN119" s="200"/>
      <c r="LNO119" s="200"/>
      <c r="LNP119" s="200"/>
      <c r="LNQ119" s="200"/>
      <c r="LNR119" s="200"/>
      <c r="LNS119" s="200"/>
      <c r="LNT119" s="200"/>
      <c r="LNU119" s="200"/>
      <c r="LNV119" s="200"/>
      <c r="LNW119" s="200"/>
      <c r="LNX119" s="200"/>
      <c r="LNY119" s="200"/>
      <c r="LNZ119" s="200"/>
      <c r="LOA119" s="200"/>
      <c r="LOB119" s="200"/>
      <c r="LOC119" s="200"/>
      <c r="LOD119" s="200"/>
      <c r="LOE119" s="200"/>
      <c r="LOF119" s="200"/>
      <c r="LOG119" s="200"/>
      <c r="LOH119" s="200"/>
      <c r="LOI119" s="200"/>
      <c r="LOJ119" s="200"/>
      <c r="LOK119" s="200"/>
      <c r="LOL119" s="200"/>
      <c r="LOM119" s="200"/>
      <c r="LON119" s="200"/>
      <c r="LOO119" s="200"/>
      <c r="LOP119" s="200"/>
      <c r="LOQ119" s="200"/>
      <c r="LOR119" s="200"/>
      <c r="LOS119" s="200"/>
      <c r="LOT119" s="200"/>
      <c r="LOU119" s="200"/>
      <c r="LOV119" s="200"/>
      <c r="LOW119" s="200"/>
      <c r="LOX119" s="200"/>
      <c r="LOY119" s="200"/>
      <c r="LOZ119" s="200"/>
      <c r="LPA119" s="200"/>
      <c r="LPB119" s="200"/>
      <c r="LPC119" s="200"/>
      <c r="LPD119" s="200"/>
      <c r="LPE119" s="200"/>
      <c r="LPF119" s="200"/>
      <c r="LPG119" s="200"/>
      <c r="LPH119" s="200"/>
      <c r="LPI119" s="200"/>
      <c r="LPJ119" s="200"/>
      <c r="LPK119" s="200"/>
      <c r="LPL119" s="200"/>
      <c r="LPM119" s="200"/>
      <c r="LPN119" s="200"/>
      <c r="LPO119" s="200"/>
      <c r="LPP119" s="200"/>
      <c r="LPQ119" s="200"/>
      <c r="LPR119" s="200"/>
      <c r="LPS119" s="200"/>
      <c r="LPT119" s="200"/>
      <c r="LPU119" s="200"/>
      <c r="LPV119" s="200"/>
      <c r="LPW119" s="200"/>
      <c r="LPX119" s="200"/>
      <c r="LPY119" s="200"/>
      <c r="LPZ119" s="200"/>
      <c r="LQA119" s="200"/>
      <c r="LQB119" s="200"/>
      <c r="LQC119" s="200"/>
      <c r="LQD119" s="200"/>
      <c r="LQE119" s="200"/>
      <c r="LQF119" s="200"/>
      <c r="LQG119" s="200"/>
      <c r="LQH119" s="200"/>
      <c r="LQI119" s="200"/>
      <c r="LQJ119" s="200"/>
      <c r="LQK119" s="200"/>
      <c r="LQL119" s="200"/>
      <c r="LQM119" s="200"/>
      <c r="LQN119" s="200"/>
      <c r="LQO119" s="200"/>
      <c r="LQP119" s="200"/>
      <c r="LQQ119" s="200"/>
      <c r="LQR119" s="200"/>
      <c r="LQS119" s="200"/>
      <c r="LQT119" s="200"/>
      <c r="LQU119" s="200"/>
      <c r="LQV119" s="200"/>
      <c r="LQW119" s="200"/>
      <c r="LQX119" s="200"/>
      <c r="LQY119" s="200"/>
      <c r="LQZ119" s="200"/>
      <c r="LRA119" s="200"/>
      <c r="LRB119" s="200"/>
      <c r="LRC119" s="200"/>
      <c r="LRD119" s="200"/>
      <c r="LRE119" s="200"/>
      <c r="LRF119" s="200"/>
      <c r="LRG119" s="200"/>
      <c r="LRH119" s="200"/>
      <c r="LRI119" s="200"/>
      <c r="LRJ119" s="200"/>
      <c r="LRK119" s="200"/>
      <c r="LRL119" s="200"/>
      <c r="LRM119" s="200"/>
      <c r="LRN119" s="200"/>
      <c r="LRO119" s="200"/>
      <c r="LRP119" s="200"/>
      <c r="LRQ119" s="200"/>
      <c r="LRR119" s="200"/>
      <c r="LRS119" s="200"/>
      <c r="LRT119" s="200"/>
      <c r="LRU119" s="200"/>
      <c r="LRV119" s="200"/>
      <c r="LRW119" s="200"/>
      <c r="LRX119" s="200"/>
      <c r="LRY119" s="200"/>
      <c r="LRZ119" s="200"/>
      <c r="LSA119" s="200"/>
      <c r="LSB119" s="200"/>
      <c r="LSC119" s="200"/>
      <c r="LSD119" s="200"/>
      <c r="LSE119" s="200"/>
      <c r="LSF119" s="200"/>
      <c r="LSG119" s="200"/>
      <c r="LSH119" s="200"/>
      <c r="LSI119" s="200"/>
      <c r="LSJ119" s="200"/>
      <c r="LSK119" s="200"/>
      <c r="LSL119" s="200"/>
      <c r="LSM119" s="200"/>
      <c r="LSN119" s="200"/>
      <c r="LSO119" s="200"/>
      <c r="LSP119" s="200"/>
      <c r="LSQ119" s="200"/>
      <c r="LSR119" s="200"/>
      <c r="LSS119" s="200"/>
      <c r="LST119" s="200"/>
      <c r="LSU119" s="200"/>
      <c r="LSV119" s="200"/>
      <c r="LSW119" s="200"/>
      <c r="LSX119" s="200"/>
      <c r="LSY119" s="200"/>
      <c r="LSZ119" s="200"/>
      <c r="LTA119" s="200"/>
      <c r="LTB119" s="200"/>
      <c r="LTC119" s="200"/>
      <c r="LTD119" s="200"/>
      <c r="LTE119" s="200"/>
      <c r="LTF119" s="200"/>
      <c r="LTG119" s="200"/>
      <c r="LTH119" s="200"/>
      <c r="LTI119" s="200"/>
      <c r="LTJ119" s="200"/>
      <c r="LTK119" s="200"/>
      <c r="LTL119" s="200"/>
      <c r="LTM119" s="200"/>
      <c r="LTN119" s="200"/>
      <c r="LTO119" s="200"/>
      <c r="LTP119" s="200"/>
      <c r="LTQ119" s="200"/>
      <c r="LTR119" s="200"/>
      <c r="LTS119" s="200"/>
      <c r="LTT119" s="200"/>
      <c r="LTU119" s="200"/>
      <c r="LTV119" s="200"/>
      <c r="LTW119" s="200"/>
      <c r="LTX119" s="200"/>
      <c r="LTY119" s="200"/>
      <c r="LTZ119" s="200"/>
      <c r="LUA119" s="200"/>
      <c r="LUB119" s="200"/>
      <c r="LUC119" s="200"/>
      <c r="LUD119" s="200"/>
      <c r="LUE119" s="200"/>
      <c r="LUF119" s="200"/>
      <c r="LUG119" s="200"/>
      <c r="LUH119" s="200"/>
      <c r="LUI119" s="200"/>
      <c r="LUJ119" s="200"/>
      <c r="LUK119" s="200"/>
      <c r="LUL119" s="200"/>
      <c r="LUM119" s="200"/>
      <c r="LUN119" s="200"/>
      <c r="LUO119" s="200"/>
      <c r="LUP119" s="200"/>
      <c r="LUQ119" s="200"/>
      <c r="LUR119" s="200"/>
      <c r="LUS119" s="200"/>
      <c r="LUT119" s="200"/>
      <c r="LUU119" s="200"/>
      <c r="LUV119" s="200"/>
      <c r="LUW119" s="200"/>
      <c r="LUX119" s="200"/>
      <c r="LUY119" s="200"/>
      <c r="LUZ119" s="200"/>
      <c r="LVA119" s="200"/>
      <c r="LVB119" s="200"/>
      <c r="LVC119" s="200"/>
      <c r="LVD119" s="200"/>
      <c r="LVE119" s="200"/>
      <c r="LVF119" s="200"/>
      <c r="LVG119" s="200"/>
      <c r="LVH119" s="200"/>
      <c r="LVI119" s="200"/>
      <c r="LVJ119" s="200"/>
      <c r="LVK119" s="200"/>
      <c r="LVL119" s="200"/>
      <c r="LVM119" s="200"/>
      <c r="LVN119" s="200"/>
      <c r="LVO119" s="200"/>
      <c r="LVP119" s="200"/>
      <c r="LVQ119" s="200"/>
      <c r="LVR119" s="200"/>
      <c r="LVS119" s="200"/>
      <c r="LVT119" s="200"/>
      <c r="LVU119" s="200"/>
      <c r="LVV119" s="200"/>
      <c r="LVW119" s="200"/>
      <c r="LVX119" s="200"/>
      <c r="LVY119" s="200"/>
      <c r="LVZ119" s="200"/>
      <c r="LWA119" s="200"/>
      <c r="LWB119" s="200"/>
      <c r="LWC119" s="200"/>
      <c r="LWD119" s="200"/>
      <c r="LWE119" s="200"/>
      <c r="LWF119" s="200"/>
      <c r="LWG119" s="200"/>
      <c r="LWH119" s="200"/>
      <c r="LWI119" s="200"/>
      <c r="LWJ119" s="200"/>
      <c r="LWK119" s="200"/>
      <c r="LWL119" s="200"/>
      <c r="LWM119" s="200"/>
      <c r="LWN119" s="200"/>
      <c r="LWO119" s="200"/>
      <c r="LWP119" s="200"/>
      <c r="LWQ119" s="200"/>
      <c r="LWR119" s="200"/>
      <c r="LWS119" s="200"/>
      <c r="LWT119" s="200"/>
      <c r="LWU119" s="200"/>
      <c r="LWV119" s="200"/>
      <c r="LWW119" s="200"/>
      <c r="LWX119" s="200"/>
      <c r="LWY119" s="200"/>
      <c r="LWZ119" s="200"/>
      <c r="LXA119" s="200"/>
      <c r="LXB119" s="200"/>
      <c r="LXC119" s="200"/>
      <c r="LXD119" s="200"/>
      <c r="LXE119" s="200"/>
      <c r="LXF119" s="200"/>
      <c r="LXG119" s="200"/>
      <c r="LXH119" s="200"/>
      <c r="LXI119" s="200"/>
      <c r="LXJ119" s="200"/>
      <c r="LXK119" s="200"/>
      <c r="LXL119" s="200"/>
      <c r="LXM119" s="200"/>
      <c r="LXN119" s="200"/>
      <c r="LXO119" s="200"/>
      <c r="LXP119" s="200"/>
      <c r="LXQ119" s="200"/>
      <c r="LXR119" s="200"/>
      <c r="LXS119" s="200"/>
      <c r="LXT119" s="200"/>
      <c r="LXU119" s="200"/>
      <c r="LXV119" s="200"/>
      <c r="LXW119" s="200"/>
      <c r="LXX119" s="200"/>
      <c r="LXY119" s="200"/>
      <c r="LXZ119" s="200"/>
      <c r="LYA119" s="200"/>
      <c r="LYB119" s="200"/>
      <c r="LYC119" s="200"/>
      <c r="LYD119" s="200"/>
      <c r="LYE119" s="200"/>
      <c r="LYF119" s="200"/>
      <c r="LYG119" s="200"/>
      <c r="LYH119" s="200"/>
      <c r="LYI119" s="200"/>
      <c r="LYJ119" s="200"/>
      <c r="LYK119" s="200"/>
      <c r="LYL119" s="200"/>
      <c r="LYM119" s="200"/>
      <c r="LYN119" s="200"/>
      <c r="LYO119" s="200"/>
      <c r="LYP119" s="200"/>
      <c r="LYQ119" s="200"/>
      <c r="LYR119" s="200"/>
      <c r="LYS119" s="200"/>
      <c r="LYT119" s="200"/>
      <c r="LYU119" s="200"/>
      <c r="LYV119" s="200"/>
      <c r="LYW119" s="200"/>
      <c r="LYX119" s="200"/>
      <c r="LYY119" s="200"/>
      <c r="LYZ119" s="200"/>
      <c r="LZA119" s="200"/>
      <c r="LZB119" s="200"/>
      <c r="LZC119" s="200"/>
      <c r="LZD119" s="200"/>
      <c r="LZE119" s="200"/>
      <c r="LZF119" s="200"/>
      <c r="LZG119" s="200"/>
      <c r="LZH119" s="200"/>
      <c r="LZI119" s="200"/>
      <c r="LZJ119" s="200"/>
      <c r="LZK119" s="200"/>
      <c r="LZL119" s="200"/>
      <c r="LZM119" s="200"/>
      <c r="LZN119" s="200"/>
      <c r="LZO119" s="200"/>
      <c r="LZP119" s="200"/>
      <c r="LZQ119" s="200"/>
      <c r="LZR119" s="200"/>
      <c r="LZS119" s="200"/>
      <c r="LZT119" s="200"/>
      <c r="LZU119" s="200"/>
      <c r="LZV119" s="200"/>
      <c r="LZW119" s="200"/>
      <c r="LZX119" s="200"/>
      <c r="LZY119" s="200"/>
      <c r="LZZ119" s="200"/>
      <c r="MAA119" s="200"/>
      <c r="MAB119" s="200"/>
      <c r="MAC119" s="200"/>
      <c r="MAD119" s="200"/>
      <c r="MAE119" s="200"/>
      <c r="MAF119" s="200"/>
      <c r="MAG119" s="200"/>
      <c r="MAH119" s="200"/>
      <c r="MAI119" s="200"/>
      <c r="MAJ119" s="200"/>
      <c r="MAK119" s="200"/>
      <c r="MAL119" s="200"/>
      <c r="MAM119" s="200"/>
      <c r="MAN119" s="200"/>
      <c r="MAO119" s="200"/>
      <c r="MAP119" s="200"/>
      <c r="MAQ119" s="200"/>
      <c r="MAR119" s="200"/>
      <c r="MAS119" s="200"/>
      <c r="MAT119" s="200"/>
      <c r="MAU119" s="200"/>
      <c r="MAV119" s="200"/>
      <c r="MAW119" s="200"/>
      <c r="MAX119" s="200"/>
      <c r="MAY119" s="200"/>
      <c r="MAZ119" s="200"/>
      <c r="MBA119" s="200"/>
      <c r="MBB119" s="200"/>
      <c r="MBC119" s="200"/>
      <c r="MBD119" s="200"/>
      <c r="MBE119" s="200"/>
      <c r="MBF119" s="200"/>
      <c r="MBG119" s="200"/>
      <c r="MBH119" s="200"/>
      <c r="MBI119" s="200"/>
      <c r="MBJ119" s="200"/>
      <c r="MBK119" s="200"/>
      <c r="MBL119" s="200"/>
      <c r="MBM119" s="200"/>
      <c r="MBN119" s="200"/>
      <c r="MBO119" s="200"/>
      <c r="MBP119" s="200"/>
      <c r="MBQ119" s="200"/>
      <c r="MBR119" s="200"/>
      <c r="MBS119" s="200"/>
      <c r="MBT119" s="200"/>
      <c r="MBU119" s="200"/>
      <c r="MBV119" s="200"/>
      <c r="MBW119" s="200"/>
      <c r="MBX119" s="200"/>
      <c r="MBY119" s="200"/>
      <c r="MBZ119" s="200"/>
      <c r="MCA119" s="200"/>
      <c r="MCB119" s="200"/>
      <c r="MCC119" s="200"/>
      <c r="MCD119" s="200"/>
      <c r="MCE119" s="200"/>
      <c r="MCF119" s="200"/>
      <c r="MCG119" s="200"/>
      <c r="MCH119" s="200"/>
      <c r="MCI119" s="200"/>
      <c r="MCJ119" s="200"/>
      <c r="MCK119" s="200"/>
      <c r="MCL119" s="200"/>
      <c r="MCM119" s="200"/>
      <c r="MCN119" s="200"/>
      <c r="MCO119" s="200"/>
      <c r="MCP119" s="200"/>
      <c r="MCQ119" s="200"/>
      <c r="MCR119" s="200"/>
      <c r="MCS119" s="200"/>
      <c r="MCT119" s="200"/>
      <c r="MCU119" s="200"/>
      <c r="MCV119" s="200"/>
      <c r="MCW119" s="200"/>
      <c r="MCX119" s="200"/>
      <c r="MCY119" s="200"/>
      <c r="MCZ119" s="200"/>
      <c r="MDA119" s="200"/>
      <c r="MDB119" s="200"/>
      <c r="MDC119" s="200"/>
      <c r="MDD119" s="200"/>
      <c r="MDE119" s="200"/>
      <c r="MDF119" s="200"/>
      <c r="MDG119" s="200"/>
      <c r="MDH119" s="200"/>
      <c r="MDI119" s="200"/>
      <c r="MDJ119" s="200"/>
      <c r="MDK119" s="200"/>
      <c r="MDL119" s="200"/>
      <c r="MDM119" s="200"/>
      <c r="MDN119" s="200"/>
      <c r="MDO119" s="200"/>
      <c r="MDP119" s="200"/>
      <c r="MDQ119" s="200"/>
      <c r="MDR119" s="200"/>
      <c r="MDS119" s="200"/>
      <c r="MDT119" s="200"/>
      <c r="MDU119" s="200"/>
      <c r="MDV119" s="200"/>
      <c r="MDW119" s="200"/>
      <c r="MDX119" s="200"/>
      <c r="MDY119" s="200"/>
      <c r="MDZ119" s="200"/>
      <c r="MEA119" s="200"/>
      <c r="MEB119" s="200"/>
      <c r="MEC119" s="200"/>
      <c r="MED119" s="200"/>
      <c r="MEE119" s="200"/>
      <c r="MEF119" s="200"/>
      <c r="MEG119" s="200"/>
      <c r="MEH119" s="200"/>
      <c r="MEI119" s="200"/>
      <c r="MEJ119" s="200"/>
      <c r="MEK119" s="200"/>
      <c r="MEL119" s="200"/>
      <c r="MEM119" s="200"/>
      <c r="MEN119" s="200"/>
      <c r="MEO119" s="200"/>
      <c r="MEP119" s="200"/>
      <c r="MEQ119" s="200"/>
      <c r="MER119" s="200"/>
      <c r="MES119" s="200"/>
      <c r="MET119" s="200"/>
      <c r="MEU119" s="200"/>
      <c r="MEV119" s="200"/>
      <c r="MEW119" s="200"/>
      <c r="MEX119" s="200"/>
      <c r="MEY119" s="200"/>
      <c r="MEZ119" s="200"/>
      <c r="MFA119" s="200"/>
      <c r="MFB119" s="200"/>
      <c r="MFC119" s="200"/>
      <c r="MFD119" s="200"/>
      <c r="MFE119" s="200"/>
      <c r="MFF119" s="200"/>
      <c r="MFG119" s="200"/>
      <c r="MFH119" s="200"/>
      <c r="MFI119" s="200"/>
      <c r="MFJ119" s="200"/>
      <c r="MFK119" s="200"/>
      <c r="MFL119" s="200"/>
      <c r="MFM119" s="200"/>
      <c r="MFN119" s="200"/>
      <c r="MFO119" s="200"/>
      <c r="MFP119" s="200"/>
      <c r="MFQ119" s="200"/>
      <c r="MFR119" s="200"/>
      <c r="MFS119" s="200"/>
      <c r="MFT119" s="200"/>
      <c r="MFU119" s="200"/>
      <c r="MFV119" s="200"/>
      <c r="MFW119" s="200"/>
      <c r="MFX119" s="200"/>
      <c r="MFY119" s="200"/>
      <c r="MFZ119" s="200"/>
      <c r="MGA119" s="200"/>
      <c r="MGB119" s="200"/>
      <c r="MGC119" s="200"/>
      <c r="MGD119" s="200"/>
      <c r="MGE119" s="200"/>
      <c r="MGF119" s="200"/>
      <c r="MGG119" s="200"/>
      <c r="MGH119" s="200"/>
      <c r="MGI119" s="200"/>
      <c r="MGJ119" s="200"/>
      <c r="MGK119" s="200"/>
      <c r="MGL119" s="200"/>
      <c r="MGM119" s="200"/>
      <c r="MGN119" s="200"/>
      <c r="MGO119" s="200"/>
      <c r="MGP119" s="200"/>
      <c r="MGQ119" s="200"/>
      <c r="MGR119" s="200"/>
      <c r="MGS119" s="200"/>
      <c r="MGT119" s="200"/>
      <c r="MGU119" s="200"/>
      <c r="MGV119" s="200"/>
      <c r="MGW119" s="200"/>
      <c r="MGX119" s="200"/>
      <c r="MGY119" s="200"/>
      <c r="MGZ119" s="200"/>
      <c r="MHA119" s="200"/>
      <c r="MHB119" s="200"/>
      <c r="MHC119" s="200"/>
      <c r="MHD119" s="200"/>
      <c r="MHE119" s="200"/>
      <c r="MHF119" s="200"/>
      <c r="MHG119" s="200"/>
      <c r="MHH119" s="200"/>
      <c r="MHI119" s="200"/>
      <c r="MHJ119" s="200"/>
      <c r="MHK119" s="200"/>
      <c r="MHL119" s="200"/>
      <c r="MHM119" s="200"/>
      <c r="MHN119" s="200"/>
      <c r="MHO119" s="200"/>
      <c r="MHP119" s="200"/>
      <c r="MHQ119" s="200"/>
      <c r="MHR119" s="200"/>
      <c r="MHS119" s="200"/>
      <c r="MHT119" s="200"/>
      <c r="MHU119" s="200"/>
      <c r="MHV119" s="200"/>
      <c r="MHW119" s="200"/>
      <c r="MHX119" s="200"/>
      <c r="MHY119" s="200"/>
      <c r="MHZ119" s="200"/>
      <c r="MIA119" s="200"/>
      <c r="MIB119" s="200"/>
      <c r="MIC119" s="200"/>
      <c r="MID119" s="200"/>
      <c r="MIE119" s="200"/>
      <c r="MIF119" s="200"/>
      <c r="MIG119" s="200"/>
      <c r="MIH119" s="200"/>
      <c r="MII119" s="200"/>
      <c r="MIJ119" s="200"/>
      <c r="MIK119" s="200"/>
      <c r="MIL119" s="200"/>
      <c r="MIM119" s="200"/>
      <c r="MIN119" s="200"/>
      <c r="MIO119" s="200"/>
      <c r="MIP119" s="200"/>
      <c r="MIQ119" s="200"/>
      <c r="MIR119" s="200"/>
      <c r="MIS119" s="200"/>
      <c r="MIT119" s="200"/>
      <c r="MIU119" s="200"/>
      <c r="MIV119" s="200"/>
      <c r="MIW119" s="200"/>
      <c r="MIX119" s="200"/>
      <c r="MIY119" s="200"/>
      <c r="MIZ119" s="200"/>
      <c r="MJA119" s="200"/>
      <c r="MJB119" s="200"/>
      <c r="MJC119" s="200"/>
      <c r="MJD119" s="200"/>
      <c r="MJE119" s="200"/>
      <c r="MJF119" s="200"/>
      <c r="MJG119" s="200"/>
      <c r="MJH119" s="200"/>
      <c r="MJI119" s="200"/>
      <c r="MJJ119" s="200"/>
      <c r="MJK119" s="200"/>
      <c r="MJL119" s="200"/>
      <c r="MJM119" s="200"/>
      <c r="MJN119" s="200"/>
      <c r="MJO119" s="200"/>
      <c r="MJP119" s="200"/>
      <c r="MJQ119" s="200"/>
      <c r="MJR119" s="200"/>
      <c r="MJS119" s="200"/>
      <c r="MJT119" s="200"/>
      <c r="MJU119" s="200"/>
      <c r="MJV119" s="200"/>
      <c r="MJW119" s="200"/>
      <c r="MJX119" s="200"/>
      <c r="MJY119" s="200"/>
      <c r="MJZ119" s="200"/>
      <c r="MKA119" s="200"/>
      <c r="MKB119" s="200"/>
      <c r="MKC119" s="200"/>
      <c r="MKD119" s="200"/>
      <c r="MKE119" s="200"/>
      <c r="MKF119" s="200"/>
      <c r="MKG119" s="200"/>
      <c r="MKH119" s="200"/>
      <c r="MKI119" s="200"/>
      <c r="MKJ119" s="200"/>
      <c r="MKK119" s="200"/>
      <c r="MKL119" s="200"/>
      <c r="MKM119" s="200"/>
      <c r="MKN119" s="200"/>
      <c r="MKO119" s="200"/>
      <c r="MKP119" s="200"/>
      <c r="MKQ119" s="200"/>
      <c r="MKR119" s="200"/>
      <c r="MKS119" s="200"/>
      <c r="MKT119" s="200"/>
      <c r="MKU119" s="200"/>
      <c r="MKV119" s="200"/>
      <c r="MKW119" s="200"/>
      <c r="MKX119" s="200"/>
      <c r="MKY119" s="200"/>
      <c r="MKZ119" s="200"/>
      <c r="MLA119" s="200"/>
      <c r="MLB119" s="200"/>
      <c r="MLC119" s="200"/>
      <c r="MLD119" s="200"/>
      <c r="MLE119" s="200"/>
      <c r="MLF119" s="200"/>
      <c r="MLG119" s="200"/>
      <c r="MLH119" s="200"/>
      <c r="MLI119" s="200"/>
      <c r="MLJ119" s="200"/>
      <c r="MLK119" s="200"/>
      <c r="MLL119" s="200"/>
      <c r="MLM119" s="200"/>
      <c r="MLN119" s="200"/>
      <c r="MLO119" s="200"/>
      <c r="MLP119" s="200"/>
      <c r="MLQ119" s="200"/>
      <c r="MLR119" s="200"/>
      <c r="MLS119" s="200"/>
      <c r="MLT119" s="200"/>
      <c r="MLU119" s="200"/>
      <c r="MLV119" s="200"/>
      <c r="MLW119" s="200"/>
      <c r="MLX119" s="200"/>
      <c r="MLY119" s="200"/>
      <c r="MLZ119" s="200"/>
      <c r="MMA119" s="200"/>
      <c r="MMB119" s="200"/>
      <c r="MMC119" s="200"/>
      <c r="MMD119" s="200"/>
      <c r="MME119" s="200"/>
      <c r="MMF119" s="200"/>
      <c r="MMG119" s="200"/>
      <c r="MMH119" s="200"/>
      <c r="MMI119" s="200"/>
      <c r="MMJ119" s="200"/>
      <c r="MMK119" s="200"/>
      <c r="MML119" s="200"/>
      <c r="MMM119" s="200"/>
      <c r="MMN119" s="200"/>
      <c r="MMO119" s="200"/>
      <c r="MMP119" s="200"/>
      <c r="MMQ119" s="200"/>
      <c r="MMR119" s="200"/>
      <c r="MMS119" s="200"/>
      <c r="MMT119" s="200"/>
      <c r="MMU119" s="200"/>
      <c r="MMV119" s="200"/>
      <c r="MMW119" s="200"/>
      <c r="MMX119" s="200"/>
      <c r="MMY119" s="200"/>
      <c r="MMZ119" s="200"/>
      <c r="MNA119" s="200"/>
      <c r="MNB119" s="200"/>
      <c r="MNC119" s="200"/>
      <c r="MND119" s="200"/>
      <c r="MNE119" s="200"/>
      <c r="MNF119" s="200"/>
      <c r="MNG119" s="200"/>
      <c r="MNH119" s="200"/>
      <c r="MNI119" s="200"/>
      <c r="MNJ119" s="200"/>
      <c r="MNK119" s="200"/>
      <c r="MNL119" s="200"/>
      <c r="MNM119" s="200"/>
      <c r="MNN119" s="200"/>
      <c r="MNO119" s="200"/>
      <c r="MNP119" s="200"/>
      <c r="MNQ119" s="200"/>
      <c r="MNR119" s="200"/>
      <c r="MNS119" s="200"/>
      <c r="MNT119" s="200"/>
      <c r="MNU119" s="200"/>
      <c r="MNV119" s="200"/>
      <c r="MNW119" s="200"/>
      <c r="MNX119" s="200"/>
      <c r="MNY119" s="200"/>
      <c r="MNZ119" s="200"/>
      <c r="MOA119" s="200"/>
      <c r="MOB119" s="200"/>
      <c r="MOC119" s="200"/>
      <c r="MOD119" s="200"/>
      <c r="MOE119" s="200"/>
      <c r="MOF119" s="200"/>
      <c r="MOG119" s="200"/>
      <c r="MOH119" s="200"/>
      <c r="MOI119" s="200"/>
      <c r="MOJ119" s="200"/>
      <c r="MOK119" s="200"/>
      <c r="MOL119" s="200"/>
      <c r="MOM119" s="200"/>
      <c r="MON119" s="200"/>
      <c r="MOO119" s="200"/>
      <c r="MOP119" s="200"/>
      <c r="MOQ119" s="200"/>
      <c r="MOR119" s="200"/>
      <c r="MOS119" s="200"/>
      <c r="MOT119" s="200"/>
      <c r="MOU119" s="200"/>
      <c r="MOV119" s="200"/>
      <c r="MOW119" s="200"/>
      <c r="MOX119" s="200"/>
      <c r="MOY119" s="200"/>
      <c r="MOZ119" s="200"/>
      <c r="MPA119" s="200"/>
      <c r="MPB119" s="200"/>
      <c r="MPC119" s="200"/>
      <c r="MPD119" s="200"/>
      <c r="MPE119" s="200"/>
      <c r="MPF119" s="200"/>
      <c r="MPG119" s="200"/>
      <c r="MPH119" s="200"/>
      <c r="MPI119" s="200"/>
      <c r="MPJ119" s="200"/>
      <c r="MPK119" s="200"/>
      <c r="MPL119" s="200"/>
      <c r="MPM119" s="200"/>
      <c r="MPN119" s="200"/>
      <c r="MPO119" s="200"/>
      <c r="MPP119" s="200"/>
      <c r="MPQ119" s="200"/>
      <c r="MPR119" s="200"/>
      <c r="MPS119" s="200"/>
      <c r="MPT119" s="200"/>
      <c r="MPU119" s="200"/>
      <c r="MPV119" s="200"/>
      <c r="MPW119" s="200"/>
      <c r="MPX119" s="200"/>
      <c r="MPY119" s="200"/>
      <c r="MPZ119" s="200"/>
      <c r="MQA119" s="200"/>
      <c r="MQB119" s="200"/>
      <c r="MQC119" s="200"/>
      <c r="MQD119" s="200"/>
      <c r="MQE119" s="200"/>
      <c r="MQF119" s="200"/>
      <c r="MQG119" s="200"/>
      <c r="MQH119" s="200"/>
      <c r="MQI119" s="200"/>
      <c r="MQJ119" s="200"/>
      <c r="MQK119" s="200"/>
      <c r="MQL119" s="200"/>
      <c r="MQM119" s="200"/>
      <c r="MQN119" s="200"/>
      <c r="MQO119" s="200"/>
      <c r="MQP119" s="200"/>
      <c r="MQQ119" s="200"/>
      <c r="MQR119" s="200"/>
      <c r="MQS119" s="200"/>
      <c r="MQT119" s="200"/>
      <c r="MQU119" s="200"/>
      <c r="MQV119" s="200"/>
      <c r="MQW119" s="200"/>
      <c r="MQX119" s="200"/>
      <c r="MQY119" s="200"/>
      <c r="MQZ119" s="200"/>
      <c r="MRA119" s="200"/>
      <c r="MRB119" s="200"/>
      <c r="MRC119" s="200"/>
      <c r="MRD119" s="200"/>
      <c r="MRE119" s="200"/>
      <c r="MRF119" s="200"/>
      <c r="MRG119" s="200"/>
      <c r="MRH119" s="200"/>
      <c r="MRI119" s="200"/>
      <c r="MRJ119" s="200"/>
      <c r="MRK119" s="200"/>
      <c r="MRL119" s="200"/>
      <c r="MRM119" s="200"/>
      <c r="MRN119" s="200"/>
      <c r="MRO119" s="200"/>
      <c r="MRP119" s="200"/>
      <c r="MRQ119" s="200"/>
      <c r="MRR119" s="200"/>
      <c r="MRS119" s="200"/>
      <c r="MRT119" s="200"/>
      <c r="MRU119" s="200"/>
      <c r="MRV119" s="200"/>
      <c r="MRW119" s="200"/>
      <c r="MRX119" s="200"/>
      <c r="MRY119" s="200"/>
      <c r="MRZ119" s="200"/>
      <c r="MSA119" s="200"/>
      <c r="MSB119" s="200"/>
      <c r="MSC119" s="200"/>
      <c r="MSD119" s="200"/>
      <c r="MSE119" s="200"/>
      <c r="MSF119" s="200"/>
      <c r="MSG119" s="200"/>
      <c r="MSH119" s="200"/>
      <c r="MSI119" s="200"/>
      <c r="MSJ119" s="200"/>
      <c r="MSK119" s="200"/>
      <c r="MSL119" s="200"/>
      <c r="MSM119" s="200"/>
      <c r="MSN119" s="200"/>
      <c r="MSO119" s="200"/>
      <c r="MSP119" s="200"/>
      <c r="MSQ119" s="200"/>
      <c r="MSR119" s="200"/>
      <c r="MSS119" s="200"/>
      <c r="MST119" s="200"/>
      <c r="MSU119" s="200"/>
      <c r="MSV119" s="200"/>
      <c r="MSW119" s="200"/>
      <c r="MSX119" s="200"/>
      <c r="MSY119" s="200"/>
      <c r="MSZ119" s="200"/>
      <c r="MTA119" s="200"/>
      <c r="MTB119" s="200"/>
      <c r="MTC119" s="200"/>
      <c r="MTD119" s="200"/>
      <c r="MTE119" s="200"/>
      <c r="MTF119" s="200"/>
      <c r="MTG119" s="200"/>
      <c r="MTH119" s="200"/>
      <c r="MTI119" s="200"/>
      <c r="MTJ119" s="200"/>
      <c r="MTK119" s="200"/>
      <c r="MTL119" s="200"/>
      <c r="MTM119" s="200"/>
      <c r="MTN119" s="200"/>
      <c r="MTO119" s="200"/>
      <c r="MTP119" s="200"/>
      <c r="MTQ119" s="200"/>
      <c r="MTR119" s="200"/>
      <c r="MTS119" s="200"/>
      <c r="MTT119" s="200"/>
      <c r="MTU119" s="200"/>
      <c r="MTV119" s="200"/>
      <c r="MTW119" s="200"/>
      <c r="MTX119" s="200"/>
      <c r="MTY119" s="200"/>
      <c r="MTZ119" s="200"/>
      <c r="MUA119" s="200"/>
      <c r="MUB119" s="200"/>
      <c r="MUC119" s="200"/>
      <c r="MUD119" s="200"/>
      <c r="MUE119" s="200"/>
      <c r="MUF119" s="200"/>
      <c r="MUG119" s="200"/>
      <c r="MUH119" s="200"/>
      <c r="MUI119" s="200"/>
      <c r="MUJ119" s="200"/>
      <c r="MUK119" s="200"/>
      <c r="MUL119" s="200"/>
      <c r="MUM119" s="200"/>
      <c r="MUN119" s="200"/>
      <c r="MUO119" s="200"/>
      <c r="MUP119" s="200"/>
      <c r="MUQ119" s="200"/>
      <c r="MUR119" s="200"/>
      <c r="MUS119" s="200"/>
      <c r="MUT119" s="200"/>
      <c r="MUU119" s="200"/>
      <c r="MUV119" s="200"/>
      <c r="MUW119" s="200"/>
      <c r="MUX119" s="200"/>
      <c r="MUY119" s="200"/>
      <c r="MUZ119" s="200"/>
      <c r="MVA119" s="200"/>
      <c r="MVB119" s="200"/>
      <c r="MVC119" s="200"/>
      <c r="MVD119" s="200"/>
      <c r="MVE119" s="200"/>
      <c r="MVF119" s="200"/>
      <c r="MVG119" s="200"/>
      <c r="MVH119" s="200"/>
      <c r="MVI119" s="200"/>
      <c r="MVJ119" s="200"/>
      <c r="MVK119" s="200"/>
      <c r="MVL119" s="200"/>
      <c r="MVM119" s="200"/>
      <c r="MVN119" s="200"/>
      <c r="MVO119" s="200"/>
      <c r="MVP119" s="200"/>
      <c r="MVQ119" s="200"/>
      <c r="MVR119" s="200"/>
      <c r="MVS119" s="200"/>
      <c r="MVT119" s="200"/>
      <c r="MVU119" s="200"/>
      <c r="MVV119" s="200"/>
      <c r="MVW119" s="200"/>
      <c r="MVX119" s="200"/>
      <c r="MVY119" s="200"/>
      <c r="MVZ119" s="200"/>
      <c r="MWA119" s="200"/>
      <c r="MWB119" s="200"/>
      <c r="MWC119" s="200"/>
      <c r="MWD119" s="200"/>
      <c r="MWE119" s="200"/>
      <c r="MWF119" s="200"/>
      <c r="MWG119" s="200"/>
      <c r="MWH119" s="200"/>
      <c r="MWI119" s="200"/>
      <c r="MWJ119" s="200"/>
      <c r="MWK119" s="200"/>
      <c r="MWL119" s="200"/>
      <c r="MWM119" s="200"/>
      <c r="MWN119" s="200"/>
      <c r="MWO119" s="200"/>
      <c r="MWP119" s="200"/>
      <c r="MWQ119" s="200"/>
      <c r="MWR119" s="200"/>
      <c r="MWS119" s="200"/>
      <c r="MWT119" s="200"/>
      <c r="MWU119" s="200"/>
      <c r="MWV119" s="200"/>
      <c r="MWW119" s="200"/>
      <c r="MWX119" s="200"/>
      <c r="MWY119" s="200"/>
      <c r="MWZ119" s="200"/>
      <c r="MXA119" s="200"/>
      <c r="MXB119" s="200"/>
      <c r="MXC119" s="200"/>
      <c r="MXD119" s="200"/>
      <c r="MXE119" s="200"/>
      <c r="MXF119" s="200"/>
      <c r="MXG119" s="200"/>
      <c r="MXH119" s="200"/>
      <c r="MXI119" s="200"/>
      <c r="MXJ119" s="200"/>
      <c r="MXK119" s="200"/>
      <c r="MXL119" s="200"/>
      <c r="MXM119" s="200"/>
      <c r="MXN119" s="200"/>
      <c r="MXO119" s="200"/>
      <c r="MXP119" s="200"/>
      <c r="MXQ119" s="200"/>
      <c r="MXR119" s="200"/>
      <c r="MXS119" s="200"/>
      <c r="MXT119" s="200"/>
      <c r="MXU119" s="200"/>
      <c r="MXV119" s="200"/>
      <c r="MXW119" s="200"/>
      <c r="MXX119" s="200"/>
      <c r="MXY119" s="200"/>
      <c r="MXZ119" s="200"/>
      <c r="MYA119" s="200"/>
      <c r="MYB119" s="200"/>
      <c r="MYC119" s="200"/>
      <c r="MYD119" s="200"/>
      <c r="MYE119" s="200"/>
      <c r="MYF119" s="200"/>
      <c r="MYG119" s="200"/>
      <c r="MYH119" s="200"/>
      <c r="MYI119" s="200"/>
      <c r="MYJ119" s="200"/>
      <c r="MYK119" s="200"/>
      <c r="MYL119" s="200"/>
      <c r="MYM119" s="200"/>
      <c r="MYN119" s="200"/>
      <c r="MYO119" s="200"/>
      <c r="MYP119" s="200"/>
      <c r="MYQ119" s="200"/>
      <c r="MYR119" s="200"/>
      <c r="MYS119" s="200"/>
      <c r="MYT119" s="200"/>
      <c r="MYU119" s="200"/>
      <c r="MYV119" s="200"/>
      <c r="MYW119" s="200"/>
      <c r="MYX119" s="200"/>
      <c r="MYY119" s="200"/>
      <c r="MYZ119" s="200"/>
      <c r="MZA119" s="200"/>
      <c r="MZB119" s="200"/>
      <c r="MZC119" s="200"/>
      <c r="MZD119" s="200"/>
      <c r="MZE119" s="200"/>
      <c r="MZF119" s="200"/>
      <c r="MZG119" s="200"/>
      <c r="MZH119" s="200"/>
      <c r="MZI119" s="200"/>
      <c r="MZJ119" s="200"/>
      <c r="MZK119" s="200"/>
      <c r="MZL119" s="200"/>
      <c r="MZM119" s="200"/>
      <c r="MZN119" s="200"/>
      <c r="MZO119" s="200"/>
      <c r="MZP119" s="200"/>
      <c r="MZQ119" s="200"/>
      <c r="MZR119" s="200"/>
      <c r="MZS119" s="200"/>
      <c r="MZT119" s="200"/>
      <c r="MZU119" s="200"/>
      <c r="MZV119" s="200"/>
      <c r="MZW119" s="200"/>
      <c r="MZX119" s="200"/>
      <c r="MZY119" s="200"/>
      <c r="MZZ119" s="200"/>
      <c r="NAA119" s="200"/>
      <c r="NAB119" s="200"/>
      <c r="NAC119" s="200"/>
      <c r="NAD119" s="200"/>
      <c r="NAE119" s="200"/>
      <c r="NAF119" s="200"/>
      <c r="NAG119" s="200"/>
      <c r="NAH119" s="200"/>
      <c r="NAI119" s="200"/>
      <c r="NAJ119" s="200"/>
      <c r="NAK119" s="200"/>
      <c r="NAL119" s="200"/>
      <c r="NAM119" s="200"/>
      <c r="NAN119" s="200"/>
      <c r="NAO119" s="200"/>
      <c r="NAP119" s="200"/>
      <c r="NAQ119" s="200"/>
      <c r="NAR119" s="200"/>
      <c r="NAS119" s="200"/>
      <c r="NAT119" s="200"/>
      <c r="NAU119" s="200"/>
      <c r="NAV119" s="200"/>
      <c r="NAW119" s="200"/>
      <c r="NAX119" s="200"/>
      <c r="NAY119" s="200"/>
      <c r="NAZ119" s="200"/>
      <c r="NBA119" s="200"/>
      <c r="NBB119" s="200"/>
      <c r="NBC119" s="200"/>
      <c r="NBD119" s="200"/>
      <c r="NBE119" s="200"/>
      <c r="NBF119" s="200"/>
      <c r="NBG119" s="200"/>
      <c r="NBH119" s="200"/>
      <c r="NBI119" s="200"/>
      <c r="NBJ119" s="200"/>
      <c r="NBK119" s="200"/>
      <c r="NBL119" s="200"/>
      <c r="NBM119" s="200"/>
      <c r="NBN119" s="200"/>
      <c r="NBO119" s="200"/>
      <c r="NBP119" s="200"/>
      <c r="NBQ119" s="200"/>
      <c r="NBR119" s="200"/>
      <c r="NBS119" s="200"/>
      <c r="NBT119" s="200"/>
      <c r="NBU119" s="200"/>
      <c r="NBV119" s="200"/>
      <c r="NBW119" s="200"/>
      <c r="NBX119" s="200"/>
      <c r="NBY119" s="200"/>
      <c r="NBZ119" s="200"/>
      <c r="NCA119" s="200"/>
      <c r="NCB119" s="200"/>
      <c r="NCC119" s="200"/>
      <c r="NCD119" s="200"/>
      <c r="NCE119" s="200"/>
      <c r="NCF119" s="200"/>
      <c r="NCG119" s="200"/>
      <c r="NCH119" s="200"/>
      <c r="NCI119" s="200"/>
      <c r="NCJ119" s="200"/>
      <c r="NCK119" s="200"/>
      <c r="NCL119" s="200"/>
      <c r="NCM119" s="200"/>
      <c r="NCN119" s="200"/>
      <c r="NCO119" s="200"/>
      <c r="NCP119" s="200"/>
      <c r="NCQ119" s="200"/>
      <c r="NCR119" s="200"/>
      <c r="NCS119" s="200"/>
      <c r="NCT119" s="200"/>
      <c r="NCU119" s="200"/>
      <c r="NCV119" s="200"/>
      <c r="NCW119" s="200"/>
      <c r="NCX119" s="200"/>
      <c r="NCY119" s="200"/>
      <c r="NCZ119" s="200"/>
      <c r="NDA119" s="200"/>
      <c r="NDB119" s="200"/>
      <c r="NDC119" s="200"/>
      <c r="NDD119" s="200"/>
      <c r="NDE119" s="200"/>
      <c r="NDF119" s="200"/>
      <c r="NDG119" s="200"/>
      <c r="NDH119" s="200"/>
      <c r="NDI119" s="200"/>
      <c r="NDJ119" s="200"/>
      <c r="NDK119" s="200"/>
      <c r="NDL119" s="200"/>
      <c r="NDM119" s="200"/>
      <c r="NDN119" s="200"/>
      <c r="NDO119" s="200"/>
      <c r="NDP119" s="200"/>
      <c r="NDQ119" s="200"/>
      <c r="NDR119" s="200"/>
      <c r="NDS119" s="200"/>
      <c r="NDT119" s="200"/>
      <c r="NDU119" s="200"/>
      <c r="NDV119" s="200"/>
      <c r="NDW119" s="200"/>
      <c r="NDX119" s="200"/>
      <c r="NDY119" s="200"/>
      <c r="NDZ119" s="200"/>
      <c r="NEA119" s="200"/>
      <c r="NEB119" s="200"/>
      <c r="NEC119" s="200"/>
      <c r="NED119" s="200"/>
      <c r="NEE119" s="200"/>
      <c r="NEF119" s="200"/>
      <c r="NEG119" s="200"/>
      <c r="NEH119" s="200"/>
      <c r="NEI119" s="200"/>
      <c r="NEJ119" s="200"/>
      <c r="NEK119" s="200"/>
      <c r="NEL119" s="200"/>
      <c r="NEM119" s="200"/>
      <c r="NEN119" s="200"/>
      <c r="NEO119" s="200"/>
      <c r="NEP119" s="200"/>
      <c r="NEQ119" s="200"/>
      <c r="NER119" s="200"/>
      <c r="NES119" s="200"/>
      <c r="NET119" s="200"/>
      <c r="NEU119" s="200"/>
      <c r="NEV119" s="200"/>
      <c r="NEW119" s="200"/>
      <c r="NEX119" s="200"/>
      <c r="NEY119" s="200"/>
      <c r="NEZ119" s="200"/>
      <c r="NFA119" s="200"/>
      <c r="NFB119" s="200"/>
      <c r="NFC119" s="200"/>
      <c r="NFD119" s="200"/>
      <c r="NFE119" s="200"/>
      <c r="NFF119" s="200"/>
      <c r="NFG119" s="200"/>
      <c r="NFH119" s="200"/>
      <c r="NFI119" s="200"/>
      <c r="NFJ119" s="200"/>
      <c r="NFK119" s="200"/>
      <c r="NFL119" s="200"/>
      <c r="NFM119" s="200"/>
      <c r="NFN119" s="200"/>
      <c r="NFO119" s="200"/>
      <c r="NFP119" s="200"/>
      <c r="NFQ119" s="200"/>
      <c r="NFR119" s="200"/>
      <c r="NFS119" s="200"/>
      <c r="NFT119" s="200"/>
      <c r="NFU119" s="200"/>
      <c r="NFV119" s="200"/>
      <c r="NFW119" s="200"/>
      <c r="NFX119" s="200"/>
      <c r="NFY119" s="200"/>
      <c r="NFZ119" s="200"/>
      <c r="NGA119" s="200"/>
      <c r="NGB119" s="200"/>
      <c r="NGC119" s="200"/>
      <c r="NGD119" s="200"/>
      <c r="NGE119" s="200"/>
      <c r="NGF119" s="200"/>
      <c r="NGG119" s="200"/>
      <c r="NGH119" s="200"/>
      <c r="NGI119" s="200"/>
      <c r="NGJ119" s="200"/>
      <c r="NGK119" s="200"/>
      <c r="NGL119" s="200"/>
      <c r="NGM119" s="200"/>
      <c r="NGN119" s="200"/>
      <c r="NGO119" s="200"/>
      <c r="NGP119" s="200"/>
      <c r="NGQ119" s="200"/>
      <c r="NGR119" s="200"/>
      <c r="NGS119" s="200"/>
      <c r="NGT119" s="200"/>
      <c r="NGU119" s="200"/>
      <c r="NGV119" s="200"/>
      <c r="NGW119" s="200"/>
      <c r="NGX119" s="200"/>
      <c r="NGY119" s="200"/>
      <c r="NGZ119" s="200"/>
      <c r="NHA119" s="200"/>
      <c r="NHB119" s="200"/>
      <c r="NHC119" s="200"/>
      <c r="NHD119" s="200"/>
      <c r="NHE119" s="200"/>
      <c r="NHF119" s="200"/>
      <c r="NHG119" s="200"/>
      <c r="NHH119" s="200"/>
      <c r="NHI119" s="200"/>
      <c r="NHJ119" s="200"/>
      <c r="NHK119" s="200"/>
      <c r="NHL119" s="200"/>
      <c r="NHM119" s="200"/>
      <c r="NHN119" s="200"/>
      <c r="NHO119" s="200"/>
      <c r="NHP119" s="200"/>
      <c r="NHQ119" s="200"/>
      <c r="NHR119" s="200"/>
      <c r="NHS119" s="200"/>
      <c r="NHT119" s="200"/>
      <c r="NHU119" s="200"/>
      <c r="NHV119" s="200"/>
      <c r="NHW119" s="200"/>
      <c r="NHX119" s="200"/>
      <c r="NHY119" s="200"/>
      <c r="NHZ119" s="200"/>
      <c r="NIA119" s="200"/>
      <c r="NIB119" s="200"/>
      <c r="NIC119" s="200"/>
      <c r="NID119" s="200"/>
      <c r="NIE119" s="200"/>
      <c r="NIF119" s="200"/>
      <c r="NIG119" s="200"/>
      <c r="NIH119" s="200"/>
      <c r="NII119" s="200"/>
      <c r="NIJ119" s="200"/>
      <c r="NIK119" s="200"/>
      <c r="NIL119" s="200"/>
      <c r="NIM119" s="200"/>
      <c r="NIN119" s="200"/>
      <c r="NIO119" s="200"/>
      <c r="NIP119" s="200"/>
      <c r="NIQ119" s="200"/>
      <c r="NIR119" s="200"/>
      <c r="NIS119" s="200"/>
      <c r="NIT119" s="200"/>
      <c r="NIU119" s="200"/>
      <c r="NIV119" s="200"/>
      <c r="NIW119" s="200"/>
      <c r="NIX119" s="200"/>
      <c r="NIY119" s="200"/>
      <c r="NIZ119" s="200"/>
      <c r="NJA119" s="200"/>
      <c r="NJB119" s="200"/>
      <c r="NJC119" s="200"/>
      <c r="NJD119" s="200"/>
      <c r="NJE119" s="200"/>
      <c r="NJF119" s="200"/>
      <c r="NJG119" s="200"/>
      <c r="NJH119" s="200"/>
      <c r="NJI119" s="200"/>
      <c r="NJJ119" s="200"/>
      <c r="NJK119" s="200"/>
      <c r="NJL119" s="200"/>
      <c r="NJM119" s="200"/>
      <c r="NJN119" s="200"/>
      <c r="NJO119" s="200"/>
      <c r="NJP119" s="200"/>
      <c r="NJQ119" s="200"/>
      <c r="NJR119" s="200"/>
      <c r="NJS119" s="200"/>
      <c r="NJT119" s="200"/>
      <c r="NJU119" s="200"/>
      <c r="NJV119" s="200"/>
      <c r="NJW119" s="200"/>
      <c r="NJX119" s="200"/>
      <c r="NJY119" s="200"/>
      <c r="NJZ119" s="200"/>
      <c r="NKA119" s="200"/>
      <c r="NKB119" s="200"/>
      <c r="NKC119" s="200"/>
      <c r="NKD119" s="200"/>
      <c r="NKE119" s="200"/>
      <c r="NKF119" s="200"/>
      <c r="NKG119" s="200"/>
      <c r="NKH119" s="200"/>
      <c r="NKI119" s="200"/>
      <c r="NKJ119" s="200"/>
      <c r="NKK119" s="200"/>
      <c r="NKL119" s="200"/>
      <c r="NKM119" s="200"/>
      <c r="NKN119" s="200"/>
      <c r="NKO119" s="200"/>
      <c r="NKP119" s="200"/>
      <c r="NKQ119" s="200"/>
      <c r="NKR119" s="200"/>
      <c r="NKS119" s="200"/>
      <c r="NKT119" s="200"/>
      <c r="NKU119" s="200"/>
      <c r="NKV119" s="200"/>
      <c r="NKW119" s="200"/>
      <c r="NKX119" s="200"/>
      <c r="NKY119" s="200"/>
      <c r="NKZ119" s="200"/>
      <c r="NLA119" s="200"/>
      <c r="NLB119" s="200"/>
      <c r="NLC119" s="200"/>
      <c r="NLD119" s="200"/>
      <c r="NLE119" s="200"/>
      <c r="NLF119" s="200"/>
      <c r="NLG119" s="200"/>
      <c r="NLH119" s="200"/>
      <c r="NLI119" s="200"/>
      <c r="NLJ119" s="200"/>
      <c r="NLK119" s="200"/>
      <c r="NLL119" s="200"/>
      <c r="NLM119" s="200"/>
      <c r="NLN119" s="200"/>
      <c r="NLO119" s="200"/>
      <c r="NLP119" s="200"/>
      <c r="NLQ119" s="200"/>
      <c r="NLR119" s="200"/>
      <c r="NLS119" s="200"/>
      <c r="NLT119" s="200"/>
      <c r="NLU119" s="200"/>
      <c r="NLV119" s="200"/>
      <c r="NLW119" s="200"/>
      <c r="NLX119" s="200"/>
      <c r="NLY119" s="200"/>
      <c r="NLZ119" s="200"/>
      <c r="NMA119" s="200"/>
      <c r="NMB119" s="200"/>
      <c r="NMC119" s="200"/>
      <c r="NMD119" s="200"/>
      <c r="NME119" s="200"/>
      <c r="NMF119" s="200"/>
      <c r="NMG119" s="200"/>
      <c r="NMH119" s="200"/>
      <c r="NMI119" s="200"/>
      <c r="NMJ119" s="200"/>
      <c r="NMK119" s="200"/>
      <c r="NML119" s="200"/>
      <c r="NMM119" s="200"/>
      <c r="NMN119" s="200"/>
      <c r="NMO119" s="200"/>
      <c r="NMP119" s="200"/>
      <c r="NMQ119" s="200"/>
      <c r="NMR119" s="200"/>
      <c r="NMS119" s="200"/>
      <c r="NMT119" s="200"/>
      <c r="NMU119" s="200"/>
      <c r="NMV119" s="200"/>
      <c r="NMW119" s="200"/>
      <c r="NMX119" s="200"/>
      <c r="NMY119" s="200"/>
      <c r="NMZ119" s="200"/>
      <c r="NNA119" s="200"/>
      <c r="NNB119" s="200"/>
      <c r="NNC119" s="200"/>
      <c r="NND119" s="200"/>
      <c r="NNE119" s="200"/>
      <c r="NNF119" s="200"/>
      <c r="NNG119" s="200"/>
      <c r="NNH119" s="200"/>
      <c r="NNI119" s="200"/>
      <c r="NNJ119" s="200"/>
      <c r="NNK119" s="200"/>
      <c r="NNL119" s="200"/>
      <c r="NNM119" s="200"/>
      <c r="NNN119" s="200"/>
      <c r="NNO119" s="200"/>
      <c r="NNP119" s="200"/>
      <c r="NNQ119" s="200"/>
      <c r="NNR119" s="200"/>
      <c r="NNS119" s="200"/>
      <c r="NNT119" s="200"/>
      <c r="NNU119" s="200"/>
      <c r="NNV119" s="200"/>
      <c r="NNW119" s="200"/>
      <c r="NNX119" s="200"/>
      <c r="NNY119" s="200"/>
      <c r="NNZ119" s="200"/>
      <c r="NOA119" s="200"/>
      <c r="NOB119" s="200"/>
      <c r="NOC119" s="200"/>
      <c r="NOD119" s="200"/>
      <c r="NOE119" s="200"/>
      <c r="NOF119" s="200"/>
      <c r="NOG119" s="200"/>
      <c r="NOH119" s="200"/>
      <c r="NOI119" s="200"/>
      <c r="NOJ119" s="200"/>
      <c r="NOK119" s="200"/>
      <c r="NOL119" s="200"/>
      <c r="NOM119" s="200"/>
      <c r="NON119" s="200"/>
      <c r="NOO119" s="200"/>
      <c r="NOP119" s="200"/>
      <c r="NOQ119" s="200"/>
      <c r="NOR119" s="200"/>
      <c r="NOS119" s="200"/>
      <c r="NOT119" s="200"/>
      <c r="NOU119" s="200"/>
      <c r="NOV119" s="200"/>
      <c r="NOW119" s="200"/>
      <c r="NOX119" s="200"/>
      <c r="NOY119" s="200"/>
      <c r="NOZ119" s="200"/>
      <c r="NPA119" s="200"/>
      <c r="NPB119" s="200"/>
      <c r="NPC119" s="200"/>
      <c r="NPD119" s="200"/>
      <c r="NPE119" s="200"/>
      <c r="NPF119" s="200"/>
      <c r="NPG119" s="200"/>
      <c r="NPH119" s="200"/>
      <c r="NPI119" s="200"/>
      <c r="NPJ119" s="200"/>
      <c r="NPK119" s="200"/>
      <c r="NPL119" s="200"/>
      <c r="NPM119" s="200"/>
      <c r="NPN119" s="200"/>
      <c r="NPO119" s="200"/>
      <c r="NPP119" s="200"/>
      <c r="NPQ119" s="200"/>
      <c r="NPR119" s="200"/>
      <c r="NPS119" s="200"/>
      <c r="NPT119" s="200"/>
      <c r="NPU119" s="200"/>
      <c r="NPV119" s="200"/>
      <c r="NPW119" s="200"/>
      <c r="NPX119" s="200"/>
      <c r="NPY119" s="200"/>
      <c r="NPZ119" s="200"/>
      <c r="NQA119" s="200"/>
      <c r="NQB119" s="200"/>
      <c r="NQC119" s="200"/>
      <c r="NQD119" s="200"/>
      <c r="NQE119" s="200"/>
      <c r="NQF119" s="200"/>
      <c r="NQG119" s="200"/>
      <c r="NQH119" s="200"/>
      <c r="NQI119" s="200"/>
      <c r="NQJ119" s="200"/>
      <c r="NQK119" s="200"/>
      <c r="NQL119" s="200"/>
      <c r="NQM119" s="200"/>
      <c r="NQN119" s="200"/>
      <c r="NQO119" s="200"/>
      <c r="NQP119" s="200"/>
      <c r="NQQ119" s="200"/>
      <c r="NQR119" s="200"/>
      <c r="NQS119" s="200"/>
      <c r="NQT119" s="200"/>
      <c r="NQU119" s="200"/>
      <c r="NQV119" s="200"/>
      <c r="NQW119" s="200"/>
      <c r="NQX119" s="200"/>
      <c r="NQY119" s="200"/>
      <c r="NQZ119" s="200"/>
      <c r="NRA119" s="200"/>
      <c r="NRB119" s="200"/>
      <c r="NRC119" s="200"/>
      <c r="NRD119" s="200"/>
      <c r="NRE119" s="200"/>
      <c r="NRF119" s="200"/>
      <c r="NRG119" s="200"/>
      <c r="NRH119" s="200"/>
      <c r="NRI119" s="200"/>
      <c r="NRJ119" s="200"/>
      <c r="NRK119" s="200"/>
      <c r="NRL119" s="200"/>
      <c r="NRM119" s="200"/>
      <c r="NRN119" s="200"/>
      <c r="NRO119" s="200"/>
      <c r="NRP119" s="200"/>
      <c r="NRQ119" s="200"/>
      <c r="NRR119" s="200"/>
      <c r="NRS119" s="200"/>
      <c r="NRT119" s="200"/>
      <c r="NRU119" s="200"/>
      <c r="NRV119" s="200"/>
      <c r="NRW119" s="200"/>
      <c r="NRX119" s="200"/>
      <c r="NRY119" s="200"/>
      <c r="NRZ119" s="200"/>
      <c r="NSA119" s="200"/>
      <c r="NSB119" s="200"/>
      <c r="NSC119" s="200"/>
      <c r="NSD119" s="200"/>
      <c r="NSE119" s="200"/>
      <c r="NSF119" s="200"/>
      <c r="NSG119" s="200"/>
      <c r="NSH119" s="200"/>
      <c r="NSI119" s="200"/>
      <c r="NSJ119" s="200"/>
      <c r="NSK119" s="200"/>
      <c r="NSL119" s="200"/>
      <c r="NSM119" s="200"/>
      <c r="NSN119" s="200"/>
      <c r="NSO119" s="200"/>
      <c r="NSP119" s="200"/>
      <c r="NSQ119" s="200"/>
      <c r="NSR119" s="200"/>
      <c r="NSS119" s="200"/>
      <c r="NST119" s="200"/>
      <c r="NSU119" s="200"/>
      <c r="NSV119" s="200"/>
      <c r="NSW119" s="200"/>
      <c r="NSX119" s="200"/>
      <c r="NSY119" s="200"/>
      <c r="NSZ119" s="200"/>
      <c r="NTA119" s="200"/>
      <c r="NTB119" s="200"/>
      <c r="NTC119" s="200"/>
      <c r="NTD119" s="200"/>
      <c r="NTE119" s="200"/>
      <c r="NTF119" s="200"/>
      <c r="NTG119" s="200"/>
      <c r="NTH119" s="200"/>
      <c r="NTI119" s="200"/>
      <c r="NTJ119" s="200"/>
      <c r="NTK119" s="200"/>
      <c r="NTL119" s="200"/>
      <c r="NTM119" s="200"/>
      <c r="NTN119" s="200"/>
      <c r="NTO119" s="200"/>
      <c r="NTP119" s="200"/>
      <c r="NTQ119" s="200"/>
      <c r="NTR119" s="200"/>
      <c r="NTS119" s="200"/>
      <c r="NTT119" s="200"/>
      <c r="NTU119" s="200"/>
      <c r="NTV119" s="200"/>
      <c r="NTW119" s="200"/>
      <c r="NTX119" s="200"/>
      <c r="NTY119" s="200"/>
      <c r="NTZ119" s="200"/>
      <c r="NUA119" s="200"/>
      <c r="NUB119" s="200"/>
      <c r="NUC119" s="200"/>
      <c r="NUD119" s="200"/>
      <c r="NUE119" s="200"/>
      <c r="NUF119" s="200"/>
      <c r="NUG119" s="200"/>
      <c r="NUH119" s="200"/>
      <c r="NUI119" s="200"/>
      <c r="NUJ119" s="200"/>
      <c r="NUK119" s="200"/>
      <c r="NUL119" s="200"/>
      <c r="NUM119" s="200"/>
      <c r="NUN119" s="200"/>
      <c r="NUO119" s="200"/>
      <c r="NUP119" s="200"/>
      <c r="NUQ119" s="200"/>
      <c r="NUR119" s="200"/>
      <c r="NUS119" s="200"/>
      <c r="NUT119" s="200"/>
      <c r="NUU119" s="200"/>
      <c r="NUV119" s="200"/>
      <c r="NUW119" s="200"/>
      <c r="NUX119" s="200"/>
      <c r="NUY119" s="200"/>
      <c r="NUZ119" s="200"/>
      <c r="NVA119" s="200"/>
      <c r="NVB119" s="200"/>
      <c r="NVC119" s="200"/>
      <c r="NVD119" s="200"/>
      <c r="NVE119" s="200"/>
      <c r="NVF119" s="200"/>
      <c r="NVG119" s="200"/>
      <c r="NVH119" s="200"/>
      <c r="NVI119" s="200"/>
      <c r="NVJ119" s="200"/>
      <c r="NVK119" s="200"/>
      <c r="NVL119" s="200"/>
      <c r="NVM119" s="200"/>
      <c r="NVN119" s="200"/>
      <c r="NVO119" s="200"/>
      <c r="NVP119" s="200"/>
      <c r="NVQ119" s="200"/>
      <c r="NVR119" s="200"/>
      <c r="NVS119" s="200"/>
      <c r="NVT119" s="200"/>
      <c r="NVU119" s="200"/>
      <c r="NVV119" s="200"/>
      <c r="NVW119" s="200"/>
      <c r="NVX119" s="200"/>
      <c r="NVY119" s="200"/>
      <c r="NVZ119" s="200"/>
      <c r="NWA119" s="200"/>
      <c r="NWB119" s="200"/>
      <c r="NWC119" s="200"/>
      <c r="NWD119" s="200"/>
      <c r="NWE119" s="200"/>
      <c r="NWF119" s="200"/>
      <c r="NWG119" s="200"/>
      <c r="NWH119" s="200"/>
      <c r="NWI119" s="200"/>
      <c r="NWJ119" s="200"/>
      <c r="NWK119" s="200"/>
      <c r="NWL119" s="200"/>
      <c r="NWM119" s="200"/>
      <c r="NWN119" s="200"/>
      <c r="NWO119" s="200"/>
      <c r="NWP119" s="200"/>
      <c r="NWQ119" s="200"/>
      <c r="NWR119" s="200"/>
      <c r="NWS119" s="200"/>
      <c r="NWT119" s="200"/>
      <c r="NWU119" s="200"/>
      <c r="NWV119" s="200"/>
      <c r="NWW119" s="200"/>
      <c r="NWX119" s="200"/>
      <c r="NWY119" s="200"/>
      <c r="NWZ119" s="200"/>
      <c r="NXA119" s="200"/>
      <c r="NXB119" s="200"/>
      <c r="NXC119" s="200"/>
      <c r="NXD119" s="200"/>
      <c r="NXE119" s="200"/>
      <c r="NXF119" s="200"/>
      <c r="NXG119" s="200"/>
      <c r="NXH119" s="200"/>
      <c r="NXI119" s="200"/>
      <c r="NXJ119" s="200"/>
      <c r="NXK119" s="200"/>
      <c r="NXL119" s="200"/>
      <c r="NXM119" s="200"/>
      <c r="NXN119" s="200"/>
      <c r="NXO119" s="200"/>
      <c r="NXP119" s="200"/>
      <c r="NXQ119" s="200"/>
      <c r="NXR119" s="200"/>
      <c r="NXS119" s="200"/>
      <c r="NXT119" s="200"/>
      <c r="NXU119" s="200"/>
      <c r="NXV119" s="200"/>
      <c r="NXW119" s="200"/>
      <c r="NXX119" s="200"/>
      <c r="NXY119" s="200"/>
      <c r="NXZ119" s="200"/>
      <c r="NYA119" s="200"/>
      <c r="NYB119" s="200"/>
      <c r="NYC119" s="200"/>
      <c r="NYD119" s="200"/>
      <c r="NYE119" s="200"/>
      <c r="NYF119" s="200"/>
      <c r="NYG119" s="200"/>
      <c r="NYH119" s="200"/>
      <c r="NYI119" s="200"/>
      <c r="NYJ119" s="200"/>
      <c r="NYK119" s="200"/>
      <c r="NYL119" s="200"/>
      <c r="NYM119" s="200"/>
      <c r="NYN119" s="200"/>
      <c r="NYO119" s="200"/>
      <c r="NYP119" s="200"/>
      <c r="NYQ119" s="200"/>
      <c r="NYR119" s="200"/>
      <c r="NYS119" s="200"/>
      <c r="NYT119" s="200"/>
      <c r="NYU119" s="200"/>
      <c r="NYV119" s="200"/>
      <c r="NYW119" s="200"/>
      <c r="NYX119" s="200"/>
      <c r="NYY119" s="200"/>
      <c r="NYZ119" s="200"/>
      <c r="NZA119" s="200"/>
      <c r="NZB119" s="200"/>
      <c r="NZC119" s="200"/>
      <c r="NZD119" s="200"/>
      <c r="NZE119" s="200"/>
      <c r="NZF119" s="200"/>
      <c r="NZG119" s="200"/>
      <c r="NZH119" s="200"/>
      <c r="NZI119" s="200"/>
      <c r="NZJ119" s="200"/>
      <c r="NZK119" s="200"/>
      <c r="NZL119" s="200"/>
      <c r="NZM119" s="200"/>
      <c r="NZN119" s="200"/>
      <c r="NZO119" s="200"/>
      <c r="NZP119" s="200"/>
      <c r="NZQ119" s="200"/>
      <c r="NZR119" s="200"/>
      <c r="NZS119" s="200"/>
      <c r="NZT119" s="200"/>
      <c r="NZU119" s="200"/>
      <c r="NZV119" s="200"/>
      <c r="NZW119" s="200"/>
      <c r="NZX119" s="200"/>
      <c r="NZY119" s="200"/>
      <c r="NZZ119" s="200"/>
      <c r="OAA119" s="200"/>
      <c r="OAB119" s="200"/>
      <c r="OAC119" s="200"/>
      <c r="OAD119" s="200"/>
      <c r="OAE119" s="200"/>
      <c r="OAF119" s="200"/>
      <c r="OAG119" s="200"/>
      <c r="OAH119" s="200"/>
      <c r="OAI119" s="200"/>
      <c r="OAJ119" s="200"/>
      <c r="OAK119" s="200"/>
      <c r="OAL119" s="200"/>
      <c r="OAM119" s="200"/>
      <c r="OAN119" s="200"/>
      <c r="OAO119" s="200"/>
      <c r="OAP119" s="200"/>
      <c r="OAQ119" s="200"/>
      <c r="OAR119" s="200"/>
      <c r="OAS119" s="200"/>
      <c r="OAT119" s="200"/>
      <c r="OAU119" s="200"/>
      <c r="OAV119" s="200"/>
      <c r="OAW119" s="200"/>
      <c r="OAX119" s="200"/>
      <c r="OAY119" s="200"/>
      <c r="OAZ119" s="200"/>
      <c r="OBA119" s="200"/>
      <c r="OBB119" s="200"/>
      <c r="OBC119" s="200"/>
      <c r="OBD119" s="200"/>
      <c r="OBE119" s="200"/>
      <c r="OBF119" s="200"/>
      <c r="OBG119" s="200"/>
      <c r="OBH119" s="200"/>
      <c r="OBI119" s="200"/>
      <c r="OBJ119" s="200"/>
      <c r="OBK119" s="200"/>
      <c r="OBL119" s="200"/>
      <c r="OBM119" s="200"/>
      <c r="OBN119" s="200"/>
      <c r="OBO119" s="200"/>
      <c r="OBP119" s="200"/>
      <c r="OBQ119" s="200"/>
      <c r="OBR119" s="200"/>
      <c r="OBS119" s="200"/>
      <c r="OBT119" s="200"/>
      <c r="OBU119" s="200"/>
      <c r="OBV119" s="200"/>
      <c r="OBW119" s="200"/>
      <c r="OBX119" s="200"/>
      <c r="OBY119" s="200"/>
      <c r="OBZ119" s="200"/>
      <c r="OCA119" s="200"/>
      <c r="OCB119" s="200"/>
      <c r="OCC119" s="200"/>
      <c r="OCD119" s="200"/>
      <c r="OCE119" s="200"/>
      <c r="OCF119" s="200"/>
      <c r="OCG119" s="200"/>
      <c r="OCH119" s="200"/>
      <c r="OCI119" s="200"/>
      <c r="OCJ119" s="200"/>
      <c r="OCK119" s="200"/>
      <c r="OCL119" s="200"/>
      <c r="OCM119" s="200"/>
      <c r="OCN119" s="200"/>
      <c r="OCO119" s="200"/>
      <c r="OCP119" s="200"/>
      <c r="OCQ119" s="200"/>
      <c r="OCR119" s="200"/>
      <c r="OCS119" s="200"/>
      <c r="OCT119" s="200"/>
      <c r="OCU119" s="200"/>
      <c r="OCV119" s="200"/>
      <c r="OCW119" s="200"/>
      <c r="OCX119" s="200"/>
      <c r="OCY119" s="200"/>
      <c r="OCZ119" s="200"/>
      <c r="ODA119" s="200"/>
      <c r="ODB119" s="200"/>
      <c r="ODC119" s="200"/>
      <c r="ODD119" s="200"/>
      <c r="ODE119" s="200"/>
      <c r="ODF119" s="200"/>
      <c r="ODG119" s="200"/>
      <c r="ODH119" s="200"/>
      <c r="ODI119" s="200"/>
      <c r="ODJ119" s="200"/>
      <c r="ODK119" s="200"/>
      <c r="ODL119" s="200"/>
      <c r="ODM119" s="200"/>
      <c r="ODN119" s="200"/>
      <c r="ODO119" s="200"/>
      <c r="ODP119" s="200"/>
      <c r="ODQ119" s="200"/>
      <c r="ODR119" s="200"/>
      <c r="ODS119" s="200"/>
      <c r="ODT119" s="200"/>
      <c r="ODU119" s="200"/>
      <c r="ODV119" s="200"/>
      <c r="ODW119" s="200"/>
      <c r="ODX119" s="200"/>
      <c r="ODY119" s="200"/>
      <c r="ODZ119" s="200"/>
      <c r="OEA119" s="200"/>
      <c r="OEB119" s="200"/>
      <c r="OEC119" s="200"/>
      <c r="OED119" s="200"/>
      <c r="OEE119" s="200"/>
      <c r="OEF119" s="200"/>
      <c r="OEG119" s="200"/>
      <c r="OEH119" s="200"/>
      <c r="OEI119" s="200"/>
      <c r="OEJ119" s="200"/>
      <c r="OEK119" s="200"/>
      <c r="OEL119" s="200"/>
      <c r="OEM119" s="200"/>
      <c r="OEN119" s="200"/>
      <c r="OEO119" s="200"/>
      <c r="OEP119" s="200"/>
      <c r="OEQ119" s="200"/>
      <c r="OER119" s="200"/>
      <c r="OES119" s="200"/>
      <c r="OET119" s="200"/>
      <c r="OEU119" s="200"/>
      <c r="OEV119" s="200"/>
      <c r="OEW119" s="200"/>
      <c r="OEX119" s="200"/>
      <c r="OEY119" s="200"/>
      <c r="OEZ119" s="200"/>
      <c r="OFA119" s="200"/>
      <c r="OFB119" s="200"/>
      <c r="OFC119" s="200"/>
      <c r="OFD119" s="200"/>
      <c r="OFE119" s="200"/>
      <c r="OFF119" s="200"/>
      <c r="OFG119" s="200"/>
      <c r="OFH119" s="200"/>
      <c r="OFI119" s="200"/>
      <c r="OFJ119" s="200"/>
      <c r="OFK119" s="200"/>
      <c r="OFL119" s="200"/>
      <c r="OFM119" s="200"/>
      <c r="OFN119" s="200"/>
      <c r="OFO119" s="200"/>
      <c r="OFP119" s="200"/>
      <c r="OFQ119" s="200"/>
      <c r="OFR119" s="200"/>
      <c r="OFS119" s="200"/>
      <c r="OFT119" s="200"/>
      <c r="OFU119" s="200"/>
      <c r="OFV119" s="200"/>
      <c r="OFW119" s="200"/>
      <c r="OFX119" s="200"/>
      <c r="OFY119" s="200"/>
      <c r="OFZ119" s="200"/>
      <c r="OGA119" s="200"/>
      <c r="OGB119" s="200"/>
      <c r="OGC119" s="200"/>
      <c r="OGD119" s="200"/>
      <c r="OGE119" s="200"/>
      <c r="OGF119" s="200"/>
      <c r="OGG119" s="200"/>
      <c r="OGH119" s="200"/>
      <c r="OGI119" s="200"/>
      <c r="OGJ119" s="200"/>
      <c r="OGK119" s="200"/>
      <c r="OGL119" s="200"/>
      <c r="OGM119" s="200"/>
      <c r="OGN119" s="200"/>
      <c r="OGO119" s="200"/>
      <c r="OGP119" s="200"/>
      <c r="OGQ119" s="200"/>
      <c r="OGR119" s="200"/>
      <c r="OGS119" s="200"/>
      <c r="OGT119" s="200"/>
      <c r="OGU119" s="200"/>
      <c r="OGV119" s="200"/>
      <c r="OGW119" s="200"/>
      <c r="OGX119" s="200"/>
      <c r="OGY119" s="200"/>
      <c r="OGZ119" s="200"/>
      <c r="OHA119" s="200"/>
      <c r="OHB119" s="200"/>
      <c r="OHC119" s="200"/>
      <c r="OHD119" s="200"/>
      <c r="OHE119" s="200"/>
      <c r="OHF119" s="200"/>
      <c r="OHG119" s="200"/>
      <c r="OHH119" s="200"/>
      <c r="OHI119" s="200"/>
      <c r="OHJ119" s="200"/>
      <c r="OHK119" s="200"/>
      <c r="OHL119" s="200"/>
      <c r="OHM119" s="200"/>
      <c r="OHN119" s="200"/>
      <c r="OHO119" s="200"/>
      <c r="OHP119" s="200"/>
      <c r="OHQ119" s="200"/>
      <c r="OHR119" s="200"/>
      <c r="OHS119" s="200"/>
      <c r="OHT119" s="200"/>
      <c r="OHU119" s="200"/>
      <c r="OHV119" s="200"/>
      <c r="OHW119" s="200"/>
      <c r="OHX119" s="200"/>
      <c r="OHY119" s="200"/>
      <c r="OHZ119" s="200"/>
      <c r="OIA119" s="200"/>
      <c r="OIB119" s="200"/>
      <c r="OIC119" s="200"/>
      <c r="OID119" s="200"/>
      <c r="OIE119" s="200"/>
      <c r="OIF119" s="200"/>
      <c r="OIG119" s="200"/>
      <c r="OIH119" s="200"/>
      <c r="OII119" s="200"/>
      <c r="OIJ119" s="200"/>
      <c r="OIK119" s="200"/>
      <c r="OIL119" s="200"/>
      <c r="OIM119" s="200"/>
      <c r="OIN119" s="200"/>
      <c r="OIO119" s="200"/>
      <c r="OIP119" s="200"/>
      <c r="OIQ119" s="200"/>
      <c r="OIR119" s="200"/>
      <c r="OIS119" s="200"/>
      <c r="OIT119" s="200"/>
      <c r="OIU119" s="200"/>
      <c r="OIV119" s="200"/>
      <c r="OIW119" s="200"/>
      <c r="OIX119" s="200"/>
      <c r="OIY119" s="200"/>
      <c r="OIZ119" s="200"/>
      <c r="OJA119" s="200"/>
      <c r="OJB119" s="200"/>
      <c r="OJC119" s="200"/>
      <c r="OJD119" s="200"/>
      <c r="OJE119" s="200"/>
      <c r="OJF119" s="200"/>
      <c r="OJG119" s="200"/>
      <c r="OJH119" s="200"/>
      <c r="OJI119" s="200"/>
      <c r="OJJ119" s="200"/>
      <c r="OJK119" s="200"/>
      <c r="OJL119" s="200"/>
      <c r="OJM119" s="200"/>
      <c r="OJN119" s="200"/>
      <c r="OJO119" s="200"/>
      <c r="OJP119" s="200"/>
      <c r="OJQ119" s="200"/>
      <c r="OJR119" s="200"/>
      <c r="OJS119" s="200"/>
      <c r="OJT119" s="200"/>
      <c r="OJU119" s="200"/>
      <c r="OJV119" s="200"/>
      <c r="OJW119" s="200"/>
      <c r="OJX119" s="200"/>
      <c r="OJY119" s="200"/>
      <c r="OJZ119" s="200"/>
      <c r="OKA119" s="200"/>
      <c r="OKB119" s="200"/>
      <c r="OKC119" s="200"/>
      <c r="OKD119" s="200"/>
      <c r="OKE119" s="200"/>
      <c r="OKF119" s="200"/>
      <c r="OKG119" s="200"/>
      <c r="OKH119" s="200"/>
      <c r="OKI119" s="200"/>
      <c r="OKJ119" s="200"/>
      <c r="OKK119" s="200"/>
      <c r="OKL119" s="200"/>
      <c r="OKM119" s="200"/>
      <c r="OKN119" s="200"/>
      <c r="OKO119" s="200"/>
      <c r="OKP119" s="200"/>
      <c r="OKQ119" s="200"/>
      <c r="OKR119" s="200"/>
      <c r="OKS119" s="200"/>
      <c r="OKT119" s="200"/>
      <c r="OKU119" s="200"/>
      <c r="OKV119" s="200"/>
      <c r="OKW119" s="200"/>
      <c r="OKX119" s="200"/>
      <c r="OKY119" s="200"/>
      <c r="OKZ119" s="200"/>
      <c r="OLA119" s="200"/>
      <c r="OLB119" s="200"/>
      <c r="OLC119" s="200"/>
      <c r="OLD119" s="200"/>
      <c r="OLE119" s="200"/>
      <c r="OLF119" s="200"/>
      <c r="OLG119" s="200"/>
      <c r="OLH119" s="200"/>
      <c r="OLI119" s="200"/>
      <c r="OLJ119" s="200"/>
      <c r="OLK119" s="200"/>
      <c r="OLL119" s="200"/>
      <c r="OLM119" s="200"/>
      <c r="OLN119" s="200"/>
      <c r="OLO119" s="200"/>
      <c r="OLP119" s="200"/>
      <c r="OLQ119" s="200"/>
      <c r="OLR119" s="200"/>
      <c r="OLS119" s="200"/>
      <c r="OLT119" s="200"/>
      <c r="OLU119" s="200"/>
      <c r="OLV119" s="200"/>
      <c r="OLW119" s="200"/>
      <c r="OLX119" s="200"/>
      <c r="OLY119" s="200"/>
      <c r="OLZ119" s="200"/>
      <c r="OMA119" s="200"/>
      <c r="OMB119" s="200"/>
      <c r="OMC119" s="200"/>
      <c r="OMD119" s="200"/>
      <c r="OME119" s="200"/>
      <c r="OMF119" s="200"/>
      <c r="OMG119" s="200"/>
      <c r="OMH119" s="200"/>
      <c r="OMI119" s="200"/>
      <c r="OMJ119" s="200"/>
      <c r="OMK119" s="200"/>
      <c r="OML119" s="200"/>
      <c r="OMM119" s="200"/>
      <c r="OMN119" s="200"/>
      <c r="OMO119" s="200"/>
      <c r="OMP119" s="200"/>
      <c r="OMQ119" s="200"/>
      <c r="OMR119" s="200"/>
      <c r="OMS119" s="200"/>
      <c r="OMT119" s="200"/>
      <c r="OMU119" s="200"/>
      <c r="OMV119" s="200"/>
      <c r="OMW119" s="200"/>
      <c r="OMX119" s="200"/>
      <c r="OMY119" s="200"/>
      <c r="OMZ119" s="200"/>
      <c r="ONA119" s="200"/>
      <c r="ONB119" s="200"/>
      <c r="ONC119" s="200"/>
      <c r="OND119" s="200"/>
      <c r="ONE119" s="200"/>
      <c r="ONF119" s="200"/>
      <c r="ONG119" s="200"/>
      <c r="ONH119" s="200"/>
      <c r="ONI119" s="200"/>
      <c r="ONJ119" s="200"/>
      <c r="ONK119" s="200"/>
      <c r="ONL119" s="200"/>
      <c r="ONM119" s="200"/>
      <c r="ONN119" s="200"/>
      <c r="ONO119" s="200"/>
      <c r="ONP119" s="200"/>
      <c r="ONQ119" s="200"/>
      <c r="ONR119" s="200"/>
      <c r="ONS119" s="200"/>
      <c r="ONT119" s="200"/>
      <c r="ONU119" s="200"/>
      <c r="ONV119" s="200"/>
      <c r="ONW119" s="200"/>
      <c r="ONX119" s="200"/>
      <c r="ONY119" s="200"/>
      <c r="ONZ119" s="200"/>
      <c r="OOA119" s="200"/>
      <c r="OOB119" s="200"/>
      <c r="OOC119" s="200"/>
      <c r="OOD119" s="200"/>
      <c r="OOE119" s="200"/>
      <c r="OOF119" s="200"/>
      <c r="OOG119" s="200"/>
      <c r="OOH119" s="200"/>
      <c r="OOI119" s="200"/>
      <c r="OOJ119" s="200"/>
      <c r="OOK119" s="200"/>
      <c r="OOL119" s="200"/>
      <c r="OOM119" s="200"/>
      <c r="OON119" s="200"/>
      <c r="OOO119" s="200"/>
      <c r="OOP119" s="200"/>
      <c r="OOQ119" s="200"/>
      <c r="OOR119" s="200"/>
      <c r="OOS119" s="200"/>
      <c r="OOT119" s="200"/>
      <c r="OOU119" s="200"/>
      <c r="OOV119" s="200"/>
      <c r="OOW119" s="200"/>
      <c r="OOX119" s="200"/>
      <c r="OOY119" s="200"/>
      <c r="OOZ119" s="200"/>
      <c r="OPA119" s="200"/>
      <c r="OPB119" s="200"/>
      <c r="OPC119" s="200"/>
      <c r="OPD119" s="200"/>
      <c r="OPE119" s="200"/>
      <c r="OPF119" s="200"/>
      <c r="OPG119" s="200"/>
      <c r="OPH119" s="200"/>
      <c r="OPI119" s="200"/>
      <c r="OPJ119" s="200"/>
      <c r="OPK119" s="200"/>
      <c r="OPL119" s="200"/>
      <c r="OPM119" s="200"/>
      <c r="OPN119" s="200"/>
      <c r="OPO119" s="200"/>
      <c r="OPP119" s="200"/>
      <c r="OPQ119" s="200"/>
      <c r="OPR119" s="200"/>
      <c r="OPS119" s="200"/>
      <c r="OPT119" s="200"/>
      <c r="OPU119" s="200"/>
      <c r="OPV119" s="200"/>
      <c r="OPW119" s="200"/>
      <c r="OPX119" s="200"/>
      <c r="OPY119" s="200"/>
      <c r="OPZ119" s="200"/>
      <c r="OQA119" s="200"/>
      <c r="OQB119" s="200"/>
      <c r="OQC119" s="200"/>
      <c r="OQD119" s="200"/>
      <c r="OQE119" s="200"/>
      <c r="OQF119" s="200"/>
      <c r="OQG119" s="200"/>
      <c r="OQH119" s="200"/>
      <c r="OQI119" s="200"/>
      <c r="OQJ119" s="200"/>
      <c r="OQK119" s="200"/>
      <c r="OQL119" s="200"/>
      <c r="OQM119" s="200"/>
      <c r="OQN119" s="200"/>
      <c r="OQO119" s="200"/>
      <c r="OQP119" s="200"/>
      <c r="OQQ119" s="200"/>
      <c r="OQR119" s="200"/>
      <c r="OQS119" s="200"/>
      <c r="OQT119" s="200"/>
      <c r="OQU119" s="200"/>
      <c r="OQV119" s="200"/>
      <c r="OQW119" s="200"/>
      <c r="OQX119" s="200"/>
      <c r="OQY119" s="200"/>
      <c r="OQZ119" s="200"/>
      <c r="ORA119" s="200"/>
      <c r="ORB119" s="200"/>
      <c r="ORC119" s="200"/>
      <c r="ORD119" s="200"/>
      <c r="ORE119" s="200"/>
      <c r="ORF119" s="200"/>
      <c r="ORG119" s="200"/>
      <c r="ORH119" s="200"/>
      <c r="ORI119" s="200"/>
      <c r="ORJ119" s="200"/>
      <c r="ORK119" s="200"/>
      <c r="ORL119" s="200"/>
      <c r="ORM119" s="200"/>
      <c r="ORN119" s="200"/>
      <c r="ORO119" s="200"/>
      <c r="ORP119" s="200"/>
      <c r="ORQ119" s="200"/>
      <c r="ORR119" s="200"/>
      <c r="ORS119" s="200"/>
      <c r="ORT119" s="200"/>
      <c r="ORU119" s="200"/>
      <c r="ORV119" s="200"/>
      <c r="ORW119" s="200"/>
      <c r="ORX119" s="200"/>
      <c r="ORY119" s="200"/>
      <c r="ORZ119" s="200"/>
      <c r="OSA119" s="200"/>
      <c r="OSB119" s="200"/>
      <c r="OSC119" s="200"/>
      <c r="OSD119" s="200"/>
      <c r="OSE119" s="200"/>
      <c r="OSF119" s="200"/>
      <c r="OSG119" s="200"/>
      <c r="OSH119" s="200"/>
      <c r="OSI119" s="200"/>
      <c r="OSJ119" s="200"/>
      <c r="OSK119" s="200"/>
      <c r="OSL119" s="200"/>
      <c r="OSM119" s="200"/>
      <c r="OSN119" s="200"/>
      <c r="OSO119" s="200"/>
      <c r="OSP119" s="200"/>
      <c r="OSQ119" s="200"/>
      <c r="OSR119" s="200"/>
      <c r="OSS119" s="200"/>
      <c r="OST119" s="200"/>
      <c r="OSU119" s="200"/>
      <c r="OSV119" s="200"/>
      <c r="OSW119" s="200"/>
      <c r="OSX119" s="200"/>
      <c r="OSY119" s="200"/>
      <c r="OSZ119" s="200"/>
      <c r="OTA119" s="200"/>
      <c r="OTB119" s="200"/>
      <c r="OTC119" s="200"/>
      <c r="OTD119" s="200"/>
      <c r="OTE119" s="200"/>
      <c r="OTF119" s="200"/>
      <c r="OTG119" s="200"/>
      <c r="OTH119" s="200"/>
      <c r="OTI119" s="200"/>
      <c r="OTJ119" s="200"/>
      <c r="OTK119" s="200"/>
      <c r="OTL119" s="200"/>
      <c r="OTM119" s="200"/>
      <c r="OTN119" s="200"/>
      <c r="OTO119" s="200"/>
      <c r="OTP119" s="200"/>
      <c r="OTQ119" s="200"/>
      <c r="OTR119" s="200"/>
      <c r="OTS119" s="200"/>
      <c r="OTT119" s="200"/>
      <c r="OTU119" s="200"/>
      <c r="OTV119" s="200"/>
      <c r="OTW119" s="200"/>
      <c r="OTX119" s="200"/>
      <c r="OTY119" s="200"/>
      <c r="OTZ119" s="200"/>
      <c r="OUA119" s="200"/>
      <c r="OUB119" s="200"/>
      <c r="OUC119" s="200"/>
      <c r="OUD119" s="200"/>
      <c r="OUE119" s="200"/>
      <c r="OUF119" s="200"/>
      <c r="OUG119" s="200"/>
      <c r="OUH119" s="200"/>
      <c r="OUI119" s="200"/>
      <c r="OUJ119" s="200"/>
      <c r="OUK119" s="200"/>
      <c r="OUL119" s="200"/>
      <c r="OUM119" s="200"/>
      <c r="OUN119" s="200"/>
      <c r="OUO119" s="200"/>
      <c r="OUP119" s="200"/>
      <c r="OUQ119" s="200"/>
      <c r="OUR119" s="200"/>
      <c r="OUS119" s="200"/>
      <c r="OUT119" s="200"/>
      <c r="OUU119" s="200"/>
      <c r="OUV119" s="200"/>
      <c r="OUW119" s="200"/>
      <c r="OUX119" s="200"/>
      <c r="OUY119" s="200"/>
      <c r="OUZ119" s="200"/>
      <c r="OVA119" s="200"/>
      <c r="OVB119" s="200"/>
      <c r="OVC119" s="200"/>
      <c r="OVD119" s="200"/>
      <c r="OVE119" s="200"/>
      <c r="OVF119" s="200"/>
      <c r="OVG119" s="200"/>
      <c r="OVH119" s="200"/>
      <c r="OVI119" s="200"/>
      <c r="OVJ119" s="200"/>
      <c r="OVK119" s="200"/>
      <c r="OVL119" s="200"/>
      <c r="OVM119" s="200"/>
      <c r="OVN119" s="200"/>
      <c r="OVO119" s="200"/>
      <c r="OVP119" s="200"/>
      <c r="OVQ119" s="200"/>
      <c r="OVR119" s="200"/>
      <c r="OVS119" s="200"/>
      <c r="OVT119" s="200"/>
      <c r="OVU119" s="200"/>
      <c r="OVV119" s="200"/>
      <c r="OVW119" s="200"/>
      <c r="OVX119" s="200"/>
      <c r="OVY119" s="200"/>
      <c r="OVZ119" s="200"/>
      <c r="OWA119" s="200"/>
      <c r="OWB119" s="200"/>
      <c r="OWC119" s="200"/>
      <c r="OWD119" s="200"/>
      <c r="OWE119" s="200"/>
      <c r="OWF119" s="200"/>
      <c r="OWG119" s="200"/>
      <c r="OWH119" s="200"/>
      <c r="OWI119" s="200"/>
      <c r="OWJ119" s="200"/>
      <c r="OWK119" s="200"/>
      <c r="OWL119" s="200"/>
      <c r="OWM119" s="200"/>
      <c r="OWN119" s="200"/>
      <c r="OWO119" s="200"/>
      <c r="OWP119" s="200"/>
      <c r="OWQ119" s="200"/>
      <c r="OWR119" s="200"/>
      <c r="OWS119" s="200"/>
      <c r="OWT119" s="200"/>
      <c r="OWU119" s="200"/>
      <c r="OWV119" s="200"/>
      <c r="OWW119" s="200"/>
      <c r="OWX119" s="200"/>
      <c r="OWY119" s="200"/>
      <c r="OWZ119" s="200"/>
      <c r="OXA119" s="200"/>
      <c r="OXB119" s="200"/>
      <c r="OXC119" s="200"/>
      <c r="OXD119" s="200"/>
      <c r="OXE119" s="200"/>
      <c r="OXF119" s="200"/>
      <c r="OXG119" s="200"/>
      <c r="OXH119" s="200"/>
      <c r="OXI119" s="200"/>
      <c r="OXJ119" s="200"/>
      <c r="OXK119" s="200"/>
      <c r="OXL119" s="200"/>
      <c r="OXM119" s="200"/>
      <c r="OXN119" s="200"/>
      <c r="OXO119" s="200"/>
      <c r="OXP119" s="200"/>
      <c r="OXQ119" s="200"/>
      <c r="OXR119" s="200"/>
      <c r="OXS119" s="200"/>
      <c r="OXT119" s="200"/>
      <c r="OXU119" s="200"/>
      <c r="OXV119" s="200"/>
      <c r="OXW119" s="200"/>
      <c r="OXX119" s="200"/>
      <c r="OXY119" s="200"/>
      <c r="OXZ119" s="200"/>
      <c r="OYA119" s="200"/>
      <c r="OYB119" s="200"/>
      <c r="OYC119" s="200"/>
      <c r="OYD119" s="200"/>
      <c r="OYE119" s="200"/>
      <c r="OYF119" s="200"/>
      <c r="OYG119" s="200"/>
      <c r="OYH119" s="200"/>
      <c r="OYI119" s="200"/>
      <c r="OYJ119" s="200"/>
      <c r="OYK119" s="200"/>
      <c r="OYL119" s="200"/>
      <c r="OYM119" s="200"/>
      <c r="OYN119" s="200"/>
      <c r="OYO119" s="200"/>
      <c r="OYP119" s="200"/>
      <c r="OYQ119" s="200"/>
      <c r="OYR119" s="200"/>
      <c r="OYS119" s="200"/>
      <c r="OYT119" s="200"/>
      <c r="OYU119" s="200"/>
      <c r="OYV119" s="200"/>
      <c r="OYW119" s="200"/>
      <c r="OYX119" s="200"/>
      <c r="OYY119" s="200"/>
      <c r="OYZ119" s="200"/>
      <c r="OZA119" s="200"/>
      <c r="OZB119" s="200"/>
      <c r="OZC119" s="200"/>
      <c r="OZD119" s="200"/>
      <c r="OZE119" s="200"/>
      <c r="OZF119" s="200"/>
      <c r="OZG119" s="200"/>
      <c r="OZH119" s="200"/>
      <c r="OZI119" s="200"/>
      <c r="OZJ119" s="200"/>
      <c r="OZK119" s="200"/>
      <c r="OZL119" s="200"/>
      <c r="OZM119" s="200"/>
      <c r="OZN119" s="200"/>
      <c r="OZO119" s="200"/>
      <c r="OZP119" s="200"/>
      <c r="OZQ119" s="200"/>
      <c r="OZR119" s="200"/>
      <c r="OZS119" s="200"/>
      <c r="OZT119" s="200"/>
      <c r="OZU119" s="200"/>
      <c r="OZV119" s="200"/>
      <c r="OZW119" s="200"/>
      <c r="OZX119" s="200"/>
      <c r="OZY119" s="200"/>
      <c r="OZZ119" s="200"/>
      <c r="PAA119" s="200"/>
      <c r="PAB119" s="200"/>
      <c r="PAC119" s="200"/>
      <c r="PAD119" s="200"/>
      <c r="PAE119" s="200"/>
      <c r="PAF119" s="200"/>
      <c r="PAG119" s="200"/>
      <c r="PAH119" s="200"/>
      <c r="PAI119" s="200"/>
      <c r="PAJ119" s="200"/>
      <c r="PAK119" s="200"/>
      <c r="PAL119" s="200"/>
      <c r="PAM119" s="200"/>
      <c r="PAN119" s="200"/>
      <c r="PAO119" s="200"/>
      <c r="PAP119" s="200"/>
      <c r="PAQ119" s="200"/>
      <c r="PAR119" s="200"/>
      <c r="PAS119" s="200"/>
      <c r="PAT119" s="200"/>
      <c r="PAU119" s="200"/>
      <c r="PAV119" s="200"/>
      <c r="PAW119" s="200"/>
      <c r="PAX119" s="200"/>
      <c r="PAY119" s="200"/>
      <c r="PAZ119" s="200"/>
      <c r="PBA119" s="200"/>
      <c r="PBB119" s="200"/>
      <c r="PBC119" s="200"/>
      <c r="PBD119" s="200"/>
      <c r="PBE119" s="200"/>
      <c r="PBF119" s="200"/>
      <c r="PBG119" s="200"/>
      <c r="PBH119" s="200"/>
      <c r="PBI119" s="200"/>
      <c r="PBJ119" s="200"/>
      <c r="PBK119" s="200"/>
      <c r="PBL119" s="200"/>
      <c r="PBM119" s="200"/>
      <c r="PBN119" s="200"/>
      <c r="PBO119" s="200"/>
      <c r="PBP119" s="200"/>
      <c r="PBQ119" s="200"/>
      <c r="PBR119" s="200"/>
      <c r="PBS119" s="200"/>
      <c r="PBT119" s="200"/>
      <c r="PBU119" s="200"/>
      <c r="PBV119" s="200"/>
      <c r="PBW119" s="200"/>
      <c r="PBX119" s="200"/>
      <c r="PBY119" s="200"/>
      <c r="PBZ119" s="200"/>
      <c r="PCA119" s="200"/>
      <c r="PCB119" s="200"/>
      <c r="PCC119" s="200"/>
      <c r="PCD119" s="200"/>
      <c r="PCE119" s="200"/>
      <c r="PCF119" s="200"/>
      <c r="PCG119" s="200"/>
      <c r="PCH119" s="200"/>
      <c r="PCI119" s="200"/>
      <c r="PCJ119" s="200"/>
      <c r="PCK119" s="200"/>
      <c r="PCL119" s="200"/>
      <c r="PCM119" s="200"/>
      <c r="PCN119" s="200"/>
      <c r="PCO119" s="200"/>
      <c r="PCP119" s="200"/>
      <c r="PCQ119" s="200"/>
      <c r="PCR119" s="200"/>
      <c r="PCS119" s="200"/>
      <c r="PCT119" s="200"/>
      <c r="PCU119" s="200"/>
      <c r="PCV119" s="200"/>
      <c r="PCW119" s="200"/>
      <c r="PCX119" s="200"/>
      <c r="PCY119" s="200"/>
      <c r="PCZ119" s="200"/>
      <c r="PDA119" s="200"/>
      <c r="PDB119" s="200"/>
      <c r="PDC119" s="200"/>
      <c r="PDD119" s="200"/>
      <c r="PDE119" s="200"/>
      <c r="PDF119" s="200"/>
      <c r="PDG119" s="200"/>
      <c r="PDH119" s="200"/>
      <c r="PDI119" s="200"/>
      <c r="PDJ119" s="200"/>
      <c r="PDK119" s="200"/>
      <c r="PDL119" s="200"/>
      <c r="PDM119" s="200"/>
      <c r="PDN119" s="200"/>
      <c r="PDO119" s="200"/>
      <c r="PDP119" s="200"/>
      <c r="PDQ119" s="200"/>
      <c r="PDR119" s="200"/>
      <c r="PDS119" s="200"/>
      <c r="PDT119" s="200"/>
      <c r="PDU119" s="200"/>
      <c r="PDV119" s="200"/>
      <c r="PDW119" s="200"/>
      <c r="PDX119" s="200"/>
      <c r="PDY119" s="200"/>
      <c r="PDZ119" s="200"/>
      <c r="PEA119" s="200"/>
      <c r="PEB119" s="200"/>
      <c r="PEC119" s="200"/>
      <c r="PED119" s="200"/>
      <c r="PEE119" s="200"/>
      <c r="PEF119" s="200"/>
      <c r="PEG119" s="200"/>
      <c r="PEH119" s="200"/>
      <c r="PEI119" s="200"/>
      <c r="PEJ119" s="200"/>
      <c r="PEK119" s="200"/>
      <c r="PEL119" s="200"/>
      <c r="PEM119" s="200"/>
      <c r="PEN119" s="200"/>
      <c r="PEO119" s="200"/>
      <c r="PEP119" s="200"/>
      <c r="PEQ119" s="200"/>
      <c r="PER119" s="200"/>
      <c r="PES119" s="200"/>
      <c r="PET119" s="200"/>
      <c r="PEU119" s="200"/>
      <c r="PEV119" s="200"/>
      <c r="PEW119" s="200"/>
      <c r="PEX119" s="200"/>
      <c r="PEY119" s="200"/>
      <c r="PEZ119" s="200"/>
      <c r="PFA119" s="200"/>
      <c r="PFB119" s="200"/>
      <c r="PFC119" s="200"/>
      <c r="PFD119" s="200"/>
      <c r="PFE119" s="200"/>
      <c r="PFF119" s="200"/>
      <c r="PFG119" s="200"/>
      <c r="PFH119" s="200"/>
      <c r="PFI119" s="200"/>
      <c r="PFJ119" s="200"/>
      <c r="PFK119" s="200"/>
      <c r="PFL119" s="200"/>
      <c r="PFM119" s="200"/>
      <c r="PFN119" s="200"/>
      <c r="PFO119" s="200"/>
      <c r="PFP119" s="200"/>
      <c r="PFQ119" s="200"/>
      <c r="PFR119" s="200"/>
      <c r="PFS119" s="200"/>
      <c r="PFT119" s="200"/>
      <c r="PFU119" s="200"/>
      <c r="PFV119" s="200"/>
      <c r="PFW119" s="200"/>
      <c r="PFX119" s="200"/>
      <c r="PFY119" s="200"/>
      <c r="PFZ119" s="200"/>
      <c r="PGA119" s="200"/>
      <c r="PGB119" s="200"/>
      <c r="PGC119" s="200"/>
      <c r="PGD119" s="200"/>
      <c r="PGE119" s="200"/>
      <c r="PGF119" s="200"/>
      <c r="PGG119" s="200"/>
      <c r="PGH119" s="200"/>
      <c r="PGI119" s="200"/>
      <c r="PGJ119" s="200"/>
      <c r="PGK119" s="200"/>
      <c r="PGL119" s="200"/>
      <c r="PGM119" s="200"/>
      <c r="PGN119" s="200"/>
      <c r="PGO119" s="200"/>
      <c r="PGP119" s="200"/>
      <c r="PGQ119" s="200"/>
      <c r="PGR119" s="200"/>
      <c r="PGS119" s="200"/>
      <c r="PGT119" s="200"/>
      <c r="PGU119" s="200"/>
      <c r="PGV119" s="200"/>
      <c r="PGW119" s="200"/>
      <c r="PGX119" s="200"/>
      <c r="PGY119" s="200"/>
      <c r="PGZ119" s="200"/>
      <c r="PHA119" s="200"/>
      <c r="PHB119" s="200"/>
      <c r="PHC119" s="200"/>
      <c r="PHD119" s="200"/>
      <c r="PHE119" s="200"/>
      <c r="PHF119" s="200"/>
      <c r="PHG119" s="200"/>
      <c r="PHH119" s="200"/>
      <c r="PHI119" s="200"/>
      <c r="PHJ119" s="200"/>
      <c r="PHK119" s="200"/>
      <c r="PHL119" s="200"/>
      <c r="PHM119" s="200"/>
      <c r="PHN119" s="200"/>
      <c r="PHO119" s="200"/>
      <c r="PHP119" s="200"/>
      <c r="PHQ119" s="200"/>
      <c r="PHR119" s="200"/>
      <c r="PHS119" s="200"/>
      <c r="PHT119" s="200"/>
      <c r="PHU119" s="200"/>
      <c r="PHV119" s="200"/>
      <c r="PHW119" s="200"/>
      <c r="PHX119" s="200"/>
      <c r="PHY119" s="200"/>
      <c r="PHZ119" s="200"/>
      <c r="PIA119" s="200"/>
      <c r="PIB119" s="200"/>
      <c r="PIC119" s="200"/>
      <c r="PID119" s="200"/>
      <c r="PIE119" s="200"/>
      <c r="PIF119" s="200"/>
      <c r="PIG119" s="200"/>
      <c r="PIH119" s="200"/>
      <c r="PII119" s="200"/>
      <c r="PIJ119" s="200"/>
      <c r="PIK119" s="200"/>
      <c r="PIL119" s="200"/>
      <c r="PIM119" s="200"/>
      <c r="PIN119" s="200"/>
      <c r="PIO119" s="200"/>
      <c r="PIP119" s="200"/>
      <c r="PIQ119" s="200"/>
      <c r="PIR119" s="200"/>
      <c r="PIS119" s="200"/>
      <c r="PIT119" s="200"/>
      <c r="PIU119" s="200"/>
      <c r="PIV119" s="200"/>
      <c r="PIW119" s="200"/>
      <c r="PIX119" s="200"/>
      <c r="PIY119" s="200"/>
      <c r="PIZ119" s="200"/>
      <c r="PJA119" s="200"/>
      <c r="PJB119" s="200"/>
      <c r="PJC119" s="200"/>
      <c r="PJD119" s="200"/>
      <c r="PJE119" s="200"/>
      <c r="PJF119" s="200"/>
      <c r="PJG119" s="200"/>
      <c r="PJH119" s="200"/>
      <c r="PJI119" s="200"/>
      <c r="PJJ119" s="200"/>
      <c r="PJK119" s="200"/>
      <c r="PJL119" s="200"/>
      <c r="PJM119" s="200"/>
      <c r="PJN119" s="200"/>
      <c r="PJO119" s="200"/>
      <c r="PJP119" s="200"/>
      <c r="PJQ119" s="200"/>
      <c r="PJR119" s="200"/>
      <c r="PJS119" s="200"/>
      <c r="PJT119" s="200"/>
      <c r="PJU119" s="200"/>
      <c r="PJV119" s="200"/>
      <c r="PJW119" s="200"/>
      <c r="PJX119" s="200"/>
      <c r="PJY119" s="200"/>
      <c r="PJZ119" s="200"/>
      <c r="PKA119" s="200"/>
      <c r="PKB119" s="200"/>
      <c r="PKC119" s="200"/>
      <c r="PKD119" s="200"/>
      <c r="PKE119" s="200"/>
      <c r="PKF119" s="200"/>
      <c r="PKG119" s="200"/>
      <c r="PKH119" s="200"/>
      <c r="PKI119" s="200"/>
      <c r="PKJ119" s="200"/>
      <c r="PKK119" s="200"/>
      <c r="PKL119" s="200"/>
      <c r="PKM119" s="200"/>
      <c r="PKN119" s="200"/>
      <c r="PKO119" s="200"/>
      <c r="PKP119" s="200"/>
      <c r="PKQ119" s="200"/>
      <c r="PKR119" s="200"/>
      <c r="PKS119" s="200"/>
      <c r="PKT119" s="200"/>
      <c r="PKU119" s="200"/>
      <c r="PKV119" s="200"/>
      <c r="PKW119" s="200"/>
      <c r="PKX119" s="200"/>
      <c r="PKY119" s="200"/>
      <c r="PKZ119" s="200"/>
      <c r="PLA119" s="200"/>
      <c r="PLB119" s="200"/>
      <c r="PLC119" s="200"/>
      <c r="PLD119" s="200"/>
      <c r="PLE119" s="200"/>
      <c r="PLF119" s="200"/>
      <c r="PLG119" s="200"/>
      <c r="PLH119" s="200"/>
      <c r="PLI119" s="200"/>
      <c r="PLJ119" s="200"/>
      <c r="PLK119" s="200"/>
      <c r="PLL119" s="200"/>
      <c r="PLM119" s="200"/>
      <c r="PLN119" s="200"/>
      <c r="PLO119" s="200"/>
      <c r="PLP119" s="200"/>
      <c r="PLQ119" s="200"/>
      <c r="PLR119" s="200"/>
      <c r="PLS119" s="200"/>
      <c r="PLT119" s="200"/>
      <c r="PLU119" s="200"/>
      <c r="PLV119" s="200"/>
      <c r="PLW119" s="200"/>
      <c r="PLX119" s="200"/>
      <c r="PLY119" s="200"/>
      <c r="PLZ119" s="200"/>
      <c r="PMA119" s="200"/>
      <c r="PMB119" s="200"/>
      <c r="PMC119" s="200"/>
      <c r="PMD119" s="200"/>
      <c r="PME119" s="200"/>
      <c r="PMF119" s="200"/>
      <c r="PMG119" s="200"/>
      <c r="PMH119" s="200"/>
      <c r="PMI119" s="200"/>
      <c r="PMJ119" s="200"/>
      <c r="PMK119" s="200"/>
      <c r="PML119" s="200"/>
      <c r="PMM119" s="200"/>
      <c r="PMN119" s="200"/>
      <c r="PMO119" s="200"/>
      <c r="PMP119" s="200"/>
      <c r="PMQ119" s="200"/>
      <c r="PMR119" s="200"/>
      <c r="PMS119" s="200"/>
      <c r="PMT119" s="200"/>
      <c r="PMU119" s="200"/>
      <c r="PMV119" s="200"/>
      <c r="PMW119" s="200"/>
      <c r="PMX119" s="200"/>
      <c r="PMY119" s="200"/>
      <c r="PMZ119" s="200"/>
      <c r="PNA119" s="200"/>
      <c r="PNB119" s="200"/>
      <c r="PNC119" s="200"/>
      <c r="PND119" s="200"/>
      <c r="PNE119" s="200"/>
      <c r="PNF119" s="200"/>
      <c r="PNG119" s="200"/>
      <c r="PNH119" s="200"/>
      <c r="PNI119" s="200"/>
      <c r="PNJ119" s="200"/>
      <c r="PNK119" s="200"/>
      <c r="PNL119" s="200"/>
      <c r="PNM119" s="200"/>
      <c r="PNN119" s="200"/>
      <c r="PNO119" s="200"/>
      <c r="PNP119" s="200"/>
      <c r="PNQ119" s="200"/>
      <c r="PNR119" s="200"/>
      <c r="PNS119" s="200"/>
      <c r="PNT119" s="200"/>
      <c r="PNU119" s="200"/>
      <c r="PNV119" s="200"/>
      <c r="PNW119" s="200"/>
      <c r="PNX119" s="200"/>
      <c r="PNY119" s="200"/>
      <c r="PNZ119" s="200"/>
      <c r="POA119" s="200"/>
      <c r="POB119" s="200"/>
      <c r="POC119" s="200"/>
      <c r="POD119" s="200"/>
      <c r="POE119" s="200"/>
      <c r="POF119" s="200"/>
      <c r="POG119" s="200"/>
      <c r="POH119" s="200"/>
      <c r="POI119" s="200"/>
      <c r="POJ119" s="200"/>
      <c r="POK119" s="200"/>
      <c r="POL119" s="200"/>
      <c r="POM119" s="200"/>
      <c r="PON119" s="200"/>
      <c r="POO119" s="200"/>
      <c r="POP119" s="200"/>
      <c r="POQ119" s="200"/>
      <c r="POR119" s="200"/>
      <c r="POS119" s="200"/>
      <c r="POT119" s="200"/>
      <c r="POU119" s="200"/>
      <c r="POV119" s="200"/>
      <c r="POW119" s="200"/>
      <c r="POX119" s="200"/>
      <c r="POY119" s="200"/>
      <c r="POZ119" s="200"/>
      <c r="PPA119" s="200"/>
      <c r="PPB119" s="200"/>
      <c r="PPC119" s="200"/>
      <c r="PPD119" s="200"/>
      <c r="PPE119" s="200"/>
      <c r="PPF119" s="200"/>
      <c r="PPG119" s="200"/>
      <c r="PPH119" s="200"/>
      <c r="PPI119" s="200"/>
      <c r="PPJ119" s="200"/>
      <c r="PPK119" s="200"/>
      <c r="PPL119" s="200"/>
      <c r="PPM119" s="200"/>
      <c r="PPN119" s="200"/>
      <c r="PPO119" s="200"/>
      <c r="PPP119" s="200"/>
      <c r="PPQ119" s="200"/>
      <c r="PPR119" s="200"/>
      <c r="PPS119" s="200"/>
      <c r="PPT119" s="200"/>
      <c r="PPU119" s="200"/>
      <c r="PPV119" s="200"/>
      <c r="PPW119" s="200"/>
      <c r="PPX119" s="200"/>
      <c r="PPY119" s="200"/>
      <c r="PPZ119" s="200"/>
      <c r="PQA119" s="200"/>
      <c r="PQB119" s="200"/>
      <c r="PQC119" s="200"/>
      <c r="PQD119" s="200"/>
      <c r="PQE119" s="200"/>
      <c r="PQF119" s="200"/>
      <c r="PQG119" s="200"/>
      <c r="PQH119" s="200"/>
      <c r="PQI119" s="200"/>
      <c r="PQJ119" s="200"/>
      <c r="PQK119" s="200"/>
      <c r="PQL119" s="200"/>
      <c r="PQM119" s="200"/>
      <c r="PQN119" s="200"/>
      <c r="PQO119" s="200"/>
      <c r="PQP119" s="200"/>
      <c r="PQQ119" s="200"/>
      <c r="PQR119" s="200"/>
      <c r="PQS119" s="200"/>
      <c r="PQT119" s="200"/>
      <c r="PQU119" s="200"/>
      <c r="PQV119" s="200"/>
      <c r="PQW119" s="200"/>
      <c r="PQX119" s="200"/>
      <c r="PQY119" s="200"/>
      <c r="PQZ119" s="200"/>
      <c r="PRA119" s="200"/>
      <c r="PRB119" s="200"/>
      <c r="PRC119" s="200"/>
      <c r="PRD119" s="200"/>
      <c r="PRE119" s="200"/>
      <c r="PRF119" s="200"/>
      <c r="PRG119" s="200"/>
      <c r="PRH119" s="200"/>
      <c r="PRI119" s="200"/>
      <c r="PRJ119" s="200"/>
      <c r="PRK119" s="200"/>
      <c r="PRL119" s="200"/>
      <c r="PRM119" s="200"/>
      <c r="PRN119" s="200"/>
      <c r="PRO119" s="200"/>
      <c r="PRP119" s="200"/>
      <c r="PRQ119" s="200"/>
      <c r="PRR119" s="200"/>
      <c r="PRS119" s="200"/>
      <c r="PRT119" s="200"/>
      <c r="PRU119" s="200"/>
      <c r="PRV119" s="200"/>
      <c r="PRW119" s="200"/>
      <c r="PRX119" s="200"/>
      <c r="PRY119" s="200"/>
      <c r="PRZ119" s="200"/>
      <c r="PSA119" s="200"/>
      <c r="PSB119" s="200"/>
      <c r="PSC119" s="200"/>
      <c r="PSD119" s="200"/>
      <c r="PSE119" s="200"/>
      <c r="PSF119" s="200"/>
      <c r="PSG119" s="200"/>
      <c r="PSH119" s="200"/>
      <c r="PSI119" s="200"/>
      <c r="PSJ119" s="200"/>
      <c r="PSK119" s="200"/>
      <c r="PSL119" s="200"/>
      <c r="PSM119" s="200"/>
      <c r="PSN119" s="200"/>
      <c r="PSO119" s="200"/>
      <c r="PSP119" s="200"/>
      <c r="PSQ119" s="200"/>
      <c r="PSR119" s="200"/>
      <c r="PSS119" s="200"/>
      <c r="PST119" s="200"/>
      <c r="PSU119" s="200"/>
      <c r="PSV119" s="200"/>
      <c r="PSW119" s="200"/>
      <c r="PSX119" s="200"/>
      <c r="PSY119" s="200"/>
      <c r="PSZ119" s="200"/>
      <c r="PTA119" s="200"/>
      <c r="PTB119" s="200"/>
      <c r="PTC119" s="200"/>
      <c r="PTD119" s="200"/>
      <c r="PTE119" s="200"/>
      <c r="PTF119" s="200"/>
      <c r="PTG119" s="200"/>
      <c r="PTH119" s="200"/>
      <c r="PTI119" s="200"/>
      <c r="PTJ119" s="200"/>
      <c r="PTK119" s="200"/>
      <c r="PTL119" s="200"/>
      <c r="PTM119" s="200"/>
      <c r="PTN119" s="200"/>
      <c r="PTO119" s="200"/>
      <c r="PTP119" s="200"/>
      <c r="PTQ119" s="200"/>
      <c r="PTR119" s="200"/>
      <c r="PTS119" s="200"/>
      <c r="PTT119" s="200"/>
      <c r="PTU119" s="200"/>
      <c r="PTV119" s="200"/>
      <c r="PTW119" s="200"/>
      <c r="PTX119" s="200"/>
      <c r="PTY119" s="200"/>
      <c r="PTZ119" s="200"/>
      <c r="PUA119" s="200"/>
      <c r="PUB119" s="200"/>
      <c r="PUC119" s="200"/>
      <c r="PUD119" s="200"/>
      <c r="PUE119" s="200"/>
      <c r="PUF119" s="200"/>
      <c r="PUG119" s="200"/>
      <c r="PUH119" s="200"/>
      <c r="PUI119" s="200"/>
      <c r="PUJ119" s="200"/>
      <c r="PUK119" s="200"/>
      <c r="PUL119" s="200"/>
      <c r="PUM119" s="200"/>
      <c r="PUN119" s="200"/>
      <c r="PUO119" s="200"/>
      <c r="PUP119" s="200"/>
      <c r="PUQ119" s="200"/>
      <c r="PUR119" s="200"/>
      <c r="PUS119" s="200"/>
      <c r="PUT119" s="200"/>
      <c r="PUU119" s="200"/>
      <c r="PUV119" s="200"/>
      <c r="PUW119" s="200"/>
      <c r="PUX119" s="200"/>
      <c r="PUY119" s="200"/>
      <c r="PUZ119" s="200"/>
      <c r="PVA119" s="200"/>
      <c r="PVB119" s="200"/>
      <c r="PVC119" s="200"/>
      <c r="PVD119" s="200"/>
      <c r="PVE119" s="200"/>
      <c r="PVF119" s="200"/>
      <c r="PVG119" s="200"/>
      <c r="PVH119" s="200"/>
      <c r="PVI119" s="200"/>
      <c r="PVJ119" s="200"/>
      <c r="PVK119" s="200"/>
      <c r="PVL119" s="200"/>
      <c r="PVM119" s="200"/>
      <c r="PVN119" s="200"/>
      <c r="PVO119" s="200"/>
      <c r="PVP119" s="200"/>
      <c r="PVQ119" s="200"/>
      <c r="PVR119" s="200"/>
      <c r="PVS119" s="200"/>
      <c r="PVT119" s="200"/>
      <c r="PVU119" s="200"/>
      <c r="PVV119" s="200"/>
      <c r="PVW119" s="200"/>
      <c r="PVX119" s="200"/>
      <c r="PVY119" s="200"/>
      <c r="PVZ119" s="200"/>
      <c r="PWA119" s="200"/>
      <c r="PWB119" s="200"/>
      <c r="PWC119" s="200"/>
      <c r="PWD119" s="200"/>
      <c r="PWE119" s="200"/>
      <c r="PWF119" s="200"/>
      <c r="PWG119" s="200"/>
      <c r="PWH119" s="200"/>
      <c r="PWI119" s="200"/>
      <c r="PWJ119" s="200"/>
      <c r="PWK119" s="200"/>
      <c r="PWL119" s="200"/>
      <c r="PWM119" s="200"/>
      <c r="PWN119" s="200"/>
      <c r="PWO119" s="200"/>
      <c r="PWP119" s="200"/>
      <c r="PWQ119" s="200"/>
      <c r="PWR119" s="200"/>
      <c r="PWS119" s="200"/>
      <c r="PWT119" s="200"/>
      <c r="PWU119" s="200"/>
      <c r="PWV119" s="200"/>
      <c r="PWW119" s="200"/>
      <c r="PWX119" s="200"/>
      <c r="PWY119" s="200"/>
      <c r="PWZ119" s="200"/>
      <c r="PXA119" s="200"/>
      <c r="PXB119" s="200"/>
      <c r="PXC119" s="200"/>
      <c r="PXD119" s="200"/>
      <c r="PXE119" s="200"/>
      <c r="PXF119" s="200"/>
      <c r="PXG119" s="200"/>
      <c r="PXH119" s="200"/>
      <c r="PXI119" s="200"/>
      <c r="PXJ119" s="200"/>
      <c r="PXK119" s="200"/>
      <c r="PXL119" s="200"/>
      <c r="PXM119" s="200"/>
      <c r="PXN119" s="200"/>
      <c r="PXO119" s="200"/>
      <c r="PXP119" s="200"/>
      <c r="PXQ119" s="200"/>
      <c r="PXR119" s="200"/>
      <c r="PXS119" s="200"/>
      <c r="PXT119" s="200"/>
      <c r="PXU119" s="200"/>
      <c r="PXV119" s="200"/>
      <c r="PXW119" s="200"/>
      <c r="PXX119" s="200"/>
      <c r="PXY119" s="200"/>
      <c r="PXZ119" s="200"/>
      <c r="PYA119" s="200"/>
      <c r="PYB119" s="200"/>
      <c r="PYC119" s="200"/>
      <c r="PYD119" s="200"/>
      <c r="PYE119" s="200"/>
      <c r="PYF119" s="200"/>
      <c r="PYG119" s="200"/>
      <c r="PYH119" s="200"/>
      <c r="PYI119" s="200"/>
      <c r="PYJ119" s="200"/>
      <c r="PYK119" s="200"/>
      <c r="PYL119" s="200"/>
      <c r="PYM119" s="200"/>
      <c r="PYN119" s="200"/>
      <c r="PYO119" s="200"/>
      <c r="PYP119" s="200"/>
      <c r="PYQ119" s="200"/>
      <c r="PYR119" s="200"/>
      <c r="PYS119" s="200"/>
      <c r="PYT119" s="200"/>
      <c r="PYU119" s="200"/>
      <c r="PYV119" s="200"/>
      <c r="PYW119" s="200"/>
      <c r="PYX119" s="200"/>
      <c r="PYY119" s="200"/>
      <c r="PYZ119" s="200"/>
      <c r="PZA119" s="200"/>
      <c r="PZB119" s="200"/>
      <c r="PZC119" s="200"/>
      <c r="PZD119" s="200"/>
      <c r="PZE119" s="200"/>
      <c r="PZF119" s="200"/>
      <c r="PZG119" s="200"/>
      <c r="PZH119" s="200"/>
      <c r="PZI119" s="200"/>
      <c r="PZJ119" s="200"/>
      <c r="PZK119" s="200"/>
      <c r="PZL119" s="200"/>
      <c r="PZM119" s="200"/>
      <c r="PZN119" s="200"/>
      <c r="PZO119" s="200"/>
      <c r="PZP119" s="200"/>
      <c r="PZQ119" s="200"/>
      <c r="PZR119" s="200"/>
      <c r="PZS119" s="200"/>
      <c r="PZT119" s="200"/>
      <c r="PZU119" s="200"/>
      <c r="PZV119" s="200"/>
      <c r="PZW119" s="200"/>
      <c r="PZX119" s="200"/>
      <c r="PZY119" s="200"/>
      <c r="PZZ119" s="200"/>
      <c r="QAA119" s="200"/>
      <c r="QAB119" s="200"/>
      <c r="QAC119" s="200"/>
      <c r="QAD119" s="200"/>
      <c r="QAE119" s="200"/>
      <c r="QAF119" s="200"/>
      <c r="QAG119" s="200"/>
      <c r="QAH119" s="200"/>
      <c r="QAI119" s="200"/>
      <c r="QAJ119" s="200"/>
      <c r="QAK119" s="200"/>
      <c r="QAL119" s="200"/>
      <c r="QAM119" s="200"/>
      <c r="QAN119" s="200"/>
      <c r="QAO119" s="200"/>
      <c r="QAP119" s="200"/>
      <c r="QAQ119" s="200"/>
      <c r="QAR119" s="200"/>
      <c r="QAS119" s="200"/>
      <c r="QAT119" s="200"/>
      <c r="QAU119" s="200"/>
      <c r="QAV119" s="200"/>
      <c r="QAW119" s="200"/>
      <c r="QAX119" s="200"/>
      <c r="QAY119" s="200"/>
      <c r="QAZ119" s="200"/>
      <c r="QBA119" s="200"/>
      <c r="QBB119" s="200"/>
      <c r="QBC119" s="200"/>
      <c r="QBD119" s="200"/>
      <c r="QBE119" s="200"/>
      <c r="QBF119" s="200"/>
      <c r="QBG119" s="200"/>
      <c r="QBH119" s="200"/>
      <c r="QBI119" s="200"/>
      <c r="QBJ119" s="200"/>
      <c r="QBK119" s="200"/>
      <c r="QBL119" s="200"/>
      <c r="QBM119" s="200"/>
      <c r="QBN119" s="200"/>
      <c r="QBO119" s="200"/>
      <c r="QBP119" s="200"/>
      <c r="QBQ119" s="200"/>
      <c r="QBR119" s="200"/>
      <c r="QBS119" s="200"/>
      <c r="QBT119" s="200"/>
      <c r="QBU119" s="200"/>
      <c r="QBV119" s="200"/>
      <c r="QBW119" s="200"/>
      <c r="QBX119" s="200"/>
      <c r="QBY119" s="200"/>
      <c r="QBZ119" s="200"/>
      <c r="QCA119" s="200"/>
      <c r="QCB119" s="200"/>
      <c r="QCC119" s="200"/>
      <c r="QCD119" s="200"/>
      <c r="QCE119" s="200"/>
      <c r="QCF119" s="200"/>
      <c r="QCG119" s="200"/>
      <c r="QCH119" s="200"/>
      <c r="QCI119" s="200"/>
      <c r="QCJ119" s="200"/>
      <c r="QCK119" s="200"/>
      <c r="QCL119" s="200"/>
      <c r="QCM119" s="200"/>
      <c r="QCN119" s="200"/>
      <c r="QCO119" s="200"/>
      <c r="QCP119" s="200"/>
      <c r="QCQ119" s="200"/>
      <c r="QCR119" s="200"/>
      <c r="QCS119" s="200"/>
      <c r="QCT119" s="200"/>
      <c r="QCU119" s="200"/>
      <c r="QCV119" s="200"/>
      <c r="QCW119" s="200"/>
      <c r="QCX119" s="200"/>
      <c r="QCY119" s="200"/>
      <c r="QCZ119" s="200"/>
      <c r="QDA119" s="200"/>
      <c r="QDB119" s="200"/>
      <c r="QDC119" s="200"/>
      <c r="QDD119" s="200"/>
      <c r="QDE119" s="200"/>
      <c r="QDF119" s="200"/>
      <c r="QDG119" s="200"/>
      <c r="QDH119" s="200"/>
      <c r="QDI119" s="200"/>
      <c r="QDJ119" s="200"/>
      <c r="QDK119" s="200"/>
      <c r="QDL119" s="200"/>
      <c r="QDM119" s="200"/>
      <c r="QDN119" s="200"/>
      <c r="QDO119" s="200"/>
      <c r="QDP119" s="200"/>
      <c r="QDQ119" s="200"/>
      <c r="QDR119" s="200"/>
      <c r="QDS119" s="200"/>
      <c r="QDT119" s="200"/>
      <c r="QDU119" s="200"/>
      <c r="QDV119" s="200"/>
      <c r="QDW119" s="200"/>
      <c r="QDX119" s="200"/>
      <c r="QDY119" s="200"/>
      <c r="QDZ119" s="200"/>
      <c r="QEA119" s="200"/>
      <c r="QEB119" s="200"/>
      <c r="QEC119" s="200"/>
      <c r="QED119" s="200"/>
      <c r="QEE119" s="200"/>
      <c r="QEF119" s="200"/>
      <c r="QEG119" s="200"/>
      <c r="QEH119" s="200"/>
      <c r="QEI119" s="200"/>
      <c r="QEJ119" s="200"/>
      <c r="QEK119" s="200"/>
      <c r="QEL119" s="200"/>
      <c r="QEM119" s="200"/>
      <c r="QEN119" s="200"/>
      <c r="QEO119" s="200"/>
      <c r="QEP119" s="200"/>
      <c r="QEQ119" s="200"/>
      <c r="QER119" s="200"/>
      <c r="QES119" s="200"/>
      <c r="QET119" s="200"/>
      <c r="QEU119" s="200"/>
      <c r="QEV119" s="200"/>
      <c r="QEW119" s="200"/>
      <c r="QEX119" s="200"/>
      <c r="QEY119" s="200"/>
      <c r="QEZ119" s="200"/>
      <c r="QFA119" s="200"/>
      <c r="QFB119" s="200"/>
      <c r="QFC119" s="200"/>
      <c r="QFD119" s="200"/>
      <c r="QFE119" s="200"/>
      <c r="QFF119" s="200"/>
      <c r="QFG119" s="200"/>
      <c r="QFH119" s="200"/>
      <c r="QFI119" s="200"/>
      <c r="QFJ119" s="200"/>
      <c r="QFK119" s="200"/>
      <c r="QFL119" s="200"/>
      <c r="QFM119" s="200"/>
      <c r="QFN119" s="200"/>
      <c r="QFO119" s="200"/>
      <c r="QFP119" s="200"/>
      <c r="QFQ119" s="200"/>
      <c r="QFR119" s="200"/>
      <c r="QFS119" s="200"/>
      <c r="QFT119" s="200"/>
      <c r="QFU119" s="200"/>
      <c r="QFV119" s="200"/>
      <c r="QFW119" s="200"/>
      <c r="QFX119" s="200"/>
      <c r="QFY119" s="200"/>
      <c r="QFZ119" s="200"/>
      <c r="QGA119" s="200"/>
      <c r="QGB119" s="200"/>
      <c r="QGC119" s="200"/>
      <c r="QGD119" s="200"/>
      <c r="QGE119" s="200"/>
      <c r="QGF119" s="200"/>
      <c r="QGG119" s="200"/>
      <c r="QGH119" s="200"/>
      <c r="QGI119" s="200"/>
      <c r="QGJ119" s="200"/>
      <c r="QGK119" s="200"/>
      <c r="QGL119" s="200"/>
      <c r="QGM119" s="200"/>
      <c r="QGN119" s="200"/>
      <c r="QGO119" s="200"/>
      <c r="QGP119" s="200"/>
      <c r="QGQ119" s="200"/>
      <c r="QGR119" s="200"/>
      <c r="QGS119" s="200"/>
      <c r="QGT119" s="200"/>
      <c r="QGU119" s="200"/>
      <c r="QGV119" s="200"/>
      <c r="QGW119" s="200"/>
      <c r="QGX119" s="200"/>
      <c r="QGY119" s="200"/>
      <c r="QGZ119" s="200"/>
      <c r="QHA119" s="200"/>
      <c r="QHB119" s="200"/>
      <c r="QHC119" s="200"/>
      <c r="QHD119" s="200"/>
      <c r="QHE119" s="200"/>
      <c r="QHF119" s="200"/>
      <c r="QHG119" s="200"/>
      <c r="QHH119" s="200"/>
      <c r="QHI119" s="200"/>
      <c r="QHJ119" s="200"/>
      <c r="QHK119" s="200"/>
      <c r="QHL119" s="200"/>
      <c r="QHM119" s="200"/>
      <c r="QHN119" s="200"/>
      <c r="QHO119" s="200"/>
      <c r="QHP119" s="200"/>
      <c r="QHQ119" s="200"/>
      <c r="QHR119" s="200"/>
      <c r="QHS119" s="200"/>
      <c r="QHT119" s="200"/>
      <c r="QHU119" s="200"/>
      <c r="QHV119" s="200"/>
      <c r="QHW119" s="200"/>
      <c r="QHX119" s="200"/>
      <c r="QHY119" s="200"/>
      <c r="QHZ119" s="200"/>
      <c r="QIA119" s="200"/>
      <c r="QIB119" s="200"/>
      <c r="QIC119" s="200"/>
      <c r="QID119" s="200"/>
      <c r="QIE119" s="200"/>
      <c r="QIF119" s="200"/>
      <c r="QIG119" s="200"/>
      <c r="QIH119" s="200"/>
      <c r="QII119" s="200"/>
      <c r="QIJ119" s="200"/>
      <c r="QIK119" s="200"/>
      <c r="QIL119" s="200"/>
      <c r="QIM119" s="200"/>
      <c r="QIN119" s="200"/>
      <c r="QIO119" s="200"/>
      <c r="QIP119" s="200"/>
      <c r="QIQ119" s="200"/>
      <c r="QIR119" s="200"/>
      <c r="QIS119" s="200"/>
      <c r="QIT119" s="200"/>
      <c r="QIU119" s="200"/>
      <c r="QIV119" s="200"/>
      <c r="QIW119" s="200"/>
      <c r="QIX119" s="200"/>
      <c r="QIY119" s="200"/>
      <c r="QIZ119" s="200"/>
      <c r="QJA119" s="200"/>
      <c r="QJB119" s="200"/>
      <c r="QJC119" s="200"/>
      <c r="QJD119" s="200"/>
      <c r="QJE119" s="200"/>
      <c r="QJF119" s="200"/>
      <c r="QJG119" s="200"/>
      <c r="QJH119" s="200"/>
      <c r="QJI119" s="200"/>
      <c r="QJJ119" s="200"/>
      <c r="QJK119" s="200"/>
      <c r="QJL119" s="200"/>
      <c r="QJM119" s="200"/>
      <c r="QJN119" s="200"/>
      <c r="QJO119" s="200"/>
      <c r="QJP119" s="200"/>
      <c r="QJQ119" s="200"/>
      <c r="QJR119" s="200"/>
      <c r="QJS119" s="200"/>
      <c r="QJT119" s="200"/>
      <c r="QJU119" s="200"/>
      <c r="QJV119" s="200"/>
      <c r="QJW119" s="200"/>
      <c r="QJX119" s="200"/>
      <c r="QJY119" s="200"/>
      <c r="QJZ119" s="200"/>
      <c r="QKA119" s="200"/>
      <c r="QKB119" s="200"/>
      <c r="QKC119" s="200"/>
      <c r="QKD119" s="200"/>
      <c r="QKE119" s="200"/>
      <c r="QKF119" s="200"/>
      <c r="QKG119" s="200"/>
      <c r="QKH119" s="200"/>
      <c r="QKI119" s="200"/>
      <c r="QKJ119" s="200"/>
      <c r="QKK119" s="200"/>
      <c r="QKL119" s="200"/>
      <c r="QKM119" s="200"/>
      <c r="QKN119" s="200"/>
      <c r="QKO119" s="200"/>
      <c r="QKP119" s="200"/>
      <c r="QKQ119" s="200"/>
      <c r="QKR119" s="200"/>
      <c r="QKS119" s="200"/>
      <c r="QKT119" s="200"/>
      <c r="QKU119" s="200"/>
      <c r="QKV119" s="200"/>
      <c r="QKW119" s="200"/>
      <c r="QKX119" s="200"/>
      <c r="QKY119" s="200"/>
      <c r="QKZ119" s="200"/>
      <c r="QLA119" s="200"/>
      <c r="QLB119" s="200"/>
      <c r="QLC119" s="200"/>
      <c r="QLD119" s="200"/>
      <c r="QLE119" s="200"/>
      <c r="QLF119" s="200"/>
      <c r="QLG119" s="200"/>
      <c r="QLH119" s="200"/>
      <c r="QLI119" s="200"/>
      <c r="QLJ119" s="200"/>
      <c r="QLK119" s="200"/>
      <c r="QLL119" s="200"/>
      <c r="QLM119" s="200"/>
      <c r="QLN119" s="200"/>
      <c r="QLO119" s="200"/>
      <c r="QLP119" s="200"/>
      <c r="QLQ119" s="200"/>
      <c r="QLR119" s="200"/>
      <c r="QLS119" s="200"/>
      <c r="QLT119" s="200"/>
      <c r="QLU119" s="200"/>
      <c r="QLV119" s="200"/>
      <c r="QLW119" s="200"/>
      <c r="QLX119" s="200"/>
      <c r="QLY119" s="200"/>
      <c r="QLZ119" s="200"/>
      <c r="QMA119" s="200"/>
      <c r="QMB119" s="200"/>
      <c r="QMC119" s="200"/>
      <c r="QMD119" s="200"/>
      <c r="QME119" s="200"/>
      <c r="QMF119" s="200"/>
      <c r="QMG119" s="200"/>
      <c r="QMH119" s="200"/>
      <c r="QMI119" s="200"/>
      <c r="QMJ119" s="200"/>
      <c r="QMK119" s="200"/>
      <c r="QML119" s="200"/>
      <c r="QMM119" s="200"/>
      <c r="QMN119" s="200"/>
      <c r="QMO119" s="200"/>
      <c r="QMP119" s="200"/>
      <c r="QMQ119" s="200"/>
      <c r="QMR119" s="200"/>
      <c r="QMS119" s="200"/>
      <c r="QMT119" s="200"/>
      <c r="QMU119" s="200"/>
      <c r="QMV119" s="200"/>
      <c r="QMW119" s="200"/>
      <c r="QMX119" s="200"/>
      <c r="QMY119" s="200"/>
      <c r="QMZ119" s="200"/>
      <c r="QNA119" s="200"/>
      <c r="QNB119" s="200"/>
      <c r="QNC119" s="200"/>
      <c r="QND119" s="200"/>
      <c r="QNE119" s="200"/>
      <c r="QNF119" s="200"/>
      <c r="QNG119" s="200"/>
      <c r="QNH119" s="200"/>
      <c r="QNI119" s="200"/>
      <c r="QNJ119" s="200"/>
      <c r="QNK119" s="200"/>
      <c r="QNL119" s="200"/>
      <c r="QNM119" s="200"/>
      <c r="QNN119" s="200"/>
      <c r="QNO119" s="200"/>
      <c r="QNP119" s="200"/>
      <c r="QNQ119" s="200"/>
      <c r="QNR119" s="200"/>
      <c r="QNS119" s="200"/>
      <c r="QNT119" s="200"/>
      <c r="QNU119" s="200"/>
      <c r="QNV119" s="200"/>
      <c r="QNW119" s="200"/>
      <c r="QNX119" s="200"/>
      <c r="QNY119" s="200"/>
      <c r="QNZ119" s="200"/>
      <c r="QOA119" s="200"/>
      <c r="QOB119" s="200"/>
      <c r="QOC119" s="200"/>
      <c r="QOD119" s="200"/>
      <c r="QOE119" s="200"/>
      <c r="QOF119" s="200"/>
      <c r="QOG119" s="200"/>
      <c r="QOH119" s="200"/>
      <c r="QOI119" s="200"/>
      <c r="QOJ119" s="200"/>
      <c r="QOK119" s="200"/>
      <c r="QOL119" s="200"/>
      <c r="QOM119" s="200"/>
      <c r="QON119" s="200"/>
      <c r="QOO119" s="200"/>
      <c r="QOP119" s="200"/>
      <c r="QOQ119" s="200"/>
      <c r="QOR119" s="200"/>
      <c r="QOS119" s="200"/>
      <c r="QOT119" s="200"/>
      <c r="QOU119" s="200"/>
      <c r="QOV119" s="200"/>
      <c r="QOW119" s="200"/>
      <c r="QOX119" s="200"/>
      <c r="QOY119" s="200"/>
      <c r="QOZ119" s="200"/>
      <c r="QPA119" s="200"/>
      <c r="QPB119" s="200"/>
      <c r="QPC119" s="200"/>
      <c r="QPD119" s="200"/>
      <c r="QPE119" s="200"/>
      <c r="QPF119" s="200"/>
      <c r="QPG119" s="200"/>
      <c r="QPH119" s="200"/>
      <c r="QPI119" s="200"/>
      <c r="QPJ119" s="200"/>
      <c r="QPK119" s="200"/>
      <c r="QPL119" s="200"/>
      <c r="QPM119" s="200"/>
      <c r="QPN119" s="200"/>
      <c r="QPO119" s="200"/>
      <c r="QPP119" s="200"/>
      <c r="QPQ119" s="200"/>
      <c r="QPR119" s="200"/>
      <c r="QPS119" s="200"/>
      <c r="QPT119" s="200"/>
      <c r="QPU119" s="200"/>
      <c r="QPV119" s="200"/>
      <c r="QPW119" s="200"/>
      <c r="QPX119" s="200"/>
      <c r="QPY119" s="200"/>
      <c r="QPZ119" s="200"/>
      <c r="QQA119" s="200"/>
      <c r="QQB119" s="200"/>
      <c r="QQC119" s="200"/>
      <c r="QQD119" s="200"/>
      <c r="QQE119" s="200"/>
      <c r="QQF119" s="200"/>
      <c r="QQG119" s="200"/>
      <c r="QQH119" s="200"/>
      <c r="QQI119" s="200"/>
      <c r="QQJ119" s="200"/>
      <c r="QQK119" s="200"/>
      <c r="QQL119" s="200"/>
      <c r="QQM119" s="200"/>
      <c r="QQN119" s="200"/>
      <c r="QQO119" s="200"/>
      <c r="QQP119" s="200"/>
      <c r="QQQ119" s="200"/>
      <c r="QQR119" s="200"/>
      <c r="QQS119" s="200"/>
      <c r="QQT119" s="200"/>
      <c r="QQU119" s="200"/>
      <c r="QQV119" s="200"/>
      <c r="QQW119" s="200"/>
      <c r="QQX119" s="200"/>
      <c r="QQY119" s="200"/>
      <c r="QQZ119" s="200"/>
      <c r="QRA119" s="200"/>
      <c r="QRB119" s="200"/>
      <c r="QRC119" s="200"/>
      <c r="QRD119" s="200"/>
      <c r="QRE119" s="200"/>
      <c r="QRF119" s="200"/>
      <c r="QRG119" s="200"/>
      <c r="QRH119" s="200"/>
      <c r="QRI119" s="200"/>
      <c r="QRJ119" s="200"/>
      <c r="QRK119" s="200"/>
      <c r="QRL119" s="200"/>
      <c r="QRM119" s="200"/>
      <c r="QRN119" s="200"/>
      <c r="QRO119" s="200"/>
      <c r="QRP119" s="200"/>
      <c r="QRQ119" s="200"/>
      <c r="QRR119" s="200"/>
      <c r="QRS119" s="200"/>
      <c r="QRT119" s="200"/>
      <c r="QRU119" s="200"/>
      <c r="QRV119" s="200"/>
      <c r="QRW119" s="200"/>
      <c r="QRX119" s="200"/>
      <c r="QRY119" s="200"/>
      <c r="QRZ119" s="200"/>
      <c r="QSA119" s="200"/>
      <c r="QSB119" s="200"/>
      <c r="QSC119" s="200"/>
      <c r="QSD119" s="200"/>
      <c r="QSE119" s="200"/>
      <c r="QSF119" s="200"/>
      <c r="QSG119" s="200"/>
      <c r="QSH119" s="200"/>
      <c r="QSI119" s="200"/>
      <c r="QSJ119" s="200"/>
      <c r="QSK119" s="200"/>
      <c r="QSL119" s="200"/>
      <c r="QSM119" s="200"/>
      <c r="QSN119" s="200"/>
      <c r="QSO119" s="200"/>
      <c r="QSP119" s="200"/>
      <c r="QSQ119" s="200"/>
      <c r="QSR119" s="200"/>
      <c r="QSS119" s="200"/>
      <c r="QST119" s="200"/>
      <c r="QSU119" s="200"/>
      <c r="QSV119" s="200"/>
      <c r="QSW119" s="200"/>
      <c r="QSX119" s="200"/>
      <c r="QSY119" s="200"/>
      <c r="QSZ119" s="200"/>
      <c r="QTA119" s="200"/>
      <c r="QTB119" s="200"/>
      <c r="QTC119" s="200"/>
      <c r="QTD119" s="200"/>
      <c r="QTE119" s="200"/>
      <c r="QTF119" s="200"/>
      <c r="QTG119" s="200"/>
      <c r="QTH119" s="200"/>
      <c r="QTI119" s="200"/>
      <c r="QTJ119" s="200"/>
      <c r="QTK119" s="200"/>
      <c r="QTL119" s="200"/>
      <c r="QTM119" s="200"/>
      <c r="QTN119" s="200"/>
      <c r="QTO119" s="200"/>
      <c r="QTP119" s="200"/>
      <c r="QTQ119" s="200"/>
      <c r="QTR119" s="200"/>
      <c r="QTS119" s="200"/>
      <c r="QTT119" s="200"/>
      <c r="QTU119" s="200"/>
      <c r="QTV119" s="200"/>
      <c r="QTW119" s="200"/>
      <c r="QTX119" s="200"/>
      <c r="QTY119" s="200"/>
      <c r="QTZ119" s="200"/>
      <c r="QUA119" s="200"/>
      <c r="QUB119" s="200"/>
      <c r="QUC119" s="200"/>
      <c r="QUD119" s="200"/>
      <c r="QUE119" s="200"/>
      <c r="QUF119" s="200"/>
      <c r="QUG119" s="200"/>
      <c r="QUH119" s="200"/>
      <c r="QUI119" s="200"/>
      <c r="QUJ119" s="200"/>
      <c r="QUK119" s="200"/>
      <c r="QUL119" s="200"/>
      <c r="QUM119" s="200"/>
      <c r="QUN119" s="200"/>
      <c r="QUO119" s="200"/>
      <c r="QUP119" s="200"/>
      <c r="QUQ119" s="200"/>
      <c r="QUR119" s="200"/>
      <c r="QUS119" s="200"/>
      <c r="QUT119" s="200"/>
      <c r="QUU119" s="200"/>
      <c r="QUV119" s="200"/>
      <c r="QUW119" s="200"/>
      <c r="QUX119" s="200"/>
      <c r="QUY119" s="200"/>
      <c r="QUZ119" s="200"/>
      <c r="QVA119" s="200"/>
      <c r="QVB119" s="200"/>
      <c r="QVC119" s="200"/>
      <c r="QVD119" s="200"/>
      <c r="QVE119" s="200"/>
      <c r="QVF119" s="200"/>
      <c r="QVG119" s="200"/>
      <c r="QVH119" s="200"/>
      <c r="QVI119" s="200"/>
      <c r="QVJ119" s="200"/>
      <c r="QVK119" s="200"/>
      <c r="QVL119" s="200"/>
      <c r="QVM119" s="200"/>
      <c r="QVN119" s="200"/>
      <c r="QVO119" s="200"/>
      <c r="QVP119" s="200"/>
      <c r="QVQ119" s="200"/>
      <c r="QVR119" s="200"/>
      <c r="QVS119" s="200"/>
      <c r="QVT119" s="200"/>
      <c r="QVU119" s="200"/>
      <c r="QVV119" s="200"/>
      <c r="QVW119" s="200"/>
      <c r="QVX119" s="200"/>
      <c r="QVY119" s="200"/>
      <c r="QVZ119" s="200"/>
      <c r="QWA119" s="200"/>
      <c r="QWB119" s="200"/>
      <c r="QWC119" s="200"/>
      <c r="QWD119" s="200"/>
      <c r="QWE119" s="200"/>
      <c r="QWF119" s="200"/>
      <c r="QWG119" s="200"/>
      <c r="QWH119" s="200"/>
      <c r="QWI119" s="200"/>
      <c r="QWJ119" s="200"/>
      <c r="QWK119" s="200"/>
      <c r="QWL119" s="200"/>
      <c r="QWM119" s="200"/>
      <c r="QWN119" s="200"/>
      <c r="QWO119" s="200"/>
      <c r="QWP119" s="200"/>
      <c r="QWQ119" s="200"/>
      <c r="QWR119" s="200"/>
      <c r="QWS119" s="200"/>
      <c r="QWT119" s="200"/>
      <c r="QWU119" s="200"/>
      <c r="QWV119" s="200"/>
      <c r="QWW119" s="200"/>
      <c r="QWX119" s="200"/>
      <c r="QWY119" s="200"/>
      <c r="QWZ119" s="200"/>
      <c r="QXA119" s="200"/>
      <c r="QXB119" s="200"/>
      <c r="QXC119" s="200"/>
      <c r="QXD119" s="200"/>
      <c r="QXE119" s="200"/>
      <c r="QXF119" s="200"/>
      <c r="QXG119" s="200"/>
      <c r="QXH119" s="200"/>
      <c r="QXI119" s="200"/>
      <c r="QXJ119" s="200"/>
      <c r="QXK119" s="200"/>
      <c r="QXL119" s="200"/>
      <c r="QXM119" s="200"/>
      <c r="QXN119" s="200"/>
      <c r="QXO119" s="200"/>
      <c r="QXP119" s="200"/>
      <c r="QXQ119" s="200"/>
      <c r="QXR119" s="200"/>
      <c r="QXS119" s="200"/>
      <c r="QXT119" s="200"/>
      <c r="QXU119" s="200"/>
      <c r="QXV119" s="200"/>
      <c r="QXW119" s="200"/>
      <c r="QXX119" s="200"/>
      <c r="QXY119" s="200"/>
      <c r="QXZ119" s="200"/>
      <c r="QYA119" s="200"/>
      <c r="QYB119" s="200"/>
      <c r="QYC119" s="200"/>
      <c r="QYD119" s="200"/>
      <c r="QYE119" s="200"/>
      <c r="QYF119" s="200"/>
      <c r="QYG119" s="200"/>
      <c r="QYH119" s="200"/>
      <c r="QYI119" s="200"/>
      <c r="QYJ119" s="200"/>
      <c r="QYK119" s="200"/>
      <c r="QYL119" s="200"/>
      <c r="QYM119" s="200"/>
      <c r="QYN119" s="200"/>
      <c r="QYO119" s="200"/>
      <c r="QYP119" s="200"/>
      <c r="QYQ119" s="200"/>
      <c r="QYR119" s="200"/>
      <c r="QYS119" s="200"/>
      <c r="QYT119" s="200"/>
      <c r="QYU119" s="200"/>
      <c r="QYV119" s="200"/>
      <c r="QYW119" s="200"/>
      <c r="QYX119" s="200"/>
      <c r="QYY119" s="200"/>
      <c r="QYZ119" s="200"/>
      <c r="QZA119" s="200"/>
      <c r="QZB119" s="200"/>
      <c r="QZC119" s="200"/>
      <c r="QZD119" s="200"/>
      <c r="QZE119" s="200"/>
      <c r="QZF119" s="200"/>
      <c r="QZG119" s="200"/>
      <c r="QZH119" s="200"/>
      <c r="QZI119" s="200"/>
      <c r="QZJ119" s="200"/>
      <c r="QZK119" s="200"/>
      <c r="QZL119" s="200"/>
      <c r="QZM119" s="200"/>
      <c r="QZN119" s="200"/>
      <c r="QZO119" s="200"/>
      <c r="QZP119" s="200"/>
      <c r="QZQ119" s="200"/>
      <c r="QZR119" s="200"/>
      <c r="QZS119" s="200"/>
      <c r="QZT119" s="200"/>
      <c r="QZU119" s="200"/>
      <c r="QZV119" s="200"/>
      <c r="QZW119" s="200"/>
      <c r="QZX119" s="200"/>
      <c r="QZY119" s="200"/>
      <c r="QZZ119" s="200"/>
      <c r="RAA119" s="200"/>
      <c r="RAB119" s="200"/>
      <c r="RAC119" s="200"/>
      <c r="RAD119" s="200"/>
      <c r="RAE119" s="200"/>
      <c r="RAF119" s="200"/>
      <c r="RAG119" s="200"/>
      <c r="RAH119" s="200"/>
      <c r="RAI119" s="200"/>
      <c r="RAJ119" s="200"/>
      <c r="RAK119" s="200"/>
      <c r="RAL119" s="200"/>
      <c r="RAM119" s="200"/>
      <c r="RAN119" s="200"/>
      <c r="RAO119" s="200"/>
      <c r="RAP119" s="200"/>
      <c r="RAQ119" s="200"/>
      <c r="RAR119" s="200"/>
      <c r="RAS119" s="200"/>
      <c r="RAT119" s="200"/>
      <c r="RAU119" s="200"/>
      <c r="RAV119" s="200"/>
      <c r="RAW119" s="200"/>
      <c r="RAX119" s="200"/>
      <c r="RAY119" s="200"/>
      <c r="RAZ119" s="200"/>
      <c r="RBA119" s="200"/>
      <c r="RBB119" s="200"/>
      <c r="RBC119" s="200"/>
      <c r="RBD119" s="200"/>
      <c r="RBE119" s="200"/>
      <c r="RBF119" s="200"/>
      <c r="RBG119" s="200"/>
      <c r="RBH119" s="200"/>
      <c r="RBI119" s="200"/>
      <c r="RBJ119" s="200"/>
      <c r="RBK119" s="200"/>
      <c r="RBL119" s="200"/>
      <c r="RBM119" s="200"/>
      <c r="RBN119" s="200"/>
      <c r="RBO119" s="200"/>
      <c r="RBP119" s="200"/>
      <c r="RBQ119" s="200"/>
      <c r="RBR119" s="200"/>
      <c r="RBS119" s="200"/>
      <c r="RBT119" s="200"/>
      <c r="RBU119" s="200"/>
      <c r="RBV119" s="200"/>
      <c r="RBW119" s="200"/>
      <c r="RBX119" s="200"/>
      <c r="RBY119" s="200"/>
      <c r="RBZ119" s="200"/>
      <c r="RCA119" s="200"/>
      <c r="RCB119" s="200"/>
      <c r="RCC119" s="200"/>
      <c r="RCD119" s="200"/>
      <c r="RCE119" s="200"/>
      <c r="RCF119" s="200"/>
      <c r="RCG119" s="200"/>
      <c r="RCH119" s="200"/>
      <c r="RCI119" s="200"/>
      <c r="RCJ119" s="200"/>
      <c r="RCK119" s="200"/>
      <c r="RCL119" s="200"/>
      <c r="RCM119" s="200"/>
      <c r="RCN119" s="200"/>
      <c r="RCO119" s="200"/>
      <c r="RCP119" s="200"/>
      <c r="RCQ119" s="200"/>
      <c r="RCR119" s="200"/>
      <c r="RCS119" s="200"/>
      <c r="RCT119" s="200"/>
      <c r="RCU119" s="200"/>
      <c r="RCV119" s="200"/>
      <c r="RCW119" s="200"/>
      <c r="RCX119" s="200"/>
      <c r="RCY119" s="200"/>
      <c r="RCZ119" s="200"/>
      <c r="RDA119" s="200"/>
      <c r="RDB119" s="200"/>
      <c r="RDC119" s="200"/>
      <c r="RDD119" s="200"/>
      <c r="RDE119" s="200"/>
      <c r="RDF119" s="200"/>
      <c r="RDG119" s="200"/>
      <c r="RDH119" s="200"/>
      <c r="RDI119" s="200"/>
      <c r="RDJ119" s="200"/>
      <c r="RDK119" s="200"/>
      <c r="RDL119" s="200"/>
      <c r="RDM119" s="200"/>
      <c r="RDN119" s="200"/>
      <c r="RDO119" s="200"/>
      <c r="RDP119" s="200"/>
      <c r="RDQ119" s="200"/>
      <c r="RDR119" s="200"/>
      <c r="RDS119" s="200"/>
      <c r="RDT119" s="200"/>
      <c r="RDU119" s="200"/>
      <c r="RDV119" s="200"/>
      <c r="RDW119" s="200"/>
      <c r="RDX119" s="200"/>
      <c r="RDY119" s="200"/>
      <c r="RDZ119" s="200"/>
      <c r="REA119" s="200"/>
      <c r="REB119" s="200"/>
      <c r="REC119" s="200"/>
      <c r="RED119" s="200"/>
      <c r="REE119" s="200"/>
      <c r="REF119" s="200"/>
      <c r="REG119" s="200"/>
      <c r="REH119" s="200"/>
      <c r="REI119" s="200"/>
      <c r="REJ119" s="200"/>
      <c r="REK119" s="200"/>
      <c r="REL119" s="200"/>
      <c r="REM119" s="200"/>
      <c r="REN119" s="200"/>
      <c r="REO119" s="200"/>
      <c r="REP119" s="200"/>
      <c r="REQ119" s="200"/>
      <c r="RER119" s="200"/>
      <c r="RES119" s="200"/>
      <c r="RET119" s="200"/>
      <c r="REU119" s="200"/>
      <c r="REV119" s="200"/>
      <c r="REW119" s="200"/>
      <c r="REX119" s="200"/>
      <c r="REY119" s="200"/>
      <c r="REZ119" s="200"/>
      <c r="RFA119" s="200"/>
      <c r="RFB119" s="200"/>
      <c r="RFC119" s="200"/>
      <c r="RFD119" s="200"/>
      <c r="RFE119" s="200"/>
      <c r="RFF119" s="200"/>
      <c r="RFG119" s="200"/>
      <c r="RFH119" s="200"/>
      <c r="RFI119" s="200"/>
      <c r="RFJ119" s="200"/>
      <c r="RFK119" s="200"/>
      <c r="RFL119" s="200"/>
      <c r="RFM119" s="200"/>
      <c r="RFN119" s="200"/>
      <c r="RFO119" s="200"/>
      <c r="RFP119" s="200"/>
      <c r="RFQ119" s="200"/>
      <c r="RFR119" s="200"/>
      <c r="RFS119" s="200"/>
      <c r="RFT119" s="200"/>
      <c r="RFU119" s="200"/>
      <c r="RFV119" s="200"/>
      <c r="RFW119" s="200"/>
      <c r="RFX119" s="200"/>
      <c r="RFY119" s="200"/>
      <c r="RFZ119" s="200"/>
      <c r="RGA119" s="200"/>
      <c r="RGB119" s="200"/>
      <c r="RGC119" s="200"/>
      <c r="RGD119" s="200"/>
      <c r="RGE119" s="200"/>
      <c r="RGF119" s="200"/>
      <c r="RGG119" s="200"/>
      <c r="RGH119" s="200"/>
      <c r="RGI119" s="200"/>
      <c r="RGJ119" s="200"/>
      <c r="RGK119" s="200"/>
      <c r="RGL119" s="200"/>
      <c r="RGM119" s="200"/>
      <c r="RGN119" s="200"/>
      <c r="RGO119" s="200"/>
      <c r="RGP119" s="200"/>
      <c r="RGQ119" s="200"/>
      <c r="RGR119" s="200"/>
      <c r="RGS119" s="200"/>
      <c r="RGT119" s="200"/>
      <c r="RGU119" s="200"/>
      <c r="RGV119" s="200"/>
      <c r="RGW119" s="200"/>
      <c r="RGX119" s="200"/>
      <c r="RGY119" s="200"/>
      <c r="RGZ119" s="200"/>
      <c r="RHA119" s="200"/>
      <c r="RHB119" s="200"/>
      <c r="RHC119" s="200"/>
      <c r="RHD119" s="200"/>
      <c r="RHE119" s="200"/>
      <c r="RHF119" s="200"/>
      <c r="RHG119" s="200"/>
      <c r="RHH119" s="200"/>
      <c r="RHI119" s="200"/>
      <c r="RHJ119" s="200"/>
      <c r="RHK119" s="200"/>
      <c r="RHL119" s="200"/>
      <c r="RHM119" s="200"/>
      <c r="RHN119" s="200"/>
      <c r="RHO119" s="200"/>
      <c r="RHP119" s="200"/>
      <c r="RHQ119" s="200"/>
      <c r="RHR119" s="200"/>
      <c r="RHS119" s="200"/>
      <c r="RHT119" s="200"/>
      <c r="RHU119" s="200"/>
      <c r="RHV119" s="200"/>
      <c r="RHW119" s="200"/>
      <c r="RHX119" s="200"/>
      <c r="RHY119" s="200"/>
      <c r="RHZ119" s="200"/>
      <c r="RIA119" s="200"/>
      <c r="RIB119" s="200"/>
      <c r="RIC119" s="200"/>
      <c r="RID119" s="200"/>
      <c r="RIE119" s="200"/>
      <c r="RIF119" s="200"/>
      <c r="RIG119" s="200"/>
      <c r="RIH119" s="200"/>
      <c r="RII119" s="200"/>
      <c r="RIJ119" s="200"/>
      <c r="RIK119" s="200"/>
      <c r="RIL119" s="200"/>
      <c r="RIM119" s="200"/>
      <c r="RIN119" s="200"/>
      <c r="RIO119" s="200"/>
      <c r="RIP119" s="200"/>
      <c r="RIQ119" s="200"/>
      <c r="RIR119" s="200"/>
      <c r="RIS119" s="200"/>
      <c r="RIT119" s="200"/>
      <c r="RIU119" s="200"/>
      <c r="RIV119" s="200"/>
      <c r="RIW119" s="200"/>
      <c r="RIX119" s="200"/>
      <c r="RIY119" s="200"/>
      <c r="RIZ119" s="200"/>
      <c r="RJA119" s="200"/>
      <c r="RJB119" s="200"/>
      <c r="RJC119" s="200"/>
      <c r="RJD119" s="200"/>
      <c r="RJE119" s="200"/>
      <c r="RJF119" s="200"/>
      <c r="RJG119" s="200"/>
      <c r="RJH119" s="200"/>
      <c r="RJI119" s="200"/>
      <c r="RJJ119" s="200"/>
      <c r="RJK119" s="200"/>
      <c r="RJL119" s="200"/>
      <c r="RJM119" s="200"/>
      <c r="RJN119" s="200"/>
      <c r="RJO119" s="200"/>
      <c r="RJP119" s="200"/>
      <c r="RJQ119" s="200"/>
      <c r="RJR119" s="200"/>
      <c r="RJS119" s="200"/>
      <c r="RJT119" s="200"/>
      <c r="RJU119" s="200"/>
      <c r="RJV119" s="200"/>
      <c r="RJW119" s="200"/>
      <c r="RJX119" s="200"/>
      <c r="RJY119" s="200"/>
      <c r="RJZ119" s="200"/>
      <c r="RKA119" s="200"/>
      <c r="RKB119" s="200"/>
      <c r="RKC119" s="200"/>
      <c r="RKD119" s="200"/>
      <c r="RKE119" s="200"/>
      <c r="RKF119" s="200"/>
      <c r="RKG119" s="200"/>
      <c r="RKH119" s="200"/>
      <c r="RKI119" s="200"/>
      <c r="RKJ119" s="200"/>
      <c r="RKK119" s="200"/>
      <c r="RKL119" s="200"/>
      <c r="RKM119" s="200"/>
      <c r="RKN119" s="200"/>
      <c r="RKO119" s="200"/>
      <c r="RKP119" s="200"/>
      <c r="RKQ119" s="200"/>
      <c r="RKR119" s="200"/>
      <c r="RKS119" s="200"/>
      <c r="RKT119" s="200"/>
      <c r="RKU119" s="200"/>
      <c r="RKV119" s="200"/>
      <c r="RKW119" s="200"/>
      <c r="RKX119" s="200"/>
      <c r="RKY119" s="200"/>
      <c r="RKZ119" s="200"/>
      <c r="RLA119" s="200"/>
      <c r="RLB119" s="200"/>
      <c r="RLC119" s="200"/>
      <c r="RLD119" s="200"/>
      <c r="RLE119" s="200"/>
      <c r="RLF119" s="200"/>
      <c r="RLG119" s="200"/>
      <c r="RLH119" s="200"/>
      <c r="RLI119" s="200"/>
      <c r="RLJ119" s="200"/>
      <c r="RLK119" s="200"/>
      <c r="RLL119" s="200"/>
      <c r="RLM119" s="200"/>
      <c r="RLN119" s="200"/>
      <c r="RLO119" s="200"/>
      <c r="RLP119" s="200"/>
      <c r="RLQ119" s="200"/>
      <c r="RLR119" s="200"/>
      <c r="RLS119" s="200"/>
      <c r="RLT119" s="200"/>
      <c r="RLU119" s="200"/>
      <c r="RLV119" s="200"/>
      <c r="RLW119" s="200"/>
      <c r="RLX119" s="200"/>
      <c r="RLY119" s="200"/>
      <c r="RLZ119" s="200"/>
      <c r="RMA119" s="200"/>
      <c r="RMB119" s="200"/>
      <c r="RMC119" s="200"/>
      <c r="RMD119" s="200"/>
      <c r="RME119" s="200"/>
      <c r="RMF119" s="200"/>
      <c r="RMG119" s="200"/>
      <c r="RMH119" s="200"/>
      <c r="RMI119" s="200"/>
      <c r="RMJ119" s="200"/>
      <c r="RMK119" s="200"/>
      <c r="RML119" s="200"/>
      <c r="RMM119" s="200"/>
      <c r="RMN119" s="200"/>
      <c r="RMO119" s="200"/>
      <c r="RMP119" s="200"/>
      <c r="RMQ119" s="200"/>
      <c r="RMR119" s="200"/>
      <c r="RMS119" s="200"/>
      <c r="RMT119" s="200"/>
      <c r="RMU119" s="200"/>
      <c r="RMV119" s="200"/>
      <c r="RMW119" s="200"/>
      <c r="RMX119" s="200"/>
      <c r="RMY119" s="200"/>
      <c r="RMZ119" s="200"/>
      <c r="RNA119" s="200"/>
      <c r="RNB119" s="200"/>
      <c r="RNC119" s="200"/>
      <c r="RND119" s="200"/>
      <c r="RNE119" s="200"/>
      <c r="RNF119" s="200"/>
      <c r="RNG119" s="200"/>
      <c r="RNH119" s="200"/>
      <c r="RNI119" s="200"/>
      <c r="RNJ119" s="200"/>
      <c r="RNK119" s="200"/>
      <c r="RNL119" s="200"/>
      <c r="RNM119" s="200"/>
      <c r="RNN119" s="200"/>
      <c r="RNO119" s="200"/>
      <c r="RNP119" s="200"/>
      <c r="RNQ119" s="200"/>
      <c r="RNR119" s="200"/>
      <c r="RNS119" s="200"/>
      <c r="RNT119" s="200"/>
      <c r="RNU119" s="200"/>
      <c r="RNV119" s="200"/>
      <c r="RNW119" s="200"/>
      <c r="RNX119" s="200"/>
      <c r="RNY119" s="200"/>
      <c r="RNZ119" s="200"/>
      <c r="ROA119" s="200"/>
      <c r="ROB119" s="200"/>
      <c r="ROC119" s="200"/>
      <c r="ROD119" s="200"/>
      <c r="ROE119" s="200"/>
      <c r="ROF119" s="200"/>
      <c r="ROG119" s="200"/>
      <c r="ROH119" s="200"/>
      <c r="ROI119" s="200"/>
      <c r="ROJ119" s="200"/>
      <c r="ROK119" s="200"/>
      <c r="ROL119" s="200"/>
      <c r="ROM119" s="200"/>
      <c r="RON119" s="200"/>
      <c r="ROO119" s="200"/>
      <c r="ROP119" s="200"/>
      <c r="ROQ119" s="200"/>
      <c r="ROR119" s="200"/>
      <c r="ROS119" s="200"/>
      <c r="ROT119" s="200"/>
      <c r="ROU119" s="200"/>
      <c r="ROV119" s="200"/>
      <c r="ROW119" s="200"/>
      <c r="ROX119" s="200"/>
      <c r="ROY119" s="200"/>
      <c r="ROZ119" s="200"/>
      <c r="RPA119" s="200"/>
      <c r="RPB119" s="200"/>
      <c r="RPC119" s="200"/>
      <c r="RPD119" s="200"/>
      <c r="RPE119" s="200"/>
      <c r="RPF119" s="200"/>
      <c r="RPG119" s="200"/>
      <c r="RPH119" s="200"/>
      <c r="RPI119" s="200"/>
      <c r="RPJ119" s="200"/>
      <c r="RPK119" s="200"/>
      <c r="RPL119" s="200"/>
      <c r="RPM119" s="200"/>
      <c r="RPN119" s="200"/>
      <c r="RPO119" s="200"/>
      <c r="RPP119" s="200"/>
      <c r="RPQ119" s="200"/>
      <c r="RPR119" s="200"/>
      <c r="RPS119" s="200"/>
      <c r="RPT119" s="200"/>
      <c r="RPU119" s="200"/>
      <c r="RPV119" s="200"/>
      <c r="RPW119" s="200"/>
      <c r="RPX119" s="200"/>
      <c r="RPY119" s="200"/>
      <c r="RPZ119" s="200"/>
      <c r="RQA119" s="200"/>
      <c r="RQB119" s="200"/>
      <c r="RQC119" s="200"/>
      <c r="RQD119" s="200"/>
      <c r="RQE119" s="200"/>
      <c r="RQF119" s="200"/>
      <c r="RQG119" s="200"/>
      <c r="RQH119" s="200"/>
      <c r="RQI119" s="200"/>
      <c r="RQJ119" s="200"/>
      <c r="RQK119" s="200"/>
      <c r="RQL119" s="200"/>
      <c r="RQM119" s="200"/>
      <c r="RQN119" s="200"/>
      <c r="RQO119" s="200"/>
      <c r="RQP119" s="200"/>
      <c r="RQQ119" s="200"/>
      <c r="RQR119" s="200"/>
      <c r="RQS119" s="200"/>
      <c r="RQT119" s="200"/>
      <c r="RQU119" s="200"/>
      <c r="RQV119" s="200"/>
      <c r="RQW119" s="200"/>
      <c r="RQX119" s="200"/>
      <c r="RQY119" s="200"/>
      <c r="RQZ119" s="200"/>
      <c r="RRA119" s="200"/>
      <c r="RRB119" s="200"/>
      <c r="RRC119" s="200"/>
      <c r="RRD119" s="200"/>
      <c r="RRE119" s="200"/>
      <c r="RRF119" s="200"/>
      <c r="RRG119" s="200"/>
      <c r="RRH119" s="200"/>
      <c r="RRI119" s="200"/>
      <c r="RRJ119" s="200"/>
      <c r="RRK119" s="200"/>
      <c r="RRL119" s="200"/>
      <c r="RRM119" s="200"/>
      <c r="RRN119" s="200"/>
      <c r="RRO119" s="200"/>
      <c r="RRP119" s="200"/>
      <c r="RRQ119" s="200"/>
      <c r="RRR119" s="200"/>
      <c r="RRS119" s="200"/>
      <c r="RRT119" s="200"/>
      <c r="RRU119" s="200"/>
      <c r="RRV119" s="200"/>
      <c r="RRW119" s="200"/>
      <c r="RRX119" s="200"/>
      <c r="RRY119" s="200"/>
      <c r="RRZ119" s="200"/>
      <c r="RSA119" s="200"/>
      <c r="RSB119" s="200"/>
      <c r="RSC119" s="200"/>
      <c r="RSD119" s="200"/>
      <c r="RSE119" s="200"/>
      <c r="RSF119" s="200"/>
      <c r="RSG119" s="200"/>
      <c r="RSH119" s="200"/>
      <c r="RSI119" s="200"/>
      <c r="RSJ119" s="200"/>
      <c r="RSK119" s="200"/>
      <c r="RSL119" s="200"/>
      <c r="RSM119" s="200"/>
      <c r="RSN119" s="200"/>
      <c r="RSO119" s="200"/>
      <c r="RSP119" s="200"/>
      <c r="RSQ119" s="200"/>
      <c r="RSR119" s="200"/>
      <c r="RSS119" s="200"/>
      <c r="RST119" s="200"/>
      <c r="RSU119" s="200"/>
      <c r="RSV119" s="200"/>
      <c r="RSW119" s="200"/>
      <c r="RSX119" s="200"/>
      <c r="RSY119" s="200"/>
      <c r="RSZ119" s="200"/>
      <c r="RTA119" s="200"/>
      <c r="RTB119" s="200"/>
      <c r="RTC119" s="200"/>
      <c r="RTD119" s="200"/>
      <c r="RTE119" s="200"/>
      <c r="RTF119" s="200"/>
      <c r="RTG119" s="200"/>
      <c r="RTH119" s="200"/>
      <c r="RTI119" s="200"/>
      <c r="RTJ119" s="200"/>
      <c r="RTK119" s="200"/>
      <c r="RTL119" s="200"/>
      <c r="RTM119" s="200"/>
      <c r="RTN119" s="200"/>
      <c r="RTO119" s="200"/>
      <c r="RTP119" s="200"/>
      <c r="RTQ119" s="200"/>
      <c r="RTR119" s="200"/>
      <c r="RTS119" s="200"/>
      <c r="RTT119" s="200"/>
      <c r="RTU119" s="200"/>
      <c r="RTV119" s="200"/>
      <c r="RTW119" s="200"/>
      <c r="RTX119" s="200"/>
      <c r="RTY119" s="200"/>
      <c r="RTZ119" s="200"/>
      <c r="RUA119" s="200"/>
      <c r="RUB119" s="200"/>
      <c r="RUC119" s="200"/>
      <c r="RUD119" s="200"/>
      <c r="RUE119" s="200"/>
      <c r="RUF119" s="200"/>
      <c r="RUG119" s="200"/>
      <c r="RUH119" s="200"/>
      <c r="RUI119" s="200"/>
      <c r="RUJ119" s="200"/>
      <c r="RUK119" s="200"/>
      <c r="RUL119" s="200"/>
      <c r="RUM119" s="200"/>
      <c r="RUN119" s="200"/>
      <c r="RUO119" s="200"/>
      <c r="RUP119" s="200"/>
      <c r="RUQ119" s="200"/>
      <c r="RUR119" s="200"/>
      <c r="RUS119" s="200"/>
      <c r="RUT119" s="200"/>
      <c r="RUU119" s="200"/>
      <c r="RUV119" s="200"/>
      <c r="RUW119" s="200"/>
      <c r="RUX119" s="200"/>
      <c r="RUY119" s="200"/>
      <c r="RUZ119" s="200"/>
      <c r="RVA119" s="200"/>
      <c r="RVB119" s="200"/>
      <c r="RVC119" s="200"/>
      <c r="RVD119" s="200"/>
      <c r="RVE119" s="200"/>
      <c r="RVF119" s="200"/>
      <c r="RVG119" s="200"/>
      <c r="RVH119" s="200"/>
      <c r="RVI119" s="200"/>
      <c r="RVJ119" s="200"/>
      <c r="RVK119" s="200"/>
      <c r="RVL119" s="200"/>
      <c r="RVM119" s="200"/>
      <c r="RVN119" s="200"/>
      <c r="RVO119" s="200"/>
      <c r="RVP119" s="200"/>
      <c r="RVQ119" s="200"/>
      <c r="RVR119" s="200"/>
      <c r="RVS119" s="200"/>
      <c r="RVT119" s="200"/>
      <c r="RVU119" s="200"/>
      <c r="RVV119" s="200"/>
      <c r="RVW119" s="200"/>
      <c r="RVX119" s="200"/>
      <c r="RVY119" s="200"/>
      <c r="RVZ119" s="200"/>
      <c r="RWA119" s="200"/>
      <c r="RWB119" s="200"/>
      <c r="RWC119" s="200"/>
      <c r="RWD119" s="200"/>
      <c r="RWE119" s="200"/>
      <c r="RWF119" s="200"/>
      <c r="RWG119" s="200"/>
      <c r="RWH119" s="200"/>
      <c r="RWI119" s="200"/>
      <c r="RWJ119" s="200"/>
      <c r="RWK119" s="200"/>
      <c r="RWL119" s="200"/>
      <c r="RWM119" s="200"/>
      <c r="RWN119" s="200"/>
      <c r="RWO119" s="200"/>
      <c r="RWP119" s="200"/>
      <c r="RWQ119" s="200"/>
      <c r="RWR119" s="200"/>
      <c r="RWS119" s="200"/>
      <c r="RWT119" s="200"/>
      <c r="RWU119" s="200"/>
      <c r="RWV119" s="200"/>
      <c r="RWW119" s="200"/>
      <c r="RWX119" s="200"/>
      <c r="RWY119" s="200"/>
      <c r="RWZ119" s="200"/>
      <c r="RXA119" s="200"/>
      <c r="RXB119" s="200"/>
      <c r="RXC119" s="200"/>
      <c r="RXD119" s="200"/>
      <c r="RXE119" s="200"/>
      <c r="RXF119" s="200"/>
      <c r="RXG119" s="200"/>
      <c r="RXH119" s="200"/>
      <c r="RXI119" s="200"/>
      <c r="RXJ119" s="200"/>
      <c r="RXK119" s="200"/>
      <c r="RXL119" s="200"/>
      <c r="RXM119" s="200"/>
      <c r="RXN119" s="200"/>
      <c r="RXO119" s="200"/>
      <c r="RXP119" s="200"/>
      <c r="RXQ119" s="200"/>
      <c r="RXR119" s="200"/>
      <c r="RXS119" s="200"/>
      <c r="RXT119" s="200"/>
      <c r="RXU119" s="200"/>
      <c r="RXV119" s="200"/>
      <c r="RXW119" s="200"/>
      <c r="RXX119" s="200"/>
      <c r="RXY119" s="200"/>
      <c r="RXZ119" s="200"/>
      <c r="RYA119" s="200"/>
      <c r="RYB119" s="200"/>
      <c r="RYC119" s="200"/>
      <c r="RYD119" s="200"/>
      <c r="RYE119" s="200"/>
      <c r="RYF119" s="200"/>
      <c r="RYG119" s="200"/>
      <c r="RYH119" s="200"/>
      <c r="RYI119" s="200"/>
      <c r="RYJ119" s="200"/>
      <c r="RYK119" s="200"/>
      <c r="RYL119" s="200"/>
      <c r="RYM119" s="200"/>
      <c r="RYN119" s="200"/>
      <c r="RYO119" s="200"/>
      <c r="RYP119" s="200"/>
      <c r="RYQ119" s="200"/>
      <c r="RYR119" s="200"/>
      <c r="RYS119" s="200"/>
      <c r="RYT119" s="200"/>
      <c r="RYU119" s="200"/>
      <c r="RYV119" s="200"/>
      <c r="RYW119" s="200"/>
      <c r="RYX119" s="200"/>
      <c r="RYY119" s="200"/>
      <c r="RYZ119" s="200"/>
      <c r="RZA119" s="200"/>
      <c r="RZB119" s="200"/>
      <c r="RZC119" s="200"/>
      <c r="RZD119" s="200"/>
      <c r="RZE119" s="200"/>
      <c r="RZF119" s="200"/>
      <c r="RZG119" s="200"/>
      <c r="RZH119" s="200"/>
      <c r="RZI119" s="200"/>
      <c r="RZJ119" s="200"/>
      <c r="RZK119" s="200"/>
      <c r="RZL119" s="200"/>
      <c r="RZM119" s="200"/>
      <c r="RZN119" s="200"/>
      <c r="RZO119" s="200"/>
      <c r="RZP119" s="200"/>
      <c r="RZQ119" s="200"/>
      <c r="RZR119" s="200"/>
      <c r="RZS119" s="200"/>
      <c r="RZT119" s="200"/>
      <c r="RZU119" s="200"/>
      <c r="RZV119" s="200"/>
      <c r="RZW119" s="200"/>
      <c r="RZX119" s="200"/>
      <c r="RZY119" s="200"/>
      <c r="RZZ119" s="200"/>
      <c r="SAA119" s="200"/>
      <c r="SAB119" s="200"/>
      <c r="SAC119" s="200"/>
      <c r="SAD119" s="200"/>
      <c r="SAE119" s="200"/>
      <c r="SAF119" s="200"/>
      <c r="SAG119" s="200"/>
      <c r="SAH119" s="200"/>
      <c r="SAI119" s="200"/>
      <c r="SAJ119" s="200"/>
      <c r="SAK119" s="200"/>
      <c r="SAL119" s="200"/>
      <c r="SAM119" s="200"/>
      <c r="SAN119" s="200"/>
      <c r="SAO119" s="200"/>
      <c r="SAP119" s="200"/>
      <c r="SAQ119" s="200"/>
      <c r="SAR119" s="200"/>
      <c r="SAS119" s="200"/>
      <c r="SAT119" s="200"/>
      <c r="SAU119" s="200"/>
      <c r="SAV119" s="200"/>
      <c r="SAW119" s="200"/>
      <c r="SAX119" s="200"/>
      <c r="SAY119" s="200"/>
      <c r="SAZ119" s="200"/>
      <c r="SBA119" s="200"/>
      <c r="SBB119" s="200"/>
      <c r="SBC119" s="200"/>
      <c r="SBD119" s="200"/>
      <c r="SBE119" s="200"/>
      <c r="SBF119" s="200"/>
      <c r="SBG119" s="200"/>
      <c r="SBH119" s="200"/>
      <c r="SBI119" s="200"/>
      <c r="SBJ119" s="200"/>
      <c r="SBK119" s="200"/>
      <c r="SBL119" s="200"/>
      <c r="SBM119" s="200"/>
      <c r="SBN119" s="200"/>
      <c r="SBO119" s="200"/>
      <c r="SBP119" s="200"/>
      <c r="SBQ119" s="200"/>
      <c r="SBR119" s="200"/>
      <c r="SBS119" s="200"/>
      <c r="SBT119" s="200"/>
      <c r="SBU119" s="200"/>
      <c r="SBV119" s="200"/>
      <c r="SBW119" s="200"/>
      <c r="SBX119" s="200"/>
      <c r="SBY119" s="200"/>
      <c r="SBZ119" s="200"/>
      <c r="SCA119" s="200"/>
      <c r="SCB119" s="200"/>
      <c r="SCC119" s="200"/>
      <c r="SCD119" s="200"/>
      <c r="SCE119" s="200"/>
      <c r="SCF119" s="200"/>
      <c r="SCG119" s="200"/>
      <c r="SCH119" s="200"/>
      <c r="SCI119" s="200"/>
      <c r="SCJ119" s="200"/>
      <c r="SCK119" s="200"/>
      <c r="SCL119" s="200"/>
      <c r="SCM119" s="200"/>
      <c r="SCN119" s="200"/>
      <c r="SCO119" s="200"/>
      <c r="SCP119" s="200"/>
      <c r="SCQ119" s="200"/>
      <c r="SCR119" s="200"/>
      <c r="SCS119" s="200"/>
      <c r="SCT119" s="200"/>
      <c r="SCU119" s="200"/>
      <c r="SCV119" s="200"/>
      <c r="SCW119" s="200"/>
      <c r="SCX119" s="200"/>
      <c r="SCY119" s="200"/>
      <c r="SCZ119" s="200"/>
      <c r="SDA119" s="200"/>
      <c r="SDB119" s="200"/>
      <c r="SDC119" s="200"/>
      <c r="SDD119" s="200"/>
      <c r="SDE119" s="200"/>
      <c r="SDF119" s="200"/>
      <c r="SDG119" s="200"/>
      <c r="SDH119" s="200"/>
      <c r="SDI119" s="200"/>
      <c r="SDJ119" s="200"/>
      <c r="SDK119" s="200"/>
      <c r="SDL119" s="200"/>
      <c r="SDM119" s="200"/>
      <c r="SDN119" s="200"/>
      <c r="SDO119" s="200"/>
      <c r="SDP119" s="200"/>
      <c r="SDQ119" s="200"/>
      <c r="SDR119" s="200"/>
      <c r="SDS119" s="200"/>
      <c r="SDT119" s="200"/>
      <c r="SDU119" s="200"/>
      <c r="SDV119" s="200"/>
      <c r="SDW119" s="200"/>
      <c r="SDX119" s="200"/>
      <c r="SDY119" s="200"/>
      <c r="SDZ119" s="200"/>
      <c r="SEA119" s="200"/>
      <c r="SEB119" s="200"/>
      <c r="SEC119" s="200"/>
      <c r="SED119" s="200"/>
      <c r="SEE119" s="200"/>
      <c r="SEF119" s="200"/>
      <c r="SEG119" s="200"/>
      <c r="SEH119" s="200"/>
      <c r="SEI119" s="200"/>
      <c r="SEJ119" s="200"/>
      <c r="SEK119" s="200"/>
      <c r="SEL119" s="200"/>
      <c r="SEM119" s="200"/>
      <c r="SEN119" s="200"/>
      <c r="SEO119" s="200"/>
      <c r="SEP119" s="200"/>
      <c r="SEQ119" s="200"/>
      <c r="SER119" s="200"/>
      <c r="SES119" s="200"/>
      <c r="SET119" s="200"/>
      <c r="SEU119" s="200"/>
      <c r="SEV119" s="200"/>
      <c r="SEW119" s="200"/>
      <c r="SEX119" s="200"/>
      <c r="SEY119" s="200"/>
      <c r="SEZ119" s="200"/>
      <c r="SFA119" s="200"/>
      <c r="SFB119" s="200"/>
      <c r="SFC119" s="200"/>
      <c r="SFD119" s="200"/>
      <c r="SFE119" s="200"/>
      <c r="SFF119" s="200"/>
      <c r="SFG119" s="200"/>
      <c r="SFH119" s="200"/>
      <c r="SFI119" s="200"/>
      <c r="SFJ119" s="200"/>
      <c r="SFK119" s="200"/>
      <c r="SFL119" s="200"/>
      <c r="SFM119" s="200"/>
      <c r="SFN119" s="200"/>
      <c r="SFO119" s="200"/>
      <c r="SFP119" s="200"/>
      <c r="SFQ119" s="200"/>
      <c r="SFR119" s="200"/>
      <c r="SFS119" s="200"/>
      <c r="SFT119" s="200"/>
      <c r="SFU119" s="200"/>
      <c r="SFV119" s="200"/>
      <c r="SFW119" s="200"/>
      <c r="SFX119" s="200"/>
      <c r="SFY119" s="200"/>
      <c r="SFZ119" s="200"/>
      <c r="SGA119" s="200"/>
      <c r="SGB119" s="200"/>
      <c r="SGC119" s="200"/>
      <c r="SGD119" s="200"/>
      <c r="SGE119" s="200"/>
      <c r="SGF119" s="200"/>
      <c r="SGG119" s="200"/>
      <c r="SGH119" s="200"/>
      <c r="SGI119" s="200"/>
      <c r="SGJ119" s="200"/>
      <c r="SGK119" s="200"/>
      <c r="SGL119" s="200"/>
      <c r="SGM119" s="200"/>
      <c r="SGN119" s="200"/>
      <c r="SGO119" s="200"/>
      <c r="SGP119" s="200"/>
      <c r="SGQ119" s="200"/>
      <c r="SGR119" s="200"/>
      <c r="SGS119" s="200"/>
      <c r="SGT119" s="200"/>
      <c r="SGU119" s="200"/>
      <c r="SGV119" s="200"/>
      <c r="SGW119" s="200"/>
      <c r="SGX119" s="200"/>
      <c r="SGY119" s="200"/>
      <c r="SGZ119" s="200"/>
      <c r="SHA119" s="200"/>
      <c r="SHB119" s="200"/>
      <c r="SHC119" s="200"/>
      <c r="SHD119" s="200"/>
      <c r="SHE119" s="200"/>
      <c r="SHF119" s="200"/>
      <c r="SHG119" s="200"/>
      <c r="SHH119" s="200"/>
      <c r="SHI119" s="200"/>
      <c r="SHJ119" s="200"/>
      <c r="SHK119" s="200"/>
      <c r="SHL119" s="200"/>
      <c r="SHM119" s="200"/>
      <c r="SHN119" s="200"/>
      <c r="SHO119" s="200"/>
      <c r="SHP119" s="200"/>
      <c r="SHQ119" s="200"/>
      <c r="SHR119" s="200"/>
      <c r="SHS119" s="200"/>
      <c r="SHT119" s="200"/>
      <c r="SHU119" s="200"/>
      <c r="SHV119" s="200"/>
      <c r="SHW119" s="200"/>
      <c r="SHX119" s="200"/>
      <c r="SHY119" s="200"/>
      <c r="SHZ119" s="200"/>
      <c r="SIA119" s="200"/>
      <c r="SIB119" s="200"/>
      <c r="SIC119" s="200"/>
      <c r="SID119" s="200"/>
      <c r="SIE119" s="200"/>
      <c r="SIF119" s="200"/>
      <c r="SIG119" s="200"/>
      <c r="SIH119" s="200"/>
      <c r="SII119" s="200"/>
      <c r="SIJ119" s="200"/>
      <c r="SIK119" s="200"/>
      <c r="SIL119" s="200"/>
      <c r="SIM119" s="200"/>
      <c r="SIN119" s="200"/>
      <c r="SIO119" s="200"/>
      <c r="SIP119" s="200"/>
      <c r="SIQ119" s="200"/>
      <c r="SIR119" s="200"/>
      <c r="SIS119" s="200"/>
      <c r="SIT119" s="200"/>
      <c r="SIU119" s="200"/>
      <c r="SIV119" s="200"/>
      <c r="SIW119" s="200"/>
      <c r="SIX119" s="200"/>
      <c r="SIY119" s="200"/>
      <c r="SIZ119" s="200"/>
      <c r="SJA119" s="200"/>
      <c r="SJB119" s="200"/>
      <c r="SJC119" s="200"/>
      <c r="SJD119" s="200"/>
      <c r="SJE119" s="200"/>
      <c r="SJF119" s="200"/>
      <c r="SJG119" s="200"/>
      <c r="SJH119" s="200"/>
      <c r="SJI119" s="200"/>
      <c r="SJJ119" s="200"/>
      <c r="SJK119" s="200"/>
      <c r="SJL119" s="200"/>
      <c r="SJM119" s="200"/>
      <c r="SJN119" s="200"/>
      <c r="SJO119" s="200"/>
      <c r="SJP119" s="200"/>
      <c r="SJQ119" s="200"/>
      <c r="SJR119" s="200"/>
      <c r="SJS119" s="200"/>
      <c r="SJT119" s="200"/>
      <c r="SJU119" s="200"/>
      <c r="SJV119" s="200"/>
      <c r="SJW119" s="200"/>
      <c r="SJX119" s="200"/>
      <c r="SJY119" s="200"/>
      <c r="SJZ119" s="200"/>
      <c r="SKA119" s="200"/>
      <c r="SKB119" s="200"/>
      <c r="SKC119" s="200"/>
      <c r="SKD119" s="200"/>
      <c r="SKE119" s="200"/>
      <c r="SKF119" s="200"/>
      <c r="SKG119" s="200"/>
      <c r="SKH119" s="200"/>
      <c r="SKI119" s="200"/>
      <c r="SKJ119" s="200"/>
      <c r="SKK119" s="200"/>
      <c r="SKL119" s="200"/>
      <c r="SKM119" s="200"/>
      <c r="SKN119" s="200"/>
      <c r="SKO119" s="200"/>
      <c r="SKP119" s="200"/>
      <c r="SKQ119" s="200"/>
      <c r="SKR119" s="200"/>
      <c r="SKS119" s="200"/>
      <c r="SKT119" s="200"/>
      <c r="SKU119" s="200"/>
      <c r="SKV119" s="200"/>
      <c r="SKW119" s="200"/>
      <c r="SKX119" s="200"/>
      <c r="SKY119" s="200"/>
      <c r="SKZ119" s="200"/>
      <c r="SLA119" s="200"/>
      <c r="SLB119" s="200"/>
      <c r="SLC119" s="200"/>
      <c r="SLD119" s="200"/>
      <c r="SLE119" s="200"/>
      <c r="SLF119" s="200"/>
      <c r="SLG119" s="200"/>
      <c r="SLH119" s="200"/>
      <c r="SLI119" s="200"/>
      <c r="SLJ119" s="200"/>
      <c r="SLK119" s="200"/>
      <c r="SLL119" s="200"/>
      <c r="SLM119" s="200"/>
      <c r="SLN119" s="200"/>
      <c r="SLO119" s="200"/>
      <c r="SLP119" s="200"/>
      <c r="SLQ119" s="200"/>
      <c r="SLR119" s="200"/>
      <c r="SLS119" s="200"/>
      <c r="SLT119" s="200"/>
      <c r="SLU119" s="200"/>
      <c r="SLV119" s="200"/>
      <c r="SLW119" s="200"/>
      <c r="SLX119" s="200"/>
      <c r="SLY119" s="200"/>
      <c r="SLZ119" s="200"/>
      <c r="SMA119" s="200"/>
      <c r="SMB119" s="200"/>
      <c r="SMC119" s="200"/>
      <c r="SMD119" s="200"/>
      <c r="SME119" s="200"/>
      <c r="SMF119" s="200"/>
      <c r="SMG119" s="200"/>
      <c r="SMH119" s="200"/>
      <c r="SMI119" s="200"/>
      <c r="SMJ119" s="200"/>
      <c r="SMK119" s="200"/>
      <c r="SML119" s="200"/>
      <c r="SMM119" s="200"/>
      <c r="SMN119" s="200"/>
      <c r="SMO119" s="200"/>
      <c r="SMP119" s="200"/>
      <c r="SMQ119" s="200"/>
      <c r="SMR119" s="200"/>
      <c r="SMS119" s="200"/>
      <c r="SMT119" s="200"/>
      <c r="SMU119" s="200"/>
      <c r="SMV119" s="200"/>
      <c r="SMW119" s="200"/>
      <c r="SMX119" s="200"/>
      <c r="SMY119" s="200"/>
      <c r="SMZ119" s="200"/>
      <c r="SNA119" s="200"/>
      <c r="SNB119" s="200"/>
      <c r="SNC119" s="200"/>
      <c r="SND119" s="200"/>
      <c r="SNE119" s="200"/>
      <c r="SNF119" s="200"/>
      <c r="SNG119" s="200"/>
      <c r="SNH119" s="200"/>
      <c r="SNI119" s="200"/>
      <c r="SNJ119" s="200"/>
      <c r="SNK119" s="200"/>
      <c r="SNL119" s="200"/>
      <c r="SNM119" s="200"/>
      <c r="SNN119" s="200"/>
      <c r="SNO119" s="200"/>
      <c r="SNP119" s="200"/>
      <c r="SNQ119" s="200"/>
      <c r="SNR119" s="200"/>
      <c r="SNS119" s="200"/>
      <c r="SNT119" s="200"/>
      <c r="SNU119" s="200"/>
      <c r="SNV119" s="200"/>
      <c r="SNW119" s="200"/>
      <c r="SNX119" s="200"/>
      <c r="SNY119" s="200"/>
      <c r="SNZ119" s="200"/>
      <c r="SOA119" s="200"/>
      <c r="SOB119" s="200"/>
      <c r="SOC119" s="200"/>
      <c r="SOD119" s="200"/>
      <c r="SOE119" s="200"/>
      <c r="SOF119" s="200"/>
      <c r="SOG119" s="200"/>
      <c r="SOH119" s="200"/>
      <c r="SOI119" s="200"/>
      <c r="SOJ119" s="200"/>
      <c r="SOK119" s="200"/>
      <c r="SOL119" s="200"/>
      <c r="SOM119" s="200"/>
      <c r="SON119" s="200"/>
      <c r="SOO119" s="200"/>
      <c r="SOP119" s="200"/>
      <c r="SOQ119" s="200"/>
      <c r="SOR119" s="200"/>
      <c r="SOS119" s="200"/>
      <c r="SOT119" s="200"/>
      <c r="SOU119" s="200"/>
      <c r="SOV119" s="200"/>
      <c r="SOW119" s="200"/>
      <c r="SOX119" s="200"/>
      <c r="SOY119" s="200"/>
      <c r="SOZ119" s="200"/>
      <c r="SPA119" s="200"/>
      <c r="SPB119" s="200"/>
      <c r="SPC119" s="200"/>
      <c r="SPD119" s="200"/>
      <c r="SPE119" s="200"/>
      <c r="SPF119" s="200"/>
      <c r="SPG119" s="200"/>
      <c r="SPH119" s="200"/>
      <c r="SPI119" s="200"/>
      <c r="SPJ119" s="200"/>
      <c r="SPK119" s="200"/>
      <c r="SPL119" s="200"/>
      <c r="SPM119" s="200"/>
      <c r="SPN119" s="200"/>
      <c r="SPO119" s="200"/>
      <c r="SPP119" s="200"/>
      <c r="SPQ119" s="200"/>
      <c r="SPR119" s="200"/>
      <c r="SPS119" s="200"/>
      <c r="SPT119" s="200"/>
      <c r="SPU119" s="200"/>
      <c r="SPV119" s="200"/>
      <c r="SPW119" s="200"/>
      <c r="SPX119" s="200"/>
      <c r="SPY119" s="200"/>
      <c r="SPZ119" s="200"/>
      <c r="SQA119" s="200"/>
      <c r="SQB119" s="200"/>
      <c r="SQC119" s="200"/>
      <c r="SQD119" s="200"/>
      <c r="SQE119" s="200"/>
      <c r="SQF119" s="200"/>
      <c r="SQG119" s="200"/>
      <c r="SQH119" s="200"/>
      <c r="SQI119" s="200"/>
      <c r="SQJ119" s="200"/>
      <c r="SQK119" s="200"/>
      <c r="SQL119" s="200"/>
      <c r="SQM119" s="200"/>
      <c r="SQN119" s="200"/>
      <c r="SQO119" s="200"/>
      <c r="SQP119" s="200"/>
      <c r="SQQ119" s="200"/>
      <c r="SQR119" s="200"/>
      <c r="SQS119" s="200"/>
      <c r="SQT119" s="200"/>
      <c r="SQU119" s="200"/>
      <c r="SQV119" s="200"/>
      <c r="SQW119" s="200"/>
      <c r="SQX119" s="200"/>
      <c r="SQY119" s="200"/>
      <c r="SQZ119" s="200"/>
      <c r="SRA119" s="200"/>
      <c r="SRB119" s="200"/>
      <c r="SRC119" s="200"/>
      <c r="SRD119" s="200"/>
      <c r="SRE119" s="200"/>
      <c r="SRF119" s="200"/>
      <c r="SRG119" s="200"/>
      <c r="SRH119" s="200"/>
      <c r="SRI119" s="200"/>
      <c r="SRJ119" s="200"/>
      <c r="SRK119" s="200"/>
      <c r="SRL119" s="200"/>
      <c r="SRM119" s="200"/>
      <c r="SRN119" s="200"/>
      <c r="SRO119" s="200"/>
      <c r="SRP119" s="200"/>
      <c r="SRQ119" s="200"/>
      <c r="SRR119" s="200"/>
      <c r="SRS119" s="200"/>
      <c r="SRT119" s="200"/>
      <c r="SRU119" s="200"/>
      <c r="SRV119" s="200"/>
      <c r="SRW119" s="200"/>
      <c r="SRX119" s="200"/>
      <c r="SRY119" s="200"/>
      <c r="SRZ119" s="200"/>
      <c r="SSA119" s="200"/>
      <c r="SSB119" s="200"/>
      <c r="SSC119" s="200"/>
      <c r="SSD119" s="200"/>
      <c r="SSE119" s="200"/>
      <c r="SSF119" s="200"/>
      <c r="SSG119" s="200"/>
      <c r="SSH119" s="200"/>
      <c r="SSI119" s="200"/>
      <c r="SSJ119" s="200"/>
      <c r="SSK119" s="200"/>
      <c r="SSL119" s="200"/>
      <c r="SSM119" s="200"/>
      <c r="SSN119" s="200"/>
      <c r="SSO119" s="200"/>
      <c r="SSP119" s="200"/>
      <c r="SSQ119" s="200"/>
      <c r="SSR119" s="200"/>
      <c r="SSS119" s="200"/>
      <c r="SST119" s="200"/>
      <c r="SSU119" s="200"/>
      <c r="SSV119" s="200"/>
      <c r="SSW119" s="200"/>
      <c r="SSX119" s="200"/>
      <c r="SSY119" s="200"/>
      <c r="SSZ119" s="200"/>
      <c r="STA119" s="200"/>
      <c r="STB119" s="200"/>
      <c r="STC119" s="200"/>
      <c r="STD119" s="200"/>
      <c r="STE119" s="200"/>
      <c r="STF119" s="200"/>
      <c r="STG119" s="200"/>
      <c r="STH119" s="200"/>
      <c r="STI119" s="200"/>
      <c r="STJ119" s="200"/>
      <c r="STK119" s="200"/>
      <c r="STL119" s="200"/>
      <c r="STM119" s="200"/>
      <c r="STN119" s="200"/>
      <c r="STO119" s="200"/>
      <c r="STP119" s="200"/>
      <c r="STQ119" s="200"/>
      <c r="STR119" s="200"/>
      <c r="STS119" s="200"/>
      <c r="STT119" s="200"/>
      <c r="STU119" s="200"/>
      <c r="STV119" s="200"/>
      <c r="STW119" s="200"/>
      <c r="STX119" s="200"/>
      <c r="STY119" s="200"/>
      <c r="STZ119" s="200"/>
      <c r="SUA119" s="200"/>
      <c r="SUB119" s="200"/>
      <c r="SUC119" s="200"/>
      <c r="SUD119" s="200"/>
      <c r="SUE119" s="200"/>
      <c r="SUF119" s="200"/>
      <c r="SUG119" s="200"/>
      <c r="SUH119" s="200"/>
      <c r="SUI119" s="200"/>
      <c r="SUJ119" s="200"/>
      <c r="SUK119" s="200"/>
      <c r="SUL119" s="200"/>
      <c r="SUM119" s="200"/>
      <c r="SUN119" s="200"/>
      <c r="SUO119" s="200"/>
      <c r="SUP119" s="200"/>
      <c r="SUQ119" s="200"/>
      <c r="SUR119" s="200"/>
      <c r="SUS119" s="200"/>
      <c r="SUT119" s="200"/>
      <c r="SUU119" s="200"/>
      <c r="SUV119" s="200"/>
      <c r="SUW119" s="200"/>
      <c r="SUX119" s="200"/>
      <c r="SUY119" s="200"/>
      <c r="SUZ119" s="200"/>
      <c r="SVA119" s="200"/>
      <c r="SVB119" s="200"/>
      <c r="SVC119" s="200"/>
      <c r="SVD119" s="200"/>
      <c r="SVE119" s="200"/>
      <c r="SVF119" s="200"/>
      <c r="SVG119" s="200"/>
      <c r="SVH119" s="200"/>
      <c r="SVI119" s="200"/>
      <c r="SVJ119" s="200"/>
      <c r="SVK119" s="200"/>
      <c r="SVL119" s="200"/>
      <c r="SVM119" s="200"/>
      <c r="SVN119" s="200"/>
      <c r="SVO119" s="200"/>
      <c r="SVP119" s="200"/>
      <c r="SVQ119" s="200"/>
      <c r="SVR119" s="200"/>
      <c r="SVS119" s="200"/>
      <c r="SVT119" s="200"/>
      <c r="SVU119" s="200"/>
      <c r="SVV119" s="200"/>
      <c r="SVW119" s="200"/>
      <c r="SVX119" s="200"/>
      <c r="SVY119" s="200"/>
      <c r="SVZ119" s="200"/>
      <c r="SWA119" s="200"/>
      <c r="SWB119" s="200"/>
      <c r="SWC119" s="200"/>
      <c r="SWD119" s="200"/>
      <c r="SWE119" s="200"/>
      <c r="SWF119" s="200"/>
      <c r="SWG119" s="200"/>
      <c r="SWH119" s="200"/>
      <c r="SWI119" s="200"/>
      <c r="SWJ119" s="200"/>
      <c r="SWK119" s="200"/>
      <c r="SWL119" s="200"/>
      <c r="SWM119" s="200"/>
      <c r="SWN119" s="200"/>
      <c r="SWO119" s="200"/>
      <c r="SWP119" s="200"/>
      <c r="SWQ119" s="200"/>
      <c r="SWR119" s="200"/>
      <c r="SWS119" s="200"/>
      <c r="SWT119" s="200"/>
      <c r="SWU119" s="200"/>
      <c r="SWV119" s="200"/>
      <c r="SWW119" s="200"/>
      <c r="SWX119" s="200"/>
      <c r="SWY119" s="200"/>
      <c r="SWZ119" s="200"/>
      <c r="SXA119" s="200"/>
      <c r="SXB119" s="200"/>
      <c r="SXC119" s="200"/>
      <c r="SXD119" s="200"/>
      <c r="SXE119" s="200"/>
      <c r="SXF119" s="200"/>
      <c r="SXG119" s="200"/>
      <c r="SXH119" s="200"/>
      <c r="SXI119" s="200"/>
      <c r="SXJ119" s="200"/>
      <c r="SXK119" s="200"/>
      <c r="SXL119" s="200"/>
      <c r="SXM119" s="200"/>
      <c r="SXN119" s="200"/>
      <c r="SXO119" s="200"/>
      <c r="SXP119" s="200"/>
      <c r="SXQ119" s="200"/>
      <c r="SXR119" s="200"/>
      <c r="SXS119" s="200"/>
      <c r="SXT119" s="200"/>
      <c r="SXU119" s="200"/>
      <c r="SXV119" s="200"/>
      <c r="SXW119" s="200"/>
      <c r="SXX119" s="200"/>
      <c r="SXY119" s="200"/>
      <c r="SXZ119" s="200"/>
      <c r="SYA119" s="200"/>
      <c r="SYB119" s="200"/>
      <c r="SYC119" s="200"/>
      <c r="SYD119" s="200"/>
      <c r="SYE119" s="200"/>
      <c r="SYF119" s="200"/>
      <c r="SYG119" s="200"/>
      <c r="SYH119" s="200"/>
      <c r="SYI119" s="200"/>
      <c r="SYJ119" s="200"/>
      <c r="SYK119" s="200"/>
      <c r="SYL119" s="200"/>
      <c r="SYM119" s="200"/>
      <c r="SYN119" s="200"/>
      <c r="SYO119" s="200"/>
      <c r="SYP119" s="200"/>
      <c r="SYQ119" s="200"/>
      <c r="SYR119" s="200"/>
      <c r="SYS119" s="200"/>
      <c r="SYT119" s="200"/>
      <c r="SYU119" s="200"/>
      <c r="SYV119" s="200"/>
      <c r="SYW119" s="200"/>
      <c r="SYX119" s="200"/>
      <c r="SYY119" s="200"/>
      <c r="SYZ119" s="200"/>
      <c r="SZA119" s="200"/>
      <c r="SZB119" s="200"/>
      <c r="SZC119" s="200"/>
      <c r="SZD119" s="200"/>
      <c r="SZE119" s="200"/>
      <c r="SZF119" s="200"/>
      <c r="SZG119" s="200"/>
      <c r="SZH119" s="200"/>
      <c r="SZI119" s="200"/>
      <c r="SZJ119" s="200"/>
      <c r="SZK119" s="200"/>
      <c r="SZL119" s="200"/>
      <c r="SZM119" s="200"/>
      <c r="SZN119" s="200"/>
      <c r="SZO119" s="200"/>
      <c r="SZP119" s="200"/>
      <c r="SZQ119" s="200"/>
      <c r="SZR119" s="200"/>
      <c r="SZS119" s="200"/>
      <c r="SZT119" s="200"/>
      <c r="SZU119" s="200"/>
      <c r="SZV119" s="200"/>
      <c r="SZW119" s="200"/>
      <c r="SZX119" s="200"/>
      <c r="SZY119" s="200"/>
      <c r="SZZ119" s="200"/>
      <c r="TAA119" s="200"/>
      <c r="TAB119" s="200"/>
      <c r="TAC119" s="200"/>
      <c r="TAD119" s="200"/>
      <c r="TAE119" s="200"/>
      <c r="TAF119" s="200"/>
      <c r="TAG119" s="200"/>
      <c r="TAH119" s="200"/>
      <c r="TAI119" s="200"/>
      <c r="TAJ119" s="200"/>
      <c r="TAK119" s="200"/>
      <c r="TAL119" s="200"/>
      <c r="TAM119" s="200"/>
      <c r="TAN119" s="200"/>
      <c r="TAO119" s="200"/>
      <c r="TAP119" s="200"/>
      <c r="TAQ119" s="200"/>
      <c r="TAR119" s="200"/>
      <c r="TAS119" s="200"/>
      <c r="TAT119" s="200"/>
      <c r="TAU119" s="200"/>
      <c r="TAV119" s="200"/>
      <c r="TAW119" s="200"/>
      <c r="TAX119" s="200"/>
      <c r="TAY119" s="200"/>
      <c r="TAZ119" s="200"/>
      <c r="TBA119" s="200"/>
      <c r="TBB119" s="200"/>
      <c r="TBC119" s="200"/>
      <c r="TBD119" s="200"/>
      <c r="TBE119" s="200"/>
      <c r="TBF119" s="200"/>
      <c r="TBG119" s="200"/>
      <c r="TBH119" s="200"/>
      <c r="TBI119" s="200"/>
      <c r="TBJ119" s="200"/>
      <c r="TBK119" s="200"/>
      <c r="TBL119" s="200"/>
      <c r="TBM119" s="200"/>
      <c r="TBN119" s="200"/>
      <c r="TBO119" s="200"/>
      <c r="TBP119" s="200"/>
      <c r="TBQ119" s="200"/>
      <c r="TBR119" s="200"/>
      <c r="TBS119" s="200"/>
      <c r="TBT119" s="200"/>
      <c r="TBU119" s="200"/>
      <c r="TBV119" s="200"/>
      <c r="TBW119" s="200"/>
      <c r="TBX119" s="200"/>
      <c r="TBY119" s="200"/>
      <c r="TBZ119" s="200"/>
      <c r="TCA119" s="200"/>
      <c r="TCB119" s="200"/>
      <c r="TCC119" s="200"/>
      <c r="TCD119" s="200"/>
      <c r="TCE119" s="200"/>
      <c r="TCF119" s="200"/>
      <c r="TCG119" s="200"/>
      <c r="TCH119" s="200"/>
      <c r="TCI119" s="200"/>
      <c r="TCJ119" s="200"/>
      <c r="TCK119" s="200"/>
      <c r="TCL119" s="200"/>
      <c r="TCM119" s="200"/>
      <c r="TCN119" s="200"/>
      <c r="TCO119" s="200"/>
      <c r="TCP119" s="200"/>
      <c r="TCQ119" s="200"/>
      <c r="TCR119" s="200"/>
      <c r="TCS119" s="200"/>
      <c r="TCT119" s="200"/>
      <c r="TCU119" s="200"/>
      <c r="TCV119" s="200"/>
      <c r="TCW119" s="200"/>
      <c r="TCX119" s="200"/>
      <c r="TCY119" s="200"/>
      <c r="TCZ119" s="200"/>
      <c r="TDA119" s="200"/>
      <c r="TDB119" s="200"/>
      <c r="TDC119" s="200"/>
      <c r="TDD119" s="200"/>
      <c r="TDE119" s="200"/>
      <c r="TDF119" s="200"/>
      <c r="TDG119" s="200"/>
      <c r="TDH119" s="200"/>
      <c r="TDI119" s="200"/>
      <c r="TDJ119" s="200"/>
      <c r="TDK119" s="200"/>
      <c r="TDL119" s="200"/>
      <c r="TDM119" s="200"/>
      <c r="TDN119" s="200"/>
      <c r="TDO119" s="200"/>
      <c r="TDP119" s="200"/>
      <c r="TDQ119" s="200"/>
      <c r="TDR119" s="200"/>
      <c r="TDS119" s="200"/>
      <c r="TDT119" s="200"/>
      <c r="TDU119" s="200"/>
      <c r="TDV119" s="200"/>
      <c r="TDW119" s="200"/>
      <c r="TDX119" s="200"/>
      <c r="TDY119" s="200"/>
      <c r="TDZ119" s="200"/>
      <c r="TEA119" s="200"/>
      <c r="TEB119" s="200"/>
      <c r="TEC119" s="200"/>
      <c r="TED119" s="200"/>
      <c r="TEE119" s="200"/>
      <c r="TEF119" s="200"/>
      <c r="TEG119" s="200"/>
      <c r="TEH119" s="200"/>
      <c r="TEI119" s="200"/>
      <c r="TEJ119" s="200"/>
      <c r="TEK119" s="200"/>
      <c r="TEL119" s="200"/>
      <c r="TEM119" s="200"/>
      <c r="TEN119" s="200"/>
      <c r="TEO119" s="200"/>
      <c r="TEP119" s="200"/>
      <c r="TEQ119" s="200"/>
      <c r="TER119" s="200"/>
      <c r="TES119" s="200"/>
      <c r="TET119" s="200"/>
      <c r="TEU119" s="200"/>
      <c r="TEV119" s="200"/>
      <c r="TEW119" s="200"/>
      <c r="TEX119" s="200"/>
      <c r="TEY119" s="200"/>
      <c r="TEZ119" s="200"/>
      <c r="TFA119" s="200"/>
      <c r="TFB119" s="200"/>
      <c r="TFC119" s="200"/>
      <c r="TFD119" s="200"/>
      <c r="TFE119" s="200"/>
      <c r="TFF119" s="200"/>
      <c r="TFG119" s="200"/>
      <c r="TFH119" s="200"/>
      <c r="TFI119" s="200"/>
      <c r="TFJ119" s="200"/>
      <c r="TFK119" s="200"/>
      <c r="TFL119" s="200"/>
      <c r="TFM119" s="200"/>
      <c r="TFN119" s="200"/>
      <c r="TFO119" s="200"/>
      <c r="TFP119" s="200"/>
      <c r="TFQ119" s="200"/>
      <c r="TFR119" s="200"/>
      <c r="TFS119" s="200"/>
      <c r="TFT119" s="200"/>
      <c r="TFU119" s="200"/>
      <c r="TFV119" s="200"/>
      <c r="TFW119" s="200"/>
      <c r="TFX119" s="200"/>
      <c r="TFY119" s="200"/>
      <c r="TFZ119" s="200"/>
      <c r="TGA119" s="200"/>
      <c r="TGB119" s="200"/>
      <c r="TGC119" s="200"/>
      <c r="TGD119" s="200"/>
      <c r="TGE119" s="200"/>
      <c r="TGF119" s="200"/>
      <c r="TGG119" s="200"/>
      <c r="TGH119" s="200"/>
      <c r="TGI119" s="200"/>
      <c r="TGJ119" s="200"/>
      <c r="TGK119" s="200"/>
      <c r="TGL119" s="200"/>
      <c r="TGM119" s="200"/>
      <c r="TGN119" s="200"/>
      <c r="TGO119" s="200"/>
      <c r="TGP119" s="200"/>
      <c r="TGQ119" s="200"/>
      <c r="TGR119" s="200"/>
      <c r="TGS119" s="200"/>
      <c r="TGT119" s="200"/>
      <c r="TGU119" s="200"/>
      <c r="TGV119" s="200"/>
      <c r="TGW119" s="200"/>
      <c r="TGX119" s="200"/>
      <c r="TGY119" s="200"/>
      <c r="TGZ119" s="200"/>
      <c r="THA119" s="200"/>
      <c r="THB119" s="200"/>
      <c r="THC119" s="200"/>
      <c r="THD119" s="200"/>
      <c r="THE119" s="200"/>
      <c r="THF119" s="200"/>
      <c r="THG119" s="200"/>
      <c r="THH119" s="200"/>
      <c r="THI119" s="200"/>
      <c r="THJ119" s="200"/>
      <c r="THK119" s="200"/>
      <c r="THL119" s="200"/>
      <c r="THM119" s="200"/>
      <c r="THN119" s="200"/>
      <c r="THO119" s="200"/>
      <c r="THP119" s="200"/>
      <c r="THQ119" s="200"/>
      <c r="THR119" s="200"/>
      <c r="THS119" s="200"/>
      <c r="THT119" s="200"/>
      <c r="THU119" s="200"/>
      <c r="THV119" s="200"/>
      <c r="THW119" s="200"/>
      <c r="THX119" s="200"/>
      <c r="THY119" s="200"/>
      <c r="THZ119" s="200"/>
      <c r="TIA119" s="200"/>
      <c r="TIB119" s="200"/>
      <c r="TIC119" s="200"/>
      <c r="TID119" s="200"/>
      <c r="TIE119" s="200"/>
      <c r="TIF119" s="200"/>
      <c r="TIG119" s="200"/>
      <c r="TIH119" s="200"/>
      <c r="TII119" s="200"/>
      <c r="TIJ119" s="200"/>
      <c r="TIK119" s="200"/>
      <c r="TIL119" s="200"/>
      <c r="TIM119" s="200"/>
      <c r="TIN119" s="200"/>
      <c r="TIO119" s="200"/>
      <c r="TIP119" s="200"/>
      <c r="TIQ119" s="200"/>
      <c r="TIR119" s="200"/>
      <c r="TIS119" s="200"/>
      <c r="TIT119" s="200"/>
      <c r="TIU119" s="200"/>
      <c r="TIV119" s="200"/>
      <c r="TIW119" s="200"/>
      <c r="TIX119" s="200"/>
      <c r="TIY119" s="200"/>
      <c r="TIZ119" s="200"/>
      <c r="TJA119" s="200"/>
      <c r="TJB119" s="200"/>
      <c r="TJC119" s="200"/>
      <c r="TJD119" s="200"/>
      <c r="TJE119" s="200"/>
      <c r="TJF119" s="200"/>
      <c r="TJG119" s="200"/>
      <c r="TJH119" s="200"/>
      <c r="TJI119" s="200"/>
      <c r="TJJ119" s="200"/>
      <c r="TJK119" s="200"/>
      <c r="TJL119" s="200"/>
      <c r="TJM119" s="200"/>
      <c r="TJN119" s="200"/>
      <c r="TJO119" s="200"/>
      <c r="TJP119" s="200"/>
      <c r="TJQ119" s="200"/>
      <c r="TJR119" s="200"/>
      <c r="TJS119" s="200"/>
      <c r="TJT119" s="200"/>
      <c r="TJU119" s="200"/>
      <c r="TJV119" s="200"/>
      <c r="TJW119" s="200"/>
      <c r="TJX119" s="200"/>
      <c r="TJY119" s="200"/>
      <c r="TJZ119" s="200"/>
      <c r="TKA119" s="200"/>
      <c r="TKB119" s="200"/>
      <c r="TKC119" s="200"/>
      <c r="TKD119" s="200"/>
      <c r="TKE119" s="200"/>
      <c r="TKF119" s="200"/>
      <c r="TKG119" s="200"/>
      <c r="TKH119" s="200"/>
      <c r="TKI119" s="200"/>
      <c r="TKJ119" s="200"/>
      <c r="TKK119" s="200"/>
      <c r="TKL119" s="200"/>
      <c r="TKM119" s="200"/>
      <c r="TKN119" s="200"/>
      <c r="TKO119" s="200"/>
      <c r="TKP119" s="200"/>
      <c r="TKQ119" s="200"/>
      <c r="TKR119" s="200"/>
      <c r="TKS119" s="200"/>
      <c r="TKT119" s="200"/>
      <c r="TKU119" s="200"/>
      <c r="TKV119" s="200"/>
      <c r="TKW119" s="200"/>
      <c r="TKX119" s="200"/>
      <c r="TKY119" s="200"/>
      <c r="TKZ119" s="200"/>
      <c r="TLA119" s="200"/>
      <c r="TLB119" s="200"/>
      <c r="TLC119" s="200"/>
      <c r="TLD119" s="200"/>
      <c r="TLE119" s="200"/>
      <c r="TLF119" s="200"/>
      <c r="TLG119" s="200"/>
      <c r="TLH119" s="200"/>
      <c r="TLI119" s="200"/>
      <c r="TLJ119" s="200"/>
      <c r="TLK119" s="200"/>
      <c r="TLL119" s="200"/>
      <c r="TLM119" s="200"/>
      <c r="TLN119" s="200"/>
      <c r="TLO119" s="200"/>
      <c r="TLP119" s="200"/>
      <c r="TLQ119" s="200"/>
      <c r="TLR119" s="200"/>
      <c r="TLS119" s="200"/>
      <c r="TLT119" s="200"/>
      <c r="TLU119" s="200"/>
      <c r="TLV119" s="200"/>
      <c r="TLW119" s="200"/>
      <c r="TLX119" s="200"/>
      <c r="TLY119" s="200"/>
      <c r="TLZ119" s="200"/>
      <c r="TMA119" s="200"/>
      <c r="TMB119" s="200"/>
      <c r="TMC119" s="200"/>
      <c r="TMD119" s="200"/>
      <c r="TME119" s="200"/>
      <c r="TMF119" s="200"/>
      <c r="TMG119" s="200"/>
      <c r="TMH119" s="200"/>
      <c r="TMI119" s="200"/>
      <c r="TMJ119" s="200"/>
      <c r="TMK119" s="200"/>
      <c r="TML119" s="200"/>
      <c r="TMM119" s="200"/>
      <c r="TMN119" s="200"/>
      <c r="TMO119" s="200"/>
      <c r="TMP119" s="200"/>
      <c r="TMQ119" s="200"/>
      <c r="TMR119" s="200"/>
      <c r="TMS119" s="200"/>
      <c r="TMT119" s="200"/>
      <c r="TMU119" s="200"/>
      <c r="TMV119" s="200"/>
      <c r="TMW119" s="200"/>
      <c r="TMX119" s="200"/>
      <c r="TMY119" s="200"/>
      <c r="TMZ119" s="200"/>
      <c r="TNA119" s="200"/>
      <c r="TNB119" s="200"/>
      <c r="TNC119" s="200"/>
      <c r="TND119" s="200"/>
      <c r="TNE119" s="200"/>
      <c r="TNF119" s="200"/>
      <c r="TNG119" s="200"/>
      <c r="TNH119" s="200"/>
      <c r="TNI119" s="200"/>
      <c r="TNJ119" s="200"/>
      <c r="TNK119" s="200"/>
      <c r="TNL119" s="200"/>
      <c r="TNM119" s="200"/>
      <c r="TNN119" s="200"/>
      <c r="TNO119" s="200"/>
      <c r="TNP119" s="200"/>
      <c r="TNQ119" s="200"/>
      <c r="TNR119" s="200"/>
      <c r="TNS119" s="200"/>
      <c r="TNT119" s="200"/>
      <c r="TNU119" s="200"/>
      <c r="TNV119" s="200"/>
      <c r="TNW119" s="200"/>
      <c r="TNX119" s="200"/>
      <c r="TNY119" s="200"/>
      <c r="TNZ119" s="200"/>
      <c r="TOA119" s="200"/>
      <c r="TOB119" s="200"/>
      <c r="TOC119" s="200"/>
      <c r="TOD119" s="200"/>
      <c r="TOE119" s="200"/>
      <c r="TOF119" s="200"/>
      <c r="TOG119" s="200"/>
      <c r="TOH119" s="200"/>
      <c r="TOI119" s="200"/>
      <c r="TOJ119" s="200"/>
      <c r="TOK119" s="200"/>
      <c r="TOL119" s="200"/>
      <c r="TOM119" s="200"/>
      <c r="TON119" s="200"/>
      <c r="TOO119" s="200"/>
      <c r="TOP119" s="200"/>
      <c r="TOQ119" s="200"/>
      <c r="TOR119" s="200"/>
      <c r="TOS119" s="200"/>
      <c r="TOT119" s="200"/>
      <c r="TOU119" s="200"/>
      <c r="TOV119" s="200"/>
      <c r="TOW119" s="200"/>
      <c r="TOX119" s="200"/>
      <c r="TOY119" s="200"/>
      <c r="TOZ119" s="200"/>
      <c r="TPA119" s="200"/>
      <c r="TPB119" s="200"/>
      <c r="TPC119" s="200"/>
      <c r="TPD119" s="200"/>
      <c r="TPE119" s="200"/>
      <c r="TPF119" s="200"/>
      <c r="TPG119" s="200"/>
      <c r="TPH119" s="200"/>
      <c r="TPI119" s="200"/>
      <c r="TPJ119" s="200"/>
      <c r="TPK119" s="200"/>
      <c r="TPL119" s="200"/>
      <c r="TPM119" s="200"/>
      <c r="TPN119" s="200"/>
      <c r="TPO119" s="200"/>
      <c r="TPP119" s="200"/>
      <c r="TPQ119" s="200"/>
      <c r="TPR119" s="200"/>
      <c r="TPS119" s="200"/>
      <c r="TPT119" s="200"/>
      <c r="TPU119" s="200"/>
      <c r="TPV119" s="200"/>
      <c r="TPW119" s="200"/>
      <c r="TPX119" s="200"/>
      <c r="TPY119" s="200"/>
      <c r="TPZ119" s="200"/>
      <c r="TQA119" s="200"/>
      <c r="TQB119" s="200"/>
      <c r="TQC119" s="200"/>
      <c r="TQD119" s="200"/>
      <c r="TQE119" s="200"/>
      <c r="TQF119" s="200"/>
      <c r="TQG119" s="200"/>
      <c r="TQH119" s="200"/>
      <c r="TQI119" s="200"/>
      <c r="TQJ119" s="200"/>
      <c r="TQK119" s="200"/>
      <c r="TQL119" s="200"/>
      <c r="TQM119" s="200"/>
      <c r="TQN119" s="200"/>
      <c r="TQO119" s="200"/>
      <c r="TQP119" s="200"/>
      <c r="TQQ119" s="200"/>
      <c r="TQR119" s="200"/>
      <c r="TQS119" s="200"/>
      <c r="TQT119" s="200"/>
      <c r="TQU119" s="200"/>
      <c r="TQV119" s="200"/>
      <c r="TQW119" s="200"/>
      <c r="TQX119" s="200"/>
      <c r="TQY119" s="200"/>
      <c r="TQZ119" s="200"/>
      <c r="TRA119" s="200"/>
      <c r="TRB119" s="200"/>
      <c r="TRC119" s="200"/>
      <c r="TRD119" s="200"/>
      <c r="TRE119" s="200"/>
      <c r="TRF119" s="200"/>
      <c r="TRG119" s="200"/>
      <c r="TRH119" s="200"/>
      <c r="TRI119" s="200"/>
      <c r="TRJ119" s="200"/>
      <c r="TRK119" s="200"/>
      <c r="TRL119" s="200"/>
      <c r="TRM119" s="200"/>
      <c r="TRN119" s="200"/>
      <c r="TRO119" s="200"/>
      <c r="TRP119" s="200"/>
      <c r="TRQ119" s="200"/>
      <c r="TRR119" s="200"/>
      <c r="TRS119" s="200"/>
      <c r="TRT119" s="200"/>
      <c r="TRU119" s="200"/>
      <c r="TRV119" s="200"/>
      <c r="TRW119" s="200"/>
      <c r="TRX119" s="200"/>
      <c r="TRY119" s="200"/>
      <c r="TRZ119" s="200"/>
      <c r="TSA119" s="200"/>
      <c r="TSB119" s="200"/>
      <c r="TSC119" s="200"/>
      <c r="TSD119" s="200"/>
      <c r="TSE119" s="200"/>
      <c r="TSF119" s="200"/>
      <c r="TSG119" s="200"/>
      <c r="TSH119" s="200"/>
      <c r="TSI119" s="200"/>
      <c r="TSJ119" s="200"/>
      <c r="TSK119" s="200"/>
      <c r="TSL119" s="200"/>
      <c r="TSM119" s="200"/>
      <c r="TSN119" s="200"/>
      <c r="TSO119" s="200"/>
      <c r="TSP119" s="200"/>
      <c r="TSQ119" s="200"/>
      <c r="TSR119" s="200"/>
      <c r="TSS119" s="200"/>
      <c r="TST119" s="200"/>
      <c r="TSU119" s="200"/>
      <c r="TSV119" s="200"/>
      <c r="TSW119" s="200"/>
      <c r="TSX119" s="200"/>
      <c r="TSY119" s="200"/>
      <c r="TSZ119" s="200"/>
      <c r="TTA119" s="200"/>
      <c r="TTB119" s="200"/>
      <c r="TTC119" s="200"/>
      <c r="TTD119" s="200"/>
      <c r="TTE119" s="200"/>
      <c r="TTF119" s="200"/>
      <c r="TTG119" s="200"/>
      <c r="TTH119" s="200"/>
      <c r="TTI119" s="200"/>
      <c r="TTJ119" s="200"/>
      <c r="TTK119" s="200"/>
      <c r="TTL119" s="200"/>
      <c r="TTM119" s="200"/>
      <c r="TTN119" s="200"/>
      <c r="TTO119" s="200"/>
      <c r="TTP119" s="200"/>
      <c r="TTQ119" s="200"/>
      <c r="TTR119" s="200"/>
      <c r="TTS119" s="200"/>
      <c r="TTT119" s="200"/>
      <c r="TTU119" s="200"/>
      <c r="TTV119" s="200"/>
      <c r="TTW119" s="200"/>
      <c r="TTX119" s="200"/>
      <c r="TTY119" s="200"/>
      <c r="TTZ119" s="200"/>
      <c r="TUA119" s="200"/>
      <c r="TUB119" s="200"/>
      <c r="TUC119" s="200"/>
      <c r="TUD119" s="200"/>
      <c r="TUE119" s="200"/>
      <c r="TUF119" s="200"/>
      <c r="TUG119" s="200"/>
      <c r="TUH119" s="200"/>
      <c r="TUI119" s="200"/>
      <c r="TUJ119" s="200"/>
      <c r="TUK119" s="200"/>
      <c r="TUL119" s="200"/>
      <c r="TUM119" s="200"/>
      <c r="TUN119" s="200"/>
      <c r="TUO119" s="200"/>
      <c r="TUP119" s="200"/>
      <c r="TUQ119" s="200"/>
      <c r="TUR119" s="200"/>
      <c r="TUS119" s="200"/>
      <c r="TUT119" s="200"/>
      <c r="TUU119" s="200"/>
      <c r="TUV119" s="200"/>
      <c r="TUW119" s="200"/>
      <c r="TUX119" s="200"/>
      <c r="TUY119" s="200"/>
      <c r="TUZ119" s="200"/>
      <c r="TVA119" s="200"/>
      <c r="TVB119" s="200"/>
      <c r="TVC119" s="200"/>
      <c r="TVD119" s="200"/>
      <c r="TVE119" s="200"/>
      <c r="TVF119" s="200"/>
      <c r="TVG119" s="200"/>
      <c r="TVH119" s="200"/>
      <c r="TVI119" s="200"/>
      <c r="TVJ119" s="200"/>
      <c r="TVK119" s="200"/>
      <c r="TVL119" s="200"/>
      <c r="TVM119" s="200"/>
      <c r="TVN119" s="200"/>
      <c r="TVO119" s="200"/>
      <c r="TVP119" s="200"/>
      <c r="TVQ119" s="200"/>
      <c r="TVR119" s="200"/>
      <c r="TVS119" s="200"/>
      <c r="TVT119" s="200"/>
      <c r="TVU119" s="200"/>
      <c r="TVV119" s="200"/>
      <c r="TVW119" s="200"/>
      <c r="TVX119" s="200"/>
      <c r="TVY119" s="200"/>
      <c r="TVZ119" s="200"/>
      <c r="TWA119" s="200"/>
      <c r="TWB119" s="200"/>
      <c r="TWC119" s="200"/>
      <c r="TWD119" s="200"/>
      <c r="TWE119" s="200"/>
      <c r="TWF119" s="200"/>
      <c r="TWG119" s="200"/>
      <c r="TWH119" s="200"/>
      <c r="TWI119" s="200"/>
      <c r="TWJ119" s="200"/>
      <c r="TWK119" s="200"/>
      <c r="TWL119" s="200"/>
      <c r="TWM119" s="200"/>
      <c r="TWN119" s="200"/>
      <c r="TWO119" s="200"/>
      <c r="TWP119" s="200"/>
      <c r="TWQ119" s="200"/>
      <c r="TWR119" s="200"/>
      <c r="TWS119" s="200"/>
      <c r="TWT119" s="200"/>
      <c r="TWU119" s="200"/>
      <c r="TWV119" s="200"/>
      <c r="TWW119" s="200"/>
      <c r="TWX119" s="200"/>
      <c r="TWY119" s="200"/>
      <c r="TWZ119" s="200"/>
      <c r="TXA119" s="200"/>
      <c r="TXB119" s="200"/>
      <c r="TXC119" s="200"/>
      <c r="TXD119" s="200"/>
      <c r="TXE119" s="200"/>
      <c r="TXF119" s="200"/>
      <c r="TXG119" s="200"/>
      <c r="TXH119" s="200"/>
      <c r="TXI119" s="200"/>
      <c r="TXJ119" s="200"/>
      <c r="TXK119" s="200"/>
      <c r="TXL119" s="200"/>
      <c r="TXM119" s="200"/>
      <c r="TXN119" s="200"/>
      <c r="TXO119" s="200"/>
      <c r="TXP119" s="200"/>
      <c r="TXQ119" s="200"/>
      <c r="TXR119" s="200"/>
      <c r="TXS119" s="200"/>
      <c r="TXT119" s="200"/>
      <c r="TXU119" s="200"/>
      <c r="TXV119" s="200"/>
      <c r="TXW119" s="200"/>
      <c r="TXX119" s="200"/>
      <c r="TXY119" s="200"/>
      <c r="TXZ119" s="200"/>
      <c r="TYA119" s="200"/>
      <c r="TYB119" s="200"/>
      <c r="TYC119" s="200"/>
      <c r="TYD119" s="200"/>
      <c r="TYE119" s="200"/>
      <c r="TYF119" s="200"/>
      <c r="TYG119" s="200"/>
      <c r="TYH119" s="200"/>
      <c r="TYI119" s="200"/>
      <c r="TYJ119" s="200"/>
      <c r="TYK119" s="200"/>
      <c r="TYL119" s="200"/>
      <c r="TYM119" s="200"/>
      <c r="TYN119" s="200"/>
      <c r="TYO119" s="200"/>
      <c r="TYP119" s="200"/>
      <c r="TYQ119" s="200"/>
      <c r="TYR119" s="200"/>
      <c r="TYS119" s="200"/>
      <c r="TYT119" s="200"/>
      <c r="TYU119" s="200"/>
      <c r="TYV119" s="200"/>
      <c r="TYW119" s="200"/>
      <c r="TYX119" s="200"/>
      <c r="TYY119" s="200"/>
      <c r="TYZ119" s="200"/>
      <c r="TZA119" s="200"/>
      <c r="TZB119" s="200"/>
      <c r="TZC119" s="200"/>
      <c r="TZD119" s="200"/>
      <c r="TZE119" s="200"/>
      <c r="TZF119" s="200"/>
      <c r="TZG119" s="200"/>
      <c r="TZH119" s="200"/>
      <c r="TZI119" s="200"/>
      <c r="TZJ119" s="200"/>
      <c r="TZK119" s="200"/>
      <c r="TZL119" s="200"/>
      <c r="TZM119" s="200"/>
      <c r="TZN119" s="200"/>
      <c r="TZO119" s="200"/>
      <c r="TZP119" s="200"/>
      <c r="TZQ119" s="200"/>
      <c r="TZR119" s="200"/>
      <c r="TZS119" s="200"/>
      <c r="TZT119" s="200"/>
      <c r="TZU119" s="200"/>
      <c r="TZV119" s="200"/>
      <c r="TZW119" s="200"/>
      <c r="TZX119" s="200"/>
      <c r="TZY119" s="200"/>
      <c r="TZZ119" s="200"/>
      <c r="UAA119" s="200"/>
      <c r="UAB119" s="200"/>
      <c r="UAC119" s="200"/>
      <c r="UAD119" s="200"/>
      <c r="UAE119" s="200"/>
      <c r="UAF119" s="200"/>
      <c r="UAG119" s="200"/>
      <c r="UAH119" s="200"/>
      <c r="UAI119" s="200"/>
      <c r="UAJ119" s="200"/>
      <c r="UAK119" s="200"/>
      <c r="UAL119" s="200"/>
      <c r="UAM119" s="200"/>
      <c r="UAN119" s="200"/>
      <c r="UAO119" s="200"/>
      <c r="UAP119" s="200"/>
      <c r="UAQ119" s="200"/>
      <c r="UAR119" s="200"/>
      <c r="UAS119" s="200"/>
      <c r="UAT119" s="200"/>
      <c r="UAU119" s="200"/>
      <c r="UAV119" s="200"/>
      <c r="UAW119" s="200"/>
      <c r="UAX119" s="200"/>
      <c r="UAY119" s="200"/>
      <c r="UAZ119" s="200"/>
      <c r="UBA119" s="200"/>
      <c r="UBB119" s="200"/>
      <c r="UBC119" s="200"/>
      <c r="UBD119" s="200"/>
      <c r="UBE119" s="200"/>
      <c r="UBF119" s="200"/>
      <c r="UBG119" s="200"/>
      <c r="UBH119" s="200"/>
      <c r="UBI119" s="200"/>
      <c r="UBJ119" s="200"/>
      <c r="UBK119" s="200"/>
      <c r="UBL119" s="200"/>
      <c r="UBM119" s="200"/>
      <c r="UBN119" s="200"/>
      <c r="UBO119" s="200"/>
      <c r="UBP119" s="200"/>
      <c r="UBQ119" s="200"/>
      <c r="UBR119" s="200"/>
      <c r="UBS119" s="200"/>
      <c r="UBT119" s="200"/>
      <c r="UBU119" s="200"/>
      <c r="UBV119" s="200"/>
      <c r="UBW119" s="200"/>
      <c r="UBX119" s="200"/>
      <c r="UBY119" s="200"/>
      <c r="UBZ119" s="200"/>
      <c r="UCA119" s="200"/>
      <c r="UCB119" s="200"/>
      <c r="UCC119" s="200"/>
      <c r="UCD119" s="200"/>
      <c r="UCE119" s="200"/>
      <c r="UCF119" s="200"/>
      <c r="UCG119" s="200"/>
      <c r="UCH119" s="200"/>
      <c r="UCI119" s="200"/>
      <c r="UCJ119" s="200"/>
      <c r="UCK119" s="200"/>
      <c r="UCL119" s="200"/>
      <c r="UCM119" s="200"/>
      <c r="UCN119" s="200"/>
      <c r="UCO119" s="200"/>
      <c r="UCP119" s="200"/>
      <c r="UCQ119" s="200"/>
      <c r="UCR119" s="200"/>
      <c r="UCS119" s="200"/>
      <c r="UCT119" s="200"/>
      <c r="UCU119" s="200"/>
      <c r="UCV119" s="200"/>
      <c r="UCW119" s="200"/>
      <c r="UCX119" s="200"/>
      <c r="UCY119" s="200"/>
      <c r="UCZ119" s="200"/>
      <c r="UDA119" s="200"/>
      <c r="UDB119" s="200"/>
      <c r="UDC119" s="200"/>
      <c r="UDD119" s="200"/>
      <c r="UDE119" s="200"/>
      <c r="UDF119" s="200"/>
      <c r="UDG119" s="200"/>
      <c r="UDH119" s="200"/>
      <c r="UDI119" s="200"/>
      <c r="UDJ119" s="200"/>
      <c r="UDK119" s="200"/>
      <c r="UDL119" s="200"/>
      <c r="UDM119" s="200"/>
      <c r="UDN119" s="200"/>
      <c r="UDO119" s="200"/>
      <c r="UDP119" s="200"/>
      <c r="UDQ119" s="200"/>
      <c r="UDR119" s="200"/>
      <c r="UDS119" s="200"/>
      <c r="UDT119" s="200"/>
      <c r="UDU119" s="200"/>
      <c r="UDV119" s="200"/>
      <c r="UDW119" s="200"/>
      <c r="UDX119" s="200"/>
      <c r="UDY119" s="200"/>
      <c r="UDZ119" s="200"/>
      <c r="UEA119" s="200"/>
      <c r="UEB119" s="200"/>
      <c r="UEC119" s="200"/>
      <c r="UED119" s="200"/>
      <c r="UEE119" s="200"/>
      <c r="UEF119" s="200"/>
      <c r="UEG119" s="200"/>
      <c r="UEH119" s="200"/>
      <c r="UEI119" s="200"/>
      <c r="UEJ119" s="200"/>
      <c r="UEK119" s="200"/>
      <c r="UEL119" s="200"/>
      <c r="UEM119" s="200"/>
      <c r="UEN119" s="200"/>
      <c r="UEO119" s="200"/>
      <c r="UEP119" s="200"/>
      <c r="UEQ119" s="200"/>
      <c r="UER119" s="200"/>
      <c r="UES119" s="200"/>
      <c r="UET119" s="200"/>
      <c r="UEU119" s="200"/>
      <c r="UEV119" s="200"/>
      <c r="UEW119" s="200"/>
      <c r="UEX119" s="200"/>
      <c r="UEY119" s="200"/>
      <c r="UEZ119" s="200"/>
      <c r="UFA119" s="200"/>
      <c r="UFB119" s="200"/>
      <c r="UFC119" s="200"/>
      <c r="UFD119" s="200"/>
      <c r="UFE119" s="200"/>
      <c r="UFF119" s="200"/>
      <c r="UFG119" s="200"/>
      <c r="UFH119" s="200"/>
      <c r="UFI119" s="200"/>
      <c r="UFJ119" s="200"/>
      <c r="UFK119" s="200"/>
      <c r="UFL119" s="200"/>
      <c r="UFM119" s="200"/>
      <c r="UFN119" s="200"/>
      <c r="UFO119" s="200"/>
      <c r="UFP119" s="200"/>
      <c r="UFQ119" s="200"/>
      <c r="UFR119" s="200"/>
      <c r="UFS119" s="200"/>
      <c r="UFT119" s="200"/>
      <c r="UFU119" s="200"/>
      <c r="UFV119" s="200"/>
      <c r="UFW119" s="200"/>
      <c r="UFX119" s="200"/>
      <c r="UFY119" s="200"/>
      <c r="UFZ119" s="200"/>
      <c r="UGA119" s="200"/>
      <c r="UGB119" s="200"/>
      <c r="UGC119" s="200"/>
      <c r="UGD119" s="200"/>
      <c r="UGE119" s="200"/>
      <c r="UGF119" s="200"/>
      <c r="UGG119" s="200"/>
      <c r="UGH119" s="200"/>
      <c r="UGI119" s="200"/>
      <c r="UGJ119" s="200"/>
      <c r="UGK119" s="200"/>
      <c r="UGL119" s="200"/>
      <c r="UGM119" s="200"/>
      <c r="UGN119" s="200"/>
      <c r="UGO119" s="200"/>
      <c r="UGP119" s="200"/>
      <c r="UGQ119" s="200"/>
      <c r="UGR119" s="200"/>
      <c r="UGS119" s="200"/>
      <c r="UGT119" s="200"/>
      <c r="UGU119" s="200"/>
      <c r="UGV119" s="200"/>
      <c r="UGW119" s="200"/>
      <c r="UGX119" s="200"/>
      <c r="UGY119" s="200"/>
      <c r="UGZ119" s="200"/>
      <c r="UHA119" s="200"/>
      <c r="UHB119" s="200"/>
      <c r="UHC119" s="200"/>
      <c r="UHD119" s="200"/>
      <c r="UHE119" s="200"/>
      <c r="UHF119" s="200"/>
      <c r="UHG119" s="200"/>
      <c r="UHH119" s="200"/>
      <c r="UHI119" s="200"/>
      <c r="UHJ119" s="200"/>
      <c r="UHK119" s="200"/>
      <c r="UHL119" s="200"/>
      <c r="UHM119" s="200"/>
      <c r="UHN119" s="200"/>
      <c r="UHO119" s="200"/>
      <c r="UHP119" s="200"/>
      <c r="UHQ119" s="200"/>
      <c r="UHR119" s="200"/>
      <c r="UHS119" s="200"/>
      <c r="UHT119" s="200"/>
      <c r="UHU119" s="200"/>
      <c r="UHV119" s="200"/>
      <c r="UHW119" s="200"/>
      <c r="UHX119" s="200"/>
      <c r="UHY119" s="200"/>
      <c r="UHZ119" s="200"/>
      <c r="UIA119" s="200"/>
      <c r="UIB119" s="200"/>
      <c r="UIC119" s="200"/>
      <c r="UID119" s="200"/>
      <c r="UIE119" s="200"/>
      <c r="UIF119" s="200"/>
      <c r="UIG119" s="200"/>
      <c r="UIH119" s="200"/>
      <c r="UII119" s="200"/>
      <c r="UIJ119" s="200"/>
      <c r="UIK119" s="200"/>
      <c r="UIL119" s="200"/>
      <c r="UIM119" s="200"/>
      <c r="UIN119" s="200"/>
      <c r="UIO119" s="200"/>
      <c r="UIP119" s="200"/>
      <c r="UIQ119" s="200"/>
      <c r="UIR119" s="200"/>
      <c r="UIS119" s="200"/>
      <c r="UIT119" s="200"/>
      <c r="UIU119" s="200"/>
      <c r="UIV119" s="200"/>
      <c r="UIW119" s="200"/>
      <c r="UIX119" s="200"/>
      <c r="UIY119" s="200"/>
      <c r="UIZ119" s="200"/>
      <c r="UJA119" s="200"/>
      <c r="UJB119" s="200"/>
      <c r="UJC119" s="200"/>
      <c r="UJD119" s="200"/>
      <c r="UJE119" s="200"/>
      <c r="UJF119" s="200"/>
      <c r="UJG119" s="200"/>
      <c r="UJH119" s="200"/>
      <c r="UJI119" s="200"/>
      <c r="UJJ119" s="200"/>
      <c r="UJK119" s="200"/>
      <c r="UJL119" s="200"/>
      <c r="UJM119" s="200"/>
      <c r="UJN119" s="200"/>
      <c r="UJO119" s="200"/>
      <c r="UJP119" s="200"/>
      <c r="UJQ119" s="200"/>
      <c r="UJR119" s="200"/>
      <c r="UJS119" s="200"/>
      <c r="UJT119" s="200"/>
      <c r="UJU119" s="200"/>
      <c r="UJV119" s="200"/>
      <c r="UJW119" s="200"/>
      <c r="UJX119" s="200"/>
      <c r="UJY119" s="200"/>
      <c r="UJZ119" s="200"/>
      <c r="UKA119" s="200"/>
      <c r="UKB119" s="200"/>
      <c r="UKC119" s="200"/>
      <c r="UKD119" s="200"/>
      <c r="UKE119" s="200"/>
      <c r="UKF119" s="200"/>
      <c r="UKG119" s="200"/>
      <c r="UKH119" s="200"/>
      <c r="UKI119" s="200"/>
      <c r="UKJ119" s="200"/>
      <c r="UKK119" s="200"/>
      <c r="UKL119" s="200"/>
      <c r="UKM119" s="200"/>
      <c r="UKN119" s="200"/>
      <c r="UKO119" s="200"/>
      <c r="UKP119" s="200"/>
      <c r="UKQ119" s="200"/>
      <c r="UKR119" s="200"/>
      <c r="UKS119" s="200"/>
      <c r="UKT119" s="200"/>
      <c r="UKU119" s="200"/>
      <c r="UKV119" s="200"/>
      <c r="UKW119" s="200"/>
      <c r="UKX119" s="200"/>
      <c r="UKY119" s="200"/>
      <c r="UKZ119" s="200"/>
      <c r="ULA119" s="200"/>
      <c r="ULB119" s="200"/>
      <c r="ULC119" s="200"/>
      <c r="ULD119" s="200"/>
      <c r="ULE119" s="200"/>
      <c r="ULF119" s="200"/>
      <c r="ULG119" s="200"/>
      <c r="ULH119" s="200"/>
      <c r="ULI119" s="200"/>
      <c r="ULJ119" s="200"/>
      <c r="ULK119" s="200"/>
      <c r="ULL119" s="200"/>
      <c r="ULM119" s="200"/>
      <c r="ULN119" s="200"/>
      <c r="ULO119" s="200"/>
      <c r="ULP119" s="200"/>
      <c r="ULQ119" s="200"/>
      <c r="ULR119" s="200"/>
      <c r="ULS119" s="200"/>
      <c r="ULT119" s="200"/>
      <c r="ULU119" s="200"/>
      <c r="ULV119" s="200"/>
      <c r="ULW119" s="200"/>
      <c r="ULX119" s="200"/>
      <c r="ULY119" s="200"/>
      <c r="ULZ119" s="200"/>
      <c r="UMA119" s="200"/>
      <c r="UMB119" s="200"/>
      <c r="UMC119" s="200"/>
      <c r="UMD119" s="200"/>
      <c r="UME119" s="200"/>
      <c r="UMF119" s="200"/>
      <c r="UMG119" s="200"/>
      <c r="UMH119" s="200"/>
      <c r="UMI119" s="200"/>
      <c r="UMJ119" s="200"/>
      <c r="UMK119" s="200"/>
      <c r="UML119" s="200"/>
      <c r="UMM119" s="200"/>
      <c r="UMN119" s="200"/>
      <c r="UMO119" s="200"/>
      <c r="UMP119" s="200"/>
      <c r="UMQ119" s="200"/>
      <c r="UMR119" s="200"/>
      <c r="UMS119" s="200"/>
      <c r="UMT119" s="200"/>
      <c r="UMU119" s="200"/>
      <c r="UMV119" s="200"/>
      <c r="UMW119" s="200"/>
      <c r="UMX119" s="200"/>
      <c r="UMY119" s="200"/>
      <c r="UMZ119" s="200"/>
      <c r="UNA119" s="200"/>
      <c r="UNB119" s="200"/>
      <c r="UNC119" s="200"/>
      <c r="UND119" s="200"/>
      <c r="UNE119" s="200"/>
      <c r="UNF119" s="200"/>
      <c r="UNG119" s="200"/>
      <c r="UNH119" s="200"/>
      <c r="UNI119" s="200"/>
      <c r="UNJ119" s="200"/>
      <c r="UNK119" s="200"/>
      <c r="UNL119" s="200"/>
      <c r="UNM119" s="200"/>
      <c r="UNN119" s="200"/>
      <c r="UNO119" s="200"/>
      <c r="UNP119" s="200"/>
      <c r="UNQ119" s="200"/>
      <c r="UNR119" s="200"/>
      <c r="UNS119" s="200"/>
      <c r="UNT119" s="200"/>
      <c r="UNU119" s="200"/>
      <c r="UNV119" s="200"/>
      <c r="UNW119" s="200"/>
      <c r="UNX119" s="200"/>
      <c r="UNY119" s="200"/>
      <c r="UNZ119" s="200"/>
      <c r="UOA119" s="200"/>
      <c r="UOB119" s="200"/>
      <c r="UOC119" s="200"/>
      <c r="UOD119" s="200"/>
      <c r="UOE119" s="200"/>
      <c r="UOF119" s="200"/>
      <c r="UOG119" s="200"/>
      <c r="UOH119" s="200"/>
      <c r="UOI119" s="200"/>
      <c r="UOJ119" s="200"/>
      <c r="UOK119" s="200"/>
      <c r="UOL119" s="200"/>
      <c r="UOM119" s="200"/>
      <c r="UON119" s="200"/>
      <c r="UOO119" s="200"/>
      <c r="UOP119" s="200"/>
      <c r="UOQ119" s="200"/>
      <c r="UOR119" s="200"/>
      <c r="UOS119" s="200"/>
      <c r="UOT119" s="200"/>
      <c r="UOU119" s="200"/>
      <c r="UOV119" s="200"/>
      <c r="UOW119" s="200"/>
      <c r="UOX119" s="200"/>
      <c r="UOY119" s="200"/>
      <c r="UOZ119" s="200"/>
      <c r="UPA119" s="200"/>
      <c r="UPB119" s="200"/>
      <c r="UPC119" s="200"/>
      <c r="UPD119" s="200"/>
      <c r="UPE119" s="200"/>
      <c r="UPF119" s="200"/>
      <c r="UPG119" s="200"/>
      <c r="UPH119" s="200"/>
      <c r="UPI119" s="200"/>
      <c r="UPJ119" s="200"/>
      <c r="UPK119" s="200"/>
      <c r="UPL119" s="200"/>
      <c r="UPM119" s="200"/>
      <c r="UPN119" s="200"/>
      <c r="UPO119" s="200"/>
      <c r="UPP119" s="200"/>
      <c r="UPQ119" s="200"/>
      <c r="UPR119" s="200"/>
      <c r="UPS119" s="200"/>
      <c r="UPT119" s="200"/>
      <c r="UPU119" s="200"/>
      <c r="UPV119" s="200"/>
      <c r="UPW119" s="200"/>
      <c r="UPX119" s="200"/>
      <c r="UPY119" s="200"/>
      <c r="UPZ119" s="200"/>
      <c r="UQA119" s="200"/>
      <c r="UQB119" s="200"/>
      <c r="UQC119" s="200"/>
      <c r="UQD119" s="200"/>
      <c r="UQE119" s="200"/>
      <c r="UQF119" s="200"/>
      <c r="UQG119" s="200"/>
      <c r="UQH119" s="200"/>
      <c r="UQI119" s="200"/>
      <c r="UQJ119" s="200"/>
      <c r="UQK119" s="200"/>
      <c r="UQL119" s="200"/>
      <c r="UQM119" s="200"/>
      <c r="UQN119" s="200"/>
      <c r="UQO119" s="200"/>
      <c r="UQP119" s="200"/>
      <c r="UQQ119" s="200"/>
      <c r="UQR119" s="200"/>
      <c r="UQS119" s="200"/>
      <c r="UQT119" s="200"/>
      <c r="UQU119" s="200"/>
      <c r="UQV119" s="200"/>
      <c r="UQW119" s="200"/>
      <c r="UQX119" s="200"/>
      <c r="UQY119" s="200"/>
      <c r="UQZ119" s="200"/>
      <c r="URA119" s="200"/>
      <c r="URB119" s="200"/>
      <c r="URC119" s="200"/>
      <c r="URD119" s="200"/>
      <c r="URE119" s="200"/>
      <c r="URF119" s="200"/>
      <c r="URG119" s="200"/>
      <c r="URH119" s="200"/>
      <c r="URI119" s="200"/>
      <c r="URJ119" s="200"/>
      <c r="URK119" s="200"/>
      <c r="URL119" s="200"/>
      <c r="URM119" s="200"/>
      <c r="URN119" s="200"/>
      <c r="URO119" s="200"/>
      <c r="URP119" s="200"/>
      <c r="URQ119" s="200"/>
      <c r="URR119" s="200"/>
      <c r="URS119" s="200"/>
      <c r="URT119" s="200"/>
      <c r="URU119" s="200"/>
      <c r="URV119" s="200"/>
      <c r="URW119" s="200"/>
      <c r="URX119" s="200"/>
      <c r="URY119" s="200"/>
      <c r="URZ119" s="200"/>
      <c r="USA119" s="200"/>
      <c r="USB119" s="200"/>
      <c r="USC119" s="200"/>
      <c r="USD119" s="200"/>
      <c r="USE119" s="200"/>
      <c r="USF119" s="200"/>
      <c r="USG119" s="200"/>
      <c r="USH119" s="200"/>
      <c r="USI119" s="200"/>
      <c r="USJ119" s="200"/>
      <c r="USK119" s="200"/>
      <c r="USL119" s="200"/>
      <c r="USM119" s="200"/>
      <c r="USN119" s="200"/>
      <c r="USO119" s="200"/>
      <c r="USP119" s="200"/>
      <c r="USQ119" s="200"/>
      <c r="USR119" s="200"/>
      <c r="USS119" s="200"/>
      <c r="UST119" s="200"/>
      <c r="USU119" s="200"/>
      <c r="USV119" s="200"/>
      <c r="USW119" s="200"/>
      <c r="USX119" s="200"/>
      <c r="USY119" s="200"/>
      <c r="USZ119" s="200"/>
      <c r="UTA119" s="200"/>
      <c r="UTB119" s="200"/>
      <c r="UTC119" s="200"/>
      <c r="UTD119" s="200"/>
      <c r="UTE119" s="200"/>
      <c r="UTF119" s="200"/>
      <c r="UTG119" s="200"/>
      <c r="UTH119" s="200"/>
      <c r="UTI119" s="200"/>
      <c r="UTJ119" s="200"/>
      <c r="UTK119" s="200"/>
      <c r="UTL119" s="200"/>
      <c r="UTM119" s="200"/>
      <c r="UTN119" s="200"/>
      <c r="UTO119" s="200"/>
      <c r="UTP119" s="200"/>
      <c r="UTQ119" s="200"/>
      <c r="UTR119" s="200"/>
      <c r="UTS119" s="200"/>
      <c r="UTT119" s="200"/>
      <c r="UTU119" s="200"/>
      <c r="UTV119" s="200"/>
      <c r="UTW119" s="200"/>
      <c r="UTX119" s="200"/>
      <c r="UTY119" s="200"/>
      <c r="UTZ119" s="200"/>
      <c r="UUA119" s="200"/>
      <c r="UUB119" s="200"/>
      <c r="UUC119" s="200"/>
      <c r="UUD119" s="200"/>
      <c r="UUE119" s="200"/>
      <c r="UUF119" s="200"/>
      <c r="UUG119" s="200"/>
      <c r="UUH119" s="200"/>
      <c r="UUI119" s="200"/>
      <c r="UUJ119" s="200"/>
      <c r="UUK119" s="200"/>
      <c r="UUL119" s="200"/>
      <c r="UUM119" s="200"/>
      <c r="UUN119" s="200"/>
      <c r="UUO119" s="200"/>
      <c r="UUP119" s="200"/>
      <c r="UUQ119" s="200"/>
      <c r="UUR119" s="200"/>
      <c r="UUS119" s="200"/>
      <c r="UUT119" s="200"/>
      <c r="UUU119" s="200"/>
      <c r="UUV119" s="200"/>
      <c r="UUW119" s="200"/>
      <c r="UUX119" s="200"/>
      <c r="UUY119" s="200"/>
      <c r="UUZ119" s="200"/>
      <c r="UVA119" s="200"/>
      <c r="UVB119" s="200"/>
      <c r="UVC119" s="200"/>
      <c r="UVD119" s="200"/>
      <c r="UVE119" s="200"/>
      <c r="UVF119" s="200"/>
      <c r="UVG119" s="200"/>
      <c r="UVH119" s="200"/>
      <c r="UVI119" s="200"/>
      <c r="UVJ119" s="200"/>
      <c r="UVK119" s="200"/>
      <c r="UVL119" s="200"/>
      <c r="UVM119" s="200"/>
      <c r="UVN119" s="200"/>
      <c r="UVO119" s="200"/>
      <c r="UVP119" s="200"/>
      <c r="UVQ119" s="200"/>
      <c r="UVR119" s="200"/>
      <c r="UVS119" s="200"/>
      <c r="UVT119" s="200"/>
      <c r="UVU119" s="200"/>
      <c r="UVV119" s="200"/>
      <c r="UVW119" s="200"/>
      <c r="UVX119" s="200"/>
      <c r="UVY119" s="200"/>
      <c r="UVZ119" s="200"/>
      <c r="UWA119" s="200"/>
      <c r="UWB119" s="200"/>
      <c r="UWC119" s="200"/>
      <c r="UWD119" s="200"/>
      <c r="UWE119" s="200"/>
      <c r="UWF119" s="200"/>
      <c r="UWG119" s="200"/>
      <c r="UWH119" s="200"/>
      <c r="UWI119" s="200"/>
      <c r="UWJ119" s="200"/>
      <c r="UWK119" s="200"/>
      <c r="UWL119" s="200"/>
      <c r="UWM119" s="200"/>
      <c r="UWN119" s="200"/>
      <c r="UWO119" s="200"/>
      <c r="UWP119" s="200"/>
      <c r="UWQ119" s="200"/>
      <c r="UWR119" s="200"/>
      <c r="UWS119" s="200"/>
      <c r="UWT119" s="200"/>
      <c r="UWU119" s="200"/>
      <c r="UWV119" s="200"/>
      <c r="UWW119" s="200"/>
      <c r="UWX119" s="200"/>
      <c r="UWY119" s="200"/>
      <c r="UWZ119" s="200"/>
      <c r="UXA119" s="200"/>
      <c r="UXB119" s="200"/>
      <c r="UXC119" s="200"/>
      <c r="UXD119" s="200"/>
      <c r="UXE119" s="200"/>
      <c r="UXF119" s="200"/>
      <c r="UXG119" s="200"/>
      <c r="UXH119" s="200"/>
      <c r="UXI119" s="200"/>
      <c r="UXJ119" s="200"/>
      <c r="UXK119" s="200"/>
      <c r="UXL119" s="200"/>
      <c r="UXM119" s="200"/>
      <c r="UXN119" s="200"/>
      <c r="UXO119" s="200"/>
      <c r="UXP119" s="200"/>
      <c r="UXQ119" s="200"/>
      <c r="UXR119" s="200"/>
      <c r="UXS119" s="200"/>
      <c r="UXT119" s="200"/>
      <c r="UXU119" s="200"/>
      <c r="UXV119" s="200"/>
      <c r="UXW119" s="200"/>
      <c r="UXX119" s="200"/>
      <c r="UXY119" s="200"/>
      <c r="UXZ119" s="200"/>
      <c r="UYA119" s="200"/>
      <c r="UYB119" s="200"/>
      <c r="UYC119" s="200"/>
      <c r="UYD119" s="200"/>
      <c r="UYE119" s="200"/>
      <c r="UYF119" s="200"/>
      <c r="UYG119" s="200"/>
      <c r="UYH119" s="200"/>
      <c r="UYI119" s="200"/>
      <c r="UYJ119" s="200"/>
      <c r="UYK119" s="200"/>
      <c r="UYL119" s="200"/>
      <c r="UYM119" s="200"/>
      <c r="UYN119" s="200"/>
      <c r="UYO119" s="200"/>
      <c r="UYP119" s="200"/>
      <c r="UYQ119" s="200"/>
      <c r="UYR119" s="200"/>
      <c r="UYS119" s="200"/>
      <c r="UYT119" s="200"/>
      <c r="UYU119" s="200"/>
      <c r="UYV119" s="200"/>
      <c r="UYW119" s="200"/>
      <c r="UYX119" s="200"/>
      <c r="UYY119" s="200"/>
      <c r="UYZ119" s="200"/>
      <c r="UZA119" s="200"/>
      <c r="UZB119" s="200"/>
      <c r="UZC119" s="200"/>
      <c r="UZD119" s="200"/>
      <c r="UZE119" s="200"/>
      <c r="UZF119" s="200"/>
      <c r="UZG119" s="200"/>
      <c r="UZH119" s="200"/>
      <c r="UZI119" s="200"/>
      <c r="UZJ119" s="200"/>
      <c r="UZK119" s="200"/>
      <c r="UZL119" s="200"/>
      <c r="UZM119" s="200"/>
      <c r="UZN119" s="200"/>
      <c r="UZO119" s="200"/>
      <c r="UZP119" s="200"/>
      <c r="UZQ119" s="200"/>
      <c r="UZR119" s="200"/>
      <c r="UZS119" s="200"/>
      <c r="UZT119" s="200"/>
      <c r="UZU119" s="200"/>
      <c r="UZV119" s="200"/>
      <c r="UZW119" s="200"/>
      <c r="UZX119" s="200"/>
      <c r="UZY119" s="200"/>
      <c r="UZZ119" s="200"/>
      <c r="VAA119" s="200"/>
      <c r="VAB119" s="200"/>
      <c r="VAC119" s="200"/>
      <c r="VAD119" s="200"/>
      <c r="VAE119" s="200"/>
      <c r="VAF119" s="200"/>
      <c r="VAG119" s="200"/>
      <c r="VAH119" s="200"/>
      <c r="VAI119" s="200"/>
      <c r="VAJ119" s="200"/>
      <c r="VAK119" s="200"/>
      <c r="VAL119" s="200"/>
      <c r="VAM119" s="200"/>
      <c r="VAN119" s="200"/>
      <c r="VAO119" s="200"/>
      <c r="VAP119" s="200"/>
      <c r="VAQ119" s="200"/>
      <c r="VAR119" s="200"/>
      <c r="VAS119" s="200"/>
      <c r="VAT119" s="200"/>
      <c r="VAU119" s="200"/>
      <c r="VAV119" s="200"/>
      <c r="VAW119" s="200"/>
      <c r="VAX119" s="200"/>
      <c r="VAY119" s="200"/>
      <c r="VAZ119" s="200"/>
      <c r="VBA119" s="200"/>
      <c r="VBB119" s="200"/>
      <c r="VBC119" s="200"/>
      <c r="VBD119" s="200"/>
      <c r="VBE119" s="200"/>
      <c r="VBF119" s="200"/>
      <c r="VBG119" s="200"/>
      <c r="VBH119" s="200"/>
      <c r="VBI119" s="200"/>
      <c r="VBJ119" s="200"/>
      <c r="VBK119" s="200"/>
      <c r="VBL119" s="200"/>
      <c r="VBM119" s="200"/>
      <c r="VBN119" s="200"/>
      <c r="VBO119" s="200"/>
      <c r="VBP119" s="200"/>
      <c r="VBQ119" s="200"/>
      <c r="VBR119" s="200"/>
      <c r="VBS119" s="200"/>
      <c r="VBT119" s="200"/>
      <c r="VBU119" s="200"/>
      <c r="VBV119" s="200"/>
      <c r="VBW119" s="200"/>
      <c r="VBX119" s="200"/>
      <c r="VBY119" s="200"/>
      <c r="VBZ119" s="200"/>
      <c r="VCA119" s="200"/>
      <c r="VCB119" s="200"/>
      <c r="VCC119" s="200"/>
      <c r="VCD119" s="200"/>
      <c r="VCE119" s="200"/>
      <c r="VCF119" s="200"/>
      <c r="VCG119" s="200"/>
      <c r="VCH119" s="200"/>
      <c r="VCI119" s="200"/>
      <c r="VCJ119" s="200"/>
      <c r="VCK119" s="200"/>
      <c r="VCL119" s="200"/>
      <c r="VCM119" s="200"/>
      <c r="VCN119" s="200"/>
      <c r="VCO119" s="200"/>
      <c r="VCP119" s="200"/>
      <c r="VCQ119" s="200"/>
      <c r="VCR119" s="200"/>
      <c r="VCS119" s="200"/>
      <c r="VCT119" s="200"/>
      <c r="VCU119" s="200"/>
      <c r="VCV119" s="200"/>
      <c r="VCW119" s="200"/>
      <c r="VCX119" s="200"/>
      <c r="VCY119" s="200"/>
      <c r="VCZ119" s="200"/>
      <c r="VDA119" s="200"/>
      <c r="VDB119" s="200"/>
      <c r="VDC119" s="200"/>
      <c r="VDD119" s="200"/>
      <c r="VDE119" s="200"/>
      <c r="VDF119" s="200"/>
      <c r="VDG119" s="200"/>
      <c r="VDH119" s="200"/>
      <c r="VDI119" s="200"/>
      <c r="VDJ119" s="200"/>
      <c r="VDK119" s="200"/>
      <c r="VDL119" s="200"/>
      <c r="VDM119" s="200"/>
      <c r="VDN119" s="200"/>
      <c r="VDO119" s="200"/>
      <c r="VDP119" s="200"/>
      <c r="VDQ119" s="200"/>
      <c r="VDR119" s="200"/>
      <c r="VDS119" s="200"/>
      <c r="VDT119" s="200"/>
      <c r="VDU119" s="200"/>
      <c r="VDV119" s="200"/>
      <c r="VDW119" s="200"/>
      <c r="VDX119" s="200"/>
      <c r="VDY119" s="200"/>
      <c r="VDZ119" s="200"/>
      <c r="VEA119" s="200"/>
      <c r="VEB119" s="200"/>
      <c r="VEC119" s="200"/>
      <c r="VED119" s="200"/>
      <c r="VEE119" s="200"/>
      <c r="VEF119" s="200"/>
      <c r="VEG119" s="200"/>
      <c r="VEH119" s="200"/>
      <c r="VEI119" s="200"/>
      <c r="VEJ119" s="200"/>
      <c r="VEK119" s="200"/>
      <c r="VEL119" s="200"/>
      <c r="VEM119" s="200"/>
      <c r="VEN119" s="200"/>
      <c r="VEO119" s="200"/>
      <c r="VEP119" s="200"/>
      <c r="VEQ119" s="200"/>
      <c r="VER119" s="200"/>
      <c r="VES119" s="200"/>
      <c r="VET119" s="200"/>
      <c r="VEU119" s="200"/>
      <c r="VEV119" s="200"/>
      <c r="VEW119" s="200"/>
      <c r="VEX119" s="200"/>
      <c r="VEY119" s="200"/>
      <c r="VEZ119" s="200"/>
      <c r="VFA119" s="200"/>
      <c r="VFB119" s="200"/>
      <c r="VFC119" s="200"/>
      <c r="VFD119" s="200"/>
      <c r="VFE119" s="200"/>
      <c r="VFF119" s="200"/>
      <c r="VFG119" s="200"/>
      <c r="VFH119" s="200"/>
      <c r="VFI119" s="200"/>
      <c r="VFJ119" s="200"/>
      <c r="VFK119" s="200"/>
      <c r="VFL119" s="200"/>
      <c r="VFM119" s="200"/>
      <c r="VFN119" s="200"/>
      <c r="VFO119" s="200"/>
      <c r="VFP119" s="200"/>
      <c r="VFQ119" s="200"/>
      <c r="VFR119" s="200"/>
      <c r="VFS119" s="200"/>
      <c r="VFT119" s="200"/>
      <c r="VFU119" s="200"/>
      <c r="VFV119" s="200"/>
      <c r="VFW119" s="200"/>
      <c r="VFX119" s="200"/>
      <c r="VFY119" s="200"/>
      <c r="VFZ119" s="200"/>
      <c r="VGA119" s="200"/>
      <c r="VGB119" s="200"/>
      <c r="VGC119" s="200"/>
      <c r="VGD119" s="200"/>
      <c r="VGE119" s="200"/>
      <c r="VGF119" s="200"/>
      <c r="VGG119" s="200"/>
      <c r="VGH119" s="200"/>
      <c r="VGI119" s="200"/>
      <c r="VGJ119" s="200"/>
      <c r="VGK119" s="200"/>
      <c r="VGL119" s="200"/>
      <c r="VGM119" s="200"/>
      <c r="VGN119" s="200"/>
      <c r="VGO119" s="200"/>
      <c r="VGP119" s="200"/>
      <c r="VGQ119" s="200"/>
      <c r="VGR119" s="200"/>
      <c r="VGS119" s="200"/>
      <c r="VGT119" s="200"/>
      <c r="VGU119" s="200"/>
      <c r="VGV119" s="200"/>
      <c r="VGW119" s="200"/>
      <c r="VGX119" s="200"/>
      <c r="VGY119" s="200"/>
      <c r="VGZ119" s="200"/>
      <c r="VHA119" s="200"/>
      <c r="VHB119" s="200"/>
      <c r="VHC119" s="200"/>
      <c r="VHD119" s="200"/>
      <c r="VHE119" s="200"/>
      <c r="VHF119" s="200"/>
      <c r="VHG119" s="200"/>
      <c r="VHH119" s="200"/>
      <c r="VHI119" s="200"/>
      <c r="VHJ119" s="200"/>
      <c r="VHK119" s="200"/>
      <c r="VHL119" s="200"/>
      <c r="VHM119" s="200"/>
      <c r="VHN119" s="200"/>
      <c r="VHO119" s="200"/>
      <c r="VHP119" s="200"/>
      <c r="VHQ119" s="200"/>
      <c r="VHR119" s="200"/>
      <c r="VHS119" s="200"/>
      <c r="VHT119" s="200"/>
      <c r="VHU119" s="200"/>
      <c r="VHV119" s="200"/>
      <c r="VHW119" s="200"/>
      <c r="VHX119" s="200"/>
      <c r="VHY119" s="200"/>
      <c r="VHZ119" s="200"/>
      <c r="VIA119" s="200"/>
      <c r="VIB119" s="200"/>
      <c r="VIC119" s="200"/>
      <c r="VID119" s="200"/>
      <c r="VIE119" s="200"/>
      <c r="VIF119" s="200"/>
      <c r="VIG119" s="200"/>
      <c r="VIH119" s="200"/>
      <c r="VII119" s="200"/>
      <c r="VIJ119" s="200"/>
      <c r="VIK119" s="200"/>
      <c r="VIL119" s="200"/>
      <c r="VIM119" s="200"/>
      <c r="VIN119" s="200"/>
      <c r="VIO119" s="200"/>
      <c r="VIP119" s="200"/>
      <c r="VIQ119" s="200"/>
      <c r="VIR119" s="200"/>
      <c r="VIS119" s="200"/>
      <c r="VIT119" s="200"/>
      <c r="VIU119" s="200"/>
      <c r="VIV119" s="200"/>
      <c r="VIW119" s="200"/>
      <c r="VIX119" s="200"/>
      <c r="VIY119" s="200"/>
      <c r="VIZ119" s="200"/>
      <c r="VJA119" s="200"/>
      <c r="VJB119" s="200"/>
      <c r="VJC119" s="200"/>
      <c r="VJD119" s="200"/>
      <c r="VJE119" s="200"/>
      <c r="VJF119" s="200"/>
      <c r="VJG119" s="200"/>
      <c r="VJH119" s="200"/>
      <c r="VJI119" s="200"/>
      <c r="VJJ119" s="200"/>
      <c r="VJK119" s="200"/>
      <c r="VJL119" s="200"/>
      <c r="VJM119" s="200"/>
      <c r="VJN119" s="200"/>
      <c r="VJO119" s="200"/>
      <c r="VJP119" s="200"/>
      <c r="VJQ119" s="200"/>
      <c r="VJR119" s="200"/>
      <c r="VJS119" s="200"/>
      <c r="VJT119" s="200"/>
      <c r="VJU119" s="200"/>
      <c r="VJV119" s="200"/>
      <c r="VJW119" s="200"/>
      <c r="VJX119" s="200"/>
      <c r="VJY119" s="200"/>
      <c r="VJZ119" s="200"/>
      <c r="VKA119" s="200"/>
      <c r="VKB119" s="200"/>
      <c r="VKC119" s="200"/>
      <c r="VKD119" s="200"/>
      <c r="VKE119" s="200"/>
      <c r="VKF119" s="200"/>
      <c r="VKG119" s="200"/>
      <c r="VKH119" s="200"/>
      <c r="VKI119" s="200"/>
      <c r="VKJ119" s="200"/>
      <c r="VKK119" s="200"/>
      <c r="VKL119" s="200"/>
      <c r="VKM119" s="200"/>
      <c r="VKN119" s="200"/>
      <c r="VKO119" s="200"/>
      <c r="VKP119" s="200"/>
      <c r="VKQ119" s="200"/>
      <c r="VKR119" s="200"/>
      <c r="VKS119" s="200"/>
      <c r="VKT119" s="200"/>
      <c r="VKU119" s="200"/>
      <c r="VKV119" s="200"/>
      <c r="VKW119" s="200"/>
      <c r="VKX119" s="200"/>
      <c r="VKY119" s="200"/>
      <c r="VKZ119" s="200"/>
      <c r="VLA119" s="200"/>
      <c r="VLB119" s="200"/>
      <c r="VLC119" s="200"/>
      <c r="VLD119" s="200"/>
      <c r="VLE119" s="200"/>
      <c r="VLF119" s="200"/>
      <c r="VLG119" s="200"/>
      <c r="VLH119" s="200"/>
      <c r="VLI119" s="200"/>
      <c r="VLJ119" s="200"/>
      <c r="VLK119" s="200"/>
      <c r="VLL119" s="200"/>
      <c r="VLM119" s="200"/>
      <c r="VLN119" s="200"/>
      <c r="VLO119" s="200"/>
      <c r="VLP119" s="200"/>
      <c r="VLQ119" s="200"/>
      <c r="VLR119" s="200"/>
      <c r="VLS119" s="200"/>
      <c r="VLT119" s="200"/>
      <c r="VLU119" s="200"/>
      <c r="VLV119" s="200"/>
      <c r="VLW119" s="200"/>
      <c r="VLX119" s="200"/>
      <c r="VLY119" s="200"/>
      <c r="VLZ119" s="200"/>
      <c r="VMA119" s="200"/>
      <c r="VMB119" s="200"/>
      <c r="VMC119" s="200"/>
      <c r="VMD119" s="200"/>
      <c r="VME119" s="200"/>
      <c r="VMF119" s="200"/>
      <c r="VMG119" s="200"/>
      <c r="VMH119" s="200"/>
      <c r="VMI119" s="200"/>
      <c r="VMJ119" s="200"/>
      <c r="VMK119" s="200"/>
      <c r="VML119" s="200"/>
      <c r="VMM119" s="200"/>
      <c r="VMN119" s="200"/>
      <c r="VMO119" s="200"/>
      <c r="VMP119" s="200"/>
      <c r="VMQ119" s="200"/>
      <c r="VMR119" s="200"/>
      <c r="VMS119" s="200"/>
      <c r="VMT119" s="200"/>
      <c r="VMU119" s="200"/>
      <c r="VMV119" s="200"/>
      <c r="VMW119" s="200"/>
      <c r="VMX119" s="200"/>
      <c r="VMY119" s="200"/>
      <c r="VMZ119" s="200"/>
      <c r="VNA119" s="200"/>
      <c r="VNB119" s="200"/>
      <c r="VNC119" s="200"/>
      <c r="VND119" s="200"/>
      <c r="VNE119" s="200"/>
      <c r="VNF119" s="200"/>
      <c r="VNG119" s="200"/>
      <c r="VNH119" s="200"/>
      <c r="VNI119" s="200"/>
      <c r="VNJ119" s="200"/>
      <c r="VNK119" s="200"/>
      <c r="VNL119" s="200"/>
      <c r="VNM119" s="200"/>
      <c r="VNN119" s="200"/>
      <c r="VNO119" s="200"/>
      <c r="VNP119" s="200"/>
      <c r="VNQ119" s="200"/>
      <c r="VNR119" s="200"/>
      <c r="VNS119" s="200"/>
      <c r="VNT119" s="200"/>
      <c r="VNU119" s="200"/>
      <c r="VNV119" s="200"/>
      <c r="VNW119" s="200"/>
      <c r="VNX119" s="200"/>
      <c r="VNY119" s="200"/>
      <c r="VNZ119" s="200"/>
      <c r="VOA119" s="200"/>
      <c r="VOB119" s="200"/>
      <c r="VOC119" s="200"/>
      <c r="VOD119" s="200"/>
      <c r="VOE119" s="200"/>
      <c r="VOF119" s="200"/>
      <c r="VOG119" s="200"/>
      <c r="VOH119" s="200"/>
      <c r="VOI119" s="200"/>
      <c r="VOJ119" s="200"/>
      <c r="VOK119" s="200"/>
      <c r="VOL119" s="200"/>
      <c r="VOM119" s="200"/>
      <c r="VON119" s="200"/>
      <c r="VOO119" s="200"/>
      <c r="VOP119" s="200"/>
      <c r="VOQ119" s="200"/>
      <c r="VOR119" s="200"/>
      <c r="VOS119" s="200"/>
      <c r="VOT119" s="200"/>
      <c r="VOU119" s="200"/>
      <c r="VOV119" s="200"/>
      <c r="VOW119" s="200"/>
      <c r="VOX119" s="200"/>
      <c r="VOY119" s="200"/>
      <c r="VOZ119" s="200"/>
      <c r="VPA119" s="200"/>
      <c r="VPB119" s="200"/>
      <c r="VPC119" s="200"/>
      <c r="VPD119" s="200"/>
      <c r="VPE119" s="200"/>
      <c r="VPF119" s="200"/>
      <c r="VPG119" s="200"/>
      <c r="VPH119" s="200"/>
      <c r="VPI119" s="200"/>
      <c r="VPJ119" s="200"/>
      <c r="VPK119" s="200"/>
      <c r="VPL119" s="200"/>
      <c r="VPM119" s="200"/>
      <c r="VPN119" s="200"/>
      <c r="VPO119" s="200"/>
      <c r="VPP119" s="200"/>
      <c r="VPQ119" s="200"/>
      <c r="VPR119" s="200"/>
      <c r="VPS119" s="200"/>
      <c r="VPT119" s="200"/>
      <c r="VPU119" s="200"/>
      <c r="VPV119" s="200"/>
      <c r="VPW119" s="200"/>
      <c r="VPX119" s="200"/>
      <c r="VPY119" s="200"/>
      <c r="VPZ119" s="200"/>
      <c r="VQA119" s="200"/>
      <c r="VQB119" s="200"/>
      <c r="VQC119" s="200"/>
      <c r="VQD119" s="200"/>
      <c r="VQE119" s="200"/>
      <c r="VQF119" s="200"/>
      <c r="VQG119" s="200"/>
      <c r="VQH119" s="200"/>
      <c r="VQI119" s="200"/>
      <c r="VQJ119" s="200"/>
      <c r="VQK119" s="200"/>
      <c r="VQL119" s="200"/>
      <c r="VQM119" s="200"/>
      <c r="VQN119" s="200"/>
      <c r="VQO119" s="200"/>
      <c r="VQP119" s="200"/>
      <c r="VQQ119" s="200"/>
      <c r="VQR119" s="200"/>
      <c r="VQS119" s="200"/>
      <c r="VQT119" s="200"/>
      <c r="VQU119" s="200"/>
      <c r="VQV119" s="200"/>
      <c r="VQW119" s="200"/>
      <c r="VQX119" s="200"/>
      <c r="VQY119" s="200"/>
      <c r="VQZ119" s="200"/>
      <c r="VRA119" s="200"/>
      <c r="VRB119" s="200"/>
      <c r="VRC119" s="200"/>
      <c r="VRD119" s="200"/>
      <c r="VRE119" s="200"/>
      <c r="VRF119" s="200"/>
      <c r="VRG119" s="200"/>
      <c r="VRH119" s="200"/>
      <c r="VRI119" s="200"/>
      <c r="VRJ119" s="200"/>
      <c r="VRK119" s="200"/>
      <c r="VRL119" s="200"/>
      <c r="VRM119" s="200"/>
      <c r="VRN119" s="200"/>
      <c r="VRO119" s="200"/>
      <c r="VRP119" s="200"/>
      <c r="VRQ119" s="200"/>
      <c r="VRR119" s="200"/>
      <c r="VRS119" s="200"/>
      <c r="VRT119" s="200"/>
      <c r="VRU119" s="200"/>
      <c r="VRV119" s="200"/>
      <c r="VRW119" s="200"/>
      <c r="VRX119" s="200"/>
      <c r="VRY119" s="200"/>
      <c r="VRZ119" s="200"/>
      <c r="VSA119" s="200"/>
      <c r="VSB119" s="200"/>
      <c r="VSC119" s="200"/>
      <c r="VSD119" s="200"/>
      <c r="VSE119" s="200"/>
      <c r="VSF119" s="200"/>
      <c r="VSG119" s="200"/>
      <c r="VSH119" s="200"/>
      <c r="VSI119" s="200"/>
      <c r="VSJ119" s="200"/>
      <c r="VSK119" s="200"/>
      <c r="VSL119" s="200"/>
      <c r="VSM119" s="200"/>
      <c r="VSN119" s="200"/>
      <c r="VSO119" s="200"/>
      <c r="VSP119" s="200"/>
      <c r="VSQ119" s="200"/>
      <c r="VSR119" s="200"/>
      <c r="VSS119" s="200"/>
      <c r="VST119" s="200"/>
      <c r="VSU119" s="200"/>
      <c r="VSV119" s="200"/>
      <c r="VSW119" s="200"/>
      <c r="VSX119" s="200"/>
      <c r="VSY119" s="200"/>
      <c r="VSZ119" s="200"/>
      <c r="VTA119" s="200"/>
      <c r="VTB119" s="200"/>
      <c r="VTC119" s="200"/>
      <c r="VTD119" s="200"/>
      <c r="VTE119" s="200"/>
      <c r="VTF119" s="200"/>
      <c r="VTG119" s="200"/>
      <c r="VTH119" s="200"/>
      <c r="VTI119" s="200"/>
      <c r="VTJ119" s="200"/>
      <c r="VTK119" s="200"/>
      <c r="VTL119" s="200"/>
      <c r="VTM119" s="200"/>
      <c r="VTN119" s="200"/>
      <c r="VTO119" s="200"/>
      <c r="VTP119" s="200"/>
      <c r="VTQ119" s="200"/>
      <c r="VTR119" s="200"/>
      <c r="VTS119" s="200"/>
      <c r="VTT119" s="200"/>
      <c r="VTU119" s="200"/>
      <c r="VTV119" s="200"/>
      <c r="VTW119" s="200"/>
      <c r="VTX119" s="200"/>
      <c r="VTY119" s="200"/>
      <c r="VTZ119" s="200"/>
      <c r="VUA119" s="200"/>
      <c r="VUB119" s="200"/>
      <c r="VUC119" s="200"/>
      <c r="VUD119" s="200"/>
      <c r="VUE119" s="200"/>
      <c r="VUF119" s="200"/>
      <c r="VUG119" s="200"/>
      <c r="VUH119" s="200"/>
      <c r="VUI119" s="200"/>
      <c r="VUJ119" s="200"/>
      <c r="VUK119" s="200"/>
      <c r="VUL119" s="200"/>
      <c r="VUM119" s="200"/>
      <c r="VUN119" s="200"/>
      <c r="VUO119" s="200"/>
      <c r="VUP119" s="200"/>
      <c r="VUQ119" s="200"/>
      <c r="VUR119" s="200"/>
      <c r="VUS119" s="200"/>
      <c r="VUT119" s="200"/>
      <c r="VUU119" s="200"/>
      <c r="VUV119" s="200"/>
      <c r="VUW119" s="200"/>
      <c r="VUX119" s="200"/>
      <c r="VUY119" s="200"/>
      <c r="VUZ119" s="200"/>
      <c r="VVA119" s="200"/>
      <c r="VVB119" s="200"/>
      <c r="VVC119" s="200"/>
      <c r="VVD119" s="200"/>
      <c r="VVE119" s="200"/>
      <c r="VVF119" s="200"/>
      <c r="VVG119" s="200"/>
      <c r="VVH119" s="200"/>
      <c r="VVI119" s="200"/>
      <c r="VVJ119" s="200"/>
      <c r="VVK119" s="200"/>
      <c r="VVL119" s="200"/>
      <c r="VVM119" s="200"/>
      <c r="VVN119" s="200"/>
      <c r="VVO119" s="200"/>
      <c r="VVP119" s="200"/>
      <c r="VVQ119" s="200"/>
      <c r="VVR119" s="200"/>
      <c r="VVS119" s="200"/>
      <c r="VVT119" s="200"/>
      <c r="VVU119" s="200"/>
      <c r="VVV119" s="200"/>
      <c r="VVW119" s="200"/>
      <c r="VVX119" s="200"/>
      <c r="VVY119" s="200"/>
      <c r="VVZ119" s="200"/>
      <c r="VWA119" s="200"/>
      <c r="VWB119" s="200"/>
      <c r="VWC119" s="200"/>
      <c r="VWD119" s="200"/>
      <c r="VWE119" s="200"/>
      <c r="VWF119" s="200"/>
      <c r="VWG119" s="200"/>
      <c r="VWH119" s="200"/>
      <c r="VWI119" s="200"/>
      <c r="VWJ119" s="200"/>
      <c r="VWK119" s="200"/>
      <c r="VWL119" s="200"/>
      <c r="VWM119" s="200"/>
      <c r="VWN119" s="200"/>
      <c r="VWO119" s="200"/>
      <c r="VWP119" s="200"/>
      <c r="VWQ119" s="200"/>
      <c r="VWR119" s="200"/>
      <c r="VWS119" s="200"/>
      <c r="VWT119" s="200"/>
      <c r="VWU119" s="200"/>
      <c r="VWV119" s="200"/>
      <c r="VWW119" s="200"/>
      <c r="VWX119" s="200"/>
      <c r="VWY119" s="200"/>
      <c r="VWZ119" s="200"/>
      <c r="VXA119" s="200"/>
      <c r="VXB119" s="200"/>
      <c r="VXC119" s="200"/>
      <c r="VXD119" s="200"/>
      <c r="VXE119" s="200"/>
      <c r="VXF119" s="200"/>
      <c r="VXG119" s="200"/>
      <c r="VXH119" s="200"/>
      <c r="VXI119" s="200"/>
      <c r="VXJ119" s="200"/>
      <c r="VXK119" s="200"/>
      <c r="VXL119" s="200"/>
      <c r="VXM119" s="200"/>
      <c r="VXN119" s="200"/>
      <c r="VXO119" s="200"/>
      <c r="VXP119" s="200"/>
      <c r="VXQ119" s="200"/>
      <c r="VXR119" s="200"/>
      <c r="VXS119" s="200"/>
      <c r="VXT119" s="200"/>
      <c r="VXU119" s="200"/>
      <c r="VXV119" s="200"/>
      <c r="VXW119" s="200"/>
      <c r="VXX119" s="200"/>
      <c r="VXY119" s="200"/>
      <c r="VXZ119" s="200"/>
      <c r="VYA119" s="200"/>
      <c r="VYB119" s="200"/>
      <c r="VYC119" s="200"/>
      <c r="VYD119" s="200"/>
      <c r="VYE119" s="200"/>
      <c r="VYF119" s="200"/>
      <c r="VYG119" s="200"/>
      <c r="VYH119" s="200"/>
      <c r="VYI119" s="200"/>
      <c r="VYJ119" s="200"/>
      <c r="VYK119" s="200"/>
      <c r="VYL119" s="200"/>
      <c r="VYM119" s="200"/>
      <c r="VYN119" s="200"/>
      <c r="VYO119" s="200"/>
      <c r="VYP119" s="200"/>
      <c r="VYQ119" s="200"/>
      <c r="VYR119" s="200"/>
      <c r="VYS119" s="200"/>
      <c r="VYT119" s="200"/>
      <c r="VYU119" s="200"/>
      <c r="VYV119" s="200"/>
      <c r="VYW119" s="200"/>
      <c r="VYX119" s="200"/>
      <c r="VYY119" s="200"/>
      <c r="VYZ119" s="200"/>
      <c r="VZA119" s="200"/>
      <c r="VZB119" s="200"/>
      <c r="VZC119" s="200"/>
      <c r="VZD119" s="200"/>
      <c r="VZE119" s="200"/>
      <c r="VZF119" s="200"/>
      <c r="VZG119" s="200"/>
      <c r="VZH119" s="200"/>
      <c r="VZI119" s="200"/>
      <c r="VZJ119" s="200"/>
      <c r="VZK119" s="200"/>
      <c r="VZL119" s="200"/>
      <c r="VZM119" s="200"/>
      <c r="VZN119" s="200"/>
      <c r="VZO119" s="200"/>
      <c r="VZP119" s="200"/>
      <c r="VZQ119" s="200"/>
      <c r="VZR119" s="200"/>
      <c r="VZS119" s="200"/>
      <c r="VZT119" s="200"/>
      <c r="VZU119" s="200"/>
      <c r="VZV119" s="200"/>
      <c r="VZW119" s="200"/>
      <c r="VZX119" s="200"/>
      <c r="VZY119" s="200"/>
      <c r="VZZ119" s="200"/>
      <c r="WAA119" s="200"/>
      <c r="WAB119" s="200"/>
      <c r="WAC119" s="200"/>
      <c r="WAD119" s="200"/>
      <c r="WAE119" s="200"/>
      <c r="WAF119" s="200"/>
      <c r="WAG119" s="200"/>
      <c r="WAH119" s="200"/>
      <c r="WAI119" s="200"/>
      <c r="WAJ119" s="200"/>
      <c r="WAK119" s="200"/>
      <c r="WAL119" s="200"/>
      <c r="WAM119" s="200"/>
      <c r="WAN119" s="200"/>
      <c r="WAO119" s="200"/>
      <c r="WAP119" s="200"/>
      <c r="WAQ119" s="200"/>
      <c r="WAR119" s="200"/>
      <c r="WAS119" s="200"/>
      <c r="WAT119" s="200"/>
      <c r="WAU119" s="200"/>
      <c r="WAV119" s="200"/>
      <c r="WAW119" s="200"/>
      <c r="WAX119" s="200"/>
      <c r="WAY119" s="200"/>
      <c r="WAZ119" s="200"/>
      <c r="WBA119" s="200"/>
      <c r="WBB119" s="200"/>
      <c r="WBC119" s="200"/>
      <c r="WBD119" s="200"/>
      <c r="WBE119" s="200"/>
      <c r="WBF119" s="200"/>
      <c r="WBG119" s="200"/>
      <c r="WBH119" s="200"/>
      <c r="WBI119" s="200"/>
      <c r="WBJ119" s="200"/>
      <c r="WBK119" s="200"/>
      <c r="WBL119" s="200"/>
      <c r="WBM119" s="200"/>
      <c r="WBN119" s="200"/>
      <c r="WBO119" s="200"/>
      <c r="WBP119" s="200"/>
      <c r="WBQ119" s="200"/>
      <c r="WBR119" s="200"/>
      <c r="WBS119" s="200"/>
      <c r="WBT119" s="200"/>
      <c r="WBU119" s="200"/>
      <c r="WBV119" s="200"/>
      <c r="WBW119" s="200"/>
      <c r="WBX119" s="200"/>
      <c r="WBY119" s="200"/>
      <c r="WBZ119" s="200"/>
      <c r="WCA119" s="200"/>
      <c r="WCB119" s="200"/>
      <c r="WCC119" s="200"/>
      <c r="WCD119" s="200"/>
      <c r="WCE119" s="200"/>
      <c r="WCF119" s="200"/>
      <c r="WCG119" s="200"/>
      <c r="WCH119" s="200"/>
      <c r="WCI119" s="200"/>
      <c r="WCJ119" s="200"/>
      <c r="WCK119" s="200"/>
      <c r="WCL119" s="200"/>
      <c r="WCM119" s="200"/>
      <c r="WCN119" s="200"/>
      <c r="WCO119" s="200"/>
      <c r="WCP119" s="200"/>
      <c r="WCQ119" s="200"/>
      <c r="WCR119" s="200"/>
      <c r="WCS119" s="200"/>
      <c r="WCT119" s="200"/>
      <c r="WCU119" s="200"/>
      <c r="WCV119" s="200"/>
      <c r="WCW119" s="200"/>
      <c r="WCX119" s="200"/>
      <c r="WCY119" s="200"/>
      <c r="WCZ119" s="200"/>
      <c r="WDA119" s="200"/>
      <c r="WDB119" s="200"/>
      <c r="WDC119" s="200"/>
      <c r="WDD119" s="200"/>
      <c r="WDE119" s="200"/>
      <c r="WDF119" s="200"/>
      <c r="WDG119" s="200"/>
      <c r="WDH119" s="200"/>
      <c r="WDI119" s="200"/>
      <c r="WDJ119" s="200"/>
      <c r="WDK119" s="200"/>
      <c r="WDL119" s="200"/>
      <c r="WDM119" s="200"/>
      <c r="WDN119" s="200"/>
      <c r="WDO119" s="200"/>
      <c r="WDP119" s="200"/>
      <c r="WDQ119" s="200"/>
      <c r="WDR119" s="200"/>
      <c r="WDS119" s="200"/>
      <c r="WDT119" s="200"/>
      <c r="WDU119" s="200"/>
      <c r="WDV119" s="200"/>
      <c r="WDW119" s="200"/>
      <c r="WDX119" s="200"/>
      <c r="WDY119" s="200"/>
      <c r="WDZ119" s="200"/>
      <c r="WEA119" s="200"/>
      <c r="WEB119" s="200"/>
      <c r="WEC119" s="200"/>
      <c r="WED119" s="200"/>
      <c r="WEE119" s="200"/>
      <c r="WEF119" s="200"/>
      <c r="WEG119" s="200"/>
      <c r="WEH119" s="200"/>
      <c r="WEI119" s="200"/>
      <c r="WEJ119" s="200"/>
      <c r="WEK119" s="200"/>
      <c r="WEL119" s="200"/>
      <c r="WEM119" s="200"/>
      <c r="WEN119" s="200"/>
      <c r="WEO119" s="200"/>
      <c r="WEP119" s="200"/>
      <c r="WEQ119" s="200"/>
      <c r="WER119" s="200"/>
      <c r="WES119" s="200"/>
      <c r="WET119" s="200"/>
      <c r="WEU119" s="200"/>
      <c r="WEV119" s="200"/>
      <c r="WEW119" s="200"/>
      <c r="WEX119" s="200"/>
      <c r="WEY119" s="200"/>
      <c r="WEZ119" s="200"/>
      <c r="WFA119" s="200"/>
      <c r="WFB119" s="200"/>
      <c r="WFC119" s="200"/>
      <c r="WFD119" s="200"/>
      <c r="WFE119" s="200"/>
      <c r="WFF119" s="200"/>
      <c r="WFG119" s="200"/>
      <c r="WFH119" s="200"/>
      <c r="WFI119" s="200"/>
      <c r="WFJ119" s="200"/>
      <c r="WFK119" s="200"/>
      <c r="WFL119" s="200"/>
      <c r="WFM119" s="200"/>
      <c r="WFN119" s="200"/>
      <c r="WFO119" s="200"/>
      <c r="WFP119" s="200"/>
      <c r="WFQ119" s="200"/>
      <c r="WFR119" s="200"/>
      <c r="WFS119" s="200"/>
      <c r="WFT119" s="200"/>
      <c r="WFU119" s="200"/>
      <c r="WFV119" s="200"/>
      <c r="WFW119" s="200"/>
      <c r="WFX119" s="200"/>
      <c r="WFY119" s="200"/>
      <c r="WFZ119" s="200"/>
      <c r="WGA119" s="200"/>
      <c r="WGB119" s="200"/>
      <c r="WGC119" s="200"/>
      <c r="WGD119" s="200"/>
      <c r="WGE119" s="200"/>
      <c r="WGF119" s="200"/>
      <c r="WGG119" s="200"/>
      <c r="WGH119" s="200"/>
      <c r="WGI119" s="200"/>
      <c r="WGJ119" s="200"/>
      <c r="WGK119" s="200"/>
      <c r="WGL119" s="200"/>
      <c r="WGM119" s="200"/>
      <c r="WGN119" s="200"/>
      <c r="WGO119" s="200"/>
      <c r="WGP119" s="200"/>
      <c r="WGQ119" s="200"/>
      <c r="WGR119" s="200"/>
      <c r="WGS119" s="200"/>
      <c r="WGT119" s="200"/>
      <c r="WGU119" s="200"/>
      <c r="WGV119" s="200"/>
      <c r="WGW119" s="200"/>
      <c r="WGX119" s="200"/>
      <c r="WGY119" s="200"/>
      <c r="WGZ119" s="200"/>
      <c r="WHA119" s="200"/>
      <c r="WHB119" s="200"/>
      <c r="WHC119" s="200"/>
      <c r="WHD119" s="200"/>
      <c r="WHE119" s="200"/>
      <c r="WHF119" s="200"/>
      <c r="WHG119" s="200"/>
      <c r="WHH119" s="200"/>
      <c r="WHI119" s="200"/>
      <c r="WHJ119" s="200"/>
      <c r="WHK119" s="200"/>
      <c r="WHL119" s="200"/>
      <c r="WHM119" s="200"/>
      <c r="WHN119" s="200"/>
      <c r="WHO119" s="200"/>
      <c r="WHP119" s="200"/>
      <c r="WHQ119" s="200"/>
      <c r="WHR119" s="200"/>
      <c r="WHS119" s="200"/>
      <c r="WHT119" s="200"/>
      <c r="WHU119" s="200"/>
      <c r="WHV119" s="200"/>
      <c r="WHW119" s="200"/>
      <c r="WHX119" s="200"/>
      <c r="WHY119" s="200"/>
      <c r="WHZ119" s="200"/>
      <c r="WIA119" s="200"/>
      <c r="WIB119" s="200"/>
      <c r="WIC119" s="200"/>
      <c r="WID119" s="200"/>
      <c r="WIE119" s="200"/>
      <c r="WIF119" s="200"/>
      <c r="WIG119" s="200"/>
      <c r="WIH119" s="200"/>
      <c r="WII119" s="200"/>
      <c r="WIJ119" s="200"/>
      <c r="WIK119" s="200"/>
      <c r="WIL119" s="200"/>
      <c r="WIM119" s="200"/>
      <c r="WIN119" s="200"/>
      <c r="WIO119" s="200"/>
      <c r="WIP119" s="200"/>
      <c r="WIQ119" s="200"/>
      <c r="WIR119" s="200"/>
      <c r="WIS119" s="200"/>
      <c r="WIT119" s="200"/>
      <c r="WIU119" s="200"/>
      <c r="WIV119" s="200"/>
      <c r="WIW119" s="200"/>
      <c r="WIX119" s="200"/>
      <c r="WIY119" s="200"/>
      <c r="WIZ119" s="200"/>
      <c r="WJA119" s="200"/>
      <c r="WJB119" s="200"/>
      <c r="WJC119" s="200"/>
      <c r="WJD119" s="200"/>
      <c r="WJE119" s="200"/>
      <c r="WJF119" s="200"/>
      <c r="WJG119" s="200"/>
      <c r="WJH119" s="200"/>
      <c r="WJI119" s="200"/>
      <c r="WJJ119" s="200"/>
      <c r="WJK119" s="200"/>
      <c r="WJL119" s="200"/>
      <c r="WJM119" s="200"/>
      <c r="WJN119" s="200"/>
      <c r="WJO119" s="200"/>
      <c r="WJP119" s="200"/>
      <c r="WJQ119" s="200"/>
      <c r="WJR119" s="200"/>
      <c r="WJS119" s="200"/>
      <c r="WJT119" s="200"/>
      <c r="WJU119" s="200"/>
      <c r="WJV119" s="200"/>
      <c r="WJW119" s="200"/>
      <c r="WJX119" s="200"/>
      <c r="WJY119" s="200"/>
      <c r="WJZ119" s="200"/>
      <c r="WKA119" s="200"/>
      <c r="WKB119" s="200"/>
      <c r="WKC119" s="200"/>
      <c r="WKD119" s="200"/>
      <c r="WKE119" s="200"/>
      <c r="WKF119" s="200"/>
      <c r="WKG119" s="200"/>
      <c r="WKH119" s="200"/>
      <c r="WKI119" s="200"/>
      <c r="WKJ119" s="200"/>
      <c r="WKK119" s="200"/>
      <c r="WKL119" s="200"/>
      <c r="WKM119" s="200"/>
      <c r="WKN119" s="200"/>
      <c r="WKO119" s="200"/>
      <c r="WKP119" s="200"/>
      <c r="WKQ119" s="200"/>
      <c r="WKR119" s="200"/>
      <c r="WKS119" s="200"/>
      <c r="WKT119" s="200"/>
      <c r="WKU119" s="200"/>
      <c r="WKV119" s="200"/>
      <c r="WKW119" s="200"/>
      <c r="WKX119" s="200"/>
      <c r="WKY119" s="200"/>
      <c r="WKZ119" s="200"/>
      <c r="WLA119" s="200"/>
      <c r="WLB119" s="200"/>
      <c r="WLC119" s="200"/>
      <c r="WLD119" s="200"/>
      <c r="WLE119" s="200"/>
      <c r="WLF119" s="200"/>
      <c r="WLG119" s="200"/>
      <c r="WLH119" s="200"/>
      <c r="WLI119" s="200"/>
      <c r="WLJ119" s="200"/>
      <c r="WLK119" s="200"/>
      <c r="WLL119" s="200"/>
      <c r="WLM119" s="200"/>
      <c r="WLN119" s="200"/>
      <c r="WLO119" s="200"/>
      <c r="WLP119" s="200"/>
      <c r="WLQ119" s="200"/>
      <c r="WLR119" s="200"/>
      <c r="WLS119" s="200"/>
      <c r="WLT119" s="200"/>
      <c r="WLU119" s="200"/>
      <c r="WLV119" s="200"/>
      <c r="WLW119" s="200"/>
      <c r="WLX119" s="200"/>
      <c r="WLY119" s="200"/>
      <c r="WLZ119" s="200"/>
      <c r="WMA119" s="200"/>
      <c r="WMB119" s="200"/>
      <c r="WMC119" s="200"/>
      <c r="WMD119" s="200"/>
      <c r="WME119" s="200"/>
      <c r="WMF119" s="200"/>
      <c r="WMG119" s="200"/>
      <c r="WMH119" s="200"/>
      <c r="WMI119" s="200"/>
      <c r="WMJ119" s="200"/>
      <c r="WMK119" s="200"/>
      <c r="WML119" s="200"/>
      <c r="WMM119" s="200"/>
      <c r="WMN119" s="200"/>
      <c r="WMO119" s="200"/>
      <c r="WMP119" s="200"/>
      <c r="WMQ119" s="200"/>
      <c r="WMR119" s="200"/>
      <c r="WMS119" s="200"/>
      <c r="WMT119" s="200"/>
      <c r="WMU119" s="200"/>
      <c r="WMV119" s="200"/>
      <c r="WMW119" s="200"/>
      <c r="WMX119" s="200"/>
      <c r="WMY119" s="200"/>
      <c r="WMZ119" s="200"/>
      <c r="WNA119" s="200"/>
      <c r="WNB119" s="200"/>
      <c r="WNC119" s="200"/>
      <c r="WND119" s="200"/>
      <c r="WNE119" s="200"/>
      <c r="WNF119" s="200"/>
      <c r="WNG119" s="200"/>
      <c r="WNH119" s="200"/>
      <c r="WNI119" s="200"/>
      <c r="WNJ119" s="200"/>
      <c r="WNK119" s="200"/>
      <c r="WNL119" s="200"/>
      <c r="WNM119" s="200"/>
      <c r="WNN119" s="200"/>
      <c r="WNO119" s="200"/>
      <c r="WNP119" s="200"/>
      <c r="WNQ119" s="200"/>
      <c r="WNR119" s="200"/>
      <c r="WNS119" s="200"/>
      <c r="WNT119" s="200"/>
      <c r="WNU119" s="200"/>
      <c r="WNV119" s="200"/>
      <c r="WNW119" s="200"/>
      <c r="WNX119" s="200"/>
      <c r="WNY119" s="200"/>
      <c r="WNZ119" s="200"/>
      <c r="WOA119" s="200"/>
      <c r="WOB119" s="200"/>
      <c r="WOC119" s="200"/>
      <c r="WOD119" s="200"/>
      <c r="WOE119" s="200"/>
      <c r="WOF119" s="200"/>
      <c r="WOG119" s="200"/>
      <c r="WOH119" s="200"/>
      <c r="WOI119" s="200"/>
      <c r="WOJ119" s="200"/>
      <c r="WOK119" s="200"/>
      <c r="WOL119" s="200"/>
      <c r="WOM119" s="200"/>
      <c r="WON119" s="200"/>
      <c r="WOO119" s="200"/>
      <c r="WOP119" s="200"/>
      <c r="WOQ119" s="200"/>
      <c r="WOR119" s="200"/>
      <c r="WOS119" s="200"/>
      <c r="WOT119" s="200"/>
      <c r="WOU119" s="200"/>
      <c r="WOV119" s="200"/>
      <c r="WOW119" s="200"/>
      <c r="WOX119" s="200"/>
      <c r="WOY119" s="200"/>
      <c r="WOZ119" s="200"/>
      <c r="WPA119" s="200"/>
      <c r="WPB119" s="200"/>
      <c r="WPC119" s="200"/>
      <c r="WPD119" s="200"/>
      <c r="WPE119" s="200"/>
      <c r="WPF119" s="200"/>
      <c r="WPG119" s="200"/>
      <c r="WPH119" s="200"/>
      <c r="WPI119" s="200"/>
      <c r="WPJ119" s="200"/>
      <c r="WPK119" s="200"/>
      <c r="WPL119" s="200"/>
      <c r="WPM119" s="200"/>
      <c r="WPN119" s="200"/>
      <c r="WPO119" s="200"/>
      <c r="WPP119" s="200"/>
      <c r="WPQ119" s="200"/>
      <c r="WPR119" s="200"/>
      <c r="WPS119" s="200"/>
      <c r="WPT119" s="200"/>
      <c r="WPU119" s="200"/>
      <c r="WPV119" s="200"/>
      <c r="WPW119" s="200"/>
      <c r="WPX119" s="200"/>
      <c r="WPY119" s="200"/>
      <c r="WPZ119" s="200"/>
      <c r="WQA119" s="200"/>
      <c r="WQB119" s="200"/>
      <c r="WQC119" s="200"/>
      <c r="WQD119" s="200"/>
      <c r="WQE119" s="200"/>
      <c r="WQF119" s="200"/>
      <c r="WQG119" s="200"/>
      <c r="WQH119" s="200"/>
      <c r="WQI119" s="200"/>
      <c r="WQJ119" s="200"/>
      <c r="WQK119" s="200"/>
      <c r="WQL119" s="200"/>
      <c r="WQM119" s="200"/>
      <c r="WQN119" s="200"/>
      <c r="WQO119" s="200"/>
      <c r="WQP119" s="200"/>
      <c r="WQQ119" s="200"/>
      <c r="WQR119" s="200"/>
      <c r="WQS119" s="200"/>
      <c r="WQT119" s="200"/>
      <c r="WQU119" s="200"/>
      <c r="WQV119" s="200"/>
      <c r="WQW119" s="200"/>
      <c r="WQX119" s="200"/>
      <c r="WQY119" s="200"/>
      <c r="WQZ119" s="200"/>
      <c r="WRA119" s="200"/>
      <c r="WRB119" s="200"/>
      <c r="WRC119" s="200"/>
      <c r="WRD119" s="200"/>
      <c r="WRE119" s="200"/>
      <c r="WRF119" s="200"/>
      <c r="WRG119" s="200"/>
      <c r="WRH119" s="200"/>
      <c r="WRI119" s="200"/>
      <c r="WRJ119" s="200"/>
      <c r="WRK119" s="200"/>
      <c r="WRL119" s="200"/>
      <c r="WRM119" s="200"/>
      <c r="WRN119" s="200"/>
      <c r="WRO119" s="200"/>
      <c r="WRP119" s="200"/>
      <c r="WRQ119" s="200"/>
      <c r="WRR119" s="200"/>
      <c r="WRS119" s="200"/>
      <c r="WRT119" s="200"/>
      <c r="WRU119" s="200"/>
      <c r="WRV119" s="200"/>
      <c r="WRW119" s="200"/>
      <c r="WRX119" s="200"/>
      <c r="WRY119" s="200"/>
      <c r="WRZ119" s="200"/>
      <c r="WSA119" s="200"/>
      <c r="WSB119" s="200"/>
      <c r="WSC119" s="200"/>
      <c r="WSD119" s="200"/>
      <c r="WSE119" s="200"/>
      <c r="WSF119" s="200"/>
      <c r="WSG119" s="200"/>
      <c r="WSH119" s="200"/>
      <c r="WSI119" s="200"/>
      <c r="WSJ119" s="200"/>
      <c r="WSK119" s="200"/>
      <c r="WSL119" s="200"/>
      <c r="WSM119" s="200"/>
      <c r="WSN119" s="200"/>
      <c r="WSO119" s="200"/>
      <c r="WSP119" s="200"/>
      <c r="WSQ119" s="200"/>
      <c r="WSR119" s="200"/>
      <c r="WSS119" s="200"/>
      <c r="WST119" s="200"/>
      <c r="WSU119" s="200"/>
      <c r="WSV119" s="200"/>
      <c r="WSW119" s="200"/>
      <c r="WSX119" s="200"/>
      <c r="WSY119" s="200"/>
      <c r="WSZ119" s="200"/>
      <c r="WTA119" s="200"/>
      <c r="WTB119" s="200"/>
      <c r="WTC119" s="200"/>
      <c r="WTD119" s="200"/>
      <c r="WTE119" s="200"/>
      <c r="WTF119" s="200"/>
      <c r="WTG119" s="200"/>
      <c r="WTH119" s="200"/>
      <c r="WTI119" s="200"/>
      <c r="WTJ119" s="200"/>
      <c r="WTK119" s="200"/>
      <c r="WTL119" s="200"/>
      <c r="WTM119" s="200"/>
      <c r="WTN119" s="200"/>
      <c r="WTO119" s="200"/>
      <c r="WTP119" s="200"/>
      <c r="WTQ119" s="200"/>
      <c r="WTR119" s="200"/>
      <c r="WTS119" s="200"/>
      <c r="WTT119" s="200"/>
      <c r="WTU119" s="200"/>
      <c r="WTV119" s="200"/>
      <c r="WTW119" s="200"/>
      <c r="WTX119" s="200"/>
      <c r="WTY119" s="200"/>
      <c r="WTZ119" s="200"/>
      <c r="WUA119" s="200"/>
      <c r="WUB119" s="200"/>
      <c r="WUC119" s="200"/>
      <c r="WUD119" s="200"/>
      <c r="WUE119" s="200"/>
      <c r="WUF119" s="200"/>
      <c r="WUG119" s="200"/>
      <c r="WUH119" s="200"/>
      <c r="WUI119" s="200"/>
      <c r="WUJ119" s="200"/>
      <c r="WUK119" s="200"/>
      <c r="WUL119" s="200"/>
      <c r="WUM119" s="200"/>
      <c r="WUN119" s="200"/>
      <c r="WUO119" s="200"/>
      <c r="WUP119" s="200"/>
      <c r="WUQ119" s="200"/>
      <c r="WUR119" s="200"/>
      <c r="WUS119" s="200"/>
      <c r="WUT119" s="200"/>
      <c r="WUU119" s="200"/>
      <c r="WUV119" s="200"/>
      <c r="WUW119" s="200"/>
      <c r="WUX119" s="200"/>
      <c r="WUY119" s="200"/>
      <c r="WUZ119" s="200"/>
      <c r="WVA119" s="200"/>
      <c r="WVB119" s="200"/>
      <c r="WVC119" s="200"/>
      <c r="WVD119" s="200"/>
      <c r="WVE119" s="200"/>
      <c r="WVF119" s="200"/>
      <c r="WVG119" s="200"/>
      <c r="WVH119" s="200"/>
      <c r="WVI119" s="200"/>
      <c r="WVJ119" s="200"/>
      <c r="WVK119" s="200"/>
      <c r="WVL119" s="200"/>
      <c r="WVM119" s="200"/>
      <c r="WVN119" s="200"/>
      <c r="WVO119" s="200"/>
      <c r="WVP119" s="200"/>
      <c r="WVQ119" s="200"/>
      <c r="WVR119" s="200"/>
      <c r="WVS119" s="200"/>
      <c r="WVT119" s="200"/>
      <c r="WVU119" s="200"/>
      <c r="WVV119" s="200"/>
      <c r="WVW119" s="200"/>
      <c r="WVX119" s="200"/>
      <c r="WVY119" s="200"/>
      <c r="WVZ119" s="200"/>
      <c r="WWA119" s="200"/>
      <c r="WWB119" s="200"/>
      <c r="WWC119" s="200"/>
      <c r="WWD119" s="200"/>
      <c r="WWE119" s="200"/>
      <c r="WWF119" s="200"/>
      <c r="WWG119" s="200"/>
      <c r="WWH119" s="200"/>
      <c r="WWI119" s="200"/>
      <c r="WWJ119" s="200"/>
      <c r="WWK119" s="200"/>
      <c r="WWL119" s="200"/>
      <c r="WWM119" s="200"/>
      <c r="WWN119" s="200"/>
      <c r="WWO119" s="200"/>
      <c r="WWP119" s="200"/>
      <c r="WWQ119" s="200"/>
      <c r="WWR119" s="200"/>
      <c r="WWS119" s="200"/>
      <c r="WWT119" s="200"/>
      <c r="WWU119" s="200"/>
      <c r="WWV119" s="200"/>
      <c r="WWW119" s="200"/>
      <c r="WWX119" s="200"/>
      <c r="WWY119" s="200"/>
      <c r="WWZ119" s="200"/>
      <c r="WXA119" s="200"/>
      <c r="WXB119" s="200"/>
      <c r="WXC119" s="200"/>
      <c r="WXD119" s="200"/>
      <c r="WXE119" s="200"/>
      <c r="WXF119" s="200"/>
      <c r="WXG119" s="200"/>
      <c r="WXH119" s="200"/>
      <c r="WXI119" s="200"/>
      <c r="WXJ119" s="200"/>
      <c r="WXK119" s="200"/>
      <c r="WXL119" s="200"/>
      <c r="WXM119" s="200"/>
      <c r="WXN119" s="200"/>
      <c r="WXO119" s="200"/>
      <c r="WXP119" s="200"/>
      <c r="WXQ119" s="200"/>
      <c r="WXR119" s="200"/>
      <c r="WXS119" s="200"/>
      <c r="WXT119" s="200"/>
      <c r="WXU119" s="200"/>
      <c r="WXV119" s="200"/>
      <c r="WXW119" s="200"/>
      <c r="WXX119" s="200"/>
      <c r="WXY119" s="200"/>
      <c r="WXZ119" s="200"/>
      <c r="WYA119" s="200"/>
      <c r="WYB119" s="200"/>
      <c r="WYC119" s="200"/>
      <c r="WYD119" s="200"/>
      <c r="WYE119" s="200"/>
      <c r="WYF119" s="200"/>
      <c r="WYG119" s="200"/>
      <c r="WYH119" s="200"/>
      <c r="WYI119" s="200"/>
      <c r="WYJ119" s="200"/>
      <c r="WYK119" s="200"/>
      <c r="WYL119" s="200"/>
      <c r="WYM119" s="200"/>
      <c r="WYN119" s="200"/>
      <c r="WYO119" s="200"/>
      <c r="WYP119" s="200"/>
      <c r="WYQ119" s="200"/>
      <c r="WYR119" s="200"/>
      <c r="WYS119" s="200"/>
      <c r="WYT119" s="200"/>
      <c r="WYU119" s="200"/>
      <c r="WYV119" s="200"/>
      <c r="WYW119" s="200"/>
      <c r="WYX119" s="200"/>
      <c r="WYY119" s="200"/>
      <c r="WYZ119" s="200"/>
      <c r="WZA119" s="200"/>
      <c r="WZB119" s="200"/>
      <c r="WZC119" s="200"/>
      <c r="WZD119" s="200"/>
      <c r="WZE119" s="200"/>
      <c r="WZF119" s="200"/>
      <c r="WZG119" s="200"/>
      <c r="WZH119" s="200"/>
      <c r="WZI119" s="200"/>
      <c r="WZJ119" s="200"/>
      <c r="WZK119" s="200"/>
      <c r="WZL119" s="200"/>
      <c r="WZM119" s="200"/>
      <c r="WZN119" s="200"/>
      <c r="WZO119" s="200"/>
      <c r="WZP119" s="200"/>
      <c r="WZQ119" s="200"/>
      <c r="WZR119" s="200"/>
      <c r="WZS119" s="200"/>
      <c r="WZT119" s="200"/>
      <c r="WZU119" s="200"/>
      <c r="WZV119" s="200"/>
      <c r="WZW119" s="200"/>
      <c r="WZX119" s="200"/>
      <c r="WZY119" s="200"/>
      <c r="WZZ119" s="200"/>
      <c r="XAA119" s="200"/>
      <c r="XAB119" s="200"/>
      <c r="XAC119" s="200"/>
      <c r="XAD119" s="200"/>
      <c r="XAE119" s="200"/>
      <c r="XAF119" s="200"/>
      <c r="XAG119" s="200"/>
      <c r="XAH119" s="200"/>
      <c r="XAI119" s="200"/>
      <c r="XAJ119" s="200"/>
      <c r="XAK119" s="200"/>
      <c r="XAL119" s="200"/>
      <c r="XAM119" s="200"/>
      <c r="XAN119" s="200"/>
      <c r="XAO119" s="200"/>
      <c r="XAP119" s="200"/>
      <c r="XAQ119" s="200"/>
      <c r="XAR119" s="200"/>
      <c r="XAS119" s="200"/>
      <c r="XAT119" s="200"/>
      <c r="XAU119" s="200"/>
      <c r="XAV119" s="200"/>
      <c r="XAW119" s="200"/>
      <c r="XAX119" s="200"/>
      <c r="XAY119" s="200"/>
      <c r="XAZ119" s="200"/>
      <c r="XBA119" s="200"/>
      <c r="XBB119" s="200"/>
      <c r="XBC119" s="200"/>
      <c r="XBD119" s="200"/>
      <c r="XBE119" s="200"/>
      <c r="XBF119" s="200"/>
      <c r="XBG119" s="200"/>
      <c r="XBH119" s="200"/>
      <c r="XBI119" s="200"/>
      <c r="XBJ119" s="200"/>
      <c r="XBK119" s="200"/>
      <c r="XBL119" s="200"/>
      <c r="XBM119" s="200"/>
      <c r="XBN119" s="200"/>
      <c r="XBO119" s="200"/>
      <c r="XBP119" s="200"/>
      <c r="XBQ119" s="200"/>
      <c r="XBR119" s="200"/>
      <c r="XBS119" s="200"/>
      <c r="XBT119" s="200"/>
      <c r="XBU119" s="200"/>
      <c r="XBV119" s="200"/>
      <c r="XBW119" s="200"/>
      <c r="XBX119" s="200"/>
      <c r="XBY119" s="200"/>
      <c r="XBZ119" s="200"/>
      <c r="XCA119" s="200"/>
      <c r="XCB119" s="200"/>
      <c r="XCC119" s="200"/>
      <c r="XCD119" s="200"/>
      <c r="XCE119" s="200"/>
      <c r="XCF119" s="200"/>
      <c r="XCG119" s="200"/>
      <c r="XCH119" s="200"/>
      <c r="XCI119" s="200"/>
      <c r="XCJ119" s="200"/>
      <c r="XCK119" s="200"/>
      <c r="XCL119" s="200"/>
      <c r="XCM119" s="200"/>
      <c r="XCN119" s="200"/>
      <c r="XCO119" s="200"/>
      <c r="XCP119" s="200"/>
      <c r="XCQ119" s="200"/>
      <c r="XCR119" s="200"/>
      <c r="XCS119" s="200"/>
      <c r="XCT119" s="200"/>
      <c r="XCU119" s="200"/>
      <c r="XCV119" s="200"/>
      <c r="XCW119" s="200"/>
      <c r="XCX119" s="200"/>
      <c r="XCY119" s="200"/>
      <c r="XCZ119" s="200"/>
      <c r="XDA119" s="200"/>
      <c r="XDB119" s="200"/>
      <c r="XDC119" s="200"/>
      <c r="XDD119" s="200"/>
      <c r="XDE119" s="200"/>
      <c r="XDF119" s="200"/>
      <c r="XDG119" s="200"/>
      <c r="XDH119" s="200"/>
      <c r="XDI119" s="200"/>
      <c r="XDJ119" s="200"/>
      <c r="XDK119" s="200"/>
      <c r="XDL119" s="200"/>
      <c r="XDM119" s="200"/>
      <c r="XDN119" s="200"/>
      <c r="XDO119" s="200"/>
      <c r="XDP119" s="200"/>
      <c r="XDQ119" s="200"/>
      <c r="XDR119" s="200"/>
      <c r="XDS119" s="200"/>
      <c r="XDT119" s="200"/>
      <c r="XDU119" s="200"/>
      <c r="XDV119" s="200"/>
      <c r="XDW119" s="200"/>
      <c r="XDX119" s="200"/>
      <c r="XDY119" s="200"/>
      <c r="XDZ119" s="200"/>
      <c r="XEA119" s="200"/>
      <c r="XEB119" s="200"/>
      <c r="XEC119" s="200"/>
      <c r="XED119" s="200"/>
      <c r="XEE119" s="200"/>
      <c r="XEF119" s="200"/>
      <c r="XEG119" s="200"/>
      <c r="XEH119" s="200"/>
      <c r="XEI119" s="200"/>
      <c r="XEJ119" s="200"/>
      <c r="XEK119" s="200"/>
      <c r="XEL119" s="200"/>
      <c r="XEM119" s="200"/>
      <c r="XEN119" s="200"/>
      <c r="XEO119" s="200"/>
      <c r="XEP119" s="200"/>
      <c r="XEQ119" s="200"/>
      <c r="XER119" s="200"/>
      <c r="XES119" s="200"/>
      <c r="XET119" s="200"/>
      <c r="XEU119" s="200"/>
      <c r="XEV119" s="200"/>
      <c r="XEW119" s="200"/>
      <c r="XEX119" s="200"/>
      <c r="XEY119" s="200"/>
      <c r="XEZ119" s="200"/>
      <c r="XFA119" s="200"/>
      <c r="XFB119" s="200"/>
    </row>
    <row r="120" spans="1:16382" s="151" customFormat="1" ht="12" customHeight="1">
      <c r="A120" s="148" t="s">
        <v>619</v>
      </c>
      <c r="B120" s="148" t="s">
        <v>620</v>
      </c>
      <c r="C120" s="181">
        <f>2.3*2.17</f>
        <v>4.9909999999999997</v>
      </c>
      <c r="D120" s="181">
        <f>2.31*2.17</f>
        <v>5.0126999999999997</v>
      </c>
      <c r="E120" s="202"/>
      <c r="F120" s="202"/>
      <c r="G120" s="153">
        <v>23.2</v>
      </c>
      <c r="H120" s="153">
        <v>60</v>
      </c>
      <c r="I120" s="153">
        <v>60</v>
      </c>
      <c r="J120" s="153">
        <v>60</v>
      </c>
      <c r="K120" s="153">
        <v>60</v>
      </c>
      <c r="L120" s="153">
        <v>60</v>
      </c>
      <c r="M120" s="153">
        <v>60</v>
      </c>
      <c r="N120" s="153">
        <v>63.75</v>
      </c>
      <c r="O120" s="153">
        <v>65</v>
      </c>
      <c r="P120" s="153">
        <v>65</v>
      </c>
      <c r="Q120" s="153">
        <v>60</v>
      </c>
      <c r="R120" s="153">
        <v>60</v>
      </c>
      <c r="S120" s="153">
        <v>696.95</v>
      </c>
      <c r="T120" s="202"/>
      <c r="U120" s="183">
        <f t="shared" si="56"/>
        <v>4.6483670607092771</v>
      </c>
      <c r="V120" s="183">
        <f t="shared" si="57"/>
        <v>12.0216389501102</v>
      </c>
      <c r="W120" s="183">
        <f t="shared" si="58"/>
        <v>12.0216389501102</v>
      </c>
      <c r="X120" s="183">
        <f t="shared" si="59"/>
        <v>12.0216389501102</v>
      </c>
      <c r="Y120" s="183">
        <f t="shared" si="60"/>
        <v>12.0216389501102</v>
      </c>
      <c r="Z120" s="183">
        <f t="shared" si="61"/>
        <v>11.969597223053444</v>
      </c>
      <c r="AA120" s="183">
        <f t="shared" si="62"/>
        <v>11.969597223053444</v>
      </c>
      <c r="AB120" s="183">
        <f t="shared" si="63"/>
        <v>12.717697049494285</v>
      </c>
      <c r="AC120" s="183">
        <f t="shared" si="64"/>
        <v>12.967063658307898</v>
      </c>
      <c r="AD120" s="183">
        <f t="shared" si="65"/>
        <v>12.967063658307898</v>
      </c>
      <c r="AE120" s="183">
        <f t="shared" si="66"/>
        <v>11.969597223053444</v>
      </c>
      <c r="AF120" s="183">
        <f t="shared" si="67"/>
        <v>11.969597223053444</v>
      </c>
      <c r="AG120" s="183">
        <f t="shared" si="51"/>
        <v>139.26513611947394</v>
      </c>
      <c r="AH120" s="184">
        <f t="shared" si="52"/>
        <v>11.605428009956162</v>
      </c>
      <c r="AI120" s="200"/>
      <c r="AK120" s="200"/>
      <c r="AL120" s="200"/>
      <c r="AM120" s="200"/>
      <c r="AN120" s="200"/>
      <c r="AO120" s="200"/>
      <c r="AP120" s="200"/>
      <c r="AQ120" s="188">
        <v>11.605428009956162</v>
      </c>
      <c r="AR120" s="200"/>
      <c r="AS120" s="185">
        <f t="shared" si="53"/>
        <v>5.3065766528266574</v>
      </c>
      <c r="AT120" s="186">
        <f t="shared" si="54"/>
        <v>739.02111988432682</v>
      </c>
      <c r="AU120" s="186"/>
      <c r="AV120" s="187">
        <f t="shared" si="55"/>
        <v>42.071119884326777</v>
      </c>
      <c r="AW120" s="184" t="e">
        <f>+INDEX('DF Calcs'!E:E,MATCH(A120,'DF Calcs'!C:C,0))-AQ120</f>
        <v>#N/A</v>
      </c>
      <c r="AX120" s="200"/>
      <c r="AY120" s="200"/>
      <c r="AZ120" s="200"/>
      <c r="BA120" s="200"/>
      <c r="BB120" s="200"/>
      <c r="BC120" s="200"/>
      <c r="BD120" s="200"/>
      <c r="BE120" s="188">
        <f t="shared" si="48"/>
        <v>0</v>
      </c>
      <c r="BF120" s="200"/>
      <c r="BG120" s="188">
        <f t="shared" si="49"/>
        <v>0</v>
      </c>
      <c r="BH120" s="200"/>
      <c r="BI120" s="188">
        <f t="shared" si="50"/>
        <v>0</v>
      </c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00"/>
      <c r="BV120" s="200"/>
      <c r="BW120" s="200"/>
      <c r="BX120" s="200"/>
      <c r="BY120" s="200"/>
      <c r="BZ120" s="200"/>
      <c r="CA120" s="200"/>
      <c r="CB120" s="200"/>
      <c r="CC120" s="200"/>
      <c r="CD120" s="200"/>
      <c r="CE120" s="200"/>
      <c r="CF120" s="200"/>
      <c r="CG120" s="200"/>
      <c r="CH120" s="200"/>
      <c r="CI120" s="200"/>
      <c r="CJ120" s="200"/>
      <c r="CK120" s="200"/>
      <c r="CL120" s="200"/>
      <c r="CM120" s="200"/>
      <c r="CN120" s="200"/>
      <c r="CO120" s="200"/>
      <c r="CP120" s="200"/>
      <c r="CQ120" s="200"/>
      <c r="CR120" s="200"/>
      <c r="CS120" s="200"/>
      <c r="CT120" s="200"/>
      <c r="CU120" s="200"/>
      <c r="CV120" s="200"/>
      <c r="CW120" s="200"/>
      <c r="CX120" s="200"/>
      <c r="CY120" s="200"/>
      <c r="CZ120" s="200"/>
      <c r="DA120" s="200"/>
      <c r="DB120" s="200"/>
      <c r="DC120" s="200"/>
      <c r="DD120" s="200"/>
      <c r="DE120" s="200"/>
      <c r="DF120" s="200"/>
      <c r="DG120" s="200"/>
      <c r="DH120" s="200"/>
      <c r="DI120" s="200"/>
      <c r="DJ120" s="200"/>
      <c r="DK120" s="200"/>
      <c r="DL120" s="200"/>
      <c r="DM120" s="200"/>
      <c r="DN120" s="200"/>
      <c r="DO120" s="200"/>
      <c r="DP120" s="200"/>
      <c r="DQ120" s="200"/>
      <c r="DR120" s="200"/>
      <c r="DS120" s="200"/>
      <c r="DT120" s="200"/>
      <c r="DU120" s="200"/>
      <c r="DV120" s="200"/>
      <c r="DW120" s="200"/>
      <c r="DX120" s="200"/>
      <c r="DY120" s="200"/>
      <c r="DZ120" s="200"/>
      <c r="EA120" s="200"/>
      <c r="EB120" s="200"/>
      <c r="EC120" s="200"/>
      <c r="ED120" s="200"/>
      <c r="EE120" s="200"/>
      <c r="EF120" s="200"/>
      <c r="EG120" s="200"/>
      <c r="EH120" s="200"/>
      <c r="EI120" s="200"/>
      <c r="EJ120" s="200"/>
      <c r="EK120" s="200"/>
      <c r="EL120" s="200"/>
      <c r="EM120" s="200"/>
      <c r="EN120" s="200"/>
      <c r="EO120" s="200"/>
      <c r="EP120" s="200"/>
      <c r="EQ120" s="200"/>
      <c r="ER120" s="200"/>
      <c r="ES120" s="200"/>
      <c r="ET120" s="200"/>
      <c r="EU120" s="200"/>
      <c r="EV120" s="200"/>
      <c r="EW120" s="200"/>
      <c r="EX120" s="200"/>
      <c r="EY120" s="200"/>
      <c r="EZ120" s="200"/>
      <c r="FA120" s="200"/>
      <c r="FB120" s="200"/>
      <c r="FC120" s="200"/>
      <c r="FD120" s="200"/>
      <c r="FE120" s="200"/>
      <c r="FF120" s="200"/>
      <c r="FG120" s="200"/>
      <c r="FH120" s="200"/>
      <c r="FI120" s="200"/>
      <c r="FJ120" s="200"/>
      <c r="FK120" s="200"/>
      <c r="FL120" s="200"/>
      <c r="FM120" s="200"/>
      <c r="FN120" s="200"/>
      <c r="FO120" s="200"/>
      <c r="FP120" s="200"/>
      <c r="FQ120" s="200"/>
      <c r="FR120" s="200"/>
      <c r="FS120" s="200"/>
      <c r="FT120" s="200"/>
      <c r="FU120" s="200"/>
      <c r="FV120" s="200"/>
      <c r="FW120" s="200"/>
      <c r="FX120" s="200"/>
      <c r="FY120" s="200"/>
      <c r="FZ120" s="200"/>
      <c r="GA120" s="200"/>
      <c r="GB120" s="200"/>
      <c r="GC120" s="200"/>
      <c r="GD120" s="200"/>
      <c r="GE120" s="200"/>
      <c r="GF120" s="200"/>
      <c r="GG120" s="200"/>
      <c r="GH120" s="200"/>
      <c r="GI120" s="200"/>
      <c r="GJ120" s="200"/>
      <c r="GK120" s="200"/>
      <c r="GL120" s="200"/>
      <c r="GM120" s="200"/>
      <c r="GN120" s="200"/>
      <c r="GO120" s="200"/>
      <c r="GP120" s="200"/>
      <c r="GQ120" s="200"/>
      <c r="GR120" s="200"/>
      <c r="GS120" s="200"/>
      <c r="GT120" s="200"/>
      <c r="GU120" s="200"/>
      <c r="GV120" s="200"/>
      <c r="GW120" s="200"/>
      <c r="GX120" s="200"/>
      <c r="GY120" s="200"/>
      <c r="GZ120" s="200"/>
      <c r="HA120" s="200"/>
      <c r="HB120" s="200"/>
      <c r="HC120" s="200"/>
      <c r="HD120" s="200"/>
      <c r="HE120" s="200"/>
      <c r="HF120" s="200"/>
      <c r="HG120" s="200"/>
      <c r="HH120" s="200"/>
      <c r="HI120" s="200"/>
      <c r="HJ120" s="200"/>
      <c r="HK120" s="200"/>
      <c r="HL120" s="200"/>
      <c r="HM120" s="200"/>
      <c r="HN120" s="200"/>
      <c r="HO120" s="200"/>
      <c r="HP120" s="200"/>
      <c r="HQ120" s="200"/>
      <c r="HR120" s="200"/>
      <c r="HS120" s="200"/>
      <c r="HT120" s="200"/>
      <c r="HU120" s="200"/>
      <c r="HV120" s="200"/>
      <c r="HW120" s="200"/>
      <c r="HX120" s="200"/>
      <c r="HY120" s="200"/>
      <c r="HZ120" s="200"/>
      <c r="IA120" s="200"/>
      <c r="IB120" s="200"/>
      <c r="IC120" s="200"/>
      <c r="ID120" s="200"/>
      <c r="IE120" s="200"/>
      <c r="IF120" s="200"/>
      <c r="IG120" s="200"/>
      <c r="IH120" s="200"/>
      <c r="II120" s="200"/>
      <c r="IJ120" s="200"/>
      <c r="IK120" s="200"/>
      <c r="IL120" s="200"/>
      <c r="IM120" s="200"/>
      <c r="IN120" s="200"/>
      <c r="IO120" s="200"/>
      <c r="IP120" s="200"/>
      <c r="IQ120" s="200"/>
      <c r="IR120" s="200"/>
      <c r="IS120" s="200"/>
      <c r="IT120" s="200"/>
      <c r="IU120" s="200"/>
      <c r="IV120" s="200"/>
      <c r="IW120" s="200"/>
      <c r="IX120" s="200"/>
      <c r="IY120" s="200"/>
      <c r="IZ120" s="200"/>
      <c r="JA120" s="200"/>
      <c r="JB120" s="200"/>
      <c r="JC120" s="200"/>
      <c r="JD120" s="200"/>
      <c r="JE120" s="200"/>
      <c r="JF120" s="200"/>
      <c r="JG120" s="200"/>
      <c r="JH120" s="200"/>
      <c r="JI120" s="200"/>
      <c r="JJ120" s="200"/>
      <c r="JK120" s="200"/>
      <c r="JL120" s="200"/>
      <c r="JM120" s="200"/>
      <c r="JN120" s="200"/>
      <c r="JO120" s="200"/>
      <c r="JP120" s="200"/>
      <c r="JQ120" s="200"/>
      <c r="JR120" s="200"/>
      <c r="JS120" s="200"/>
      <c r="JT120" s="200"/>
      <c r="JU120" s="200"/>
      <c r="JV120" s="200"/>
      <c r="JW120" s="200"/>
      <c r="JX120" s="200"/>
      <c r="JY120" s="200"/>
      <c r="JZ120" s="200"/>
      <c r="KA120" s="200"/>
      <c r="KB120" s="200"/>
      <c r="KC120" s="200"/>
      <c r="KD120" s="200"/>
      <c r="KE120" s="200"/>
      <c r="KF120" s="200"/>
      <c r="KG120" s="200"/>
      <c r="KH120" s="200"/>
      <c r="KI120" s="200"/>
      <c r="KJ120" s="200"/>
      <c r="KK120" s="200"/>
      <c r="KL120" s="200"/>
      <c r="KM120" s="200"/>
      <c r="KN120" s="200"/>
      <c r="KO120" s="200"/>
      <c r="KP120" s="200"/>
      <c r="KQ120" s="200"/>
      <c r="KR120" s="200"/>
      <c r="KS120" s="200"/>
      <c r="KT120" s="200"/>
      <c r="KU120" s="200"/>
      <c r="KV120" s="200"/>
      <c r="KW120" s="200"/>
      <c r="KX120" s="200"/>
      <c r="KY120" s="200"/>
      <c r="KZ120" s="200"/>
      <c r="LA120" s="200"/>
      <c r="LB120" s="200"/>
      <c r="LC120" s="200"/>
      <c r="LD120" s="200"/>
      <c r="LE120" s="200"/>
      <c r="LF120" s="200"/>
      <c r="LG120" s="200"/>
      <c r="LH120" s="200"/>
      <c r="LI120" s="200"/>
      <c r="LJ120" s="200"/>
      <c r="LK120" s="200"/>
      <c r="LL120" s="200"/>
      <c r="LM120" s="200"/>
      <c r="LN120" s="200"/>
      <c r="LO120" s="200"/>
      <c r="LP120" s="200"/>
      <c r="LQ120" s="200"/>
      <c r="LR120" s="200"/>
      <c r="LS120" s="200"/>
      <c r="LT120" s="200"/>
      <c r="LU120" s="200"/>
      <c r="LV120" s="200"/>
      <c r="LW120" s="200"/>
      <c r="LX120" s="200"/>
      <c r="LY120" s="200"/>
      <c r="LZ120" s="200"/>
      <c r="MA120" s="200"/>
      <c r="MB120" s="200"/>
      <c r="MC120" s="200"/>
      <c r="MD120" s="200"/>
      <c r="ME120" s="200"/>
      <c r="MF120" s="200"/>
      <c r="MG120" s="200"/>
      <c r="MH120" s="200"/>
      <c r="MI120" s="200"/>
      <c r="MJ120" s="200"/>
      <c r="MK120" s="200"/>
      <c r="ML120" s="200"/>
      <c r="MM120" s="200"/>
      <c r="MN120" s="200"/>
      <c r="MO120" s="200"/>
      <c r="MP120" s="200"/>
      <c r="MQ120" s="200"/>
      <c r="MR120" s="200"/>
      <c r="MS120" s="200"/>
      <c r="MT120" s="200"/>
      <c r="MU120" s="200"/>
      <c r="MV120" s="200"/>
      <c r="MW120" s="200"/>
      <c r="MX120" s="200"/>
      <c r="MY120" s="200"/>
      <c r="MZ120" s="200"/>
      <c r="NA120" s="200"/>
      <c r="NB120" s="200"/>
      <c r="NC120" s="200"/>
      <c r="ND120" s="200"/>
      <c r="NE120" s="200"/>
      <c r="NF120" s="200"/>
      <c r="NG120" s="200"/>
      <c r="NH120" s="200"/>
      <c r="NI120" s="200"/>
      <c r="NJ120" s="200"/>
      <c r="NK120" s="200"/>
      <c r="NL120" s="200"/>
      <c r="NM120" s="200"/>
      <c r="NN120" s="200"/>
      <c r="NO120" s="200"/>
      <c r="NP120" s="200"/>
      <c r="NQ120" s="200"/>
      <c r="NR120" s="200"/>
      <c r="NS120" s="200"/>
      <c r="NT120" s="200"/>
      <c r="NU120" s="200"/>
      <c r="NV120" s="200"/>
      <c r="NW120" s="200"/>
      <c r="NX120" s="200"/>
      <c r="NY120" s="200"/>
      <c r="NZ120" s="200"/>
      <c r="OA120" s="200"/>
      <c r="OB120" s="200"/>
      <c r="OC120" s="200"/>
      <c r="OD120" s="200"/>
      <c r="OE120" s="200"/>
      <c r="OF120" s="200"/>
      <c r="OG120" s="200"/>
      <c r="OH120" s="200"/>
      <c r="OI120" s="200"/>
      <c r="OJ120" s="200"/>
      <c r="OK120" s="200"/>
      <c r="OL120" s="200"/>
      <c r="OM120" s="200"/>
      <c r="ON120" s="200"/>
      <c r="OO120" s="200"/>
      <c r="OP120" s="200"/>
      <c r="OQ120" s="200"/>
      <c r="OR120" s="200"/>
      <c r="OS120" s="200"/>
      <c r="OT120" s="200"/>
      <c r="OU120" s="200"/>
      <c r="OV120" s="200"/>
      <c r="OW120" s="200"/>
      <c r="OX120" s="200"/>
      <c r="OY120" s="200"/>
      <c r="OZ120" s="200"/>
      <c r="PA120" s="200"/>
      <c r="PB120" s="200"/>
      <c r="PC120" s="200"/>
      <c r="PD120" s="200"/>
      <c r="PE120" s="200"/>
      <c r="PF120" s="200"/>
      <c r="PG120" s="200"/>
      <c r="PH120" s="200"/>
      <c r="PI120" s="200"/>
      <c r="PJ120" s="200"/>
      <c r="PK120" s="200"/>
      <c r="PL120" s="200"/>
      <c r="PM120" s="200"/>
      <c r="PN120" s="200"/>
      <c r="PO120" s="200"/>
      <c r="PP120" s="200"/>
      <c r="PQ120" s="200"/>
      <c r="PR120" s="200"/>
      <c r="PS120" s="200"/>
      <c r="PT120" s="200"/>
      <c r="PU120" s="200"/>
      <c r="PV120" s="200"/>
      <c r="PW120" s="200"/>
      <c r="PX120" s="200"/>
      <c r="PY120" s="200"/>
      <c r="PZ120" s="200"/>
      <c r="QA120" s="200"/>
      <c r="QB120" s="200"/>
      <c r="QC120" s="200"/>
      <c r="QD120" s="200"/>
      <c r="QE120" s="200"/>
      <c r="QF120" s="200"/>
      <c r="QG120" s="200"/>
      <c r="QH120" s="200"/>
      <c r="QI120" s="200"/>
      <c r="QJ120" s="200"/>
      <c r="QK120" s="200"/>
      <c r="QL120" s="200"/>
      <c r="QM120" s="200"/>
      <c r="QN120" s="200"/>
      <c r="QO120" s="200"/>
      <c r="QP120" s="200"/>
      <c r="QQ120" s="200"/>
      <c r="QR120" s="200"/>
      <c r="QS120" s="200"/>
      <c r="QT120" s="200"/>
      <c r="QU120" s="200"/>
      <c r="QV120" s="200"/>
      <c r="QW120" s="200"/>
      <c r="QX120" s="200"/>
      <c r="QY120" s="200"/>
      <c r="QZ120" s="200"/>
      <c r="RA120" s="200"/>
      <c r="RB120" s="200"/>
      <c r="RC120" s="200"/>
      <c r="RD120" s="200"/>
      <c r="RE120" s="200"/>
      <c r="RF120" s="200"/>
      <c r="RG120" s="200"/>
      <c r="RH120" s="200"/>
      <c r="RI120" s="200"/>
      <c r="RJ120" s="200"/>
      <c r="RK120" s="200"/>
      <c r="RL120" s="200"/>
      <c r="RM120" s="200"/>
      <c r="RN120" s="200"/>
      <c r="RO120" s="200"/>
      <c r="RP120" s="200"/>
      <c r="RQ120" s="200"/>
      <c r="RR120" s="200"/>
      <c r="RS120" s="200"/>
      <c r="RT120" s="200"/>
      <c r="RU120" s="200"/>
      <c r="RV120" s="200"/>
      <c r="RW120" s="200"/>
      <c r="RX120" s="200"/>
      <c r="RY120" s="200"/>
      <c r="RZ120" s="200"/>
      <c r="SA120" s="200"/>
      <c r="SB120" s="200"/>
      <c r="SC120" s="200"/>
      <c r="SD120" s="200"/>
      <c r="SE120" s="200"/>
      <c r="SF120" s="200"/>
      <c r="SG120" s="200"/>
      <c r="SH120" s="200"/>
      <c r="SI120" s="200"/>
      <c r="SJ120" s="200"/>
      <c r="SK120" s="200"/>
      <c r="SL120" s="200"/>
      <c r="SM120" s="200"/>
      <c r="SN120" s="200"/>
      <c r="SO120" s="200"/>
      <c r="SP120" s="200"/>
      <c r="SQ120" s="200"/>
      <c r="SR120" s="200"/>
      <c r="SS120" s="200"/>
      <c r="ST120" s="200"/>
      <c r="SU120" s="200"/>
      <c r="SV120" s="200"/>
      <c r="SW120" s="200"/>
      <c r="SX120" s="200"/>
      <c r="SY120" s="200"/>
      <c r="SZ120" s="200"/>
      <c r="TA120" s="200"/>
      <c r="TB120" s="200"/>
      <c r="TC120" s="200"/>
      <c r="TD120" s="200"/>
      <c r="TE120" s="200"/>
      <c r="TF120" s="200"/>
      <c r="TG120" s="200"/>
      <c r="TH120" s="200"/>
      <c r="TI120" s="200"/>
      <c r="TJ120" s="200"/>
      <c r="TK120" s="200"/>
      <c r="TL120" s="200"/>
      <c r="TM120" s="200"/>
      <c r="TN120" s="200"/>
      <c r="TO120" s="200"/>
      <c r="TP120" s="200"/>
      <c r="TQ120" s="200"/>
      <c r="TR120" s="200"/>
      <c r="TS120" s="200"/>
      <c r="TT120" s="200"/>
      <c r="TU120" s="200"/>
      <c r="TV120" s="200"/>
      <c r="TW120" s="200"/>
      <c r="TX120" s="200"/>
      <c r="TY120" s="200"/>
      <c r="TZ120" s="200"/>
      <c r="UA120" s="200"/>
      <c r="UB120" s="200"/>
      <c r="UC120" s="200"/>
      <c r="UD120" s="200"/>
      <c r="UE120" s="200"/>
      <c r="UF120" s="200"/>
      <c r="UG120" s="200"/>
      <c r="UH120" s="200"/>
      <c r="UI120" s="200"/>
      <c r="UJ120" s="200"/>
      <c r="UK120" s="200"/>
      <c r="UL120" s="200"/>
      <c r="UM120" s="200"/>
      <c r="UN120" s="200"/>
      <c r="UO120" s="200"/>
      <c r="UP120" s="200"/>
      <c r="UQ120" s="200"/>
      <c r="UR120" s="200"/>
      <c r="US120" s="200"/>
      <c r="UT120" s="200"/>
      <c r="UU120" s="200"/>
      <c r="UV120" s="200"/>
      <c r="UW120" s="200"/>
      <c r="UX120" s="200"/>
      <c r="UY120" s="200"/>
      <c r="UZ120" s="200"/>
      <c r="VA120" s="200"/>
      <c r="VB120" s="200"/>
      <c r="VC120" s="200"/>
      <c r="VD120" s="200"/>
      <c r="VE120" s="200"/>
      <c r="VF120" s="200"/>
      <c r="VG120" s="200"/>
      <c r="VH120" s="200"/>
      <c r="VI120" s="200"/>
      <c r="VJ120" s="200"/>
      <c r="VK120" s="200"/>
      <c r="VL120" s="200"/>
      <c r="VM120" s="200"/>
      <c r="VN120" s="200"/>
      <c r="VO120" s="200"/>
      <c r="VP120" s="200"/>
      <c r="VQ120" s="200"/>
      <c r="VR120" s="200"/>
      <c r="VS120" s="200"/>
      <c r="VT120" s="200"/>
      <c r="VU120" s="200"/>
      <c r="VV120" s="200"/>
      <c r="VW120" s="200"/>
      <c r="VX120" s="200"/>
      <c r="VY120" s="200"/>
      <c r="VZ120" s="200"/>
      <c r="WA120" s="200"/>
      <c r="WB120" s="200"/>
      <c r="WC120" s="200"/>
      <c r="WD120" s="200"/>
      <c r="WE120" s="200"/>
      <c r="WF120" s="200"/>
      <c r="WG120" s="200"/>
      <c r="WH120" s="200"/>
      <c r="WI120" s="200"/>
      <c r="WJ120" s="200"/>
      <c r="WK120" s="200"/>
      <c r="WL120" s="200"/>
      <c r="WM120" s="200"/>
      <c r="WN120" s="200"/>
      <c r="WO120" s="200"/>
      <c r="WP120" s="200"/>
      <c r="WQ120" s="200"/>
      <c r="WR120" s="200"/>
      <c r="WS120" s="200"/>
      <c r="WT120" s="200"/>
      <c r="WU120" s="200"/>
      <c r="WV120" s="200"/>
      <c r="WW120" s="200"/>
      <c r="WX120" s="200"/>
      <c r="WY120" s="200"/>
      <c r="WZ120" s="200"/>
      <c r="XA120" s="200"/>
      <c r="XB120" s="200"/>
      <c r="XC120" s="200"/>
      <c r="XD120" s="200"/>
      <c r="XE120" s="200"/>
      <c r="XF120" s="200"/>
      <c r="XG120" s="200"/>
      <c r="XH120" s="200"/>
      <c r="XI120" s="200"/>
      <c r="XJ120" s="200"/>
      <c r="XK120" s="200"/>
      <c r="XL120" s="200"/>
      <c r="XM120" s="200"/>
      <c r="XN120" s="200"/>
      <c r="XO120" s="200"/>
      <c r="XP120" s="200"/>
      <c r="XQ120" s="200"/>
      <c r="XR120" s="200"/>
      <c r="XS120" s="200"/>
      <c r="XT120" s="200"/>
      <c r="XU120" s="200"/>
      <c r="XV120" s="200"/>
      <c r="XW120" s="200"/>
      <c r="XX120" s="200"/>
      <c r="XY120" s="200"/>
      <c r="XZ120" s="200"/>
      <c r="YA120" s="200"/>
      <c r="YB120" s="200"/>
      <c r="YC120" s="200"/>
      <c r="YD120" s="200"/>
      <c r="YE120" s="200"/>
      <c r="YF120" s="200"/>
      <c r="YG120" s="200"/>
      <c r="YH120" s="200"/>
      <c r="YI120" s="200"/>
      <c r="YJ120" s="200"/>
      <c r="YK120" s="200"/>
      <c r="YL120" s="200"/>
      <c r="YM120" s="200"/>
      <c r="YN120" s="200"/>
      <c r="YO120" s="200"/>
      <c r="YP120" s="200"/>
      <c r="YQ120" s="200"/>
      <c r="YR120" s="200"/>
      <c r="YS120" s="200"/>
      <c r="YT120" s="200"/>
      <c r="YU120" s="200"/>
      <c r="YV120" s="200"/>
      <c r="YW120" s="200"/>
      <c r="YX120" s="200"/>
      <c r="YY120" s="200"/>
      <c r="YZ120" s="200"/>
      <c r="ZA120" s="200"/>
      <c r="ZB120" s="200"/>
      <c r="ZC120" s="200"/>
      <c r="ZD120" s="200"/>
      <c r="ZE120" s="200"/>
      <c r="ZF120" s="200"/>
      <c r="ZG120" s="200"/>
      <c r="ZH120" s="200"/>
      <c r="ZI120" s="200"/>
      <c r="ZJ120" s="200"/>
      <c r="ZK120" s="200"/>
      <c r="ZL120" s="200"/>
      <c r="ZM120" s="200"/>
      <c r="ZN120" s="200"/>
      <c r="ZO120" s="200"/>
      <c r="ZP120" s="200"/>
      <c r="ZQ120" s="200"/>
      <c r="ZR120" s="200"/>
      <c r="ZS120" s="200"/>
      <c r="ZT120" s="200"/>
      <c r="ZU120" s="200"/>
      <c r="ZV120" s="200"/>
      <c r="ZW120" s="200"/>
      <c r="ZX120" s="200"/>
      <c r="ZY120" s="200"/>
      <c r="ZZ120" s="200"/>
      <c r="AAA120" s="200"/>
      <c r="AAB120" s="200"/>
      <c r="AAC120" s="200"/>
      <c r="AAD120" s="200"/>
      <c r="AAE120" s="200"/>
      <c r="AAF120" s="200"/>
      <c r="AAG120" s="200"/>
      <c r="AAH120" s="200"/>
      <c r="AAI120" s="200"/>
      <c r="AAJ120" s="200"/>
      <c r="AAK120" s="200"/>
      <c r="AAL120" s="200"/>
      <c r="AAM120" s="200"/>
      <c r="AAN120" s="200"/>
      <c r="AAO120" s="200"/>
      <c r="AAP120" s="200"/>
      <c r="AAQ120" s="200"/>
      <c r="AAR120" s="200"/>
      <c r="AAS120" s="200"/>
      <c r="AAT120" s="200"/>
      <c r="AAU120" s="200"/>
      <c r="AAV120" s="200"/>
      <c r="AAW120" s="200"/>
      <c r="AAX120" s="200"/>
      <c r="AAY120" s="200"/>
      <c r="AAZ120" s="200"/>
      <c r="ABA120" s="200"/>
      <c r="ABB120" s="200"/>
      <c r="ABC120" s="200"/>
      <c r="ABD120" s="200"/>
      <c r="ABE120" s="200"/>
      <c r="ABF120" s="200"/>
      <c r="ABG120" s="200"/>
      <c r="ABH120" s="200"/>
      <c r="ABI120" s="200"/>
      <c r="ABJ120" s="200"/>
      <c r="ABK120" s="200"/>
      <c r="ABL120" s="200"/>
      <c r="ABM120" s="200"/>
      <c r="ABN120" s="200"/>
      <c r="ABO120" s="200"/>
      <c r="ABP120" s="200"/>
      <c r="ABQ120" s="200"/>
      <c r="ABR120" s="200"/>
      <c r="ABS120" s="200"/>
      <c r="ABT120" s="200"/>
      <c r="ABU120" s="200"/>
      <c r="ABV120" s="200"/>
      <c r="ABW120" s="200"/>
      <c r="ABX120" s="200"/>
      <c r="ABY120" s="200"/>
      <c r="ABZ120" s="200"/>
      <c r="ACA120" s="200"/>
      <c r="ACB120" s="200"/>
      <c r="ACC120" s="200"/>
      <c r="ACD120" s="200"/>
      <c r="ACE120" s="200"/>
      <c r="ACF120" s="200"/>
      <c r="ACG120" s="200"/>
      <c r="ACH120" s="200"/>
      <c r="ACI120" s="200"/>
      <c r="ACJ120" s="200"/>
      <c r="ACK120" s="200"/>
      <c r="ACL120" s="200"/>
      <c r="ACM120" s="200"/>
      <c r="ACN120" s="200"/>
      <c r="ACO120" s="200"/>
      <c r="ACP120" s="200"/>
      <c r="ACQ120" s="200"/>
      <c r="ACR120" s="200"/>
      <c r="ACS120" s="200"/>
      <c r="ACT120" s="200"/>
      <c r="ACU120" s="200"/>
      <c r="ACV120" s="200"/>
      <c r="ACW120" s="200"/>
      <c r="ACX120" s="200"/>
      <c r="ACY120" s="200"/>
      <c r="ACZ120" s="200"/>
      <c r="ADA120" s="200"/>
      <c r="ADB120" s="200"/>
      <c r="ADC120" s="200"/>
      <c r="ADD120" s="200"/>
      <c r="ADE120" s="200"/>
      <c r="ADF120" s="200"/>
      <c r="ADG120" s="200"/>
      <c r="ADH120" s="200"/>
      <c r="ADI120" s="200"/>
      <c r="ADJ120" s="200"/>
      <c r="ADK120" s="200"/>
      <c r="ADL120" s="200"/>
      <c r="ADM120" s="200"/>
      <c r="ADN120" s="200"/>
      <c r="ADO120" s="200"/>
      <c r="ADP120" s="200"/>
      <c r="ADQ120" s="200"/>
      <c r="ADR120" s="200"/>
      <c r="ADS120" s="200"/>
      <c r="ADT120" s="200"/>
      <c r="ADU120" s="200"/>
      <c r="ADV120" s="200"/>
      <c r="ADW120" s="200"/>
      <c r="ADX120" s="200"/>
      <c r="ADY120" s="200"/>
      <c r="ADZ120" s="200"/>
      <c r="AEA120" s="200"/>
      <c r="AEB120" s="200"/>
      <c r="AEC120" s="200"/>
      <c r="AED120" s="200"/>
      <c r="AEE120" s="200"/>
      <c r="AEF120" s="200"/>
      <c r="AEG120" s="200"/>
      <c r="AEH120" s="200"/>
      <c r="AEI120" s="200"/>
      <c r="AEJ120" s="200"/>
      <c r="AEK120" s="200"/>
      <c r="AEL120" s="200"/>
      <c r="AEM120" s="200"/>
      <c r="AEN120" s="200"/>
      <c r="AEO120" s="200"/>
      <c r="AEP120" s="200"/>
      <c r="AEQ120" s="200"/>
      <c r="AER120" s="200"/>
      <c r="AES120" s="200"/>
      <c r="AET120" s="200"/>
      <c r="AEU120" s="200"/>
      <c r="AEV120" s="200"/>
      <c r="AEW120" s="200"/>
      <c r="AEX120" s="200"/>
      <c r="AEY120" s="200"/>
      <c r="AEZ120" s="200"/>
      <c r="AFA120" s="200"/>
      <c r="AFB120" s="200"/>
      <c r="AFC120" s="200"/>
      <c r="AFD120" s="200"/>
      <c r="AFE120" s="200"/>
      <c r="AFF120" s="200"/>
      <c r="AFG120" s="200"/>
      <c r="AFH120" s="200"/>
      <c r="AFI120" s="200"/>
      <c r="AFJ120" s="200"/>
      <c r="AFK120" s="200"/>
      <c r="AFL120" s="200"/>
      <c r="AFM120" s="200"/>
      <c r="AFN120" s="200"/>
      <c r="AFO120" s="200"/>
      <c r="AFP120" s="200"/>
      <c r="AFQ120" s="200"/>
      <c r="AFR120" s="200"/>
      <c r="AFS120" s="200"/>
      <c r="AFT120" s="200"/>
      <c r="AFU120" s="200"/>
      <c r="AFV120" s="200"/>
      <c r="AFW120" s="200"/>
      <c r="AFX120" s="200"/>
      <c r="AFY120" s="200"/>
      <c r="AFZ120" s="200"/>
      <c r="AGA120" s="200"/>
      <c r="AGB120" s="200"/>
      <c r="AGC120" s="200"/>
      <c r="AGD120" s="200"/>
      <c r="AGE120" s="200"/>
      <c r="AGF120" s="200"/>
      <c r="AGG120" s="200"/>
      <c r="AGH120" s="200"/>
      <c r="AGI120" s="200"/>
      <c r="AGJ120" s="200"/>
      <c r="AGK120" s="200"/>
      <c r="AGL120" s="200"/>
      <c r="AGM120" s="200"/>
      <c r="AGN120" s="200"/>
      <c r="AGO120" s="200"/>
      <c r="AGP120" s="200"/>
      <c r="AGQ120" s="200"/>
      <c r="AGR120" s="200"/>
      <c r="AGS120" s="200"/>
      <c r="AGT120" s="200"/>
      <c r="AGU120" s="200"/>
      <c r="AGV120" s="200"/>
      <c r="AGW120" s="200"/>
      <c r="AGX120" s="200"/>
      <c r="AGY120" s="200"/>
      <c r="AGZ120" s="200"/>
      <c r="AHA120" s="200"/>
      <c r="AHB120" s="200"/>
      <c r="AHC120" s="200"/>
      <c r="AHD120" s="200"/>
      <c r="AHE120" s="200"/>
      <c r="AHF120" s="200"/>
      <c r="AHG120" s="200"/>
      <c r="AHH120" s="200"/>
      <c r="AHI120" s="200"/>
      <c r="AHJ120" s="200"/>
      <c r="AHK120" s="200"/>
      <c r="AHL120" s="200"/>
      <c r="AHM120" s="200"/>
      <c r="AHN120" s="200"/>
      <c r="AHO120" s="200"/>
      <c r="AHP120" s="200"/>
      <c r="AHQ120" s="200"/>
      <c r="AHR120" s="200"/>
      <c r="AHS120" s="200"/>
      <c r="AHT120" s="200"/>
      <c r="AHU120" s="200"/>
      <c r="AHV120" s="200"/>
      <c r="AHW120" s="200"/>
      <c r="AHX120" s="200"/>
      <c r="AHY120" s="200"/>
      <c r="AHZ120" s="200"/>
      <c r="AIA120" s="200"/>
      <c r="AIB120" s="200"/>
      <c r="AIC120" s="200"/>
      <c r="AID120" s="200"/>
      <c r="AIE120" s="200"/>
      <c r="AIF120" s="200"/>
      <c r="AIG120" s="200"/>
      <c r="AIH120" s="200"/>
      <c r="AII120" s="200"/>
      <c r="AIJ120" s="200"/>
      <c r="AIK120" s="200"/>
      <c r="AIL120" s="200"/>
      <c r="AIM120" s="200"/>
      <c r="AIN120" s="200"/>
      <c r="AIO120" s="200"/>
      <c r="AIP120" s="200"/>
      <c r="AIQ120" s="200"/>
      <c r="AIR120" s="200"/>
      <c r="AIS120" s="200"/>
      <c r="AIT120" s="200"/>
      <c r="AIU120" s="200"/>
      <c r="AIV120" s="200"/>
      <c r="AIW120" s="200"/>
      <c r="AIX120" s="200"/>
      <c r="AIY120" s="200"/>
      <c r="AIZ120" s="200"/>
      <c r="AJA120" s="200"/>
      <c r="AJB120" s="200"/>
      <c r="AJC120" s="200"/>
      <c r="AJD120" s="200"/>
      <c r="AJE120" s="200"/>
      <c r="AJF120" s="200"/>
      <c r="AJG120" s="200"/>
      <c r="AJH120" s="200"/>
      <c r="AJI120" s="200"/>
      <c r="AJJ120" s="200"/>
      <c r="AJK120" s="200"/>
      <c r="AJL120" s="200"/>
      <c r="AJM120" s="200"/>
      <c r="AJN120" s="200"/>
      <c r="AJO120" s="200"/>
      <c r="AJP120" s="200"/>
      <c r="AJQ120" s="200"/>
      <c r="AJR120" s="200"/>
      <c r="AJS120" s="200"/>
      <c r="AJT120" s="200"/>
      <c r="AJU120" s="200"/>
      <c r="AJV120" s="200"/>
      <c r="AJW120" s="200"/>
      <c r="AJX120" s="200"/>
      <c r="AJY120" s="200"/>
      <c r="AJZ120" s="200"/>
      <c r="AKA120" s="200"/>
      <c r="AKB120" s="200"/>
      <c r="AKC120" s="200"/>
      <c r="AKD120" s="200"/>
      <c r="AKE120" s="200"/>
      <c r="AKF120" s="200"/>
      <c r="AKG120" s="200"/>
      <c r="AKH120" s="200"/>
      <c r="AKI120" s="200"/>
      <c r="AKJ120" s="200"/>
      <c r="AKK120" s="200"/>
      <c r="AKL120" s="200"/>
      <c r="AKM120" s="200"/>
      <c r="AKN120" s="200"/>
      <c r="AKO120" s="200"/>
      <c r="AKP120" s="200"/>
      <c r="AKQ120" s="200"/>
      <c r="AKR120" s="200"/>
      <c r="AKS120" s="200"/>
      <c r="AKT120" s="200"/>
      <c r="AKU120" s="200"/>
      <c r="AKV120" s="200"/>
      <c r="AKW120" s="200"/>
      <c r="AKX120" s="200"/>
      <c r="AKY120" s="200"/>
      <c r="AKZ120" s="200"/>
      <c r="ALA120" s="200"/>
      <c r="ALB120" s="200"/>
      <c r="ALC120" s="200"/>
      <c r="ALD120" s="200"/>
      <c r="ALE120" s="200"/>
      <c r="ALF120" s="200"/>
      <c r="ALG120" s="200"/>
      <c r="ALH120" s="200"/>
      <c r="ALI120" s="200"/>
      <c r="ALJ120" s="200"/>
      <c r="ALK120" s="200"/>
      <c r="ALL120" s="200"/>
      <c r="ALM120" s="200"/>
      <c r="ALN120" s="200"/>
      <c r="ALO120" s="200"/>
      <c r="ALP120" s="200"/>
      <c r="ALQ120" s="200"/>
      <c r="ALR120" s="200"/>
      <c r="ALS120" s="200"/>
      <c r="ALT120" s="200"/>
      <c r="ALU120" s="200"/>
      <c r="ALV120" s="200"/>
      <c r="ALW120" s="200"/>
      <c r="ALX120" s="200"/>
      <c r="ALY120" s="200"/>
      <c r="ALZ120" s="200"/>
      <c r="AMA120" s="200"/>
      <c r="AMB120" s="200"/>
      <c r="AMC120" s="200"/>
      <c r="AMD120" s="200"/>
      <c r="AME120" s="200"/>
      <c r="AMF120" s="200"/>
      <c r="AMG120" s="200"/>
      <c r="AMH120" s="200"/>
      <c r="AMI120" s="200"/>
      <c r="AMJ120" s="200"/>
      <c r="AMK120" s="200"/>
      <c r="AML120" s="200"/>
      <c r="AMM120" s="200"/>
      <c r="AMN120" s="200"/>
      <c r="AMO120" s="200"/>
      <c r="AMP120" s="200"/>
      <c r="AMQ120" s="200"/>
      <c r="AMR120" s="200"/>
      <c r="AMS120" s="200"/>
      <c r="AMT120" s="200"/>
      <c r="AMU120" s="200"/>
      <c r="AMV120" s="200"/>
      <c r="AMW120" s="200"/>
      <c r="AMX120" s="200"/>
      <c r="AMY120" s="200"/>
      <c r="AMZ120" s="200"/>
      <c r="ANA120" s="200"/>
      <c r="ANB120" s="200"/>
      <c r="ANC120" s="200"/>
      <c r="AND120" s="200"/>
      <c r="ANE120" s="200"/>
      <c r="ANF120" s="200"/>
      <c r="ANG120" s="200"/>
      <c r="ANH120" s="200"/>
      <c r="ANI120" s="200"/>
      <c r="ANJ120" s="200"/>
      <c r="ANK120" s="200"/>
      <c r="ANL120" s="200"/>
      <c r="ANM120" s="200"/>
      <c r="ANN120" s="200"/>
      <c r="ANO120" s="200"/>
      <c r="ANP120" s="200"/>
      <c r="ANQ120" s="200"/>
      <c r="ANR120" s="200"/>
      <c r="ANS120" s="200"/>
      <c r="ANT120" s="200"/>
      <c r="ANU120" s="200"/>
      <c r="ANV120" s="200"/>
      <c r="ANW120" s="200"/>
      <c r="ANX120" s="200"/>
      <c r="ANY120" s="200"/>
      <c r="ANZ120" s="200"/>
      <c r="AOA120" s="200"/>
      <c r="AOB120" s="200"/>
      <c r="AOC120" s="200"/>
      <c r="AOD120" s="200"/>
      <c r="AOE120" s="200"/>
      <c r="AOF120" s="200"/>
      <c r="AOG120" s="200"/>
      <c r="AOH120" s="200"/>
      <c r="AOI120" s="200"/>
      <c r="AOJ120" s="200"/>
      <c r="AOK120" s="200"/>
      <c r="AOL120" s="200"/>
      <c r="AOM120" s="200"/>
      <c r="AON120" s="200"/>
      <c r="AOO120" s="200"/>
      <c r="AOP120" s="200"/>
      <c r="AOQ120" s="200"/>
      <c r="AOR120" s="200"/>
      <c r="AOS120" s="200"/>
      <c r="AOT120" s="200"/>
      <c r="AOU120" s="200"/>
      <c r="AOV120" s="200"/>
      <c r="AOW120" s="200"/>
      <c r="AOX120" s="200"/>
      <c r="AOY120" s="200"/>
      <c r="AOZ120" s="200"/>
      <c r="APA120" s="200"/>
      <c r="APB120" s="200"/>
      <c r="APC120" s="200"/>
      <c r="APD120" s="200"/>
      <c r="APE120" s="200"/>
      <c r="APF120" s="200"/>
      <c r="APG120" s="200"/>
      <c r="APH120" s="200"/>
      <c r="API120" s="200"/>
      <c r="APJ120" s="200"/>
      <c r="APK120" s="200"/>
      <c r="APL120" s="200"/>
      <c r="APM120" s="200"/>
      <c r="APN120" s="200"/>
      <c r="APO120" s="200"/>
      <c r="APP120" s="200"/>
      <c r="APQ120" s="200"/>
      <c r="APR120" s="200"/>
      <c r="APS120" s="200"/>
      <c r="APT120" s="200"/>
      <c r="APU120" s="200"/>
      <c r="APV120" s="200"/>
      <c r="APW120" s="200"/>
      <c r="APX120" s="200"/>
      <c r="APY120" s="200"/>
      <c r="APZ120" s="200"/>
      <c r="AQA120" s="200"/>
      <c r="AQB120" s="200"/>
      <c r="AQC120" s="200"/>
      <c r="AQD120" s="200"/>
      <c r="AQE120" s="200"/>
      <c r="AQF120" s="200"/>
      <c r="AQG120" s="200"/>
      <c r="AQH120" s="200"/>
      <c r="AQI120" s="200"/>
      <c r="AQJ120" s="200"/>
      <c r="AQK120" s="200"/>
      <c r="AQL120" s="200"/>
      <c r="AQM120" s="200"/>
      <c r="AQN120" s="200"/>
      <c r="AQO120" s="200"/>
      <c r="AQP120" s="200"/>
      <c r="AQQ120" s="200"/>
      <c r="AQR120" s="200"/>
      <c r="AQS120" s="200"/>
      <c r="AQT120" s="200"/>
      <c r="AQU120" s="200"/>
      <c r="AQV120" s="200"/>
      <c r="AQW120" s="200"/>
      <c r="AQX120" s="200"/>
      <c r="AQY120" s="200"/>
      <c r="AQZ120" s="200"/>
      <c r="ARA120" s="200"/>
      <c r="ARB120" s="200"/>
      <c r="ARC120" s="200"/>
      <c r="ARD120" s="200"/>
      <c r="ARE120" s="200"/>
      <c r="ARF120" s="200"/>
      <c r="ARG120" s="200"/>
      <c r="ARH120" s="200"/>
      <c r="ARI120" s="200"/>
      <c r="ARJ120" s="200"/>
      <c r="ARK120" s="200"/>
      <c r="ARL120" s="200"/>
      <c r="ARM120" s="200"/>
      <c r="ARN120" s="200"/>
      <c r="ARO120" s="200"/>
      <c r="ARP120" s="200"/>
      <c r="ARQ120" s="200"/>
      <c r="ARR120" s="200"/>
      <c r="ARS120" s="200"/>
      <c r="ART120" s="200"/>
      <c r="ARU120" s="200"/>
      <c r="ARV120" s="200"/>
      <c r="ARW120" s="200"/>
      <c r="ARX120" s="200"/>
      <c r="ARY120" s="200"/>
      <c r="ARZ120" s="200"/>
      <c r="ASA120" s="200"/>
      <c r="ASB120" s="200"/>
      <c r="ASC120" s="200"/>
      <c r="ASD120" s="200"/>
      <c r="ASE120" s="200"/>
      <c r="ASF120" s="200"/>
      <c r="ASG120" s="200"/>
      <c r="ASH120" s="200"/>
      <c r="ASI120" s="200"/>
      <c r="ASJ120" s="200"/>
      <c r="ASK120" s="200"/>
      <c r="ASL120" s="200"/>
      <c r="ASM120" s="200"/>
      <c r="ASN120" s="200"/>
      <c r="ASO120" s="200"/>
      <c r="ASP120" s="200"/>
      <c r="ASQ120" s="200"/>
      <c r="ASR120" s="200"/>
      <c r="ASS120" s="200"/>
      <c r="AST120" s="200"/>
      <c r="ASU120" s="200"/>
      <c r="ASV120" s="200"/>
      <c r="ASW120" s="200"/>
      <c r="ASX120" s="200"/>
      <c r="ASY120" s="200"/>
      <c r="ASZ120" s="200"/>
      <c r="ATA120" s="200"/>
      <c r="ATB120" s="200"/>
      <c r="ATC120" s="200"/>
      <c r="ATD120" s="200"/>
      <c r="ATE120" s="200"/>
      <c r="ATF120" s="200"/>
      <c r="ATG120" s="200"/>
      <c r="ATH120" s="200"/>
      <c r="ATI120" s="200"/>
      <c r="ATJ120" s="200"/>
      <c r="ATK120" s="200"/>
      <c r="ATL120" s="200"/>
      <c r="ATM120" s="200"/>
      <c r="ATN120" s="200"/>
      <c r="ATO120" s="200"/>
      <c r="ATP120" s="200"/>
      <c r="ATQ120" s="200"/>
      <c r="ATR120" s="200"/>
      <c r="ATS120" s="200"/>
      <c r="ATT120" s="200"/>
      <c r="ATU120" s="200"/>
      <c r="ATV120" s="200"/>
      <c r="ATW120" s="200"/>
      <c r="ATX120" s="200"/>
      <c r="ATY120" s="200"/>
      <c r="ATZ120" s="200"/>
      <c r="AUA120" s="200"/>
      <c r="AUB120" s="200"/>
      <c r="AUC120" s="200"/>
      <c r="AUD120" s="200"/>
      <c r="AUE120" s="200"/>
      <c r="AUF120" s="200"/>
      <c r="AUG120" s="200"/>
      <c r="AUH120" s="200"/>
      <c r="AUI120" s="200"/>
      <c r="AUJ120" s="200"/>
      <c r="AUK120" s="200"/>
      <c r="AUL120" s="200"/>
      <c r="AUM120" s="200"/>
      <c r="AUN120" s="200"/>
      <c r="AUO120" s="200"/>
      <c r="AUP120" s="200"/>
      <c r="AUQ120" s="200"/>
      <c r="AUR120" s="200"/>
      <c r="AUS120" s="200"/>
      <c r="AUT120" s="200"/>
      <c r="AUU120" s="200"/>
      <c r="AUV120" s="200"/>
      <c r="AUW120" s="200"/>
      <c r="AUX120" s="200"/>
      <c r="AUY120" s="200"/>
      <c r="AUZ120" s="200"/>
      <c r="AVA120" s="200"/>
      <c r="AVB120" s="200"/>
      <c r="AVC120" s="200"/>
      <c r="AVD120" s="200"/>
      <c r="AVE120" s="200"/>
      <c r="AVF120" s="200"/>
      <c r="AVG120" s="200"/>
      <c r="AVH120" s="200"/>
      <c r="AVI120" s="200"/>
      <c r="AVJ120" s="200"/>
      <c r="AVK120" s="200"/>
      <c r="AVL120" s="200"/>
      <c r="AVM120" s="200"/>
      <c r="AVN120" s="200"/>
      <c r="AVO120" s="200"/>
      <c r="AVP120" s="200"/>
      <c r="AVQ120" s="200"/>
      <c r="AVR120" s="200"/>
      <c r="AVS120" s="200"/>
      <c r="AVT120" s="200"/>
      <c r="AVU120" s="200"/>
      <c r="AVV120" s="200"/>
      <c r="AVW120" s="200"/>
      <c r="AVX120" s="200"/>
      <c r="AVY120" s="200"/>
      <c r="AVZ120" s="200"/>
      <c r="AWA120" s="200"/>
      <c r="AWB120" s="200"/>
      <c r="AWC120" s="200"/>
      <c r="AWD120" s="200"/>
      <c r="AWE120" s="200"/>
      <c r="AWF120" s="200"/>
      <c r="AWG120" s="200"/>
      <c r="AWH120" s="200"/>
      <c r="AWI120" s="200"/>
      <c r="AWJ120" s="200"/>
      <c r="AWK120" s="200"/>
      <c r="AWL120" s="200"/>
      <c r="AWM120" s="200"/>
      <c r="AWN120" s="200"/>
      <c r="AWO120" s="200"/>
      <c r="AWP120" s="200"/>
      <c r="AWQ120" s="200"/>
      <c r="AWR120" s="200"/>
      <c r="AWS120" s="200"/>
      <c r="AWT120" s="200"/>
      <c r="AWU120" s="200"/>
      <c r="AWV120" s="200"/>
      <c r="AWW120" s="200"/>
      <c r="AWX120" s="200"/>
      <c r="AWY120" s="200"/>
      <c r="AWZ120" s="200"/>
      <c r="AXA120" s="200"/>
      <c r="AXB120" s="200"/>
      <c r="AXC120" s="200"/>
      <c r="AXD120" s="200"/>
      <c r="AXE120" s="200"/>
      <c r="AXF120" s="200"/>
      <c r="AXG120" s="200"/>
      <c r="AXH120" s="200"/>
      <c r="AXI120" s="200"/>
      <c r="AXJ120" s="200"/>
      <c r="AXK120" s="200"/>
      <c r="AXL120" s="200"/>
      <c r="AXM120" s="200"/>
      <c r="AXN120" s="200"/>
      <c r="AXO120" s="200"/>
      <c r="AXP120" s="200"/>
      <c r="AXQ120" s="200"/>
      <c r="AXR120" s="200"/>
      <c r="AXS120" s="200"/>
      <c r="AXT120" s="200"/>
      <c r="AXU120" s="200"/>
      <c r="AXV120" s="200"/>
      <c r="AXW120" s="200"/>
      <c r="AXX120" s="200"/>
      <c r="AXY120" s="200"/>
      <c r="AXZ120" s="200"/>
      <c r="AYA120" s="200"/>
      <c r="AYB120" s="200"/>
      <c r="AYC120" s="200"/>
      <c r="AYD120" s="200"/>
      <c r="AYE120" s="200"/>
      <c r="AYF120" s="200"/>
      <c r="AYG120" s="200"/>
      <c r="AYH120" s="200"/>
      <c r="AYI120" s="200"/>
      <c r="AYJ120" s="200"/>
      <c r="AYK120" s="200"/>
      <c r="AYL120" s="200"/>
      <c r="AYM120" s="200"/>
      <c r="AYN120" s="200"/>
      <c r="AYO120" s="200"/>
      <c r="AYP120" s="200"/>
      <c r="AYQ120" s="200"/>
      <c r="AYR120" s="200"/>
      <c r="AYS120" s="200"/>
      <c r="AYT120" s="200"/>
      <c r="AYU120" s="200"/>
      <c r="AYV120" s="200"/>
      <c r="AYW120" s="200"/>
      <c r="AYX120" s="200"/>
      <c r="AYY120" s="200"/>
      <c r="AYZ120" s="200"/>
      <c r="AZA120" s="200"/>
      <c r="AZB120" s="200"/>
      <c r="AZC120" s="200"/>
      <c r="AZD120" s="200"/>
      <c r="AZE120" s="200"/>
      <c r="AZF120" s="200"/>
      <c r="AZG120" s="200"/>
      <c r="AZH120" s="200"/>
      <c r="AZI120" s="200"/>
      <c r="AZJ120" s="200"/>
      <c r="AZK120" s="200"/>
      <c r="AZL120" s="200"/>
      <c r="AZM120" s="200"/>
      <c r="AZN120" s="200"/>
      <c r="AZO120" s="200"/>
      <c r="AZP120" s="200"/>
      <c r="AZQ120" s="200"/>
      <c r="AZR120" s="200"/>
      <c r="AZS120" s="200"/>
      <c r="AZT120" s="200"/>
      <c r="AZU120" s="200"/>
      <c r="AZV120" s="200"/>
      <c r="AZW120" s="200"/>
      <c r="AZX120" s="200"/>
      <c r="AZY120" s="200"/>
      <c r="AZZ120" s="200"/>
      <c r="BAA120" s="200"/>
      <c r="BAB120" s="200"/>
      <c r="BAC120" s="200"/>
      <c r="BAD120" s="200"/>
      <c r="BAE120" s="200"/>
      <c r="BAF120" s="200"/>
      <c r="BAG120" s="200"/>
      <c r="BAH120" s="200"/>
      <c r="BAI120" s="200"/>
      <c r="BAJ120" s="200"/>
      <c r="BAK120" s="200"/>
      <c r="BAL120" s="200"/>
      <c r="BAM120" s="200"/>
      <c r="BAN120" s="200"/>
      <c r="BAO120" s="200"/>
      <c r="BAP120" s="200"/>
      <c r="BAQ120" s="200"/>
      <c r="BAR120" s="200"/>
      <c r="BAS120" s="200"/>
      <c r="BAT120" s="200"/>
      <c r="BAU120" s="200"/>
      <c r="BAV120" s="200"/>
      <c r="BAW120" s="200"/>
      <c r="BAX120" s="200"/>
      <c r="BAY120" s="200"/>
      <c r="BAZ120" s="200"/>
      <c r="BBA120" s="200"/>
      <c r="BBB120" s="200"/>
      <c r="BBC120" s="200"/>
      <c r="BBD120" s="200"/>
      <c r="BBE120" s="200"/>
      <c r="BBF120" s="200"/>
      <c r="BBG120" s="200"/>
      <c r="BBH120" s="200"/>
      <c r="BBI120" s="200"/>
      <c r="BBJ120" s="200"/>
      <c r="BBK120" s="200"/>
      <c r="BBL120" s="200"/>
      <c r="BBM120" s="200"/>
      <c r="BBN120" s="200"/>
      <c r="BBO120" s="200"/>
      <c r="BBP120" s="200"/>
      <c r="BBQ120" s="200"/>
      <c r="BBR120" s="200"/>
      <c r="BBS120" s="200"/>
      <c r="BBT120" s="200"/>
      <c r="BBU120" s="200"/>
      <c r="BBV120" s="200"/>
      <c r="BBW120" s="200"/>
      <c r="BBX120" s="200"/>
      <c r="BBY120" s="200"/>
      <c r="BBZ120" s="200"/>
      <c r="BCA120" s="200"/>
      <c r="BCB120" s="200"/>
      <c r="BCC120" s="200"/>
      <c r="BCD120" s="200"/>
      <c r="BCE120" s="200"/>
      <c r="BCF120" s="200"/>
      <c r="BCG120" s="200"/>
      <c r="BCH120" s="200"/>
      <c r="BCI120" s="200"/>
      <c r="BCJ120" s="200"/>
      <c r="BCK120" s="200"/>
      <c r="BCL120" s="200"/>
      <c r="BCM120" s="200"/>
      <c r="BCN120" s="200"/>
      <c r="BCO120" s="200"/>
      <c r="BCP120" s="200"/>
      <c r="BCQ120" s="200"/>
      <c r="BCR120" s="200"/>
      <c r="BCS120" s="200"/>
      <c r="BCT120" s="200"/>
      <c r="BCU120" s="200"/>
      <c r="BCV120" s="200"/>
      <c r="BCW120" s="200"/>
      <c r="BCX120" s="200"/>
      <c r="BCY120" s="200"/>
      <c r="BCZ120" s="200"/>
      <c r="BDA120" s="200"/>
      <c r="BDB120" s="200"/>
      <c r="BDC120" s="200"/>
      <c r="BDD120" s="200"/>
      <c r="BDE120" s="200"/>
      <c r="BDF120" s="200"/>
      <c r="BDG120" s="200"/>
      <c r="BDH120" s="200"/>
      <c r="BDI120" s="200"/>
      <c r="BDJ120" s="200"/>
      <c r="BDK120" s="200"/>
      <c r="BDL120" s="200"/>
      <c r="BDM120" s="200"/>
      <c r="BDN120" s="200"/>
      <c r="BDO120" s="200"/>
      <c r="BDP120" s="200"/>
      <c r="BDQ120" s="200"/>
      <c r="BDR120" s="200"/>
      <c r="BDS120" s="200"/>
      <c r="BDT120" s="200"/>
      <c r="BDU120" s="200"/>
      <c r="BDV120" s="200"/>
      <c r="BDW120" s="200"/>
      <c r="BDX120" s="200"/>
      <c r="BDY120" s="200"/>
      <c r="BDZ120" s="200"/>
      <c r="BEA120" s="200"/>
      <c r="BEB120" s="200"/>
      <c r="BEC120" s="200"/>
      <c r="BED120" s="200"/>
      <c r="BEE120" s="200"/>
      <c r="BEF120" s="200"/>
      <c r="BEG120" s="200"/>
      <c r="BEH120" s="200"/>
      <c r="BEI120" s="200"/>
      <c r="BEJ120" s="200"/>
      <c r="BEK120" s="200"/>
      <c r="BEL120" s="200"/>
      <c r="BEM120" s="200"/>
      <c r="BEN120" s="200"/>
      <c r="BEO120" s="200"/>
      <c r="BEP120" s="200"/>
      <c r="BEQ120" s="200"/>
      <c r="BER120" s="200"/>
      <c r="BES120" s="200"/>
      <c r="BET120" s="200"/>
      <c r="BEU120" s="200"/>
      <c r="BEV120" s="200"/>
      <c r="BEW120" s="200"/>
      <c r="BEX120" s="200"/>
      <c r="BEY120" s="200"/>
      <c r="BEZ120" s="200"/>
      <c r="BFA120" s="200"/>
      <c r="BFB120" s="200"/>
      <c r="BFC120" s="200"/>
      <c r="BFD120" s="200"/>
      <c r="BFE120" s="200"/>
      <c r="BFF120" s="200"/>
      <c r="BFG120" s="200"/>
      <c r="BFH120" s="200"/>
      <c r="BFI120" s="200"/>
      <c r="BFJ120" s="200"/>
      <c r="BFK120" s="200"/>
      <c r="BFL120" s="200"/>
      <c r="BFM120" s="200"/>
      <c r="BFN120" s="200"/>
      <c r="BFO120" s="200"/>
      <c r="BFP120" s="200"/>
      <c r="BFQ120" s="200"/>
      <c r="BFR120" s="200"/>
      <c r="BFS120" s="200"/>
      <c r="BFT120" s="200"/>
      <c r="BFU120" s="200"/>
      <c r="BFV120" s="200"/>
      <c r="BFW120" s="200"/>
      <c r="BFX120" s="200"/>
      <c r="BFY120" s="200"/>
      <c r="BFZ120" s="200"/>
      <c r="BGA120" s="200"/>
      <c r="BGB120" s="200"/>
      <c r="BGC120" s="200"/>
      <c r="BGD120" s="200"/>
      <c r="BGE120" s="200"/>
      <c r="BGF120" s="200"/>
      <c r="BGG120" s="200"/>
      <c r="BGH120" s="200"/>
      <c r="BGI120" s="200"/>
      <c r="BGJ120" s="200"/>
      <c r="BGK120" s="200"/>
      <c r="BGL120" s="200"/>
      <c r="BGM120" s="200"/>
      <c r="BGN120" s="200"/>
      <c r="BGO120" s="200"/>
      <c r="BGP120" s="200"/>
      <c r="BGQ120" s="200"/>
      <c r="BGR120" s="200"/>
      <c r="BGS120" s="200"/>
      <c r="BGT120" s="200"/>
      <c r="BGU120" s="200"/>
      <c r="BGV120" s="200"/>
      <c r="BGW120" s="200"/>
      <c r="BGX120" s="200"/>
      <c r="BGY120" s="200"/>
      <c r="BGZ120" s="200"/>
      <c r="BHA120" s="200"/>
      <c r="BHB120" s="200"/>
      <c r="BHC120" s="200"/>
      <c r="BHD120" s="200"/>
      <c r="BHE120" s="200"/>
      <c r="BHF120" s="200"/>
      <c r="BHG120" s="200"/>
      <c r="BHH120" s="200"/>
      <c r="BHI120" s="200"/>
      <c r="BHJ120" s="200"/>
      <c r="BHK120" s="200"/>
      <c r="BHL120" s="200"/>
      <c r="BHM120" s="200"/>
      <c r="BHN120" s="200"/>
      <c r="BHO120" s="200"/>
      <c r="BHP120" s="200"/>
      <c r="BHQ120" s="200"/>
      <c r="BHR120" s="200"/>
      <c r="BHS120" s="200"/>
      <c r="BHT120" s="200"/>
      <c r="BHU120" s="200"/>
      <c r="BHV120" s="200"/>
      <c r="BHW120" s="200"/>
      <c r="BHX120" s="200"/>
      <c r="BHY120" s="200"/>
      <c r="BHZ120" s="200"/>
      <c r="BIA120" s="200"/>
      <c r="BIB120" s="200"/>
      <c r="BIC120" s="200"/>
      <c r="BID120" s="200"/>
      <c r="BIE120" s="200"/>
      <c r="BIF120" s="200"/>
      <c r="BIG120" s="200"/>
      <c r="BIH120" s="200"/>
      <c r="BII120" s="200"/>
      <c r="BIJ120" s="200"/>
      <c r="BIK120" s="200"/>
      <c r="BIL120" s="200"/>
      <c r="BIM120" s="200"/>
      <c r="BIN120" s="200"/>
      <c r="BIO120" s="200"/>
      <c r="BIP120" s="200"/>
      <c r="BIQ120" s="200"/>
      <c r="BIR120" s="200"/>
      <c r="BIS120" s="200"/>
      <c r="BIT120" s="200"/>
      <c r="BIU120" s="200"/>
      <c r="BIV120" s="200"/>
      <c r="BIW120" s="200"/>
      <c r="BIX120" s="200"/>
      <c r="BIY120" s="200"/>
      <c r="BIZ120" s="200"/>
      <c r="BJA120" s="200"/>
      <c r="BJB120" s="200"/>
      <c r="BJC120" s="200"/>
      <c r="BJD120" s="200"/>
      <c r="BJE120" s="200"/>
      <c r="BJF120" s="200"/>
      <c r="BJG120" s="200"/>
      <c r="BJH120" s="200"/>
      <c r="BJI120" s="200"/>
      <c r="BJJ120" s="200"/>
      <c r="BJK120" s="200"/>
      <c r="BJL120" s="200"/>
      <c r="BJM120" s="200"/>
      <c r="BJN120" s="200"/>
      <c r="BJO120" s="200"/>
      <c r="BJP120" s="200"/>
      <c r="BJQ120" s="200"/>
      <c r="BJR120" s="200"/>
      <c r="BJS120" s="200"/>
      <c r="BJT120" s="200"/>
      <c r="BJU120" s="200"/>
      <c r="BJV120" s="200"/>
      <c r="BJW120" s="200"/>
      <c r="BJX120" s="200"/>
      <c r="BJY120" s="200"/>
      <c r="BJZ120" s="200"/>
      <c r="BKA120" s="200"/>
      <c r="BKB120" s="200"/>
      <c r="BKC120" s="200"/>
      <c r="BKD120" s="200"/>
      <c r="BKE120" s="200"/>
      <c r="BKF120" s="200"/>
      <c r="BKG120" s="200"/>
      <c r="BKH120" s="200"/>
      <c r="BKI120" s="200"/>
      <c r="BKJ120" s="200"/>
      <c r="BKK120" s="200"/>
      <c r="BKL120" s="200"/>
      <c r="BKM120" s="200"/>
      <c r="BKN120" s="200"/>
      <c r="BKO120" s="200"/>
      <c r="BKP120" s="200"/>
      <c r="BKQ120" s="200"/>
      <c r="BKR120" s="200"/>
      <c r="BKS120" s="200"/>
      <c r="BKT120" s="200"/>
      <c r="BKU120" s="200"/>
      <c r="BKV120" s="200"/>
      <c r="BKW120" s="200"/>
      <c r="BKX120" s="200"/>
      <c r="BKY120" s="200"/>
      <c r="BKZ120" s="200"/>
      <c r="BLA120" s="200"/>
      <c r="BLB120" s="200"/>
      <c r="BLC120" s="200"/>
      <c r="BLD120" s="200"/>
      <c r="BLE120" s="200"/>
      <c r="BLF120" s="200"/>
      <c r="BLG120" s="200"/>
      <c r="BLH120" s="200"/>
      <c r="BLI120" s="200"/>
      <c r="BLJ120" s="200"/>
      <c r="BLK120" s="200"/>
      <c r="BLL120" s="200"/>
      <c r="BLM120" s="200"/>
      <c r="BLN120" s="200"/>
      <c r="BLO120" s="200"/>
      <c r="BLP120" s="200"/>
      <c r="BLQ120" s="200"/>
      <c r="BLR120" s="200"/>
      <c r="BLS120" s="200"/>
      <c r="BLT120" s="200"/>
      <c r="BLU120" s="200"/>
      <c r="BLV120" s="200"/>
      <c r="BLW120" s="200"/>
      <c r="BLX120" s="200"/>
      <c r="BLY120" s="200"/>
      <c r="BLZ120" s="200"/>
      <c r="BMA120" s="200"/>
      <c r="BMB120" s="200"/>
      <c r="BMC120" s="200"/>
      <c r="BMD120" s="200"/>
      <c r="BME120" s="200"/>
      <c r="BMF120" s="200"/>
      <c r="BMG120" s="200"/>
      <c r="BMH120" s="200"/>
      <c r="BMI120" s="200"/>
      <c r="BMJ120" s="200"/>
      <c r="BMK120" s="200"/>
      <c r="BML120" s="200"/>
      <c r="BMM120" s="200"/>
      <c r="BMN120" s="200"/>
      <c r="BMO120" s="200"/>
      <c r="BMP120" s="200"/>
      <c r="BMQ120" s="200"/>
      <c r="BMR120" s="200"/>
      <c r="BMS120" s="200"/>
      <c r="BMT120" s="200"/>
      <c r="BMU120" s="200"/>
      <c r="BMV120" s="200"/>
      <c r="BMW120" s="200"/>
      <c r="BMX120" s="200"/>
      <c r="BMY120" s="200"/>
      <c r="BMZ120" s="200"/>
      <c r="BNA120" s="200"/>
      <c r="BNB120" s="200"/>
      <c r="BNC120" s="200"/>
      <c r="BND120" s="200"/>
      <c r="BNE120" s="200"/>
      <c r="BNF120" s="200"/>
      <c r="BNG120" s="200"/>
      <c r="BNH120" s="200"/>
      <c r="BNI120" s="200"/>
      <c r="BNJ120" s="200"/>
      <c r="BNK120" s="200"/>
      <c r="BNL120" s="200"/>
      <c r="BNM120" s="200"/>
      <c r="BNN120" s="200"/>
      <c r="BNO120" s="200"/>
      <c r="BNP120" s="200"/>
      <c r="BNQ120" s="200"/>
      <c r="BNR120" s="200"/>
      <c r="BNS120" s="200"/>
      <c r="BNT120" s="200"/>
      <c r="BNU120" s="200"/>
      <c r="BNV120" s="200"/>
      <c r="BNW120" s="200"/>
      <c r="BNX120" s="200"/>
      <c r="BNY120" s="200"/>
      <c r="BNZ120" s="200"/>
      <c r="BOA120" s="200"/>
      <c r="BOB120" s="200"/>
      <c r="BOC120" s="200"/>
      <c r="BOD120" s="200"/>
      <c r="BOE120" s="200"/>
      <c r="BOF120" s="200"/>
      <c r="BOG120" s="200"/>
      <c r="BOH120" s="200"/>
      <c r="BOI120" s="200"/>
      <c r="BOJ120" s="200"/>
      <c r="BOK120" s="200"/>
      <c r="BOL120" s="200"/>
      <c r="BOM120" s="200"/>
      <c r="BON120" s="200"/>
      <c r="BOO120" s="200"/>
      <c r="BOP120" s="200"/>
      <c r="BOQ120" s="200"/>
      <c r="BOR120" s="200"/>
      <c r="BOS120" s="200"/>
      <c r="BOT120" s="200"/>
      <c r="BOU120" s="200"/>
      <c r="BOV120" s="200"/>
      <c r="BOW120" s="200"/>
      <c r="BOX120" s="200"/>
      <c r="BOY120" s="200"/>
      <c r="BOZ120" s="200"/>
      <c r="BPA120" s="200"/>
      <c r="BPB120" s="200"/>
      <c r="BPC120" s="200"/>
      <c r="BPD120" s="200"/>
      <c r="BPE120" s="200"/>
      <c r="BPF120" s="200"/>
      <c r="BPG120" s="200"/>
      <c r="BPH120" s="200"/>
      <c r="BPI120" s="200"/>
      <c r="BPJ120" s="200"/>
      <c r="BPK120" s="200"/>
      <c r="BPL120" s="200"/>
      <c r="BPM120" s="200"/>
      <c r="BPN120" s="200"/>
      <c r="BPO120" s="200"/>
      <c r="BPP120" s="200"/>
      <c r="BPQ120" s="200"/>
      <c r="BPR120" s="200"/>
      <c r="BPS120" s="200"/>
      <c r="BPT120" s="200"/>
      <c r="BPU120" s="200"/>
      <c r="BPV120" s="200"/>
      <c r="BPW120" s="200"/>
      <c r="BPX120" s="200"/>
      <c r="BPY120" s="200"/>
      <c r="BPZ120" s="200"/>
      <c r="BQA120" s="200"/>
      <c r="BQB120" s="200"/>
      <c r="BQC120" s="200"/>
      <c r="BQD120" s="200"/>
      <c r="BQE120" s="200"/>
      <c r="BQF120" s="200"/>
      <c r="BQG120" s="200"/>
      <c r="BQH120" s="200"/>
      <c r="BQI120" s="200"/>
      <c r="BQJ120" s="200"/>
      <c r="BQK120" s="200"/>
      <c r="BQL120" s="200"/>
      <c r="BQM120" s="200"/>
      <c r="BQN120" s="200"/>
      <c r="BQO120" s="200"/>
      <c r="BQP120" s="200"/>
      <c r="BQQ120" s="200"/>
      <c r="BQR120" s="200"/>
      <c r="BQS120" s="200"/>
      <c r="BQT120" s="200"/>
      <c r="BQU120" s="200"/>
      <c r="BQV120" s="200"/>
      <c r="BQW120" s="200"/>
      <c r="BQX120" s="200"/>
      <c r="BQY120" s="200"/>
      <c r="BQZ120" s="200"/>
      <c r="BRA120" s="200"/>
      <c r="BRB120" s="200"/>
      <c r="BRC120" s="200"/>
      <c r="BRD120" s="200"/>
      <c r="BRE120" s="200"/>
      <c r="BRF120" s="200"/>
      <c r="BRG120" s="200"/>
      <c r="BRH120" s="200"/>
      <c r="BRI120" s="200"/>
      <c r="BRJ120" s="200"/>
      <c r="BRK120" s="200"/>
      <c r="BRL120" s="200"/>
      <c r="BRM120" s="200"/>
      <c r="BRN120" s="200"/>
      <c r="BRO120" s="200"/>
      <c r="BRP120" s="200"/>
      <c r="BRQ120" s="200"/>
      <c r="BRR120" s="200"/>
      <c r="BRS120" s="200"/>
      <c r="BRT120" s="200"/>
      <c r="BRU120" s="200"/>
      <c r="BRV120" s="200"/>
      <c r="BRW120" s="200"/>
      <c r="BRX120" s="200"/>
      <c r="BRY120" s="200"/>
      <c r="BRZ120" s="200"/>
      <c r="BSA120" s="200"/>
      <c r="BSB120" s="200"/>
      <c r="BSC120" s="200"/>
      <c r="BSD120" s="200"/>
      <c r="BSE120" s="200"/>
      <c r="BSF120" s="200"/>
      <c r="BSG120" s="200"/>
      <c r="BSH120" s="200"/>
      <c r="BSI120" s="200"/>
      <c r="BSJ120" s="200"/>
      <c r="BSK120" s="200"/>
      <c r="BSL120" s="200"/>
      <c r="BSM120" s="200"/>
      <c r="BSN120" s="200"/>
      <c r="BSO120" s="200"/>
      <c r="BSP120" s="200"/>
      <c r="BSQ120" s="200"/>
      <c r="BSR120" s="200"/>
      <c r="BSS120" s="200"/>
      <c r="BST120" s="200"/>
      <c r="BSU120" s="200"/>
      <c r="BSV120" s="200"/>
      <c r="BSW120" s="200"/>
      <c r="BSX120" s="200"/>
      <c r="BSY120" s="200"/>
      <c r="BSZ120" s="200"/>
      <c r="BTA120" s="200"/>
      <c r="BTB120" s="200"/>
      <c r="BTC120" s="200"/>
      <c r="BTD120" s="200"/>
      <c r="BTE120" s="200"/>
      <c r="BTF120" s="200"/>
      <c r="BTG120" s="200"/>
      <c r="BTH120" s="200"/>
      <c r="BTI120" s="200"/>
      <c r="BTJ120" s="200"/>
      <c r="BTK120" s="200"/>
      <c r="BTL120" s="200"/>
      <c r="BTM120" s="200"/>
      <c r="BTN120" s="200"/>
      <c r="BTO120" s="200"/>
      <c r="BTP120" s="200"/>
      <c r="BTQ120" s="200"/>
      <c r="BTR120" s="200"/>
      <c r="BTS120" s="200"/>
      <c r="BTT120" s="200"/>
      <c r="BTU120" s="200"/>
      <c r="BTV120" s="200"/>
      <c r="BTW120" s="200"/>
      <c r="BTX120" s="200"/>
      <c r="BTY120" s="200"/>
      <c r="BTZ120" s="200"/>
      <c r="BUA120" s="200"/>
      <c r="BUB120" s="200"/>
      <c r="BUC120" s="200"/>
      <c r="BUD120" s="200"/>
      <c r="BUE120" s="200"/>
      <c r="BUF120" s="200"/>
      <c r="BUG120" s="200"/>
      <c r="BUH120" s="200"/>
      <c r="BUI120" s="200"/>
      <c r="BUJ120" s="200"/>
      <c r="BUK120" s="200"/>
      <c r="BUL120" s="200"/>
      <c r="BUM120" s="200"/>
      <c r="BUN120" s="200"/>
      <c r="BUO120" s="200"/>
      <c r="BUP120" s="200"/>
      <c r="BUQ120" s="200"/>
      <c r="BUR120" s="200"/>
      <c r="BUS120" s="200"/>
      <c r="BUT120" s="200"/>
      <c r="BUU120" s="200"/>
      <c r="BUV120" s="200"/>
      <c r="BUW120" s="200"/>
      <c r="BUX120" s="200"/>
      <c r="BUY120" s="200"/>
      <c r="BUZ120" s="200"/>
      <c r="BVA120" s="200"/>
      <c r="BVB120" s="200"/>
      <c r="BVC120" s="200"/>
      <c r="BVD120" s="200"/>
      <c r="BVE120" s="200"/>
      <c r="BVF120" s="200"/>
      <c r="BVG120" s="200"/>
      <c r="BVH120" s="200"/>
      <c r="BVI120" s="200"/>
      <c r="BVJ120" s="200"/>
      <c r="BVK120" s="200"/>
      <c r="BVL120" s="200"/>
      <c r="BVM120" s="200"/>
      <c r="BVN120" s="200"/>
      <c r="BVO120" s="200"/>
      <c r="BVP120" s="200"/>
      <c r="BVQ120" s="200"/>
      <c r="BVR120" s="200"/>
      <c r="BVS120" s="200"/>
      <c r="BVT120" s="200"/>
      <c r="BVU120" s="200"/>
      <c r="BVV120" s="200"/>
      <c r="BVW120" s="200"/>
      <c r="BVX120" s="200"/>
      <c r="BVY120" s="200"/>
      <c r="BVZ120" s="200"/>
      <c r="BWA120" s="200"/>
      <c r="BWB120" s="200"/>
      <c r="BWC120" s="200"/>
      <c r="BWD120" s="200"/>
      <c r="BWE120" s="200"/>
      <c r="BWF120" s="200"/>
      <c r="BWG120" s="200"/>
      <c r="BWH120" s="200"/>
      <c r="BWI120" s="200"/>
      <c r="BWJ120" s="200"/>
      <c r="BWK120" s="200"/>
      <c r="BWL120" s="200"/>
      <c r="BWM120" s="200"/>
      <c r="BWN120" s="200"/>
      <c r="BWO120" s="200"/>
      <c r="BWP120" s="200"/>
      <c r="BWQ120" s="200"/>
      <c r="BWR120" s="200"/>
      <c r="BWS120" s="200"/>
      <c r="BWT120" s="200"/>
      <c r="BWU120" s="200"/>
      <c r="BWV120" s="200"/>
      <c r="BWW120" s="200"/>
      <c r="BWX120" s="200"/>
      <c r="BWY120" s="200"/>
      <c r="BWZ120" s="200"/>
      <c r="BXA120" s="200"/>
      <c r="BXB120" s="200"/>
      <c r="BXC120" s="200"/>
      <c r="BXD120" s="200"/>
      <c r="BXE120" s="200"/>
      <c r="BXF120" s="200"/>
      <c r="BXG120" s="200"/>
      <c r="BXH120" s="200"/>
      <c r="BXI120" s="200"/>
      <c r="BXJ120" s="200"/>
      <c r="BXK120" s="200"/>
      <c r="BXL120" s="200"/>
      <c r="BXM120" s="200"/>
      <c r="BXN120" s="200"/>
      <c r="BXO120" s="200"/>
      <c r="BXP120" s="200"/>
      <c r="BXQ120" s="200"/>
      <c r="BXR120" s="200"/>
      <c r="BXS120" s="200"/>
      <c r="BXT120" s="200"/>
      <c r="BXU120" s="200"/>
      <c r="BXV120" s="200"/>
      <c r="BXW120" s="200"/>
      <c r="BXX120" s="200"/>
      <c r="BXY120" s="200"/>
      <c r="BXZ120" s="200"/>
      <c r="BYA120" s="200"/>
      <c r="BYB120" s="200"/>
      <c r="BYC120" s="200"/>
      <c r="BYD120" s="200"/>
      <c r="BYE120" s="200"/>
      <c r="BYF120" s="200"/>
      <c r="BYG120" s="200"/>
      <c r="BYH120" s="200"/>
      <c r="BYI120" s="200"/>
      <c r="BYJ120" s="200"/>
      <c r="BYK120" s="200"/>
      <c r="BYL120" s="200"/>
      <c r="BYM120" s="200"/>
      <c r="BYN120" s="200"/>
      <c r="BYO120" s="200"/>
      <c r="BYP120" s="200"/>
      <c r="BYQ120" s="200"/>
      <c r="BYR120" s="200"/>
      <c r="BYS120" s="200"/>
      <c r="BYT120" s="200"/>
      <c r="BYU120" s="200"/>
      <c r="BYV120" s="200"/>
      <c r="BYW120" s="200"/>
      <c r="BYX120" s="200"/>
      <c r="BYY120" s="200"/>
      <c r="BYZ120" s="200"/>
      <c r="BZA120" s="200"/>
      <c r="BZB120" s="200"/>
      <c r="BZC120" s="200"/>
      <c r="BZD120" s="200"/>
      <c r="BZE120" s="200"/>
      <c r="BZF120" s="200"/>
      <c r="BZG120" s="200"/>
      <c r="BZH120" s="200"/>
      <c r="BZI120" s="200"/>
      <c r="BZJ120" s="200"/>
      <c r="BZK120" s="200"/>
      <c r="BZL120" s="200"/>
      <c r="BZM120" s="200"/>
      <c r="BZN120" s="200"/>
      <c r="BZO120" s="200"/>
      <c r="BZP120" s="200"/>
      <c r="BZQ120" s="200"/>
      <c r="BZR120" s="200"/>
      <c r="BZS120" s="200"/>
      <c r="BZT120" s="200"/>
      <c r="BZU120" s="200"/>
      <c r="BZV120" s="200"/>
      <c r="BZW120" s="200"/>
      <c r="BZX120" s="200"/>
      <c r="BZY120" s="200"/>
      <c r="BZZ120" s="200"/>
      <c r="CAA120" s="200"/>
      <c r="CAB120" s="200"/>
      <c r="CAC120" s="200"/>
      <c r="CAD120" s="200"/>
      <c r="CAE120" s="200"/>
      <c r="CAF120" s="200"/>
      <c r="CAG120" s="200"/>
      <c r="CAH120" s="200"/>
      <c r="CAI120" s="200"/>
      <c r="CAJ120" s="200"/>
      <c r="CAK120" s="200"/>
      <c r="CAL120" s="200"/>
      <c r="CAM120" s="200"/>
      <c r="CAN120" s="200"/>
      <c r="CAO120" s="200"/>
      <c r="CAP120" s="200"/>
      <c r="CAQ120" s="200"/>
      <c r="CAR120" s="200"/>
      <c r="CAS120" s="200"/>
      <c r="CAT120" s="200"/>
      <c r="CAU120" s="200"/>
      <c r="CAV120" s="200"/>
      <c r="CAW120" s="200"/>
      <c r="CAX120" s="200"/>
      <c r="CAY120" s="200"/>
      <c r="CAZ120" s="200"/>
      <c r="CBA120" s="200"/>
      <c r="CBB120" s="200"/>
      <c r="CBC120" s="200"/>
      <c r="CBD120" s="200"/>
      <c r="CBE120" s="200"/>
      <c r="CBF120" s="200"/>
      <c r="CBG120" s="200"/>
      <c r="CBH120" s="200"/>
      <c r="CBI120" s="200"/>
      <c r="CBJ120" s="200"/>
      <c r="CBK120" s="200"/>
      <c r="CBL120" s="200"/>
      <c r="CBM120" s="200"/>
      <c r="CBN120" s="200"/>
      <c r="CBO120" s="200"/>
      <c r="CBP120" s="200"/>
      <c r="CBQ120" s="200"/>
      <c r="CBR120" s="200"/>
      <c r="CBS120" s="200"/>
      <c r="CBT120" s="200"/>
      <c r="CBU120" s="200"/>
      <c r="CBV120" s="200"/>
      <c r="CBW120" s="200"/>
      <c r="CBX120" s="200"/>
      <c r="CBY120" s="200"/>
      <c r="CBZ120" s="200"/>
      <c r="CCA120" s="200"/>
      <c r="CCB120" s="200"/>
      <c r="CCC120" s="200"/>
      <c r="CCD120" s="200"/>
      <c r="CCE120" s="200"/>
      <c r="CCF120" s="200"/>
      <c r="CCG120" s="200"/>
      <c r="CCH120" s="200"/>
      <c r="CCI120" s="200"/>
      <c r="CCJ120" s="200"/>
      <c r="CCK120" s="200"/>
      <c r="CCL120" s="200"/>
      <c r="CCM120" s="200"/>
      <c r="CCN120" s="200"/>
      <c r="CCO120" s="200"/>
      <c r="CCP120" s="200"/>
      <c r="CCQ120" s="200"/>
      <c r="CCR120" s="200"/>
      <c r="CCS120" s="200"/>
      <c r="CCT120" s="200"/>
      <c r="CCU120" s="200"/>
      <c r="CCV120" s="200"/>
      <c r="CCW120" s="200"/>
      <c r="CCX120" s="200"/>
      <c r="CCY120" s="200"/>
      <c r="CCZ120" s="200"/>
      <c r="CDA120" s="200"/>
      <c r="CDB120" s="200"/>
      <c r="CDC120" s="200"/>
      <c r="CDD120" s="200"/>
      <c r="CDE120" s="200"/>
      <c r="CDF120" s="200"/>
      <c r="CDG120" s="200"/>
      <c r="CDH120" s="200"/>
      <c r="CDI120" s="200"/>
      <c r="CDJ120" s="200"/>
      <c r="CDK120" s="200"/>
      <c r="CDL120" s="200"/>
      <c r="CDM120" s="200"/>
      <c r="CDN120" s="200"/>
      <c r="CDO120" s="200"/>
      <c r="CDP120" s="200"/>
      <c r="CDQ120" s="200"/>
      <c r="CDR120" s="200"/>
      <c r="CDS120" s="200"/>
      <c r="CDT120" s="200"/>
      <c r="CDU120" s="200"/>
      <c r="CDV120" s="200"/>
      <c r="CDW120" s="200"/>
      <c r="CDX120" s="200"/>
      <c r="CDY120" s="200"/>
      <c r="CDZ120" s="200"/>
      <c r="CEA120" s="200"/>
      <c r="CEB120" s="200"/>
      <c r="CEC120" s="200"/>
      <c r="CED120" s="200"/>
      <c r="CEE120" s="200"/>
      <c r="CEF120" s="200"/>
      <c r="CEG120" s="200"/>
      <c r="CEH120" s="200"/>
      <c r="CEI120" s="200"/>
      <c r="CEJ120" s="200"/>
      <c r="CEK120" s="200"/>
      <c r="CEL120" s="200"/>
      <c r="CEM120" s="200"/>
      <c r="CEN120" s="200"/>
      <c r="CEO120" s="200"/>
      <c r="CEP120" s="200"/>
      <c r="CEQ120" s="200"/>
      <c r="CER120" s="200"/>
      <c r="CES120" s="200"/>
      <c r="CET120" s="200"/>
      <c r="CEU120" s="200"/>
      <c r="CEV120" s="200"/>
      <c r="CEW120" s="200"/>
      <c r="CEX120" s="200"/>
      <c r="CEY120" s="200"/>
      <c r="CEZ120" s="200"/>
      <c r="CFA120" s="200"/>
      <c r="CFB120" s="200"/>
      <c r="CFC120" s="200"/>
      <c r="CFD120" s="200"/>
      <c r="CFE120" s="200"/>
      <c r="CFF120" s="200"/>
      <c r="CFG120" s="200"/>
      <c r="CFH120" s="200"/>
      <c r="CFI120" s="200"/>
      <c r="CFJ120" s="200"/>
      <c r="CFK120" s="200"/>
      <c r="CFL120" s="200"/>
      <c r="CFM120" s="200"/>
      <c r="CFN120" s="200"/>
      <c r="CFO120" s="200"/>
      <c r="CFP120" s="200"/>
      <c r="CFQ120" s="200"/>
      <c r="CFR120" s="200"/>
      <c r="CFS120" s="200"/>
      <c r="CFT120" s="200"/>
      <c r="CFU120" s="200"/>
      <c r="CFV120" s="200"/>
      <c r="CFW120" s="200"/>
      <c r="CFX120" s="200"/>
      <c r="CFY120" s="200"/>
      <c r="CFZ120" s="200"/>
      <c r="CGA120" s="200"/>
      <c r="CGB120" s="200"/>
      <c r="CGC120" s="200"/>
      <c r="CGD120" s="200"/>
      <c r="CGE120" s="200"/>
      <c r="CGF120" s="200"/>
      <c r="CGG120" s="200"/>
      <c r="CGH120" s="200"/>
      <c r="CGI120" s="200"/>
      <c r="CGJ120" s="200"/>
      <c r="CGK120" s="200"/>
      <c r="CGL120" s="200"/>
      <c r="CGM120" s="200"/>
      <c r="CGN120" s="200"/>
      <c r="CGO120" s="200"/>
      <c r="CGP120" s="200"/>
      <c r="CGQ120" s="200"/>
      <c r="CGR120" s="200"/>
      <c r="CGS120" s="200"/>
      <c r="CGT120" s="200"/>
      <c r="CGU120" s="200"/>
      <c r="CGV120" s="200"/>
      <c r="CGW120" s="200"/>
      <c r="CGX120" s="200"/>
      <c r="CGY120" s="200"/>
      <c r="CGZ120" s="200"/>
      <c r="CHA120" s="200"/>
      <c r="CHB120" s="200"/>
      <c r="CHC120" s="200"/>
      <c r="CHD120" s="200"/>
      <c r="CHE120" s="200"/>
      <c r="CHF120" s="200"/>
      <c r="CHG120" s="200"/>
      <c r="CHH120" s="200"/>
      <c r="CHI120" s="200"/>
      <c r="CHJ120" s="200"/>
      <c r="CHK120" s="200"/>
      <c r="CHL120" s="200"/>
      <c r="CHM120" s="200"/>
      <c r="CHN120" s="200"/>
      <c r="CHO120" s="200"/>
      <c r="CHP120" s="200"/>
      <c r="CHQ120" s="200"/>
      <c r="CHR120" s="200"/>
      <c r="CHS120" s="200"/>
      <c r="CHT120" s="200"/>
      <c r="CHU120" s="200"/>
      <c r="CHV120" s="200"/>
      <c r="CHW120" s="200"/>
      <c r="CHX120" s="200"/>
      <c r="CHY120" s="200"/>
      <c r="CHZ120" s="200"/>
      <c r="CIA120" s="200"/>
      <c r="CIB120" s="200"/>
      <c r="CIC120" s="200"/>
      <c r="CID120" s="200"/>
      <c r="CIE120" s="200"/>
      <c r="CIF120" s="200"/>
      <c r="CIG120" s="200"/>
      <c r="CIH120" s="200"/>
      <c r="CII120" s="200"/>
      <c r="CIJ120" s="200"/>
      <c r="CIK120" s="200"/>
      <c r="CIL120" s="200"/>
      <c r="CIM120" s="200"/>
      <c r="CIN120" s="200"/>
      <c r="CIO120" s="200"/>
      <c r="CIP120" s="200"/>
      <c r="CIQ120" s="200"/>
      <c r="CIR120" s="200"/>
      <c r="CIS120" s="200"/>
      <c r="CIT120" s="200"/>
      <c r="CIU120" s="200"/>
      <c r="CIV120" s="200"/>
      <c r="CIW120" s="200"/>
      <c r="CIX120" s="200"/>
      <c r="CIY120" s="200"/>
      <c r="CIZ120" s="200"/>
      <c r="CJA120" s="200"/>
      <c r="CJB120" s="200"/>
      <c r="CJC120" s="200"/>
      <c r="CJD120" s="200"/>
      <c r="CJE120" s="200"/>
      <c r="CJF120" s="200"/>
      <c r="CJG120" s="200"/>
      <c r="CJH120" s="200"/>
      <c r="CJI120" s="200"/>
      <c r="CJJ120" s="200"/>
      <c r="CJK120" s="200"/>
      <c r="CJL120" s="200"/>
      <c r="CJM120" s="200"/>
      <c r="CJN120" s="200"/>
      <c r="CJO120" s="200"/>
      <c r="CJP120" s="200"/>
      <c r="CJQ120" s="200"/>
      <c r="CJR120" s="200"/>
      <c r="CJS120" s="200"/>
      <c r="CJT120" s="200"/>
      <c r="CJU120" s="200"/>
      <c r="CJV120" s="200"/>
      <c r="CJW120" s="200"/>
      <c r="CJX120" s="200"/>
      <c r="CJY120" s="200"/>
      <c r="CJZ120" s="200"/>
      <c r="CKA120" s="200"/>
      <c r="CKB120" s="200"/>
      <c r="CKC120" s="200"/>
      <c r="CKD120" s="200"/>
      <c r="CKE120" s="200"/>
      <c r="CKF120" s="200"/>
      <c r="CKG120" s="200"/>
      <c r="CKH120" s="200"/>
      <c r="CKI120" s="200"/>
      <c r="CKJ120" s="200"/>
      <c r="CKK120" s="200"/>
      <c r="CKL120" s="200"/>
      <c r="CKM120" s="200"/>
      <c r="CKN120" s="200"/>
      <c r="CKO120" s="200"/>
      <c r="CKP120" s="200"/>
      <c r="CKQ120" s="200"/>
      <c r="CKR120" s="200"/>
      <c r="CKS120" s="200"/>
      <c r="CKT120" s="200"/>
      <c r="CKU120" s="200"/>
      <c r="CKV120" s="200"/>
      <c r="CKW120" s="200"/>
      <c r="CKX120" s="200"/>
      <c r="CKY120" s="200"/>
      <c r="CKZ120" s="200"/>
      <c r="CLA120" s="200"/>
      <c r="CLB120" s="200"/>
      <c r="CLC120" s="200"/>
      <c r="CLD120" s="200"/>
      <c r="CLE120" s="200"/>
      <c r="CLF120" s="200"/>
      <c r="CLG120" s="200"/>
      <c r="CLH120" s="200"/>
      <c r="CLI120" s="200"/>
      <c r="CLJ120" s="200"/>
      <c r="CLK120" s="200"/>
      <c r="CLL120" s="200"/>
      <c r="CLM120" s="200"/>
      <c r="CLN120" s="200"/>
      <c r="CLO120" s="200"/>
      <c r="CLP120" s="200"/>
      <c r="CLQ120" s="200"/>
      <c r="CLR120" s="200"/>
      <c r="CLS120" s="200"/>
      <c r="CLT120" s="200"/>
      <c r="CLU120" s="200"/>
      <c r="CLV120" s="200"/>
      <c r="CLW120" s="200"/>
      <c r="CLX120" s="200"/>
      <c r="CLY120" s="200"/>
      <c r="CLZ120" s="200"/>
      <c r="CMA120" s="200"/>
      <c r="CMB120" s="200"/>
      <c r="CMC120" s="200"/>
      <c r="CMD120" s="200"/>
      <c r="CME120" s="200"/>
      <c r="CMF120" s="200"/>
      <c r="CMG120" s="200"/>
      <c r="CMH120" s="200"/>
      <c r="CMI120" s="200"/>
      <c r="CMJ120" s="200"/>
      <c r="CMK120" s="200"/>
      <c r="CML120" s="200"/>
      <c r="CMM120" s="200"/>
      <c r="CMN120" s="200"/>
      <c r="CMO120" s="200"/>
      <c r="CMP120" s="200"/>
      <c r="CMQ120" s="200"/>
      <c r="CMR120" s="200"/>
      <c r="CMS120" s="200"/>
      <c r="CMT120" s="200"/>
      <c r="CMU120" s="200"/>
      <c r="CMV120" s="200"/>
      <c r="CMW120" s="200"/>
      <c r="CMX120" s="200"/>
      <c r="CMY120" s="200"/>
      <c r="CMZ120" s="200"/>
      <c r="CNA120" s="200"/>
      <c r="CNB120" s="200"/>
      <c r="CNC120" s="200"/>
      <c r="CND120" s="200"/>
      <c r="CNE120" s="200"/>
      <c r="CNF120" s="200"/>
      <c r="CNG120" s="200"/>
      <c r="CNH120" s="200"/>
      <c r="CNI120" s="200"/>
      <c r="CNJ120" s="200"/>
      <c r="CNK120" s="200"/>
      <c r="CNL120" s="200"/>
      <c r="CNM120" s="200"/>
      <c r="CNN120" s="200"/>
      <c r="CNO120" s="200"/>
      <c r="CNP120" s="200"/>
      <c r="CNQ120" s="200"/>
      <c r="CNR120" s="200"/>
      <c r="CNS120" s="200"/>
      <c r="CNT120" s="200"/>
      <c r="CNU120" s="200"/>
      <c r="CNV120" s="200"/>
      <c r="CNW120" s="200"/>
      <c r="CNX120" s="200"/>
      <c r="CNY120" s="200"/>
      <c r="CNZ120" s="200"/>
      <c r="COA120" s="200"/>
      <c r="COB120" s="200"/>
      <c r="COC120" s="200"/>
      <c r="COD120" s="200"/>
      <c r="COE120" s="200"/>
      <c r="COF120" s="200"/>
      <c r="COG120" s="200"/>
      <c r="COH120" s="200"/>
      <c r="COI120" s="200"/>
      <c r="COJ120" s="200"/>
      <c r="COK120" s="200"/>
      <c r="COL120" s="200"/>
      <c r="COM120" s="200"/>
      <c r="CON120" s="200"/>
      <c r="COO120" s="200"/>
      <c r="COP120" s="200"/>
      <c r="COQ120" s="200"/>
      <c r="COR120" s="200"/>
      <c r="COS120" s="200"/>
      <c r="COT120" s="200"/>
      <c r="COU120" s="200"/>
      <c r="COV120" s="200"/>
      <c r="COW120" s="200"/>
      <c r="COX120" s="200"/>
      <c r="COY120" s="200"/>
      <c r="COZ120" s="200"/>
      <c r="CPA120" s="200"/>
      <c r="CPB120" s="200"/>
      <c r="CPC120" s="200"/>
      <c r="CPD120" s="200"/>
      <c r="CPE120" s="200"/>
      <c r="CPF120" s="200"/>
      <c r="CPG120" s="200"/>
      <c r="CPH120" s="200"/>
      <c r="CPI120" s="200"/>
      <c r="CPJ120" s="200"/>
      <c r="CPK120" s="200"/>
      <c r="CPL120" s="200"/>
      <c r="CPM120" s="200"/>
      <c r="CPN120" s="200"/>
      <c r="CPO120" s="200"/>
      <c r="CPP120" s="200"/>
      <c r="CPQ120" s="200"/>
      <c r="CPR120" s="200"/>
      <c r="CPS120" s="200"/>
      <c r="CPT120" s="200"/>
      <c r="CPU120" s="200"/>
      <c r="CPV120" s="200"/>
      <c r="CPW120" s="200"/>
      <c r="CPX120" s="200"/>
      <c r="CPY120" s="200"/>
      <c r="CPZ120" s="200"/>
      <c r="CQA120" s="200"/>
      <c r="CQB120" s="200"/>
      <c r="CQC120" s="200"/>
      <c r="CQD120" s="200"/>
      <c r="CQE120" s="200"/>
      <c r="CQF120" s="200"/>
      <c r="CQG120" s="200"/>
      <c r="CQH120" s="200"/>
      <c r="CQI120" s="200"/>
      <c r="CQJ120" s="200"/>
      <c r="CQK120" s="200"/>
      <c r="CQL120" s="200"/>
      <c r="CQM120" s="200"/>
      <c r="CQN120" s="200"/>
      <c r="CQO120" s="200"/>
      <c r="CQP120" s="200"/>
      <c r="CQQ120" s="200"/>
      <c r="CQR120" s="200"/>
      <c r="CQS120" s="200"/>
      <c r="CQT120" s="200"/>
      <c r="CQU120" s="200"/>
      <c r="CQV120" s="200"/>
      <c r="CQW120" s="200"/>
      <c r="CQX120" s="200"/>
      <c r="CQY120" s="200"/>
      <c r="CQZ120" s="200"/>
      <c r="CRA120" s="200"/>
      <c r="CRB120" s="200"/>
      <c r="CRC120" s="200"/>
      <c r="CRD120" s="200"/>
      <c r="CRE120" s="200"/>
      <c r="CRF120" s="200"/>
      <c r="CRG120" s="200"/>
      <c r="CRH120" s="200"/>
      <c r="CRI120" s="200"/>
      <c r="CRJ120" s="200"/>
      <c r="CRK120" s="200"/>
      <c r="CRL120" s="200"/>
      <c r="CRM120" s="200"/>
      <c r="CRN120" s="200"/>
      <c r="CRO120" s="200"/>
      <c r="CRP120" s="200"/>
      <c r="CRQ120" s="200"/>
      <c r="CRR120" s="200"/>
      <c r="CRS120" s="200"/>
      <c r="CRT120" s="200"/>
      <c r="CRU120" s="200"/>
      <c r="CRV120" s="200"/>
      <c r="CRW120" s="200"/>
      <c r="CRX120" s="200"/>
      <c r="CRY120" s="200"/>
      <c r="CRZ120" s="200"/>
      <c r="CSA120" s="200"/>
      <c r="CSB120" s="200"/>
      <c r="CSC120" s="200"/>
      <c r="CSD120" s="200"/>
      <c r="CSE120" s="200"/>
      <c r="CSF120" s="200"/>
      <c r="CSG120" s="200"/>
      <c r="CSH120" s="200"/>
      <c r="CSI120" s="200"/>
      <c r="CSJ120" s="200"/>
      <c r="CSK120" s="200"/>
      <c r="CSL120" s="200"/>
      <c r="CSM120" s="200"/>
      <c r="CSN120" s="200"/>
      <c r="CSO120" s="200"/>
      <c r="CSP120" s="200"/>
      <c r="CSQ120" s="200"/>
      <c r="CSR120" s="200"/>
      <c r="CSS120" s="200"/>
      <c r="CST120" s="200"/>
      <c r="CSU120" s="200"/>
      <c r="CSV120" s="200"/>
      <c r="CSW120" s="200"/>
      <c r="CSX120" s="200"/>
      <c r="CSY120" s="200"/>
      <c r="CSZ120" s="200"/>
      <c r="CTA120" s="200"/>
      <c r="CTB120" s="200"/>
      <c r="CTC120" s="200"/>
      <c r="CTD120" s="200"/>
      <c r="CTE120" s="200"/>
      <c r="CTF120" s="200"/>
      <c r="CTG120" s="200"/>
      <c r="CTH120" s="200"/>
      <c r="CTI120" s="200"/>
      <c r="CTJ120" s="200"/>
      <c r="CTK120" s="200"/>
      <c r="CTL120" s="200"/>
      <c r="CTM120" s="200"/>
      <c r="CTN120" s="200"/>
      <c r="CTO120" s="200"/>
      <c r="CTP120" s="200"/>
      <c r="CTQ120" s="200"/>
      <c r="CTR120" s="200"/>
      <c r="CTS120" s="200"/>
      <c r="CTT120" s="200"/>
      <c r="CTU120" s="200"/>
      <c r="CTV120" s="200"/>
      <c r="CTW120" s="200"/>
      <c r="CTX120" s="200"/>
      <c r="CTY120" s="200"/>
      <c r="CTZ120" s="200"/>
      <c r="CUA120" s="200"/>
      <c r="CUB120" s="200"/>
      <c r="CUC120" s="200"/>
      <c r="CUD120" s="200"/>
      <c r="CUE120" s="200"/>
      <c r="CUF120" s="200"/>
      <c r="CUG120" s="200"/>
      <c r="CUH120" s="200"/>
      <c r="CUI120" s="200"/>
      <c r="CUJ120" s="200"/>
      <c r="CUK120" s="200"/>
      <c r="CUL120" s="200"/>
      <c r="CUM120" s="200"/>
      <c r="CUN120" s="200"/>
      <c r="CUO120" s="200"/>
      <c r="CUP120" s="200"/>
      <c r="CUQ120" s="200"/>
      <c r="CUR120" s="200"/>
      <c r="CUS120" s="200"/>
      <c r="CUT120" s="200"/>
      <c r="CUU120" s="200"/>
      <c r="CUV120" s="200"/>
      <c r="CUW120" s="200"/>
      <c r="CUX120" s="200"/>
      <c r="CUY120" s="200"/>
      <c r="CUZ120" s="200"/>
      <c r="CVA120" s="200"/>
      <c r="CVB120" s="200"/>
      <c r="CVC120" s="200"/>
      <c r="CVD120" s="200"/>
      <c r="CVE120" s="200"/>
      <c r="CVF120" s="200"/>
      <c r="CVG120" s="200"/>
      <c r="CVH120" s="200"/>
      <c r="CVI120" s="200"/>
      <c r="CVJ120" s="200"/>
      <c r="CVK120" s="200"/>
      <c r="CVL120" s="200"/>
      <c r="CVM120" s="200"/>
      <c r="CVN120" s="200"/>
      <c r="CVO120" s="200"/>
      <c r="CVP120" s="200"/>
      <c r="CVQ120" s="200"/>
      <c r="CVR120" s="200"/>
      <c r="CVS120" s="200"/>
      <c r="CVT120" s="200"/>
      <c r="CVU120" s="200"/>
      <c r="CVV120" s="200"/>
      <c r="CVW120" s="200"/>
      <c r="CVX120" s="200"/>
      <c r="CVY120" s="200"/>
      <c r="CVZ120" s="200"/>
      <c r="CWA120" s="200"/>
      <c r="CWB120" s="200"/>
      <c r="CWC120" s="200"/>
      <c r="CWD120" s="200"/>
      <c r="CWE120" s="200"/>
      <c r="CWF120" s="200"/>
      <c r="CWG120" s="200"/>
      <c r="CWH120" s="200"/>
      <c r="CWI120" s="200"/>
      <c r="CWJ120" s="200"/>
      <c r="CWK120" s="200"/>
      <c r="CWL120" s="200"/>
      <c r="CWM120" s="200"/>
      <c r="CWN120" s="200"/>
      <c r="CWO120" s="200"/>
      <c r="CWP120" s="200"/>
      <c r="CWQ120" s="200"/>
      <c r="CWR120" s="200"/>
      <c r="CWS120" s="200"/>
      <c r="CWT120" s="200"/>
      <c r="CWU120" s="200"/>
      <c r="CWV120" s="200"/>
      <c r="CWW120" s="200"/>
      <c r="CWX120" s="200"/>
      <c r="CWY120" s="200"/>
      <c r="CWZ120" s="200"/>
      <c r="CXA120" s="200"/>
      <c r="CXB120" s="200"/>
      <c r="CXC120" s="200"/>
      <c r="CXD120" s="200"/>
      <c r="CXE120" s="200"/>
      <c r="CXF120" s="200"/>
      <c r="CXG120" s="200"/>
      <c r="CXH120" s="200"/>
      <c r="CXI120" s="200"/>
      <c r="CXJ120" s="200"/>
      <c r="CXK120" s="200"/>
      <c r="CXL120" s="200"/>
      <c r="CXM120" s="200"/>
      <c r="CXN120" s="200"/>
      <c r="CXO120" s="200"/>
      <c r="CXP120" s="200"/>
      <c r="CXQ120" s="200"/>
      <c r="CXR120" s="200"/>
      <c r="CXS120" s="200"/>
      <c r="CXT120" s="200"/>
      <c r="CXU120" s="200"/>
      <c r="CXV120" s="200"/>
      <c r="CXW120" s="200"/>
      <c r="CXX120" s="200"/>
      <c r="CXY120" s="200"/>
      <c r="CXZ120" s="200"/>
      <c r="CYA120" s="200"/>
      <c r="CYB120" s="200"/>
      <c r="CYC120" s="200"/>
      <c r="CYD120" s="200"/>
      <c r="CYE120" s="200"/>
      <c r="CYF120" s="200"/>
      <c r="CYG120" s="200"/>
      <c r="CYH120" s="200"/>
      <c r="CYI120" s="200"/>
      <c r="CYJ120" s="200"/>
      <c r="CYK120" s="200"/>
      <c r="CYL120" s="200"/>
      <c r="CYM120" s="200"/>
      <c r="CYN120" s="200"/>
      <c r="CYO120" s="200"/>
      <c r="CYP120" s="200"/>
      <c r="CYQ120" s="200"/>
      <c r="CYR120" s="200"/>
      <c r="CYS120" s="200"/>
      <c r="CYT120" s="200"/>
      <c r="CYU120" s="200"/>
      <c r="CYV120" s="200"/>
      <c r="CYW120" s="200"/>
      <c r="CYX120" s="200"/>
      <c r="CYY120" s="200"/>
      <c r="CYZ120" s="200"/>
      <c r="CZA120" s="200"/>
      <c r="CZB120" s="200"/>
      <c r="CZC120" s="200"/>
      <c r="CZD120" s="200"/>
      <c r="CZE120" s="200"/>
      <c r="CZF120" s="200"/>
      <c r="CZG120" s="200"/>
      <c r="CZH120" s="200"/>
      <c r="CZI120" s="200"/>
      <c r="CZJ120" s="200"/>
      <c r="CZK120" s="200"/>
      <c r="CZL120" s="200"/>
      <c r="CZM120" s="200"/>
      <c r="CZN120" s="200"/>
      <c r="CZO120" s="200"/>
      <c r="CZP120" s="200"/>
      <c r="CZQ120" s="200"/>
      <c r="CZR120" s="200"/>
      <c r="CZS120" s="200"/>
      <c r="CZT120" s="200"/>
      <c r="CZU120" s="200"/>
      <c r="CZV120" s="200"/>
      <c r="CZW120" s="200"/>
      <c r="CZX120" s="200"/>
      <c r="CZY120" s="200"/>
      <c r="CZZ120" s="200"/>
      <c r="DAA120" s="200"/>
      <c r="DAB120" s="200"/>
      <c r="DAC120" s="200"/>
      <c r="DAD120" s="200"/>
      <c r="DAE120" s="200"/>
      <c r="DAF120" s="200"/>
      <c r="DAG120" s="200"/>
      <c r="DAH120" s="200"/>
      <c r="DAI120" s="200"/>
      <c r="DAJ120" s="200"/>
      <c r="DAK120" s="200"/>
      <c r="DAL120" s="200"/>
      <c r="DAM120" s="200"/>
      <c r="DAN120" s="200"/>
      <c r="DAO120" s="200"/>
      <c r="DAP120" s="200"/>
      <c r="DAQ120" s="200"/>
      <c r="DAR120" s="200"/>
      <c r="DAS120" s="200"/>
      <c r="DAT120" s="200"/>
      <c r="DAU120" s="200"/>
      <c r="DAV120" s="200"/>
      <c r="DAW120" s="200"/>
      <c r="DAX120" s="200"/>
      <c r="DAY120" s="200"/>
      <c r="DAZ120" s="200"/>
      <c r="DBA120" s="200"/>
      <c r="DBB120" s="200"/>
      <c r="DBC120" s="200"/>
      <c r="DBD120" s="200"/>
      <c r="DBE120" s="200"/>
      <c r="DBF120" s="200"/>
      <c r="DBG120" s="200"/>
      <c r="DBH120" s="200"/>
      <c r="DBI120" s="200"/>
      <c r="DBJ120" s="200"/>
      <c r="DBK120" s="200"/>
      <c r="DBL120" s="200"/>
      <c r="DBM120" s="200"/>
      <c r="DBN120" s="200"/>
      <c r="DBO120" s="200"/>
      <c r="DBP120" s="200"/>
      <c r="DBQ120" s="200"/>
      <c r="DBR120" s="200"/>
      <c r="DBS120" s="200"/>
      <c r="DBT120" s="200"/>
      <c r="DBU120" s="200"/>
      <c r="DBV120" s="200"/>
      <c r="DBW120" s="200"/>
      <c r="DBX120" s="200"/>
      <c r="DBY120" s="200"/>
      <c r="DBZ120" s="200"/>
      <c r="DCA120" s="200"/>
      <c r="DCB120" s="200"/>
      <c r="DCC120" s="200"/>
      <c r="DCD120" s="200"/>
      <c r="DCE120" s="200"/>
      <c r="DCF120" s="200"/>
      <c r="DCG120" s="200"/>
      <c r="DCH120" s="200"/>
      <c r="DCI120" s="200"/>
      <c r="DCJ120" s="200"/>
      <c r="DCK120" s="200"/>
      <c r="DCL120" s="200"/>
      <c r="DCM120" s="200"/>
      <c r="DCN120" s="200"/>
      <c r="DCO120" s="200"/>
      <c r="DCP120" s="200"/>
      <c r="DCQ120" s="200"/>
      <c r="DCR120" s="200"/>
      <c r="DCS120" s="200"/>
      <c r="DCT120" s="200"/>
      <c r="DCU120" s="200"/>
      <c r="DCV120" s="200"/>
      <c r="DCW120" s="200"/>
      <c r="DCX120" s="200"/>
      <c r="DCY120" s="200"/>
      <c r="DCZ120" s="200"/>
      <c r="DDA120" s="200"/>
      <c r="DDB120" s="200"/>
      <c r="DDC120" s="200"/>
      <c r="DDD120" s="200"/>
      <c r="DDE120" s="200"/>
      <c r="DDF120" s="200"/>
      <c r="DDG120" s="200"/>
      <c r="DDH120" s="200"/>
      <c r="DDI120" s="200"/>
      <c r="DDJ120" s="200"/>
      <c r="DDK120" s="200"/>
      <c r="DDL120" s="200"/>
      <c r="DDM120" s="200"/>
      <c r="DDN120" s="200"/>
      <c r="DDO120" s="200"/>
      <c r="DDP120" s="200"/>
      <c r="DDQ120" s="200"/>
      <c r="DDR120" s="200"/>
      <c r="DDS120" s="200"/>
      <c r="DDT120" s="200"/>
      <c r="DDU120" s="200"/>
      <c r="DDV120" s="200"/>
      <c r="DDW120" s="200"/>
      <c r="DDX120" s="200"/>
      <c r="DDY120" s="200"/>
      <c r="DDZ120" s="200"/>
      <c r="DEA120" s="200"/>
      <c r="DEB120" s="200"/>
      <c r="DEC120" s="200"/>
      <c r="DED120" s="200"/>
      <c r="DEE120" s="200"/>
      <c r="DEF120" s="200"/>
      <c r="DEG120" s="200"/>
      <c r="DEH120" s="200"/>
      <c r="DEI120" s="200"/>
      <c r="DEJ120" s="200"/>
      <c r="DEK120" s="200"/>
      <c r="DEL120" s="200"/>
      <c r="DEM120" s="200"/>
      <c r="DEN120" s="200"/>
      <c r="DEO120" s="200"/>
      <c r="DEP120" s="200"/>
      <c r="DEQ120" s="200"/>
      <c r="DER120" s="200"/>
      <c r="DES120" s="200"/>
      <c r="DET120" s="200"/>
      <c r="DEU120" s="200"/>
      <c r="DEV120" s="200"/>
      <c r="DEW120" s="200"/>
      <c r="DEX120" s="200"/>
      <c r="DEY120" s="200"/>
      <c r="DEZ120" s="200"/>
      <c r="DFA120" s="200"/>
      <c r="DFB120" s="200"/>
      <c r="DFC120" s="200"/>
      <c r="DFD120" s="200"/>
      <c r="DFE120" s="200"/>
      <c r="DFF120" s="200"/>
      <c r="DFG120" s="200"/>
      <c r="DFH120" s="200"/>
      <c r="DFI120" s="200"/>
      <c r="DFJ120" s="200"/>
      <c r="DFK120" s="200"/>
      <c r="DFL120" s="200"/>
      <c r="DFM120" s="200"/>
      <c r="DFN120" s="200"/>
      <c r="DFO120" s="200"/>
      <c r="DFP120" s="200"/>
      <c r="DFQ120" s="200"/>
      <c r="DFR120" s="200"/>
      <c r="DFS120" s="200"/>
      <c r="DFT120" s="200"/>
      <c r="DFU120" s="200"/>
      <c r="DFV120" s="200"/>
      <c r="DFW120" s="200"/>
      <c r="DFX120" s="200"/>
      <c r="DFY120" s="200"/>
      <c r="DFZ120" s="200"/>
      <c r="DGA120" s="200"/>
      <c r="DGB120" s="200"/>
      <c r="DGC120" s="200"/>
      <c r="DGD120" s="200"/>
      <c r="DGE120" s="200"/>
      <c r="DGF120" s="200"/>
      <c r="DGG120" s="200"/>
      <c r="DGH120" s="200"/>
      <c r="DGI120" s="200"/>
      <c r="DGJ120" s="200"/>
      <c r="DGK120" s="200"/>
      <c r="DGL120" s="200"/>
      <c r="DGM120" s="200"/>
      <c r="DGN120" s="200"/>
      <c r="DGO120" s="200"/>
      <c r="DGP120" s="200"/>
      <c r="DGQ120" s="200"/>
      <c r="DGR120" s="200"/>
      <c r="DGS120" s="200"/>
      <c r="DGT120" s="200"/>
      <c r="DGU120" s="200"/>
      <c r="DGV120" s="200"/>
      <c r="DGW120" s="200"/>
      <c r="DGX120" s="200"/>
      <c r="DGY120" s="200"/>
      <c r="DGZ120" s="200"/>
      <c r="DHA120" s="200"/>
      <c r="DHB120" s="200"/>
      <c r="DHC120" s="200"/>
      <c r="DHD120" s="200"/>
      <c r="DHE120" s="200"/>
      <c r="DHF120" s="200"/>
      <c r="DHG120" s="200"/>
      <c r="DHH120" s="200"/>
      <c r="DHI120" s="200"/>
      <c r="DHJ120" s="200"/>
      <c r="DHK120" s="200"/>
      <c r="DHL120" s="200"/>
      <c r="DHM120" s="200"/>
      <c r="DHN120" s="200"/>
      <c r="DHO120" s="200"/>
      <c r="DHP120" s="200"/>
      <c r="DHQ120" s="200"/>
      <c r="DHR120" s="200"/>
      <c r="DHS120" s="200"/>
      <c r="DHT120" s="200"/>
      <c r="DHU120" s="200"/>
      <c r="DHV120" s="200"/>
      <c r="DHW120" s="200"/>
      <c r="DHX120" s="200"/>
      <c r="DHY120" s="200"/>
      <c r="DHZ120" s="200"/>
      <c r="DIA120" s="200"/>
      <c r="DIB120" s="200"/>
      <c r="DIC120" s="200"/>
      <c r="DID120" s="200"/>
      <c r="DIE120" s="200"/>
      <c r="DIF120" s="200"/>
      <c r="DIG120" s="200"/>
      <c r="DIH120" s="200"/>
      <c r="DII120" s="200"/>
      <c r="DIJ120" s="200"/>
      <c r="DIK120" s="200"/>
      <c r="DIL120" s="200"/>
      <c r="DIM120" s="200"/>
      <c r="DIN120" s="200"/>
      <c r="DIO120" s="200"/>
      <c r="DIP120" s="200"/>
      <c r="DIQ120" s="200"/>
      <c r="DIR120" s="200"/>
      <c r="DIS120" s="200"/>
      <c r="DIT120" s="200"/>
      <c r="DIU120" s="200"/>
      <c r="DIV120" s="200"/>
      <c r="DIW120" s="200"/>
      <c r="DIX120" s="200"/>
      <c r="DIY120" s="200"/>
      <c r="DIZ120" s="200"/>
      <c r="DJA120" s="200"/>
      <c r="DJB120" s="200"/>
      <c r="DJC120" s="200"/>
      <c r="DJD120" s="200"/>
      <c r="DJE120" s="200"/>
      <c r="DJF120" s="200"/>
      <c r="DJG120" s="200"/>
      <c r="DJH120" s="200"/>
      <c r="DJI120" s="200"/>
      <c r="DJJ120" s="200"/>
      <c r="DJK120" s="200"/>
      <c r="DJL120" s="200"/>
      <c r="DJM120" s="200"/>
      <c r="DJN120" s="200"/>
      <c r="DJO120" s="200"/>
      <c r="DJP120" s="200"/>
      <c r="DJQ120" s="200"/>
      <c r="DJR120" s="200"/>
      <c r="DJS120" s="200"/>
      <c r="DJT120" s="200"/>
      <c r="DJU120" s="200"/>
      <c r="DJV120" s="200"/>
      <c r="DJW120" s="200"/>
      <c r="DJX120" s="200"/>
      <c r="DJY120" s="200"/>
      <c r="DJZ120" s="200"/>
      <c r="DKA120" s="200"/>
      <c r="DKB120" s="200"/>
      <c r="DKC120" s="200"/>
      <c r="DKD120" s="200"/>
      <c r="DKE120" s="200"/>
      <c r="DKF120" s="200"/>
      <c r="DKG120" s="200"/>
      <c r="DKH120" s="200"/>
      <c r="DKI120" s="200"/>
      <c r="DKJ120" s="200"/>
      <c r="DKK120" s="200"/>
      <c r="DKL120" s="200"/>
      <c r="DKM120" s="200"/>
      <c r="DKN120" s="200"/>
      <c r="DKO120" s="200"/>
      <c r="DKP120" s="200"/>
      <c r="DKQ120" s="200"/>
      <c r="DKR120" s="200"/>
      <c r="DKS120" s="200"/>
      <c r="DKT120" s="200"/>
      <c r="DKU120" s="200"/>
      <c r="DKV120" s="200"/>
      <c r="DKW120" s="200"/>
      <c r="DKX120" s="200"/>
      <c r="DKY120" s="200"/>
      <c r="DKZ120" s="200"/>
      <c r="DLA120" s="200"/>
      <c r="DLB120" s="200"/>
      <c r="DLC120" s="200"/>
      <c r="DLD120" s="200"/>
      <c r="DLE120" s="200"/>
      <c r="DLF120" s="200"/>
      <c r="DLG120" s="200"/>
      <c r="DLH120" s="200"/>
      <c r="DLI120" s="200"/>
      <c r="DLJ120" s="200"/>
      <c r="DLK120" s="200"/>
      <c r="DLL120" s="200"/>
      <c r="DLM120" s="200"/>
      <c r="DLN120" s="200"/>
      <c r="DLO120" s="200"/>
      <c r="DLP120" s="200"/>
      <c r="DLQ120" s="200"/>
      <c r="DLR120" s="200"/>
      <c r="DLS120" s="200"/>
      <c r="DLT120" s="200"/>
      <c r="DLU120" s="200"/>
      <c r="DLV120" s="200"/>
      <c r="DLW120" s="200"/>
      <c r="DLX120" s="200"/>
      <c r="DLY120" s="200"/>
      <c r="DLZ120" s="200"/>
      <c r="DMA120" s="200"/>
      <c r="DMB120" s="200"/>
      <c r="DMC120" s="200"/>
      <c r="DMD120" s="200"/>
      <c r="DME120" s="200"/>
      <c r="DMF120" s="200"/>
      <c r="DMG120" s="200"/>
      <c r="DMH120" s="200"/>
      <c r="DMI120" s="200"/>
      <c r="DMJ120" s="200"/>
      <c r="DMK120" s="200"/>
      <c r="DML120" s="200"/>
      <c r="DMM120" s="200"/>
      <c r="DMN120" s="200"/>
      <c r="DMO120" s="200"/>
      <c r="DMP120" s="200"/>
      <c r="DMQ120" s="200"/>
      <c r="DMR120" s="200"/>
      <c r="DMS120" s="200"/>
      <c r="DMT120" s="200"/>
      <c r="DMU120" s="200"/>
      <c r="DMV120" s="200"/>
      <c r="DMW120" s="200"/>
      <c r="DMX120" s="200"/>
      <c r="DMY120" s="200"/>
      <c r="DMZ120" s="200"/>
      <c r="DNA120" s="200"/>
      <c r="DNB120" s="200"/>
      <c r="DNC120" s="200"/>
      <c r="DND120" s="200"/>
      <c r="DNE120" s="200"/>
      <c r="DNF120" s="200"/>
      <c r="DNG120" s="200"/>
      <c r="DNH120" s="200"/>
      <c r="DNI120" s="200"/>
      <c r="DNJ120" s="200"/>
      <c r="DNK120" s="200"/>
      <c r="DNL120" s="200"/>
      <c r="DNM120" s="200"/>
      <c r="DNN120" s="200"/>
      <c r="DNO120" s="200"/>
      <c r="DNP120" s="200"/>
      <c r="DNQ120" s="200"/>
      <c r="DNR120" s="200"/>
      <c r="DNS120" s="200"/>
      <c r="DNT120" s="200"/>
      <c r="DNU120" s="200"/>
      <c r="DNV120" s="200"/>
      <c r="DNW120" s="200"/>
      <c r="DNX120" s="200"/>
      <c r="DNY120" s="200"/>
      <c r="DNZ120" s="200"/>
      <c r="DOA120" s="200"/>
      <c r="DOB120" s="200"/>
      <c r="DOC120" s="200"/>
      <c r="DOD120" s="200"/>
      <c r="DOE120" s="200"/>
      <c r="DOF120" s="200"/>
      <c r="DOG120" s="200"/>
      <c r="DOH120" s="200"/>
      <c r="DOI120" s="200"/>
      <c r="DOJ120" s="200"/>
      <c r="DOK120" s="200"/>
      <c r="DOL120" s="200"/>
      <c r="DOM120" s="200"/>
      <c r="DON120" s="200"/>
      <c r="DOO120" s="200"/>
      <c r="DOP120" s="200"/>
      <c r="DOQ120" s="200"/>
      <c r="DOR120" s="200"/>
      <c r="DOS120" s="200"/>
      <c r="DOT120" s="200"/>
      <c r="DOU120" s="200"/>
      <c r="DOV120" s="200"/>
      <c r="DOW120" s="200"/>
      <c r="DOX120" s="200"/>
      <c r="DOY120" s="200"/>
      <c r="DOZ120" s="200"/>
      <c r="DPA120" s="200"/>
      <c r="DPB120" s="200"/>
      <c r="DPC120" s="200"/>
      <c r="DPD120" s="200"/>
      <c r="DPE120" s="200"/>
      <c r="DPF120" s="200"/>
      <c r="DPG120" s="200"/>
      <c r="DPH120" s="200"/>
      <c r="DPI120" s="200"/>
      <c r="DPJ120" s="200"/>
      <c r="DPK120" s="200"/>
      <c r="DPL120" s="200"/>
      <c r="DPM120" s="200"/>
      <c r="DPN120" s="200"/>
      <c r="DPO120" s="200"/>
      <c r="DPP120" s="200"/>
      <c r="DPQ120" s="200"/>
      <c r="DPR120" s="200"/>
      <c r="DPS120" s="200"/>
      <c r="DPT120" s="200"/>
      <c r="DPU120" s="200"/>
      <c r="DPV120" s="200"/>
      <c r="DPW120" s="200"/>
      <c r="DPX120" s="200"/>
      <c r="DPY120" s="200"/>
      <c r="DPZ120" s="200"/>
      <c r="DQA120" s="200"/>
      <c r="DQB120" s="200"/>
      <c r="DQC120" s="200"/>
      <c r="DQD120" s="200"/>
      <c r="DQE120" s="200"/>
      <c r="DQF120" s="200"/>
      <c r="DQG120" s="200"/>
      <c r="DQH120" s="200"/>
      <c r="DQI120" s="200"/>
      <c r="DQJ120" s="200"/>
      <c r="DQK120" s="200"/>
      <c r="DQL120" s="200"/>
      <c r="DQM120" s="200"/>
      <c r="DQN120" s="200"/>
      <c r="DQO120" s="200"/>
      <c r="DQP120" s="200"/>
      <c r="DQQ120" s="200"/>
      <c r="DQR120" s="200"/>
      <c r="DQS120" s="200"/>
      <c r="DQT120" s="200"/>
      <c r="DQU120" s="200"/>
      <c r="DQV120" s="200"/>
      <c r="DQW120" s="200"/>
      <c r="DQX120" s="200"/>
      <c r="DQY120" s="200"/>
      <c r="DQZ120" s="200"/>
      <c r="DRA120" s="200"/>
      <c r="DRB120" s="200"/>
      <c r="DRC120" s="200"/>
      <c r="DRD120" s="200"/>
      <c r="DRE120" s="200"/>
      <c r="DRF120" s="200"/>
      <c r="DRG120" s="200"/>
      <c r="DRH120" s="200"/>
      <c r="DRI120" s="200"/>
      <c r="DRJ120" s="200"/>
      <c r="DRK120" s="200"/>
      <c r="DRL120" s="200"/>
      <c r="DRM120" s="200"/>
      <c r="DRN120" s="200"/>
      <c r="DRO120" s="200"/>
      <c r="DRP120" s="200"/>
      <c r="DRQ120" s="200"/>
      <c r="DRR120" s="200"/>
      <c r="DRS120" s="200"/>
      <c r="DRT120" s="200"/>
      <c r="DRU120" s="200"/>
      <c r="DRV120" s="200"/>
      <c r="DRW120" s="200"/>
      <c r="DRX120" s="200"/>
      <c r="DRY120" s="200"/>
      <c r="DRZ120" s="200"/>
      <c r="DSA120" s="200"/>
      <c r="DSB120" s="200"/>
      <c r="DSC120" s="200"/>
      <c r="DSD120" s="200"/>
      <c r="DSE120" s="200"/>
      <c r="DSF120" s="200"/>
      <c r="DSG120" s="200"/>
      <c r="DSH120" s="200"/>
      <c r="DSI120" s="200"/>
      <c r="DSJ120" s="200"/>
      <c r="DSK120" s="200"/>
      <c r="DSL120" s="200"/>
      <c r="DSM120" s="200"/>
      <c r="DSN120" s="200"/>
      <c r="DSO120" s="200"/>
      <c r="DSP120" s="200"/>
      <c r="DSQ120" s="200"/>
      <c r="DSR120" s="200"/>
      <c r="DSS120" s="200"/>
      <c r="DST120" s="200"/>
      <c r="DSU120" s="200"/>
      <c r="DSV120" s="200"/>
      <c r="DSW120" s="200"/>
      <c r="DSX120" s="200"/>
      <c r="DSY120" s="200"/>
      <c r="DSZ120" s="200"/>
      <c r="DTA120" s="200"/>
      <c r="DTB120" s="200"/>
      <c r="DTC120" s="200"/>
      <c r="DTD120" s="200"/>
      <c r="DTE120" s="200"/>
      <c r="DTF120" s="200"/>
      <c r="DTG120" s="200"/>
      <c r="DTH120" s="200"/>
      <c r="DTI120" s="200"/>
      <c r="DTJ120" s="200"/>
      <c r="DTK120" s="200"/>
      <c r="DTL120" s="200"/>
      <c r="DTM120" s="200"/>
      <c r="DTN120" s="200"/>
      <c r="DTO120" s="200"/>
      <c r="DTP120" s="200"/>
      <c r="DTQ120" s="200"/>
      <c r="DTR120" s="200"/>
      <c r="DTS120" s="200"/>
      <c r="DTT120" s="200"/>
      <c r="DTU120" s="200"/>
      <c r="DTV120" s="200"/>
      <c r="DTW120" s="200"/>
      <c r="DTX120" s="200"/>
      <c r="DTY120" s="200"/>
      <c r="DTZ120" s="200"/>
      <c r="DUA120" s="200"/>
      <c r="DUB120" s="200"/>
      <c r="DUC120" s="200"/>
      <c r="DUD120" s="200"/>
      <c r="DUE120" s="200"/>
      <c r="DUF120" s="200"/>
      <c r="DUG120" s="200"/>
      <c r="DUH120" s="200"/>
      <c r="DUI120" s="200"/>
      <c r="DUJ120" s="200"/>
      <c r="DUK120" s="200"/>
      <c r="DUL120" s="200"/>
      <c r="DUM120" s="200"/>
      <c r="DUN120" s="200"/>
      <c r="DUO120" s="200"/>
      <c r="DUP120" s="200"/>
      <c r="DUQ120" s="200"/>
      <c r="DUR120" s="200"/>
      <c r="DUS120" s="200"/>
      <c r="DUT120" s="200"/>
      <c r="DUU120" s="200"/>
      <c r="DUV120" s="200"/>
      <c r="DUW120" s="200"/>
      <c r="DUX120" s="200"/>
      <c r="DUY120" s="200"/>
      <c r="DUZ120" s="200"/>
      <c r="DVA120" s="200"/>
      <c r="DVB120" s="200"/>
      <c r="DVC120" s="200"/>
      <c r="DVD120" s="200"/>
      <c r="DVE120" s="200"/>
      <c r="DVF120" s="200"/>
      <c r="DVG120" s="200"/>
      <c r="DVH120" s="200"/>
      <c r="DVI120" s="200"/>
      <c r="DVJ120" s="200"/>
      <c r="DVK120" s="200"/>
      <c r="DVL120" s="200"/>
      <c r="DVM120" s="200"/>
      <c r="DVN120" s="200"/>
      <c r="DVO120" s="200"/>
      <c r="DVP120" s="200"/>
      <c r="DVQ120" s="200"/>
      <c r="DVR120" s="200"/>
      <c r="DVS120" s="200"/>
      <c r="DVT120" s="200"/>
      <c r="DVU120" s="200"/>
      <c r="DVV120" s="200"/>
      <c r="DVW120" s="200"/>
      <c r="DVX120" s="200"/>
      <c r="DVY120" s="200"/>
      <c r="DVZ120" s="200"/>
      <c r="DWA120" s="200"/>
      <c r="DWB120" s="200"/>
      <c r="DWC120" s="200"/>
      <c r="DWD120" s="200"/>
      <c r="DWE120" s="200"/>
      <c r="DWF120" s="200"/>
      <c r="DWG120" s="200"/>
      <c r="DWH120" s="200"/>
      <c r="DWI120" s="200"/>
      <c r="DWJ120" s="200"/>
      <c r="DWK120" s="200"/>
      <c r="DWL120" s="200"/>
      <c r="DWM120" s="200"/>
      <c r="DWN120" s="200"/>
      <c r="DWO120" s="200"/>
      <c r="DWP120" s="200"/>
      <c r="DWQ120" s="200"/>
      <c r="DWR120" s="200"/>
      <c r="DWS120" s="200"/>
      <c r="DWT120" s="200"/>
      <c r="DWU120" s="200"/>
      <c r="DWV120" s="200"/>
      <c r="DWW120" s="200"/>
      <c r="DWX120" s="200"/>
      <c r="DWY120" s="200"/>
      <c r="DWZ120" s="200"/>
      <c r="DXA120" s="200"/>
      <c r="DXB120" s="200"/>
      <c r="DXC120" s="200"/>
      <c r="DXD120" s="200"/>
      <c r="DXE120" s="200"/>
      <c r="DXF120" s="200"/>
      <c r="DXG120" s="200"/>
      <c r="DXH120" s="200"/>
      <c r="DXI120" s="200"/>
      <c r="DXJ120" s="200"/>
      <c r="DXK120" s="200"/>
      <c r="DXL120" s="200"/>
      <c r="DXM120" s="200"/>
      <c r="DXN120" s="200"/>
      <c r="DXO120" s="200"/>
      <c r="DXP120" s="200"/>
      <c r="DXQ120" s="200"/>
      <c r="DXR120" s="200"/>
      <c r="DXS120" s="200"/>
      <c r="DXT120" s="200"/>
      <c r="DXU120" s="200"/>
      <c r="DXV120" s="200"/>
      <c r="DXW120" s="200"/>
      <c r="DXX120" s="200"/>
      <c r="DXY120" s="200"/>
      <c r="DXZ120" s="200"/>
      <c r="DYA120" s="200"/>
      <c r="DYB120" s="200"/>
      <c r="DYC120" s="200"/>
      <c r="DYD120" s="200"/>
      <c r="DYE120" s="200"/>
      <c r="DYF120" s="200"/>
      <c r="DYG120" s="200"/>
      <c r="DYH120" s="200"/>
      <c r="DYI120" s="200"/>
      <c r="DYJ120" s="200"/>
      <c r="DYK120" s="200"/>
      <c r="DYL120" s="200"/>
      <c r="DYM120" s="200"/>
      <c r="DYN120" s="200"/>
      <c r="DYO120" s="200"/>
      <c r="DYP120" s="200"/>
      <c r="DYQ120" s="200"/>
      <c r="DYR120" s="200"/>
      <c r="DYS120" s="200"/>
      <c r="DYT120" s="200"/>
      <c r="DYU120" s="200"/>
      <c r="DYV120" s="200"/>
      <c r="DYW120" s="200"/>
      <c r="DYX120" s="200"/>
      <c r="DYY120" s="200"/>
      <c r="DYZ120" s="200"/>
      <c r="DZA120" s="200"/>
      <c r="DZB120" s="200"/>
      <c r="DZC120" s="200"/>
      <c r="DZD120" s="200"/>
      <c r="DZE120" s="200"/>
      <c r="DZF120" s="200"/>
      <c r="DZG120" s="200"/>
      <c r="DZH120" s="200"/>
      <c r="DZI120" s="200"/>
      <c r="DZJ120" s="200"/>
      <c r="DZK120" s="200"/>
      <c r="DZL120" s="200"/>
      <c r="DZM120" s="200"/>
      <c r="DZN120" s="200"/>
      <c r="DZO120" s="200"/>
      <c r="DZP120" s="200"/>
      <c r="DZQ120" s="200"/>
      <c r="DZR120" s="200"/>
      <c r="DZS120" s="200"/>
      <c r="DZT120" s="200"/>
      <c r="DZU120" s="200"/>
      <c r="DZV120" s="200"/>
      <c r="DZW120" s="200"/>
      <c r="DZX120" s="200"/>
      <c r="DZY120" s="200"/>
      <c r="DZZ120" s="200"/>
      <c r="EAA120" s="200"/>
      <c r="EAB120" s="200"/>
      <c r="EAC120" s="200"/>
      <c r="EAD120" s="200"/>
      <c r="EAE120" s="200"/>
      <c r="EAF120" s="200"/>
      <c r="EAG120" s="200"/>
      <c r="EAH120" s="200"/>
      <c r="EAI120" s="200"/>
      <c r="EAJ120" s="200"/>
      <c r="EAK120" s="200"/>
      <c r="EAL120" s="200"/>
      <c r="EAM120" s="200"/>
      <c r="EAN120" s="200"/>
      <c r="EAO120" s="200"/>
      <c r="EAP120" s="200"/>
      <c r="EAQ120" s="200"/>
      <c r="EAR120" s="200"/>
      <c r="EAS120" s="200"/>
      <c r="EAT120" s="200"/>
      <c r="EAU120" s="200"/>
      <c r="EAV120" s="200"/>
      <c r="EAW120" s="200"/>
      <c r="EAX120" s="200"/>
      <c r="EAY120" s="200"/>
      <c r="EAZ120" s="200"/>
      <c r="EBA120" s="200"/>
      <c r="EBB120" s="200"/>
      <c r="EBC120" s="200"/>
      <c r="EBD120" s="200"/>
      <c r="EBE120" s="200"/>
      <c r="EBF120" s="200"/>
      <c r="EBG120" s="200"/>
      <c r="EBH120" s="200"/>
      <c r="EBI120" s="200"/>
      <c r="EBJ120" s="200"/>
      <c r="EBK120" s="200"/>
      <c r="EBL120" s="200"/>
      <c r="EBM120" s="200"/>
      <c r="EBN120" s="200"/>
      <c r="EBO120" s="200"/>
      <c r="EBP120" s="200"/>
      <c r="EBQ120" s="200"/>
      <c r="EBR120" s="200"/>
      <c r="EBS120" s="200"/>
      <c r="EBT120" s="200"/>
      <c r="EBU120" s="200"/>
      <c r="EBV120" s="200"/>
      <c r="EBW120" s="200"/>
      <c r="EBX120" s="200"/>
      <c r="EBY120" s="200"/>
      <c r="EBZ120" s="200"/>
      <c r="ECA120" s="200"/>
      <c r="ECB120" s="200"/>
      <c r="ECC120" s="200"/>
      <c r="ECD120" s="200"/>
      <c r="ECE120" s="200"/>
      <c r="ECF120" s="200"/>
      <c r="ECG120" s="200"/>
      <c r="ECH120" s="200"/>
      <c r="ECI120" s="200"/>
      <c r="ECJ120" s="200"/>
      <c r="ECK120" s="200"/>
      <c r="ECL120" s="200"/>
      <c r="ECM120" s="200"/>
      <c r="ECN120" s="200"/>
      <c r="ECO120" s="200"/>
      <c r="ECP120" s="200"/>
      <c r="ECQ120" s="200"/>
      <c r="ECR120" s="200"/>
      <c r="ECS120" s="200"/>
      <c r="ECT120" s="200"/>
      <c r="ECU120" s="200"/>
      <c r="ECV120" s="200"/>
      <c r="ECW120" s="200"/>
      <c r="ECX120" s="200"/>
      <c r="ECY120" s="200"/>
      <c r="ECZ120" s="200"/>
      <c r="EDA120" s="200"/>
      <c r="EDB120" s="200"/>
      <c r="EDC120" s="200"/>
      <c r="EDD120" s="200"/>
      <c r="EDE120" s="200"/>
      <c r="EDF120" s="200"/>
      <c r="EDG120" s="200"/>
      <c r="EDH120" s="200"/>
      <c r="EDI120" s="200"/>
      <c r="EDJ120" s="200"/>
      <c r="EDK120" s="200"/>
      <c r="EDL120" s="200"/>
      <c r="EDM120" s="200"/>
      <c r="EDN120" s="200"/>
      <c r="EDO120" s="200"/>
      <c r="EDP120" s="200"/>
      <c r="EDQ120" s="200"/>
      <c r="EDR120" s="200"/>
      <c r="EDS120" s="200"/>
      <c r="EDT120" s="200"/>
      <c r="EDU120" s="200"/>
      <c r="EDV120" s="200"/>
      <c r="EDW120" s="200"/>
      <c r="EDX120" s="200"/>
      <c r="EDY120" s="200"/>
      <c r="EDZ120" s="200"/>
      <c r="EEA120" s="200"/>
      <c r="EEB120" s="200"/>
      <c r="EEC120" s="200"/>
      <c r="EED120" s="200"/>
      <c r="EEE120" s="200"/>
      <c r="EEF120" s="200"/>
      <c r="EEG120" s="200"/>
      <c r="EEH120" s="200"/>
      <c r="EEI120" s="200"/>
      <c r="EEJ120" s="200"/>
      <c r="EEK120" s="200"/>
      <c r="EEL120" s="200"/>
      <c r="EEM120" s="200"/>
      <c r="EEN120" s="200"/>
      <c r="EEO120" s="200"/>
      <c r="EEP120" s="200"/>
      <c r="EEQ120" s="200"/>
      <c r="EER120" s="200"/>
      <c r="EES120" s="200"/>
      <c r="EET120" s="200"/>
      <c r="EEU120" s="200"/>
      <c r="EEV120" s="200"/>
      <c r="EEW120" s="200"/>
      <c r="EEX120" s="200"/>
      <c r="EEY120" s="200"/>
      <c r="EEZ120" s="200"/>
      <c r="EFA120" s="200"/>
      <c r="EFB120" s="200"/>
      <c r="EFC120" s="200"/>
      <c r="EFD120" s="200"/>
      <c r="EFE120" s="200"/>
      <c r="EFF120" s="200"/>
      <c r="EFG120" s="200"/>
      <c r="EFH120" s="200"/>
      <c r="EFI120" s="200"/>
      <c r="EFJ120" s="200"/>
      <c r="EFK120" s="200"/>
      <c r="EFL120" s="200"/>
      <c r="EFM120" s="200"/>
      <c r="EFN120" s="200"/>
      <c r="EFO120" s="200"/>
      <c r="EFP120" s="200"/>
      <c r="EFQ120" s="200"/>
      <c r="EFR120" s="200"/>
      <c r="EFS120" s="200"/>
      <c r="EFT120" s="200"/>
      <c r="EFU120" s="200"/>
      <c r="EFV120" s="200"/>
      <c r="EFW120" s="200"/>
      <c r="EFX120" s="200"/>
      <c r="EFY120" s="200"/>
      <c r="EFZ120" s="200"/>
      <c r="EGA120" s="200"/>
      <c r="EGB120" s="200"/>
      <c r="EGC120" s="200"/>
      <c r="EGD120" s="200"/>
      <c r="EGE120" s="200"/>
      <c r="EGF120" s="200"/>
      <c r="EGG120" s="200"/>
      <c r="EGH120" s="200"/>
      <c r="EGI120" s="200"/>
      <c r="EGJ120" s="200"/>
      <c r="EGK120" s="200"/>
      <c r="EGL120" s="200"/>
      <c r="EGM120" s="200"/>
      <c r="EGN120" s="200"/>
      <c r="EGO120" s="200"/>
      <c r="EGP120" s="200"/>
      <c r="EGQ120" s="200"/>
      <c r="EGR120" s="200"/>
      <c r="EGS120" s="200"/>
      <c r="EGT120" s="200"/>
      <c r="EGU120" s="200"/>
      <c r="EGV120" s="200"/>
      <c r="EGW120" s="200"/>
      <c r="EGX120" s="200"/>
      <c r="EGY120" s="200"/>
      <c r="EGZ120" s="200"/>
      <c r="EHA120" s="200"/>
      <c r="EHB120" s="200"/>
      <c r="EHC120" s="200"/>
      <c r="EHD120" s="200"/>
      <c r="EHE120" s="200"/>
      <c r="EHF120" s="200"/>
      <c r="EHG120" s="200"/>
      <c r="EHH120" s="200"/>
      <c r="EHI120" s="200"/>
      <c r="EHJ120" s="200"/>
      <c r="EHK120" s="200"/>
      <c r="EHL120" s="200"/>
      <c r="EHM120" s="200"/>
      <c r="EHN120" s="200"/>
      <c r="EHO120" s="200"/>
      <c r="EHP120" s="200"/>
      <c r="EHQ120" s="200"/>
      <c r="EHR120" s="200"/>
      <c r="EHS120" s="200"/>
      <c r="EHT120" s="200"/>
      <c r="EHU120" s="200"/>
      <c r="EHV120" s="200"/>
      <c r="EHW120" s="200"/>
      <c r="EHX120" s="200"/>
      <c r="EHY120" s="200"/>
      <c r="EHZ120" s="200"/>
      <c r="EIA120" s="200"/>
      <c r="EIB120" s="200"/>
      <c r="EIC120" s="200"/>
      <c r="EID120" s="200"/>
      <c r="EIE120" s="200"/>
      <c r="EIF120" s="200"/>
      <c r="EIG120" s="200"/>
      <c r="EIH120" s="200"/>
      <c r="EII120" s="200"/>
      <c r="EIJ120" s="200"/>
      <c r="EIK120" s="200"/>
      <c r="EIL120" s="200"/>
      <c r="EIM120" s="200"/>
      <c r="EIN120" s="200"/>
      <c r="EIO120" s="200"/>
      <c r="EIP120" s="200"/>
      <c r="EIQ120" s="200"/>
      <c r="EIR120" s="200"/>
      <c r="EIS120" s="200"/>
      <c r="EIT120" s="200"/>
      <c r="EIU120" s="200"/>
      <c r="EIV120" s="200"/>
      <c r="EIW120" s="200"/>
      <c r="EIX120" s="200"/>
      <c r="EIY120" s="200"/>
      <c r="EIZ120" s="200"/>
      <c r="EJA120" s="200"/>
      <c r="EJB120" s="200"/>
      <c r="EJC120" s="200"/>
      <c r="EJD120" s="200"/>
      <c r="EJE120" s="200"/>
      <c r="EJF120" s="200"/>
      <c r="EJG120" s="200"/>
      <c r="EJH120" s="200"/>
      <c r="EJI120" s="200"/>
      <c r="EJJ120" s="200"/>
      <c r="EJK120" s="200"/>
      <c r="EJL120" s="200"/>
      <c r="EJM120" s="200"/>
      <c r="EJN120" s="200"/>
      <c r="EJO120" s="200"/>
      <c r="EJP120" s="200"/>
      <c r="EJQ120" s="200"/>
      <c r="EJR120" s="200"/>
      <c r="EJS120" s="200"/>
      <c r="EJT120" s="200"/>
      <c r="EJU120" s="200"/>
      <c r="EJV120" s="200"/>
      <c r="EJW120" s="200"/>
      <c r="EJX120" s="200"/>
      <c r="EJY120" s="200"/>
      <c r="EJZ120" s="200"/>
      <c r="EKA120" s="200"/>
      <c r="EKB120" s="200"/>
      <c r="EKC120" s="200"/>
      <c r="EKD120" s="200"/>
      <c r="EKE120" s="200"/>
      <c r="EKF120" s="200"/>
      <c r="EKG120" s="200"/>
      <c r="EKH120" s="200"/>
      <c r="EKI120" s="200"/>
      <c r="EKJ120" s="200"/>
      <c r="EKK120" s="200"/>
      <c r="EKL120" s="200"/>
      <c r="EKM120" s="200"/>
      <c r="EKN120" s="200"/>
      <c r="EKO120" s="200"/>
      <c r="EKP120" s="200"/>
      <c r="EKQ120" s="200"/>
      <c r="EKR120" s="200"/>
      <c r="EKS120" s="200"/>
      <c r="EKT120" s="200"/>
      <c r="EKU120" s="200"/>
      <c r="EKV120" s="200"/>
      <c r="EKW120" s="200"/>
      <c r="EKX120" s="200"/>
      <c r="EKY120" s="200"/>
      <c r="EKZ120" s="200"/>
      <c r="ELA120" s="200"/>
      <c r="ELB120" s="200"/>
      <c r="ELC120" s="200"/>
      <c r="ELD120" s="200"/>
      <c r="ELE120" s="200"/>
      <c r="ELF120" s="200"/>
      <c r="ELG120" s="200"/>
      <c r="ELH120" s="200"/>
      <c r="ELI120" s="200"/>
      <c r="ELJ120" s="200"/>
      <c r="ELK120" s="200"/>
      <c r="ELL120" s="200"/>
      <c r="ELM120" s="200"/>
      <c r="ELN120" s="200"/>
      <c r="ELO120" s="200"/>
      <c r="ELP120" s="200"/>
      <c r="ELQ120" s="200"/>
      <c r="ELR120" s="200"/>
      <c r="ELS120" s="200"/>
      <c r="ELT120" s="200"/>
      <c r="ELU120" s="200"/>
      <c r="ELV120" s="200"/>
      <c r="ELW120" s="200"/>
      <c r="ELX120" s="200"/>
      <c r="ELY120" s="200"/>
      <c r="ELZ120" s="200"/>
      <c r="EMA120" s="200"/>
      <c r="EMB120" s="200"/>
      <c r="EMC120" s="200"/>
      <c r="EMD120" s="200"/>
      <c r="EME120" s="200"/>
      <c r="EMF120" s="200"/>
      <c r="EMG120" s="200"/>
      <c r="EMH120" s="200"/>
      <c r="EMI120" s="200"/>
      <c r="EMJ120" s="200"/>
      <c r="EMK120" s="200"/>
      <c r="EML120" s="200"/>
      <c r="EMM120" s="200"/>
      <c r="EMN120" s="200"/>
      <c r="EMO120" s="200"/>
      <c r="EMP120" s="200"/>
      <c r="EMQ120" s="200"/>
      <c r="EMR120" s="200"/>
      <c r="EMS120" s="200"/>
      <c r="EMT120" s="200"/>
      <c r="EMU120" s="200"/>
      <c r="EMV120" s="200"/>
      <c r="EMW120" s="200"/>
      <c r="EMX120" s="200"/>
      <c r="EMY120" s="200"/>
      <c r="EMZ120" s="200"/>
      <c r="ENA120" s="200"/>
      <c r="ENB120" s="200"/>
      <c r="ENC120" s="200"/>
      <c r="END120" s="200"/>
      <c r="ENE120" s="200"/>
      <c r="ENF120" s="200"/>
      <c r="ENG120" s="200"/>
      <c r="ENH120" s="200"/>
      <c r="ENI120" s="200"/>
      <c r="ENJ120" s="200"/>
      <c r="ENK120" s="200"/>
      <c r="ENL120" s="200"/>
      <c r="ENM120" s="200"/>
      <c r="ENN120" s="200"/>
      <c r="ENO120" s="200"/>
      <c r="ENP120" s="200"/>
      <c r="ENQ120" s="200"/>
      <c r="ENR120" s="200"/>
      <c r="ENS120" s="200"/>
      <c r="ENT120" s="200"/>
      <c r="ENU120" s="200"/>
      <c r="ENV120" s="200"/>
      <c r="ENW120" s="200"/>
      <c r="ENX120" s="200"/>
      <c r="ENY120" s="200"/>
      <c r="ENZ120" s="200"/>
      <c r="EOA120" s="200"/>
      <c r="EOB120" s="200"/>
      <c r="EOC120" s="200"/>
      <c r="EOD120" s="200"/>
      <c r="EOE120" s="200"/>
      <c r="EOF120" s="200"/>
      <c r="EOG120" s="200"/>
      <c r="EOH120" s="200"/>
      <c r="EOI120" s="200"/>
      <c r="EOJ120" s="200"/>
      <c r="EOK120" s="200"/>
      <c r="EOL120" s="200"/>
      <c r="EOM120" s="200"/>
      <c r="EON120" s="200"/>
      <c r="EOO120" s="200"/>
      <c r="EOP120" s="200"/>
      <c r="EOQ120" s="200"/>
      <c r="EOR120" s="200"/>
      <c r="EOS120" s="200"/>
      <c r="EOT120" s="200"/>
      <c r="EOU120" s="200"/>
      <c r="EOV120" s="200"/>
      <c r="EOW120" s="200"/>
      <c r="EOX120" s="200"/>
      <c r="EOY120" s="200"/>
      <c r="EOZ120" s="200"/>
      <c r="EPA120" s="200"/>
      <c r="EPB120" s="200"/>
      <c r="EPC120" s="200"/>
      <c r="EPD120" s="200"/>
      <c r="EPE120" s="200"/>
      <c r="EPF120" s="200"/>
      <c r="EPG120" s="200"/>
      <c r="EPH120" s="200"/>
      <c r="EPI120" s="200"/>
      <c r="EPJ120" s="200"/>
      <c r="EPK120" s="200"/>
      <c r="EPL120" s="200"/>
      <c r="EPM120" s="200"/>
      <c r="EPN120" s="200"/>
      <c r="EPO120" s="200"/>
      <c r="EPP120" s="200"/>
      <c r="EPQ120" s="200"/>
      <c r="EPR120" s="200"/>
      <c r="EPS120" s="200"/>
      <c r="EPT120" s="200"/>
      <c r="EPU120" s="200"/>
      <c r="EPV120" s="200"/>
      <c r="EPW120" s="200"/>
      <c r="EPX120" s="200"/>
      <c r="EPY120" s="200"/>
      <c r="EPZ120" s="200"/>
      <c r="EQA120" s="200"/>
      <c r="EQB120" s="200"/>
      <c r="EQC120" s="200"/>
      <c r="EQD120" s="200"/>
      <c r="EQE120" s="200"/>
      <c r="EQF120" s="200"/>
      <c r="EQG120" s="200"/>
      <c r="EQH120" s="200"/>
      <c r="EQI120" s="200"/>
      <c r="EQJ120" s="200"/>
      <c r="EQK120" s="200"/>
      <c r="EQL120" s="200"/>
      <c r="EQM120" s="200"/>
      <c r="EQN120" s="200"/>
      <c r="EQO120" s="200"/>
      <c r="EQP120" s="200"/>
      <c r="EQQ120" s="200"/>
      <c r="EQR120" s="200"/>
      <c r="EQS120" s="200"/>
      <c r="EQT120" s="200"/>
      <c r="EQU120" s="200"/>
      <c r="EQV120" s="200"/>
      <c r="EQW120" s="200"/>
      <c r="EQX120" s="200"/>
      <c r="EQY120" s="200"/>
      <c r="EQZ120" s="200"/>
      <c r="ERA120" s="200"/>
      <c r="ERB120" s="200"/>
      <c r="ERC120" s="200"/>
      <c r="ERD120" s="200"/>
      <c r="ERE120" s="200"/>
      <c r="ERF120" s="200"/>
      <c r="ERG120" s="200"/>
      <c r="ERH120" s="200"/>
      <c r="ERI120" s="200"/>
      <c r="ERJ120" s="200"/>
      <c r="ERK120" s="200"/>
      <c r="ERL120" s="200"/>
      <c r="ERM120" s="200"/>
      <c r="ERN120" s="200"/>
      <c r="ERO120" s="200"/>
      <c r="ERP120" s="200"/>
      <c r="ERQ120" s="200"/>
      <c r="ERR120" s="200"/>
      <c r="ERS120" s="200"/>
      <c r="ERT120" s="200"/>
      <c r="ERU120" s="200"/>
      <c r="ERV120" s="200"/>
      <c r="ERW120" s="200"/>
      <c r="ERX120" s="200"/>
      <c r="ERY120" s="200"/>
      <c r="ERZ120" s="200"/>
      <c r="ESA120" s="200"/>
      <c r="ESB120" s="200"/>
      <c r="ESC120" s="200"/>
      <c r="ESD120" s="200"/>
      <c r="ESE120" s="200"/>
      <c r="ESF120" s="200"/>
      <c r="ESG120" s="200"/>
      <c r="ESH120" s="200"/>
      <c r="ESI120" s="200"/>
      <c r="ESJ120" s="200"/>
      <c r="ESK120" s="200"/>
      <c r="ESL120" s="200"/>
      <c r="ESM120" s="200"/>
      <c r="ESN120" s="200"/>
      <c r="ESO120" s="200"/>
      <c r="ESP120" s="200"/>
      <c r="ESQ120" s="200"/>
      <c r="ESR120" s="200"/>
      <c r="ESS120" s="200"/>
      <c r="EST120" s="200"/>
      <c r="ESU120" s="200"/>
      <c r="ESV120" s="200"/>
      <c r="ESW120" s="200"/>
      <c r="ESX120" s="200"/>
      <c r="ESY120" s="200"/>
      <c r="ESZ120" s="200"/>
      <c r="ETA120" s="200"/>
      <c r="ETB120" s="200"/>
      <c r="ETC120" s="200"/>
      <c r="ETD120" s="200"/>
      <c r="ETE120" s="200"/>
      <c r="ETF120" s="200"/>
      <c r="ETG120" s="200"/>
      <c r="ETH120" s="200"/>
      <c r="ETI120" s="200"/>
      <c r="ETJ120" s="200"/>
      <c r="ETK120" s="200"/>
      <c r="ETL120" s="200"/>
      <c r="ETM120" s="200"/>
      <c r="ETN120" s="200"/>
      <c r="ETO120" s="200"/>
      <c r="ETP120" s="200"/>
      <c r="ETQ120" s="200"/>
      <c r="ETR120" s="200"/>
      <c r="ETS120" s="200"/>
      <c r="ETT120" s="200"/>
      <c r="ETU120" s="200"/>
      <c r="ETV120" s="200"/>
      <c r="ETW120" s="200"/>
      <c r="ETX120" s="200"/>
      <c r="ETY120" s="200"/>
      <c r="ETZ120" s="200"/>
      <c r="EUA120" s="200"/>
      <c r="EUB120" s="200"/>
      <c r="EUC120" s="200"/>
      <c r="EUD120" s="200"/>
      <c r="EUE120" s="200"/>
      <c r="EUF120" s="200"/>
      <c r="EUG120" s="200"/>
      <c r="EUH120" s="200"/>
      <c r="EUI120" s="200"/>
      <c r="EUJ120" s="200"/>
      <c r="EUK120" s="200"/>
      <c r="EUL120" s="200"/>
      <c r="EUM120" s="200"/>
      <c r="EUN120" s="200"/>
      <c r="EUO120" s="200"/>
      <c r="EUP120" s="200"/>
      <c r="EUQ120" s="200"/>
      <c r="EUR120" s="200"/>
      <c r="EUS120" s="200"/>
      <c r="EUT120" s="200"/>
      <c r="EUU120" s="200"/>
      <c r="EUV120" s="200"/>
      <c r="EUW120" s="200"/>
      <c r="EUX120" s="200"/>
      <c r="EUY120" s="200"/>
      <c r="EUZ120" s="200"/>
      <c r="EVA120" s="200"/>
      <c r="EVB120" s="200"/>
      <c r="EVC120" s="200"/>
      <c r="EVD120" s="200"/>
      <c r="EVE120" s="200"/>
      <c r="EVF120" s="200"/>
      <c r="EVG120" s="200"/>
      <c r="EVH120" s="200"/>
      <c r="EVI120" s="200"/>
      <c r="EVJ120" s="200"/>
      <c r="EVK120" s="200"/>
      <c r="EVL120" s="200"/>
      <c r="EVM120" s="200"/>
      <c r="EVN120" s="200"/>
      <c r="EVO120" s="200"/>
      <c r="EVP120" s="200"/>
      <c r="EVQ120" s="200"/>
      <c r="EVR120" s="200"/>
      <c r="EVS120" s="200"/>
      <c r="EVT120" s="200"/>
      <c r="EVU120" s="200"/>
      <c r="EVV120" s="200"/>
      <c r="EVW120" s="200"/>
      <c r="EVX120" s="200"/>
      <c r="EVY120" s="200"/>
      <c r="EVZ120" s="200"/>
      <c r="EWA120" s="200"/>
      <c r="EWB120" s="200"/>
      <c r="EWC120" s="200"/>
      <c r="EWD120" s="200"/>
      <c r="EWE120" s="200"/>
      <c r="EWF120" s="200"/>
      <c r="EWG120" s="200"/>
      <c r="EWH120" s="200"/>
      <c r="EWI120" s="200"/>
      <c r="EWJ120" s="200"/>
      <c r="EWK120" s="200"/>
      <c r="EWL120" s="200"/>
      <c r="EWM120" s="200"/>
      <c r="EWN120" s="200"/>
      <c r="EWO120" s="200"/>
      <c r="EWP120" s="200"/>
      <c r="EWQ120" s="200"/>
      <c r="EWR120" s="200"/>
      <c r="EWS120" s="200"/>
      <c r="EWT120" s="200"/>
      <c r="EWU120" s="200"/>
      <c r="EWV120" s="200"/>
      <c r="EWW120" s="200"/>
      <c r="EWX120" s="200"/>
      <c r="EWY120" s="200"/>
      <c r="EWZ120" s="200"/>
      <c r="EXA120" s="200"/>
      <c r="EXB120" s="200"/>
      <c r="EXC120" s="200"/>
      <c r="EXD120" s="200"/>
      <c r="EXE120" s="200"/>
      <c r="EXF120" s="200"/>
      <c r="EXG120" s="200"/>
      <c r="EXH120" s="200"/>
      <c r="EXI120" s="200"/>
      <c r="EXJ120" s="200"/>
      <c r="EXK120" s="200"/>
      <c r="EXL120" s="200"/>
      <c r="EXM120" s="200"/>
      <c r="EXN120" s="200"/>
      <c r="EXO120" s="200"/>
      <c r="EXP120" s="200"/>
      <c r="EXQ120" s="200"/>
      <c r="EXR120" s="200"/>
      <c r="EXS120" s="200"/>
      <c r="EXT120" s="200"/>
      <c r="EXU120" s="200"/>
      <c r="EXV120" s="200"/>
      <c r="EXW120" s="200"/>
      <c r="EXX120" s="200"/>
      <c r="EXY120" s="200"/>
      <c r="EXZ120" s="200"/>
      <c r="EYA120" s="200"/>
      <c r="EYB120" s="200"/>
      <c r="EYC120" s="200"/>
      <c r="EYD120" s="200"/>
      <c r="EYE120" s="200"/>
      <c r="EYF120" s="200"/>
      <c r="EYG120" s="200"/>
      <c r="EYH120" s="200"/>
      <c r="EYI120" s="200"/>
      <c r="EYJ120" s="200"/>
      <c r="EYK120" s="200"/>
      <c r="EYL120" s="200"/>
      <c r="EYM120" s="200"/>
      <c r="EYN120" s="200"/>
      <c r="EYO120" s="200"/>
      <c r="EYP120" s="200"/>
      <c r="EYQ120" s="200"/>
      <c r="EYR120" s="200"/>
      <c r="EYS120" s="200"/>
      <c r="EYT120" s="200"/>
      <c r="EYU120" s="200"/>
      <c r="EYV120" s="200"/>
      <c r="EYW120" s="200"/>
      <c r="EYX120" s="200"/>
      <c r="EYY120" s="200"/>
      <c r="EYZ120" s="200"/>
      <c r="EZA120" s="200"/>
      <c r="EZB120" s="200"/>
      <c r="EZC120" s="200"/>
      <c r="EZD120" s="200"/>
      <c r="EZE120" s="200"/>
      <c r="EZF120" s="200"/>
      <c r="EZG120" s="200"/>
      <c r="EZH120" s="200"/>
      <c r="EZI120" s="200"/>
      <c r="EZJ120" s="200"/>
      <c r="EZK120" s="200"/>
      <c r="EZL120" s="200"/>
      <c r="EZM120" s="200"/>
      <c r="EZN120" s="200"/>
      <c r="EZO120" s="200"/>
      <c r="EZP120" s="200"/>
      <c r="EZQ120" s="200"/>
      <c r="EZR120" s="200"/>
      <c r="EZS120" s="200"/>
      <c r="EZT120" s="200"/>
      <c r="EZU120" s="200"/>
      <c r="EZV120" s="200"/>
      <c r="EZW120" s="200"/>
      <c r="EZX120" s="200"/>
      <c r="EZY120" s="200"/>
      <c r="EZZ120" s="200"/>
      <c r="FAA120" s="200"/>
      <c r="FAB120" s="200"/>
      <c r="FAC120" s="200"/>
      <c r="FAD120" s="200"/>
      <c r="FAE120" s="200"/>
      <c r="FAF120" s="200"/>
      <c r="FAG120" s="200"/>
      <c r="FAH120" s="200"/>
      <c r="FAI120" s="200"/>
      <c r="FAJ120" s="200"/>
      <c r="FAK120" s="200"/>
      <c r="FAL120" s="200"/>
      <c r="FAM120" s="200"/>
      <c r="FAN120" s="200"/>
      <c r="FAO120" s="200"/>
      <c r="FAP120" s="200"/>
      <c r="FAQ120" s="200"/>
      <c r="FAR120" s="200"/>
      <c r="FAS120" s="200"/>
      <c r="FAT120" s="200"/>
      <c r="FAU120" s="200"/>
      <c r="FAV120" s="200"/>
      <c r="FAW120" s="200"/>
      <c r="FAX120" s="200"/>
      <c r="FAY120" s="200"/>
      <c r="FAZ120" s="200"/>
      <c r="FBA120" s="200"/>
      <c r="FBB120" s="200"/>
      <c r="FBC120" s="200"/>
      <c r="FBD120" s="200"/>
      <c r="FBE120" s="200"/>
      <c r="FBF120" s="200"/>
      <c r="FBG120" s="200"/>
      <c r="FBH120" s="200"/>
      <c r="FBI120" s="200"/>
      <c r="FBJ120" s="200"/>
      <c r="FBK120" s="200"/>
      <c r="FBL120" s="200"/>
      <c r="FBM120" s="200"/>
      <c r="FBN120" s="200"/>
      <c r="FBO120" s="200"/>
      <c r="FBP120" s="200"/>
      <c r="FBQ120" s="200"/>
      <c r="FBR120" s="200"/>
      <c r="FBS120" s="200"/>
      <c r="FBT120" s="200"/>
      <c r="FBU120" s="200"/>
      <c r="FBV120" s="200"/>
      <c r="FBW120" s="200"/>
      <c r="FBX120" s="200"/>
      <c r="FBY120" s="200"/>
      <c r="FBZ120" s="200"/>
      <c r="FCA120" s="200"/>
      <c r="FCB120" s="200"/>
      <c r="FCC120" s="200"/>
      <c r="FCD120" s="200"/>
      <c r="FCE120" s="200"/>
      <c r="FCF120" s="200"/>
      <c r="FCG120" s="200"/>
      <c r="FCH120" s="200"/>
      <c r="FCI120" s="200"/>
      <c r="FCJ120" s="200"/>
      <c r="FCK120" s="200"/>
      <c r="FCL120" s="200"/>
      <c r="FCM120" s="200"/>
      <c r="FCN120" s="200"/>
      <c r="FCO120" s="200"/>
      <c r="FCP120" s="200"/>
      <c r="FCQ120" s="200"/>
      <c r="FCR120" s="200"/>
      <c r="FCS120" s="200"/>
      <c r="FCT120" s="200"/>
      <c r="FCU120" s="200"/>
      <c r="FCV120" s="200"/>
      <c r="FCW120" s="200"/>
      <c r="FCX120" s="200"/>
      <c r="FCY120" s="200"/>
      <c r="FCZ120" s="200"/>
      <c r="FDA120" s="200"/>
      <c r="FDB120" s="200"/>
      <c r="FDC120" s="200"/>
      <c r="FDD120" s="200"/>
      <c r="FDE120" s="200"/>
      <c r="FDF120" s="200"/>
      <c r="FDG120" s="200"/>
      <c r="FDH120" s="200"/>
      <c r="FDI120" s="200"/>
      <c r="FDJ120" s="200"/>
      <c r="FDK120" s="200"/>
      <c r="FDL120" s="200"/>
      <c r="FDM120" s="200"/>
      <c r="FDN120" s="200"/>
      <c r="FDO120" s="200"/>
      <c r="FDP120" s="200"/>
      <c r="FDQ120" s="200"/>
      <c r="FDR120" s="200"/>
      <c r="FDS120" s="200"/>
      <c r="FDT120" s="200"/>
      <c r="FDU120" s="200"/>
      <c r="FDV120" s="200"/>
      <c r="FDW120" s="200"/>
      <c r="FDX120" s="200"/>
      <c r="FDY120" s="200"/>
      <c r="FDZ120" s="200"/>
      <c r="FEA120" s="200"/>
      <c r="FEB120" s="200"/>
      <c r="FEC120" s="200"/>
      <c r="FED120" s="200"/>
      <c r="FEE120" s="200"/>
      <c r="FEF120" s="200"/>
      <c r="FEG120" s="200"/>
      <c r="FEH120" s="200"/>
      <c r="FEI120" s="200"/>
      <c r="FEJ120" s="200"/>
      <c r="FEK120" s="200"/>
      <c r="FEL120" s="200"/>
      <c r="FEM120" s="200"/>
      <c r="FEN120" s="200"/>
      <c r="FEO120" s="200"/>
      <c r="FEP120" s="200"/>
      <c r="FEQ120" s="200"/>
      <c r="FER120" s="200"/>
      <c r="FES120" s="200"/>
      <c r="FET120" s="200"/>
      <c r="FEU120" s="200"/>
      <c r="FEV120" s="200"/>
      <c r="FEW120" s="200"/>
      <c r="FEX120" s="200"/>
      <c r="FEY120" s="200"/>
      <c r="FEZ120" s="200"/>
      <c r="FFA120" s="200"/>
      <c r="FFB120" s="200"/>
      <c r="FFC120" s="200"/>
      <c r="FFD120" s="200"/>
      <c r="FFE120" s="200"/>
      <c r="FFF120" s="200"/>
      <c r="FFG120" s="200"/>
      <c r="FFH120" s="200"/>
      <c r="FFI120" s="200"/>
      <c r="FFJ120" s="200"/>
      <c r="FFK120" s="200"/>
      <c r="FFL120" s="200"/>
      <c r="FFM120" s="200"/>
      <c r="FFN120" s="200"/>
      <c r="FFO120" s="200"/>
      <c r="FFP120" s="200"/>
      <c r="FFQ120" s="200"/>
      <c r="FFR120" s="200"/>
      <c r="FFS120" s="200"/>
      <c r="FFT120" s="200"/>
      <c r="FFU120" s="200"/>
      <c r="FFV120" s="200"/>
      <c r="FFW120" s="200"/>
      <c r="FFX120" s="200"/>
      <c r="FFY120" s="200"/>
      <c r="FFZ120" s="200"/>
      <c r="FGA120" s="200"/>
      <c r="FGB120" s="200"/>
      <c r="FGC120" s="200"/>
      <c r="FGD120" s="200"/>
      <c r="FGE120" s="200"/>
      <c r="FGF120" s="200"/>
      <c r="FGG120" s="200"/>
      <c r="FGH120" s="200"/>
      <c r="FGI120" s="200"/>
      <c r="FGJ120" s="200"/>
      <c r="FGK120" s="200"/>
      <c r="FGL120" s="200"/>
      <c r="FGM120" s="200"/>
      <c r="FGN120" s="200"/>
      <c r="FGO120" s="200"/>
      <c r="FGP120" s="200"/>
      <c r="FGQ120" s="200"/>
      <c r="FGR120" s="200"/>
      <c r="FGS120" s="200"/>
      <c r="FGT120" s="200"/>
      <c r="FGU120" s="200"/>
      <c r="FGV120" s="200"/>
      <c r="FGW120" s="200"/>
      <c r="FGX120" s="200"/>
      <c r="FGY120" s="200"/>
      <c r="FGZ120" s="200"/>
      <c r="FHA120" s="200"/>
      <c r="FHB120" s="200"/>
      <c r="FHC120" s="200"/>
      <c r="FHD120" s="200"/>
      <c r="FHE120" s="200"/>
      <c r="FHF120" s="200"/>
      <c r="FHG120" s="200"/>
      <c r="FHH120" s="200"/>
      <c r="FHI120" s="200"/>
      <c r="FHJ120" s="200"/>
      <c r="FHK120" s="200"/>
      <c r="FHL120" s="200"/>
      <c r="FHM120" s="200"/>
      <c r="FHN120" s="200"/>
      <c r="FHO120" s="200"/>
      <c r="FHP120" s="200"/>
      <c r="FHQ120" s="200"/>
      <c r="FHR120" s="200"/>
      <c r="FHS120" s="200"/>
      <c r="FHT120" s="200"/>
      <c r="FHU120" s="200"/>
      <c r="FHV120" s="200"/>
      <c r="FHW120" s="200"/>
      <c r="FHX120" s="200"/>
      <c r="FHY120" s="200"/>
      <c r="FHZ120" s="200"/>
      <c r="FIA120" s="200"/>
      <c r="FIB120" s="200"/>
      <c r="FIC120" s="200"/>
      <c r="FID120" s="200"/>
      <c r="FIE120" s="200"/>
      <c r="FIF120" s="200"/>
      <c r="FIG120" s="200"/>
      <c r="FIH120" s="200"/>
      <c r="FII120" s="200"/>
      <c r="FIJ120" s="200"/>
      <c r="FIK120" s="200"/>
      <c r="FIL120" s="200"/>
      <c r="FIM120" s="200"/>
      <c r="FIN120" s="200"/>
      <c r="FIO120" s="200"/>
      <c r="FIP120" s="200"/>
      <c r="FIQ120" s="200"/>
      <c r="FIR120" s="200"/>
      <c r="FIS120" s="200"/>
      <c r="FIT120" s="200"/>
      <c r="FIU120" s="200"/>
      <c r="FIV120" s="200"/>
      <c r="FIW120" s="200"/>
      <c r="FIX120" s="200"/>
      <c r="FIY120" s="200"/>
      <c r="FIZ120" s="200"/>
      <c r="FJA120" s="200"/>
      <c r="FJB120" s="200"/>
      <c r="FJC120" s="200"/>
      <c r="FJD120" s="200"/>
      <c r="FJE120" s="200"/>
      <c r="FJF120" s="200"/>
      <c r="FJG120" s="200"/>
      <c r="FJH120" s="200"/>
      <c r="FJI120" s="200"/>
      <c r="FJJ120" s="200"/>
      <c r="FJK120" s="200"/>
      <c r="FJL120" s="200"/>
      <c r="FJM120" s="200"/>
      <c r="FJN120" s="200"/>
      <c r="FJO120" s="200"/>
      <c r="FJP120" s="200"/>
      <c r="FJQ120" s="200"/>
      <c r="FJR120" s="200"/>
      <c r="FJS120" s="200"/>
      <c r="FJT120" s="200"/>
      <c r="FJU120" s="200"/>
      <c r="FJV120" s="200"/>
      <c r="FJW120" s="200"/>
      <c r="FJX120" s="200"/>
      <c r="FJY120" s="200"/>
      <c r="FJZ120" s="200"/>
      <c r="FKA120" s="200"/>
      <c r="FKB120" s="200"/>
      <c r="FKC120" s="200"/>
      <c r="FKD120" s="200"/>
      <c r="FKE120" s="200"/>
      <c r="FKF120" s="200"/>
      <c r="FKG120" s="200"/>
      <c r="FKH120" s="200"/>
      <c r="FKI120" s="200"/>
      <c r="FKJ120" s="200"/>
      <c r="FKK120" s="200"/>
      <c r="FKL120" s="200"/>
      <c r="FKM120" s="200"/>
      <c r="FKN120" s="200"/>
      <c r="FKO120" s="200"/>
      <c r="FKP120" s="200"/>
      <c r="FKQ120" s="200"/>
      <c r="FKR120" s="200"/>
      <c r="FKS120" s="200"/>
      <c r="FKT120" s="200"/>
      <c r="FKU120" s="200"/>
      <c r="FKV120" s="200"/>
      <c r="FKW120" s="200"/>
      <c r="FKX120" s="200"/>
      <c r="FKY120" s="200"/>
      <c r="FKZ120" s="200"/>
      <c r="FLA120" s="200"/>
      <c r="FLB120" s="200"/>
      <c r="FLC120" s="200"/>
      <c r="FLD120" s="200"/>
      <c r="FLE120" s="200"/>
      <c r="FLF120" s="200"/>
      <c r="FLG120" s="200"/>
      <c r="FLH120" s="200"/>
      <c r="FLI120" s="200"/>
      <c r="FLJ120" s="200"/>
      <c r="FLK120" s="200"/>
      <c r="FLL120" s="200"/>
      <c r="FLM120" s="200"/>
      <c r="FLN120" s="200"/>
      <c r="FLO120" s="200"/>
      <c r="FLP120" s="200"/>
      <c r="FLQ120" s="200"/>
      <c r="FLR120" s="200"/>
      <c r="FLS120" s="200"/>
      <c r="FLT120" s="200"/>
      <c r="FLU120" s="200"/>
      <c r="FLV120" s="200"/>
      <c r="FLW120" s="200"/>
      <c r="FLX120" s="200"/>
      <c r="FLY120" s="200"/>
      <c r="FLZ120" s="200"/>
      <c r="FMA120" s="200"/>
      <c r="FMB120" s="200"/>
      <c r="FMC120" s="200"/>
      <c r="FMD120" s="200"/>
      <c r="FME120" s="200"/>
      <c r="FMF120" s="200"/>
      <c r="FMG120" s="200"/>
      <c r="FMH120" s="200"/>
      <c r="FMI120" s="200"/>
      <c r="FMJ120" s="200"/>
      <c r="FMK120" s="200"/>
      <c r="FML120" s="200"/>
      <c r="FMM120" s="200"/>
      <c r="FMN120" s="200"/>
      <c r="FMO120" s="200"/>
      <c r="FMP120" s="200"/>
      <c r="FMQ120" s="200"/>
      <c r="FMR120" s="200"/>
      <c r="FMS120" s="200"/>
      <c r="FMT120" s="200"/>
      <c r="FMU120" s="200"/>
      <c r="FMV120" s="200"/>
      <c r="FMW120" s="200"/>
      <c r="FMX120" s="200"/>
      <c r="FMY120" s="200"/>
      <c r="FMZ120" s="200"/>
      <c r="FNA120" s="200"/>
      <c r="FNB120" s="200"/>
      <c r="FNC120" s="200"/>
      <c r="FND120" s="200"/>
      <c r="FNE120" s="200"/>
      <c r="FNF120" s="200"/>
      <c r="FNG120" s="200"/>
      <c r="FNH120" s="200"/>
      <c r="FNI120" s="200"/>
      <c r="FNJ120" s="200"/>
      <c r="FNK120" s="200"/>
      <c r="FNL120" s="200"/>
      <c r="FNM120" s="200"/>
      <c r="FNN120" s="200"/>
      <c r="FNO120" s="200"/>
      <c r="FNP120" s="200"/>
      <c r="FNQ120" s="200"/>
      <c r="FNR120" s="200"/>
      <c r="FNS120" s="200"/>
      <c r="FNT120" s="200"/>
      <c r="FNU120" s="200"/>
      <c r="FNV120" s="200"/>
      <c r="FNW120" s="200"/>
      <c r="FNX120" s="200"/>
      <c r="FNY120" s="200"/>
      <c r="FNZ120" s="200"/>
      <c r="FOA120" s="200"/>
      <c r="FOB120" s="200"/>
      <c r="FOC120" s="200"/>
      <c r="FOD120" s="200"/>
      <c r="FOE120" s="200"/>
      <c r="FOF120" s="200"/>
      <c r="FOG120" s="200"/>
      <c r="FOH120" s="200"/>
      <c r="FOI120" s="200"/>
      <c r="FOJ120" s="200"/>
      <c r="FOK120" s="200"/>
      <c r="FOL120" s="200"/>
      <c r="FOM120" s="200"/>
      <c r="FON120" s="200"/>
      <c r="FOO120" s="200"/>
      <c r="FOP120" s="200"/>
      <c r="FOQ120" s="200"/>
      <c r="FOR120" s="200"/>
      <c r="FOS120" s="200"/>
      <c r="FOT120" s="200"/>
      <c r="FOU120" s="200"/>
      <c r="FOV120" s="200"/>
      <c r="FOW120" s="200"/>
      <c r="FOX120" s="200"/>
      <c r="FOY120" s="200"/>
      <c r="FOZ120" s="200"/>
      <c r="FPA120" s="200"/>
      <c r="FPB120" s="200"/>
      <c r="FPC120" s="200"/>
      <c r="FPD120" s="200"/>
      <c r="FPE120" s="200"/>
      <c r="FPF120" s="200"/>
      <c r="FPG120" s="200"/>
      <c r="FPH120" s="200"/>
      <c r="FPI120" s="200"/>
      <c r="FPJ120" s="200"/>
      <c r="FPK120" s="200"/>
      <c r="FPL120" s="200"/>
      <c r="FPM120" s="200"/>
      <c r="FPN120" s="200"/>
      <c r="FPO120" s="200"/>
      <c r="FPP120" s="200"/>
      <c r="FPQ120" s="200"/>
      <c r="FPR120" s="200"/>
      <c r="FPS120" s="200"/>
      <c r="FPT120" s="200"/>
      <c r="FPU120" s="200"/>
      <c r="FPV120" s="200"/>
      <c r="FPW120" s="200"/>
      <c r="FPX120" s="200"/>
      <c r="FPY120" s="200"/>
      <c r="FPZ120" s="200"/>
      <c r="FQA120" s="200"/>
      <c r="FQB120" s="200"/>
      <c r="FQC120" s="200"/>
      <c r="FQD120" s="200"/>
      <c r="FQE120" s="200"/>
      <c r="FQF120" s="200"/>
      <c r="FQG120" s="200"/>
      <c r="FQH120" s="200"/>
      <c r="FQI120" s="200"/>
      <c r="FQJ120" s="200"/>
      <c r="FQK120" s="200"/>
      <c r="FQL120" s="200"/>
      <c r="FQM120" s="200"/>
      <c r="FQN120" s="200"/>
      <c r="FQO120" s="200"/>
      <c r="FQP120" s="200"/>
      <c r="FQQ120" s="200"/>
      <c r="FQR120" s="200"/>
      <c r="FQS120" s="200"/>
      <c r="FQT120" s="200"/>
      <c r="FQU120" s="200"/>
      <c r="FQV120" s="200"/>
      <c r="FQW120" s="200"/>
      <c r="FQX120" s="200"/>
      <c r="FQY120" s="200"/>
      <c r="FQZ120" s="200"/>
      <c r="FRA120" s="200"/>
      <c r="FRB120" s="200"/>
      <c r="FRC120" s="200"/>
      <c r="FRD120" s="200"/>
      <c r="FRE120" s="200"/>
      <c r="FRF120" s="200"/>
      <c r="FRG120" s="200"/>
      <c r="FRH120" s="200"/>
      <c r="FRI120" s="200"/>
      <c r="FRJ120" s="200"/>
      <c r="FRK120" s="200"/>
      <c r="FRL120" s="200"/>
      <c r="FRM120" s="200"/>
      <c r="FRN120" s="200"/>
      <c r="FRO120" s="200"/>
      <c r="FRP120" s="200"/>
      <c r="FRQ120" s="200"/>
      <c r="FRR120" s="200"/>
      <c r="FRS120" s="200"/>
      <c r="FRT120" s="200"/>
      <c r="FRU120" s="200"/>
      <c r="FRV120" s="200"/>
      <c r="FRW120" s="200"/>
      <c r="FRX120" s="200"/>
      <c r="FRY120" s="200"/>
      <c r="FRZ120" s="200"/>
      <c r="FSA120" s="200"/>
      <c r="FSB120" s="200"/>
      <c r="FSC120" s="200"/>
      <c r="FSD120" s="200"/>
      <c r="FSE120" s="200"/>
      <c r="FSF120" s="200"/>
      <c r="FSG120" s="200"/>
      <c r="FSH120" s="200"/>
      <c r="FSI120" s="200"/>
      <c r="FSJ120" s="200"/>
      <c r="FSK120" s="200"/>
      <c r="FSL120" s="200"/>
      <c r="FSM120" s="200"/>
      <c r="FSN120" s="200"/>
      <c r="FSO120" s="200"/>
      <c r="FSP120" s="200"/>
      <c r="FSQ120" s="200"/>
      <c r="FSR120" s="200"/>
      <c r="FSS120" s="200"/>
      <c r="FST120" s="200"/>
      <c r="FSU120" s="200"/>
      <c r="FSV120" s="200"/>
      <c r="FSW120" s="200"/>
      <c r="FSX120" s="200"/>
      <c r="FSY120" s="200"/>
      <c r="FSZ120" s="200"/>
      <c r="FTA120" s="200"/>
      <c r="FTB120" s="200"/>
      <c r="FTC120" s="200"/>
      <c r="FTD120" s="200"/>
      <c r="FTE120" s="200"/>
      <c r="FTF120" s="200"/>
      <c r="FTG120" s="200"/>
      <c r="FTH120" s="200"/>
      <c r="FTI120" s="200"/>
      <c r="FTJ120" s="200"/>
      <c r="FTK120" s="200"/>
      <c r="FTL120" s="200"/>
      <c r="FTM120" s="200"/>
      <c r="FTN120" s="200"/>
      <c r="FTO120" s="200"/>
      <c r="FTP120" s="200"/>
      <c r="FTQ120" s="200"/>
      <c r="FTR120" s="200"/>
      <c r="FTS120" s="200"/>
      <c r="FTT120" s="200"/>
      <c r="FTU120" s="200"/>
      <c r="FTV120" s="200"/>
      <c r="FTW120" s="200"/>
      <c r="FTX120" s="200"/>
      <c r="FTY120" s="200"/>
      <c r="FTZ120" s="200"/>
      <c r="FUA120" s="200"/>
      <c r="FUB120" s="200"/>
      <c r="FUC120" s="200"/>
      <c r="FUD120" s="200"/>
      <c r="FUE120" s="200"/>
      <c r="FUF120" s="200"/>
      <c r="FUG120" s="200"/>
      <c r="FUH120" s="200"/>
      <c r="FUI120" s="200"/>
      <c r="FUJ120" s="200"/>
      <c r="FUK120" s="200"/>
      <c r="FUL120" s="200"/>
      <c r="FUM120" s="200"/>
      <c r="FUN120" s="200"/>
      <c r="FUO120" s="200"/>
      <c r="FUP120" s="200"/>
      <c r="FUQ120" s="200"/>
      <c r="FUR120" s="200"/>
      <c r="FUS120" s="200"/>
      <c r="FUT120" s="200"/>
      <c r="FUU120" s="200"/>
      <c r="FUV120" s="200"/>
      <c r="FUW120" s="200"/>
      <c r="FUX120" s="200"/>
      <c r="FUY120" s="200"/>
      <c r="FUZ120" s="200"/>
      <c r="FVA120" s="200"/>
      <c r="FVB120" s="200"/>
      <c r="FVC120" s="200"/>
      <c r="FVD120" s="200"/>
      <c r="FVE120" s="200"/>
      <c r="FVF120" s="200"/>
      <c r="FVG120" s="200"/>
      <c r="FVH120" s="200"/>
      <c r="FVI120" s="200"/>
      <c r="FVJ120" s="200"/>
      <c r="FVK120" s="200"/>
      <c r="FVL120" s="200"/>
      <c r="FVM120" s="200"/>
      <c r="FVN120" s="200"/>
      <c r="FVO120" s="200"/>
      <c r="FVP120" s="200"/>
      <c r="FVQ120" s="200"/>
      <c r="FVR120" s="200"/>
      <c r="FVS120" s="200"/>
      <c r="FVT120" s="200"/>
      <c r="FVU120" s="200"/>
      <c r="FVV120" s="200"/>
      <c r="FVW120" s="200"/>
      <c r="FVX120" s="200"/>
      <c r="FVY120" s="200"/>
      <c r="FVZ120" s="200"/>
      <c r="FWA120" s="200"/>
      <c r="FWB120" s="200"/>
      <c r="FWC120" s="200"/>
      <c r="FWD120" s="200"/>
      <c r="FWE120" s="200"/>
      <c r="FWF120" s="200"/>
      <c r="FWG120" s="200"/>
      <c r="FWH120" s="200"/>
      <c r="FWI120" s="200"/>
      <c r="FWJ120" s="200"/>
      <c r="FWK120" s="200"/>
      <c r="FWL120" s="200"/>
      <c r="FWM120" s="200"/>
      <c r="FWN120" s="200"/>
      <c r="FWO120" s="200"/>
      <c r="FWP120" s="200"/>
      <c r="FWQ120" s="200"/>
      <c r="FWR120" s="200"/>
      <c r="FWS120" s="200"/>
      <c r="FWT120" s="200"/>
      <c r="FWU120" s="200"/>
      <c r="FWV120" s="200"/>
      <c r="FWW120" s="200"/>
      <c r="FWX120" s="200"/>
      <c r="FWY120" s="200"/>
      <c r="FWZ120" s="200"/>
      <c r="FXA120" s="200"/>
      <c r="FXB120" s="200"/>
      <c r="FXC120" s="200"/>
      <c r="FXD120" s="200"/>
      <c r="FXE120" s="200"/>
      <c r="FXF120" s="200"/>
      <c r="FXG120" s="200"/>
      <c r="FXH120" s="200"/>
      <c r="FXI120" s="200"/>
      <c r="FXJ120" s="200"/>
      <c r="FXK120" s="200"/>
      <c r="FXL120" s="200"/>
      <c r="FXM120" s="200"/>
      <c r="FXN120" s="200"/>
      <c r="FXO120" s="200"/>
      <c r="FXP120" s="200"/>
      <c r="FXQ120" s="200"/>
      <c r="FXR120" s="200"/>
      <c r="FXS120" s="200"/>
      <c r="FXT120" s="200"/>
      <c r="FXU120" s="200"/>
      <c r="FXV120" s="200"/>
      <c r="FXW120" s="200"/>
      <c r="FXX120" s="200"/>
      <c r="FXY120" s="200"/>
      <c r="FXZ120" s="200"/>
      <c r="FYA120" s="200"/>
      <c r="FYB120" s="200"/>
      <c r="FYC120" s="200"/>
      <c r="FYD120" s="200"/>
      <c r="FYE120" s="200"/>
      <c r="FYF120" s="200"/>
      <c r="FYG120" s="200"/>
      <c r="FYH120" s="200"/>
      <c r="FYI120" s="200"/>
      <c r="FYJ120" s="200"/>
      <c r="FYK120" s="200"/>
      <c r="FYL120" s="200"/>
      <c r="FYM120" s="200"/>
      <c r="FYN120" s="200"/>
      <c r="FYO120" s="200"/>
      <c r="FYP120" s="200"/>
      <c r="FYQ120" s="200"/>
      <c r="FYR120" s="200"/>
      <c r="FYS120" s="200"/>
      <c r="FYT120" s="200"/>
      <c r="FYU120" s="200"/>
      <c r="FYV120" s="200"/>
      <c r="FYW120" s="200"/>
      <c r="FYX120" s="200"/>
      <c r="FYY120" s="200"/>
      <c r="FYZ120" s="200"/>
      <c r="FZA120" s="200"/>
      <c r="FZB120" s="200"/>
      <c r="FZC120" s="200"/>
      <c r="FZD120" s="200"/>
      <c r="FZE120" s="200"/>
      <c r="FZF120" s="200"/>
      <c r="FZG120" s="200"/>
      <c r="FZH120" s="200"/>
      <c r="FZI120" s="200"/>
      <c r="FZJ120" s="200"/>
      <c r="FZK120" s="200"/>
      <c r="FZL120" s="200"/>
      <c r="FZM120" s="200"/>
      <c r="FZN120" s="200"/>
      <c r="FZO120" s="200"/>
      <c r="FZP120" s="200"/>
      <c r="FZQ120" s="200"/>
      <c r="FZR120" s="200"/>
      <c r="FZS120" s="200"/>
      <c r="FZT120" s="200"/>
      <c r="FZU120" s="200"/>
      <c r="FZV120" s="200"/>
      <c r="FZW120" s="200"/>
      <c r="FZX120" s="200"/>
      <c r="FZY120" s="200"/>
      <c r="FZZ120" s="200"/>
      <c r="GAA120" s="200"/>
      <c r="GAB120" s="200"/>
      <c r="GAC120" s="200"/>
      <c r="GAD120" s="200"/>
      <c r="GAE120" s="200"/>
      <c r="GAF120" s="200"/>
      <c r="GAG120" s="200"/>
      <c r="GAH120" s="200"/>
      <c r="GAI120" s="200"/>
      <c r="GAJ120" s="200"/>
      <c r="GAK120" s="200"/>
      <c r="GAL120" s="200"/>
      <c r="GAM120" s="200"/>
      <c r="GAN120" s="200"/>
      <c r="GAO120" s="200"/>
      <c r="GAP120" s="200"/>
      <c r="GAQ120" s="200"/>
      <c r="GAR120" s="200"/>
      <c r="GAS120" s="200"/>
      <c r="GAT120" s="200"/>
      <c r="GAU120" s="200"/>
      <c r="GAV120" s="200"/>
      <c r="GAW120" s="200"/>
      <c r="GAX120" s="200"/>
      <c r="GAY120" s="200"/>
      <c r="GAZ120" s="200"/>
      <c r="GBA120" s="200"/>
      <c r="GBB120" s="200"/>
      <c r="GBC120" s="200"/>
      <c r="GBD120" s="200"/>
      <c r="GBE120" s="200"/>
      <c r="GBF120" s="200"/>
      <c r="GBG120" s="200"/>
      <c r="GBH120" s="200"/>
      <c r="GBI120" s="200"/>
      <c r="GBJ120" s="200"/>
      <c r="GBK120" s="200"/>
      <c r="GBL120" s="200"/>
      <c r="GBM120" s="200"/>
      <c r="GBN120" s="200"/>
      <c r="GBO120" s="200"/>
      <c r="GBP120" s="200"/>
      <c r="GBQ120" s="200"/>
      <c r="GBR120" s="200"/>
      <c r="GBS120" s="200"/>
      <c r="GBT120" s="200"/>
      <c r="GBU120" s="200"/>
      <c r="GBV120" s="200"/>
      <c r="GBW120" s="200"/>
      <c r="GBX120" s="200"/>
      <c r="GBY120" s="200"/>
      <c r="GBZ120" s="200"/>
      <c r="GCA120" s="200"/>
      <c r="GCB120" s="200"/>
      <c r="GCC120" s="200"/>
      <c r="GCD120" s="200"/>
      <c r="GCE120" s="200"/>
      <c r="GCF120" s="200"/>
      <c r="GCG120" s="200"/>
      <c r="GCH120" s="200"/>
      <c r="GCI120" s="200"/>
      <c r="GCJ120" s="200"/>
      <c r="GCK120" s="200"/>
      <c r="GCL120" s="200"/>
      <c r="GCM120" s="200"/>
      <c r="GCN120" s="200"/>
      <c r="GCO120" s="200"/>
      <c r="GCP120" s="200"/>
      <c r="GCQ120" s="200"/>
      <c r="GCR120" s="200"/>
      <c r="GCS120" s="200"/>
      <c r="GCT120" s="200"/>
      <c r="GCU120" s="200"/>
      <c r="GCV120" s="200"/>
      <c r="GCW120" s="200"/>
      <c r="GCX120" s="200"/>
      <c r="GCY120" s="200"/>
      <c r="GCZ120" s="200"/>
      <c r="GDA120" s="200"/>
      <c r="GDB120" s="200"/>
      <c r="GDC120" s="200"/>
      <c r="GDD120" s="200"/>
      <c r="GDE120" s="200"/>
      <c r="GDF120" s="200"/>
      <c r="GDG120" s="200"/>
      <c r="GDH120" s="200"/>
      <c r="GDI120" s="200"/>
      <c r="GDJ120" s="200"/>
      <c r="GDK120" s="200"/>
      <c r="GDL120" s="200"/>
      <c r="GDM120" s="200"/>
      <c r="GDN120" s="200"/>
      <c r="GDO120" s="200"/>
      <c r="GDP120" s="200"/>
      <c r="GDQ120" s="200"/>
      <c r="GDR120" s="200"/>
      <c r="GDS120" s="200"/>
      <c r="GDT120" s="200"/>
      <c r="GDU120" s="200"/>
      <c r="GDV120" s="200"/>
      <c r="GDW120" s="200"/>
      <c r="GDX120" s="200"/>
      <c r="GDY120" s="200"/>
      <c r="GDZ120" s="200"/>
      <c r="GEA120" s="200"/>
      <c r="GEB120" s="200"/>
      <c r="GEC120" s="200"/>
      <c r="GED120" s="200"/>
      <c r="GEE120" s="200"/>
      <c r="GEF120" s="200"/>
      <c r="GEG120" s="200"/>
      <c r="GEH120" s="200"/>
      <c r="GEI120" s="200"/>
      <c r="GEJ120" s="200"/>
      <c r="GEK120" s="200"/>
      <c r="GEL120" s="200"/>
      <c r="GEM120" s="200"/>
      <c r="GEN120" s="200"/>
      <c r="GEO120" s="200"/>
      <c r="GEP120" s="200"/>
      <c r="GEQ120" s="200"/>
      <c r="GER120" s="200"/>
      <c r="GES120" s="200"/>
      <c r="GET120" s="200"/>
      <c r="GEU120" s="200"/>
      <c r="GEV120" s="200"/>
      <c r="GEW120" s="200"/>
      <c r="GEX120" s="200"/>
      <c r="GEY120" s="200"/>
      <c r="GEZ120" s="200"/>
      <c r="GFA120" s="200"/>
      <c r="GFB120" s="200"/>
      <c r="GFC120" s="200"/>
      <c r="GFD120" s="200"/>
      <c r="GFE120" s="200"/>
      <c r="GFF120" s="200"/>
      <c r="GFG120" s="200"/>
      <c r="GFH120" s="200"/>
      <c r="GFI120" s="200"/>
      <c r="GFJ120" s="200"/>
      <c r="GFK120" s="200"/>
      <c r="GFL120" s="200"/>
      <c r="GFM120" s="200"/>
      <c r="GFN120" s="200"/>
      <c r="GFO120" s="200"/>
      <c r="GFP120" s="200"/>
      <c r="GFQ120" s="200"/>
      <c r="GFR120" s="200"/>
      <c r="GFS120" s="200"/>
      <c r="GFT120" s="200"/>
      <c r="GFU120" s="200"/>
      <c r="GFV120" s="200"/>
      <c r="GFW120" s="200"/>
      <c r="GFX120" s="200"/>
      <c r="GFY120" s="200"/>
      <c r="GFZ120" s="200"/>
      <c r="GGA120" s="200"/>
      <c r="GGB120" s="200"/>
      <c r="GGC120" s="200"/>
      <c r="GGD120" s="200"/>
      <c r="GGE120" s="200"/>
      <c r="GGF120" s="200"/>
      <c r="GGG120" s="200"/>
      <c r="GGH120" s="200"/>
      <c r="GGI120" s="200"/>
      <c r="GGJ120" s="200"/>
      <c r="GGK120" s="200"/>
      <c r="GGL120" s="200"/>
      <c r="GGM120" s="200"/>
      <c r="GGN120" s="200"/>
      <c r="GGO120" s="200"/>
      <c r="GGP120" s="200"/>
      <c r="GGQ120" s="200"/>
      <c r="GGR120" s="200"/>
      <c r="GGS120" s="200"/>
      <c r="GGT120" s="200"/>
      <c r="GGU120" s="200"/>
      <c r="GGV120" s="200"/>
      <c r="GGW120" s="200"/>
      <c r="GGX120" s="200"/>
      <c r="GGY120" s="200"/>
      <c r="GGZ120" s="200"/>
      <c r="GHA120" s="200"/>
      <c r="GHB120" s="200"/>
      <c r="GHC120" s="200"/>
      <c r="GHD120" s="200"/>
      <c r="GHE120" s="200"/>
      <c r="GHF120" s="200"/>
      <c r="GHG120" s="200"/>
      <c r="GHH120" s="200"/>
      <c r="GHI120" s="200"/>
      <c r="GHJ120" s="200"/>
      <c r="GHK120" s="200"/>
      <c r="GHL120" s="200"/>
      <c r="GHM120" s="200"/>
      <c r="GHN120" s="200"/>
      <c r="GHO120" s="200"/>
      <c r="GHP120" s="200"/>
      <c r="GHQ120" s="200"/>
      <c r="GHR120" s="200"/>
      <c r="GHS120" s="200"/>
      <c r="GHT120" s="200"/>
      <c r="GHU120" s="200"/>
      <c r="GHV120" s="200"/>
      <c r="GHW120" s="200"/>
      <c r="GHX120" s="200"/>
      <c r="GHY120" s="200"/>
      <c r="GHZ120" s="200"/>
      <c r="GIA120" s="200"/>
      <c r="GIB120" s="200"/>
      <c r="GIC120" s="200"/>
      <c r="GID120" s="200"/>
      <c r="GIE120" s="200"/>
      <c r="GIF120" s="200"/>
      <c r="GIG120" s="200"/>
      <c r="GIH120" s="200"/>
      <c r="GII120" s="200"/>
      <c r="GIJ120" s="200"/>
      <c r="GIK120" s="200"/>
      <c r="GIL120" s="200"/>
      <c r="GIM120" s="200"/>
      <c r="GIN120" s="200"/>
      <c r="GIO120" s="200"/>
      <c r="GIP120" s="200"/>
      <c r="GIQ120" s="200"/>
      <c r="GIR120" s="200"/>
      <c r="GIS120" s="200"/>
      <c r="GIT120" s="200"/>
      <c r="GIU120" s="200"/>
      <c r="GIV120" s="200"/>
      <c r="GIW120" s="200"/>
      <c r="GIX120" s="200"/>
      <c r="GIY120" s="200"/>
      <c r="GIZ120" s="200"/>
      <c r="GJA120" s="200"/>
      <c r="GJB120" s="200"/>
      <c r="GJC120" s="200"/>
      <c r="GJD120" s="200"/>
      <c r="GJE120" s="200"/>
      <c r="GJF120" s="200"/>
      <c r="GJG120" s="200"/>
      <c r="GJH120" s="200"/>
      <c r="GJI120" s="200"/>
      <c r="GJJ120" s="200"/>
      <c r="GJK120" s="200"/>
      <c r="GJL120" s="200"/>
      <c r="GJM120" s="200"/>
      <c r="GJN120" s="200"/>
      <c r="GJO120" s="200"/>
      <c r="GJP120" s="200"/>
      <c r="GJQ120" s="200"/>
      <c r="GJR120" s="200"/>
      <c r="GJS120" s="200"/>
      <c r="GJT120" s="200"/>
      <c r="GJU120" s="200"/>
      <c r="GJV120" s="200"/>
      <c r="GJW120" s="200"/>
      <c r="GJX120" s="200"/>
      <c r="GJY120" s="200"/>
      <c r="GJZ120" s="200"/>
      <c r="GKA120" s="200"/>
      <c r="GKB120" s="200"/>
      <c r="GKC120" s="200"/>
      <c r="GKD120" s="200"/>
      <c r="GKE120" s="200"/>
      <c r="GKF120" s="200"/>
      <c r="GKG120" s="200"/>
      <c r="GKH120" s="200"/>
      <c r="GKI120" s="200"/>
      <c r="GKJ120" s="200"/>
      <c r="GKK120" s="200"/>
      <c r="GKL120" s="200"/>
      <c r="GKM120" s="200"/>
      <c r="GKN120" s="200"/>
      <c r="GKO120" s="200"/>
      <c r="GKP120" s="200"/>
      <c r="GKQ120" s="200"/>
      <c r="GKR120" s="200"/>
      <c r="GKS120" s="200"/>
      <c r="GKT120" s="200"/>
      <c r="GKU120" s="200"/>
      <c r="GKV120" s="200"/>
      <c r="GKW120" s="200"/>
      <c r="GKX120" s="200"/>
      <c r="GKY120" s="200"/>
      <c r="GKZ120" s="200"/>
      <c r="GLA120" s="200"/>
      <c r="GLB120" s="200"/>
      <c r="GLC120" s="200"/>
      <c r="GLD120" s="200"/>
      <c r="GLE120" s="200"/>
      <c r="GLF120" s="200"/>
      <c r="GLG120" s="200"/>
      <c r="GLH120" s="200"/>
      <c r="GLI120" s="200"/>
      <c r="GLJ120" s="200"/>
      <c r="GLK120" s="200"/>
      <c r="GLL120" s="200"/>
      <c r="GLM120" s="200"/>
      <c r="GLN120" s="200"/>
      <c r="GLO120" s="200"/>
      <c r="GLP120" s="200"/>
      <c r="GLQ120" s="200"/>
      <c r="GLR120" s="200"/>
      <c r="GLS120" s="200"/>
      <c r="GLT120" s="200"/>
      <c r="GLU120" s="200"/>
      <c r="GLV120" s="200"/>
      <c r="GLW120" s="200"/>
      <c r="GLX120" s="200"/>
      <c r="GLY120" s="200"/>
      <c r="GLZ120" s="200"/>
      <c r="GMA120" s="200"/>
      <c r="GMB120" s="200"/>
      <c r="GMC120" s="200"/>
      <c r="GMD120" s="200"/>
      <c r="GME120" s="200"/>
      <c r="GMF120" s="200"/>
      <c r="GMG120" s="200"/>
      <c r="GMH120" s="200"/>
      <c r="GMI120" s="200"/>
      <c r="GMJ120" s="200"/>
      <c r="GMK120" s="200"/>
      <c r="GML120" s="200"/>
      <c r="GMM120" s="200"/>
      <c r="GMN120" s="200"/>
      <c r="GMO120" s="200"/>
      <c r="GMP120" s="200"/>
      <c r="GMQ120" s="200"/>
      <c r="GMR120" s="200"/>
      <c r="GMS120" s="200"/>
      <c r="GMT120" s="200"/>
      <c r="GMU120" s="200"/>
      <c r="GMV120" s="200"/>
      <c r="GMW120" s="200"/>
      <c r="GMX120" s="200"/>
      <c r="GMY120" s="200"/>
      <c r="GMZ120" s="200"/>
      <c r="GNA120" s="200"/>
      <c r="GNB120" s="200"/>
      <c r="GNC120" s="200"/>
      <c r="GND120" s="200"/>
      <c r="GNE120" s="200"/>
      <c r="GNF120" s="200"/>
      <c r="GNG120" s="200"/>
      <c r="GNH120" s="200"/>
      <c r="GNI120" s="200"/>
      <c r="GNJ120" s="200"/>
      <c r="GNK120" s="200"/>
      <c r="GNL120" s="200"/>
      <c r="GNM120" s="200"/>
      <c r="GNN120" s="200"/>
      <c r="GNO120" s="200"/>
      <c r="GNP120" s="200"/>
      <c r="GNQ120" s="200"/>
      <c r="GNR120" s="200"/>
      <c r="GNS120" s="200"/>
      <c r="GNT120" s="200"/>
      <c r="GNU120" s="200"/>
      <c r="GNV120" s="200"/>
      <c r="GNW120" s="200"/>
      <c r="GNX120" s="200"/>
      <c r="GNY120" s="200"/>
      <c r="GNZ120" s="200"/>
      <c r="GOA120" s="200"/>
      <c r="GOB120" s="200"/>
      <c r="GOC120" s="200"/>
      <c r="GOD120" s="200"/>
      <c r="GOE120" s="200"/>
      <c r="GOF120" s="200"/>
      <c r="GOG120" s="200"/>
      <c r="GOH120" s="200"/>
      <c r="GOI120" s="200"/>
      <c r="GOJ120" s="200"/>
      <c r="GOK120" s="200"/>
      <c r="GOL120" s="200"/>
      <c r="GOM120" s="200"/>
      <c r="GON120" s="200"/>
      <c r="GOO120" s="200"/>
      <c r="GOP120" s="200"/>
      <c r="GOQ120" s="200"/>
      <c r="GOR120" s="200"/>
      <c r="GOS120" s="200"/>
      <c r="GOT120" s="200"/>
      <c r="GOU120" s="200"/>
      <c r="GOV120" s="200"/>
      <c r="GOW120" s="200"/>
      <c r="GOX120" s="200"/>
      <c r="GOY120" s="200"/>
      <c r="GOZ120" s="200"/>
      <c r="GPA120" s="200"/>
      <c r="GPB120" s="200"/>
      <c r="GPC120" s="200"/>
      <c r="GPD120" s="200"/>
      <c r="GPE120" s="200"/>
      <c r="GPF120" s="200"/>
      <c r="GPG120" s="200"/>
      <c r="GPH120" s="200"/>
      <c r="GPI120" s="200"/>
      <c r="GPJ120" s="200"/>
      <c r="GPK120" s="200"/>
      <c r="GPL120" s="200"/>
      <c r="GPM120" s="200"/>
      <c r="GPN120" s="200"/>
      <c r="GPO120" s="200"/>
      <c r="GPP120" s="200"/>
      <c r="GPQ120" s="200"/>
      <c r="GPR120" s="200"/>
      <c r="GPS120" s="200"/>
      <c r="GPT120" s="200"/>
      <c r="GPU120" s="200"/>
      <c r="GPV120" s="200"/>
      <c r="GPW120" s="200"/>
      <c r="GPX120" s="200"/>
      <c r="GPY120" s="200"/>
      <c r="GPZ120" s="200"/>
      <c r="GQA120" s="200"/>
      <c r="GQB120" s="200"/>
      <c r="GQC120" s="200"/>
      <c r="GQD120" s="200"/>
      <c r="GQE120" s="200"/>
      <c r="GQF120" s="200"/>
      <c r="GQG120" s="200"/>
      <c r="GQH120" s="200"/>
      <c r="GQI120" s="200"/>
      <c r="GQJ120" s="200"/>
      <c r="GQK120" s="200"/>
      <c r="GQL120" s="200"/>
      <c r="GQM120" s="200"/>
      <c r="GQN120" s="200"/>
      <c r="GQO120" s="200"/>
      <c r="GQP120" s="200"/>
      <c r="GQQ120" s="200"/>
      <c r="GQR120" s="200"/>
      <c r="GQS120" s="200"/>
      <c r="GQT120" s="200"/>
      <c r="GQU120" s="200"/>
      <c r="GQV120" s="200"/>
      <c r="GQW120" s="200"/>
      <c r="GQX120" s="200"/>
      <c r="GQY120" s="200"/>
      <c r="GQZ120" s="200"/>
      <c r="GRA120" s="200"/>
      <c r="GRB120" s="200"/>
      <c r="GRC120" s="200"/>
      <c r="GRD120" s="200"/>
      <c r="GRE120" s="200"/>
      <c r="GRF120" s="200"/>
      <c r="GRG120" s="200"/>
      <c r="GRH120" s="200"/>
      <c r="GRI120" s="200"/>
      <c r="GRJ120" s="200"/>
      <c r="GRK120" s="200"/>
      <c r="GRL120" s="200"/>
      <c r="GRM120" s="200"/>
      <c r="GRN120" s="200"/>
      <c r="GRO120" s="200"/>
      <c r="GRP120" s="200"/>
      <c r="GRQ120" s="200"/>
      <c r="GRR120" s="200"/>
      <c r="GRS120" s="200"/>
      <c r="GRT120" s="200"/>
      <c r="GRU120" s="200"/>
      <c r="GRV120" s="200"/>
      <c r="GRW120" s="200"/>
      <c r="GRX120" s="200"/>
      <c r="GRY120" s="200"/>
      <c r="GRZ120" s="200"/>
      <c r="GSA120" s="200"/>
      <c r="GSB120" s="200"/>
      <c r="GSC120" s="200"/>
      <c r="GSD120" s="200"/>
      <c r="GSE120" s="200"/>
      <c r="GSF120" s="200"/>
      <c r="GSG120" s="200"/>
      <c r="GSH120" s="200"/>
      <c r="GSI120" s="200"/>
      <c r="GSJ120" s="200"/>
      <c r="GSK120" s="200"/>
      <c r="GSL120" s="200"/>
      <c r="GSM120" s="200"/>
      <c r="GSN120" s="200"/>
      <c r="GSO120" s="200"/>
      <c r="GSP120" s="200"/>
      <c r="GSQ120" s="200"/>
      <c r="GSR120" s="200"/>
      <c r="GSS120" s="200"/>
      <c r="GST120" s="200"/>
      <c r="GSU120" s="200"/>
      <c r="GSV120" s="200"/>
      <c r="GSW120" s="200"/>
      <c r="GSX120" s="200"/>
      <c r="GSY120" s="200"/>
      <c r="GSZ120" s="200"/>
      <c r="GTA120" s="200"/>
      <c r="GTB120" s="200"/>
      <c r="GTC120" s="200"/>
      <c r="GTD120" s="200"/>
      <c r="GTE120" s="200"/>
      <c r="GTF120" s="200"/>
      <c r="GTG120" s="200"/>
      <c r="GTH120" s="200"/>
      <c r="GTI120" s="200"/>
      <c r="GTJ120" s="200"/>
      <c r="GTK120" s="200"/>
      <c r="GTL120" s="200"/>
      <c r="GTM120" s="200"/>
      <c r="GTN120" s="200"/>
      <c r="GTO120" s="200"/>
      <c r="GTP120" s="200"/>
      <c r="GTQ120" s="200"/>
      <c r="GTR120" s="200"/>
      <c r="GTS120" s="200"/>
      <c r="GTT120" s="200"/>
      <c r="GTU120" s="200"/>
      <c r="GTV120" s="200"/>
      <c r="GTW120" s="200"/>
      <c r="GTX120" s="200"/>
      <c r="GTY120" s="200"/>
      <c r="GTZ120" s="200"/>
      <c r="GUA120" s="200"/>
      <c r="GUB120" s="200"/>
      <c r="GUC120" s="200"/>
      <c r="GUD120" s="200"/>
      <c r="GUE120" s="200"/>
      <c r="GUF120" s="200"/>
      <c r="GUG120" s="200"/>
      <c r="GUH120" s="200"/>
      <c r="GUI120" s="200"/>
      <c r="GUJ120" s="200"/>
      <c r="GUK120" s="200"/>
      <c r="GUL120" s="200"/>
      <c r="GUM120" s="200"/>
      <c r="GUN120" s="200"/>
      <c r="GUO120" s="200"/>
      <c r="GUP120" s="200"/>
      <c r="GUQ120" s="200"/>
      <c r="GUR120" s="200"/>
      <c r="GUS120" s="200"/>
      <c r="GUT120" s="200"/>
      <c r="GUU120" s="200"/>
      <c r="GUV120" s="200"/>
      <c r="GUW120" s="200"/>
      <c r="GUX120" s="200"/>
      <c r="GUY120" s="200"/>
      <c r="GUZ120" s="200"/>
      <c r="GVA120" s="200"/>
      <c r="GVB120" s="200"/>
      <c r="GVC120" s="200"/>
      <c r="GVD120" s="200"/>
      <c r="GVE120" s="200"/>
      <c r="GVF120" s="200"/>
      <c r="GVG120" s="200"/>
      <c r="GVH120" s="200"/>
      <c r="GVI120" s="200"/>
      <c r="GVJ120" s="200"/>
      <c r="GVK120" s="200"/>
      <c r="GVL120" s="200"/>
      <c r="GVM120" s="200"/>
      <c r="GVN120" s="200"/>
      <c r="GVO120" s="200"/>
      <c r="GVP120" s="200"/>
      <c r="GVQ120" s="200"/>
      <c r="GVR120" s="200"/>
      <c r="GVS120" s="200"/>
      <c r="GVT120" s="200"/>
      <c r="GVU120" s="200"/>
      <c r="GVV120" s="200"/>
      <c r="GVW120" s="200"/>
      <c r="GVX120" s="200"/>
      <c r="GVY120" s="200"/>
      <c r="GVZ120" s="200"/>
      <c r="GWA120" s="200"/>
      <c r="GWB120" s="200"/>
      <c r="GWC120" s="200"/>
      <c r="GWD120" s="200"/>
      <c r="GWE120" s="200"/>
      <c r="GWF120" s="200"/>
      <c r="GWG120" s="200"/>
      <c r="GWH120" s="200"/>
      <c r="GWI120" s="200"/>
      <c r="GWJ120" s="200"/>
      <c r="GWK120" s="200"/>
      <c r="GWL120" s="200"/>
      <c r="GWM120" s="200"/>
      <c r="GWN120" s="200"/>
      <c r="GWO120" s="200"/>
      <c r="GWP120" s="200"/>
      <c r="GWQ120" s="200"/>
      <c r="GWR120" s="200"/>
      <c r="GWS120" s="200"/>
      <c r="GWT120" s="200"/>
      <c r="GWU120" s="200"/>
      <c r="GWV120" s="200"/>
      <c r="GWW120" s="200"/>
      <c r="GWX120" s="200"/>
      <c r="GWY120" s="200"/>
      <c r="GWZ120" s="200"/>
      <c r="GXA120" s="200"/>
      <c r="GXB120" s="200"/>
      <c r="GXC120" s="200"/>
      <c r="GXD120" s="200"/>
      <c r="GXE120" s="200"/>
      <c r="GXF120" s="200"/>
      <c r="GXG120" s="200"/>
      <c r="GXH120" s="200"/>
      <c r="GXI120" s="200"/>
      <c r="GXJ120" s="200"/>
      <c r="GXK120" s="200"/>
      <c r="GXL120" s="200"/>
      <c r="GXM120" s="200"/>
      <c r="GXN120" s="200"/>
      <c r="GXO120" s="200"/>
      <c r="GXP120" s="200"/>
      <c r="GXQ120" s="200"/>
      <c r="GXR120" s="200"/>
      <c r="GXS120" s="200"/>
      <c r="GXT120" s="200"/>
      <c r="GXU120" s="200"/>
      <c r="GXV120" s="200"/>
      <c r="GXW120" s="200"/>
      <c r="GXX120" s="200"/>
      <c r="GXY120" s="200"/>
      <c r="GXZ120" s="200"/>
      <c r="GYA120" s="200"/>
      <c r="GYB120" s="200"/>
      <c r="GYC120" s="200"/>
      <c r="GYD120" s="200"/>
      <c r="GYE120" s="200"/>
      <c r="GYF120" s="200"/>
      <c r="GYG120" s="200"/>
      <c r="GYH120" s="200"/>
      <c r="GYI120" s="200"/>
      <c r="GYJ120" s="200"/>
      <c r="GYK120" s="200"/>
      <c r="GYL120" s="200"/>
      <c r="GYM120" s="200"/>
      <c r="GYN120" s="200"/>
      <c r="GYO120" s="200"/>
      <c r="GYP120" s="200"/>
      <c r="GYQ120" s="200"/>
      <c r="GYR120" s="200"/>
      <c r="GYS120" s="200"/>
      <c r="GYT120" s="200"/>
      <c r="GYU120" s="200"/>
      <c r="GYV120" s="200"/>
      <c r="GYW120" s="200"/>
      <c r="GYX120" s="200"/>
      <c r="GYY120" s="200"/>
      <c r="GYZ120" s="200"/>
      <c r="GZA120" s="200"/>
      <c r="GZB120" s="200"/>
      <c r="GZC120" s="200"/>
      <c r="GZD120" s="200"/>
      <c r="GZE120" s="200"/>
      <c r="GZF120" s="200"/>
      <c r="GZG120" s="200"/>
      <c r="GZH120" s="200"/>
      <c r="GZI120" s="200"/>
      <c r="GZJ120" s="200"/>
      <c r="GZK120" s="200"/>
      <c r="GZL120" s="200"/>
      <c r="GZM120" s="200"/>
      <c r="GZN120" s="200"/>
      <c r="GZO120" s="200"/>
      <c r="GZP120" s="200"/>
      <c r="GZQ120" s="200"/>
      <c r="GZR120" s="200"/>
      <c r="GZS120" s="200"/>
      <c r="GZT120" s="200"/>
      <c r="GZU120" s="200"/>
      <c r="GZV120" s="200"/>
      <c r="GZW120" s="200"/>
      <c r="GZX120" s="200"/>
      <c r="GZY120" s="200"/>
      <c r="GZZ120" s="200"/>
      <c r="HAA120" s="200"/>
      <c r="HAB120" s="200"/>
      <c r="HAC120" s="200"/>
      <c r="HAD120" s="200"/>
      <c r="HAE120" s="200"/>
      <c r="HAF120" s="200"/>
      <c r="HAG120" s="200"/>
      <c r="HAH120" s="200"/>
      <c r="HAI120" s="200"/>
      <c r="HAJ120" s="200"/>
      <c r="HAK120" s="200"/>
      <c r="HAL120" s="200"/>
      <c r="HAM120" s="200"/>
      <c r="HAN120" s="200"/>
      <c r="HAO120" s="200"/>
      <c r="HAP120" s="200"/>
      <c r="HAQ120" s="200"/>
      <c r="HAR120" s="200"/>
      <c r="HAS120" s="200"/>
      <c r="HAT120" s="200"/>
      <c r="HAU120" s="200"/>
      <c r="HAV120" s="200"/>
      <c r="HAW120" s="200"/>
      <c r="HAX120" s="200"/>
      <c r="HAY120" s="200"/>
      <c r="HAZ120" s="200"/>
      <c r="HBA120" s="200"/>
      <c r="HBB120" s="200"/>
      <c r="HBC120" s="200"/>
      <c r="HBD120" s="200"/>
      <c r="HBE120" s="200"/>
      <c r="HBF120" s="200"/>
      <c r="HBG120" s="200"/>
      <c r="HBH120" s="200"/>
      <c r="HBI120" s="200"/>
      <c r="HBJ120" s="200"/>
      <c r="HBK120" s="200"/>
      <c r="HBL120" s="200"/>
      <c r="HBM120" s="200"/>
      <c r="HBN120" s="200"/>
      <c r="HBO120" s="200"/>
      <c r="HBP120" s="200"/>
      <c r="HBQ120" s="200"/>
      <c r="HBR120" s="200"/>
      <c r="HBS120" s="200"/>
      <c r="HBT120" s="200"/>
      <c r="HBU120" s="200"/>
      <c r="HBV120" s="200"/>
      <c r="HBW120" s="200"/>
      <c r="HBX120" s="200"/>
      <c r="HBY120" s="200"/>
      <c r="HBZ120" s="200"/>
      <c r="HCA120" s="200"/>
      <c r="HCB120" s="200"/>
      <c r="HCC120" s="200"/>
      <c r="HCD120" s="200"/>
      <c r="HCE120" s="200"/>
      <c r="HCF120" s="200"/>
      <c r="HCG120" s="200"/>
      <c r="HCH120" s="200"/>
      <c r="HCI120" s="200"/>
      <c r="HCJ120" s="200"/>
      <c r="HCK120" s="200"/>
      <c r="HCL120" s="200"/>
      <c r="HCM120" s="200"/>
      <c r="HCN120" s="200"/>
      <c r="HCO120" s="200"/>
      <c r="HCP120" s="200"/>
      <c r="HCQ120" s="200"/>
      <c r="HCR120" s="200"/>
      <c r="HCS120" s="200"/>
      <c r="HCT120" s="200"/>
      <c r="HCU120" s="200"/>
      <c r="HCV120" s="200"/>
      <c r="HCW120" s="200"/>
      <c r="HCX120" s="200"/>
      <c r="HCY120" s="200"/>
      <c r="HCZ120" s="200"/>
      <c r="HDA120" s="200"/>
      <c r="HDB120" s="200"/>
      <c r="HDC120" s="200"/>
      <c r="HDD120" s="200"/>
      <c r="HDE120" s="200"/>
      <c r="HDF120" s="200"/>
      <c r="HDG120" s="200"/>
      <c r="HDH120" s="200"/>
      <c r="HDI120" s="200"/>
      <c r="HDJ120" s="200"/>
      <c r="HDK120" s="200"/>
      <c r="HDL120" s="200"/>
      <c r="HDM120" s="200"/>
      <c r="HDN120" s="200"/>
      <c r="HDO120" s="200"/>
      <c r="HDP120" s="200"/>
      <c r="HDQ120" s="200"/>
      <c r="HDR120" s="200"/>
      <c r="HDS120" s="200"/>
      <c r="HDT120" s="200"/>
      <c r="HDU120" s="200"/>
      <c r="HDV120" s="200"/>
      <c r="HDW120" s="200"/>
      <c r="HDX120" s="200"/>
      <c r="HDY120" s="200"/>
      <c r="HDZ120" s="200"/>
      <c r="HEA120" s="200"/>
      <c r="HEB120" s="200"/>
      <c r="HEC120" s="200"/>
      <c r="HED120" s="200"/>
      <c r="HEE120" s="200"/>
      <c r="HEF120" s="200"/>
      <c r="HEG120" s="200"/>
      <c r="HEH120" s="200"/>
      <c r="HEI120" s="200"/>
      <c r="HEJ120" s="200"/>
      <c r="HEK120" s="200"/>
      <c r="HEL120" s="200"/>
      <c r="HEM120" s="200"/>
      <c r="HEN120" s="200"/>
      <c r="HEO120" s="200"/>
      <c r="HEP120" s="200"/>
      <c r="HEQ120" s="200"/>
      <c r="HER120" s="200"/>
      <c r="HES120" s="200"/>
      <c r="HET120" s="200"/>
      <c r="HEU120" s="200"/>
      <c r="HEV120" s="200"/>
      <c r="HEW120" s="200"/>
      <c r="HEX120" s="200"/>
      <c r="HEY120" s="200"/>
      <c r="HEZ120" s="200"/>
      <c r="HFA120" s="200"/>
      <c r="HFB120" s="200"/>
      <c r="HFC120" s="200"/>
      <c r="HFD120" s="200"/>
      <c r="HFE120" s="200"/>
      <c r="HFF120" s="200"/>
      <c r="HFG120" s="200"/>
      <c r="HFH120" s="200"/>
      <c r="HFI120" s="200"/>
      <c r="HFJ120" s="200"/>
      <c r="HFK120" s="200"/>
      <c r="HFL120" s="200"/>
      <c r="HFM120" s="200"/>
      <c r="HFN120" s="200"/>
      <c r="HFO120" s="200"/>
      <c r="HFP120" s="200"/>
      <c r="HFQ120" s="200"/>
      <c r="HFR120" s="200"/>
      <c r="HFS120" s="200"/>
      <c r="HFT120" s="200"/>
      <c r="HFU120" s="200"/>
      <c r="HFV120" s="200"/>
      <c r="HFW120" s="200"/>
      <c r="HFX120" s="200"/>
      <c r="HFY120" s="200"/>
      <c r="HFZ120" s="200"/>
      <c r="HGA120" s="200"/>
      <c r="HGB120" s="200"/>
      <c r="HGC120" s="200"/>
      <c r="HGD120" s="200"/>
      <c r="HGE120" s="200"/>
      <c r="HGF120" s="200"/>
      <c r="HGG120" s="200"/>
      <c r="HGH120" s="200"/>
      <c r="HGI120" s="200"/>
      <c r="HGJ120" s="200"/>
      <c r="HGK120" s="200"/>
      <c r="HGL120" s="200"/>
      <c r="HGM120" s="200"/>
      <c r="HGN120" s="200"/>
      <c r="HGO120" s="200"/>
      <c r="HGP120" s="200"/>
      <c r="HGQ120" s="200"/>
      <c r="HGR120" s="200"/>
      <c r="HGS120" s="200"/>
      <c r="HGT120" s="200"/>
      <c r="HGU120" s="200"/>
      <c r="HGV120" s="200"/>
      <c r="HGW120" s="200"/>
      <c r="HGX120" s="200"/>
      <c r="HGY120" s="200"/>
      <c r="HGZ120" s="200"/>
      <c r="HHA120" s="200"/>
      <c r="HHB120" s="200"/>
      <c r="HHC120" s="200"/>
      <c r="HHD120" s="200"/>
      <c r="HHE120" s="200"/>
      <c r="HHF120" s="200"/>
      <c r="HHG120" s="200"/>
      <c r="HHH120" s="200"/>
      <c r="HHI120" s="200"/>
      <c r="HHJ120" s="200"/>
      <c r="HHK120" s="200"/>
      <c r="HHL120" s="200"/>
      <c r="HHM120" s="200"/>
      <c r="HHN120" s="200"/>
      <c r="HHO120" s="200"/>
      <c r="HHP120" s="200"/>
      <c r="HHQ120" s="200"/>
      <c r="HHR120" s="200"/>
      <c r="HHS120" s="200"/>
      <c r="HHT120" s="200"/>
      <c r="HHU120" s="200"/>
      <c r="HHV120" s="200"/>
      <c r="HHW120" s="200"/>
      <c r="HHX120" s="200"/>
      <c r="HHY120" s="200"/>
      <c r="HHZ120" s="200"/>
      <c r="HIA120" s="200"/>
      <c r="HIB120" s="200"/>
      <c r="HIC120" s="200"/>
      <c r="HID120" s="200"/>
      <c r="HIE120" s="200"/>
      <c r="HIF120" s="200"/>
      <c r="HIG120" s="200"/>
      <c r="HIH120" s="200"/>
      <c r="HII120" s="200"/>
      <c r="HIJ120" s="200"/>
      <c r="HIK120" s="200"/>
      <c r="HIL120" s="200"/>
      <c r="HIM120" s="200"/>
      <c r="HIN120" s="200"/>
      <c r="HIO120" s="200"/>
      <c r="HIP120" s="200"/>
      <c r="HIQ120" s="200"/>
      <c r="HIR120" s="200"/>
      <c r="HIS120" s="200"/>
      <c r="HIT120" s="200"/>
      <c r="HIU120" s="200"/>
      <c r="HIV120" s="200"/>
      <c r="HIW120" s="200"/>
      <c r="HIX120" s="200"/>
      <c r="HIY120" s="200"/>
      <c r="HIZ120" s="200"/>
      <c r="HJA120" s="200"/>
      <c r="HJB120" s="200"/>
      <c r="HJC120" s="200"/>
      <c r="HJD120" s="200"/>
      <c r="HJE120" s="200"/>
      <c r="HJF120" s="200"/>
      <c r="HJG120" s="200"/>
      <c r="HJH120" s="200"/>
      <c r="HJI120" s="200"/>
      <c r="HJJ120" s="200"/>
      <c r="HJK120" s="200"/>
      <c r="HJL120" s="200"/>
      <c r="HJM120" s="200"/>
      <c r="HJN120" s="200"/>
      <c r="HJO120" s="200"/>
      <c r="HJP120" s="200"/>
      <c r="HJQ120" s="200"/>
      <c r="HJR120" s="200"/>
      <c r="HJS120" s="200"/>
      <c r="HJT120" s="200"/>
      <c r="HJU120" s="200"/>
      <c r="HJV120" s="200"/>
      <c r="HJW120" s="200"/>
      <c r="HJX120" s="200"/>
      <c r="HJY120" s="200"/>
      <c r="HJZ120" s="200"/>
      <c r="HKA120" s="200"/>
      <c r="HKB120" s="200"/>
      <c r="HKC120" s="200"/>
      <c r="HKD120" s="200"/>
      <c r="HKE120" s="200"/>
      <c r="HKF120" s="200"/>
      <c r="HKG120" s="200"/>
      <c r="HKH120" s="200"/>
      <c r="HKI120" s="200"/>
      <c r="HKJ120" s="200"/>
      <c r="HKK120" s="200"/>
      <c r="HKL120" s="200"/>
      <c r="HKM120" s="200"/>
      <c r="HKN120" s="200"/>
      <c r="HKO120" s="200"/>
      <c r="HKP120" s="200"/>
      <c r="HKQ120" s="200"/>
      <c r="HKR120" s="200"/>
      <c r="HKS120" s="200"/>
      <c r="HKT120" s="200"/>
      <c r="HKU120" s="200"/>
      <c r="HKV120" s="200"/>
      <c r="HKW120" s="200"/>
      <c r="HKX120" s="200"/>
      <c r="HKY120" s="200"/>
      <c r="HKZ120" s="200"/>
      <c r="HLA120" s="200"/>
      <c r="HLB120" s="200"/>
      <c r="HLC120" s="200"/>
      <c r="HLD120" s="200"/>
      <c r="HLE120" s="200"/>
      <c r="HLF120" s="200"/>
      <c r="HLG120" s="200"/>
      <c r="HLH120" s="200"/>
      <c r="HLI120" s="200"/>
      <c r="HLJ120" s="200"/>
      <c r="HLK120" s="200"/>
      <c r="HLL120" s="200"/>
      <c r="HLM120" s="200"/>
      <c r="HLN120" s="200"/>
      <c r="HLO120" s="200"/>
      <c r="HLP120" s="200"/>
      <c r="HLQ120" s="200"/>
      <c r="HLR120" s="200"/>
      <c r="HLS120" s="200"/>
      <c r="HLT120" s="200"/>
      <c r="HLU120" s="200"/>
      <c r="HLV120" s="200"/>
      <c r="HLW120" s="200"/>
      <c r="HLX120" s="200"/>
      <c r="HLY120" s="200"/>
      <c r="HLZ120" s="200"/>
      <c r="HMA120" s="200"/>
      <c r="HMB120" s="200"/>
      <c r="HMC120" s="200"/>
      <c r="HMD120" s="200"/>
      <c r="HME120" s="200"/>
      <c r="HMF120" s="200"/>
      <c r="HMG120" s="200"/>
      <c r="HMH120" s="200"/>
      <c r="HMI120" s="200"/>
      <c r="HMJ120" s="200"/>
      <c r="HMK120" s="200"/>
      <c r="HML120" s="200"/>
      <c r="HMM120" s="200"/>
      <c r="HMN120" s="200"/>
      <c r="HMO120" s="200"/>
      <c r="HMP120" s="200"/>
      <c r="HMQ120" s="200"/>
      <c r="HMR120" s="200"/>
      <c r="HMS120" s="200"/>
      <c r="HMT120" s="200"/>
      <c r="HMU120" s="200"/>
      <c r="HMV120" s="200"/>
      <c r="HMW120" s="200"/>
      <c r="HMX120" s="200"/>
      <c r="HMY120" s="200"/>
      <c r="HMZ120" s="200"/>
      <c r="HNA120" s="200"/>
      <c r="HNB120" s="200"/>
      <c r="HNC120" s="200"/>
      <c r="HND120" s="200"/>
      <c r="HNE120" s="200"/>
      <c r="HNF120" s="200"/>
      <c r="HNG120" s="200"/>
      <c r="HNH120" s="200"/>
      <c r="HNI120" s="200"/>
      <c r="HNJ120" s="200"/>
      <c r="HNK120" s="200"/>
      <c r="HNL120" s="200"/>
      <c r="HNM120" s="200"/>
      <c r="HNN120" s="200"/>
      <c r="HNO120" s="200"/>
      <c r="HNP120" s="200"/>
      <c r="HNQ120" s="200"/>
      <c r="HNR120" s="200"/>
      <c r="HNS120" s="200"/>
      <c r="HNT120" s="200"/>
      <c r="HNU120" s="200"/>
      <c r="HNV120" s="200"/>
      <c r="HNW120" s="200"/>
      <c r="HNX120" s="200"/>
      <c r="HNY120" s="200"/>
      <c r="HNZ120" s="200"/>
      <c r="HOA120" s="200"/>
      <c r="HOB120" s="200"/>
      <c r="HOC120" s="200"/>
      <c r="HOD120" s="200"/>
      <c r="HOE120" s="200"/>
      <c r="HOF120" s="200"/>
      <c r="HOG120" s="200"/>
      <c r="HOH120" s="200"/>
      <c r="HOI120" s="200"/>
      <c r="HOJ120" s="200"/>
      <c r="HOK120" s="200"/>
      <c r="HOL120" s="200"/>
      <c r="HOM120" s="200"/>
      <c r="HON120" s="200"/>
      <c r="HOO120" s="200"/>
      <c r="HOP120" s="200"/>
      <c r="HOQ120" s="200"/>
      <c r="HOR120" s="200"/>
      <c r="HOS120" s="200"/>
      <c r="HOT120" s="200"/>
      <c r="HOU120" s="200"/>
      <c r="HOV120" s="200"/>
      <c r="HOW120" s="200"/>
      <c r="HOX120" s="200"/>
      <c r="HOY120" s="200"/>
      <c r="HOZ120" s="200"/>
      <c r="HPA120" s="200"/>
      <c r="HPB120" s="200"/>
      <c r="HPC120" s="200"/>
      <c r="HPD120" s="200"/>
      <c r="HPE120" s="200"/>
      <c r="HPF120" s="200"/>
      <c r="HPG120" s="200"/>
      <c r="HPH120" s="200"/>
      <c r="HPI120" s="200"/>
      <c r="HPJ120" s="200"/>
      <c r="HPK120" s="200"/>
      <c r="HPL120" s="200"/>
      <c r="HPM120" s="200"/>
      <c r="HPN120" s="200"/>
      <c r="HPO120" s="200"/>
      <c r="HPP120" s="200"/>
      <c r="HPQ120" s="200"/>
      <c r="HPR120" s="200"/>
      <c r="HPS120" s="200"/>
      <c r="HPT120" s="200"/>
      <c r="HPU120" s="200"/>
      <c r="HPV120" s="200"/>
      <c r="HPW120" s="200"/>
      <c r="HPX120" s="200"/>
      <c r="HPY120" s="200"/>
      <c r="HPZ120" s="200"/>
      <c r="HQA120" s="200"/>
      <c r="HQB120" s="200"/>
      <c r="HQC120" s="200"/>
      <c r="HQD120" s="200"/>
      <c r="HQE120" s="200"/>
      <c r="HQF120" s="200"/>
      <c r="HQG120" s="200"/>
      <c r="HQH120" s="200"/>
      <c r="HQI120" s="200"/>
      <c r="HQJ120" s="200"/>
      <c r="HQK120" s="200"/>
      <c r="HQL120" s="200"/>
      <c r="HQM120" s="200"/>
      <c r="HQN120" s="200"/>
      <c r="HQO120" s="200"/>
      <c r="HQP120" s="200"/>
      <c r="HQQ120" s="200"/>
      <c r="HQR120" s="200"/>
      <c r="HQS120" s="200"/>
      <c r="HQT120" s="200"/>
      <c r="HQU120" s="200"/>
      <c r="HQV120" s="200"/>
      <c r="HQW120" s="200"/>
      <c r="HQX120" s="200"/>
      <c r="HQY120" s="200"/>
      <c r="HQZ120" s="200"/>
      <c r="HRA120" s="200"/>
      <c r="HRB120" s="200"/>
      <c r="HRC120" s="200"/>
      <c r="HRD120" s="200"/>
      <c r="HRE120" s="200"/>
      <c r="HRF120" s="200"/>
      <c r="HRG120" s="200"/>
      <c r="HRH120" s="200"/>
      <c r="HRI120" s="200"/>
      <c r="HRJ120" s="200"/>
      <c r="HRK120" s="200"/>
      <c r="HRL120" s="200"/>
      <c r="HRM120" s="200"/>
      <c r="HRN120" s="200"/>
      <c r="HRO120" s="200"/>
      <c r="HRP120" s="200"/>
      <c r="HRQ120" s="200"/>
      <c r="HRR120" s="200"/>
      <c r="HRS120" s="200"/>
      <c r="HRT120" s="200"/>
      <c r="HRU120" s="200"/>
      <c r="HRV120" s="200"/>
      <c r="HRW120" s="200"/>
      <c r="HRX120" s="200"/>
      <c r="HRY120" s="200"/>
      <c r="HRZ120" s="200"/>
      <c r="HSA120" s="200"/>
      <c r="HSB120" s="200"/>
      <c r="HSC120" s="200"/>
      <c r="HSD120" s="200"/>
      <c r="HSE120" s="200"/>
      <c r="HSF120" s="200"/>
      <c r="HSG120" s="200"/>
      <c r="HSH120" s="200"/>
      <c r="HSI120" s="200"/>
      <c r="HSJ120" s="200"/>
      <c r="HSK120" s="200"/>
      <c r="HSL120" s="200"/>
      <c r="HSM120" s="200"/>
      <c r="HSN120" s="200"/>
      <c r="HSO120" s="200"/>
      <c r="HSP120" s="200"/>
      <c r="HSQ120" s="200"/>
      <c r="HSR120" s="200"/>
      <c r="HSS120" s="200"/>
      <c r="HST120" s="200"/>
      <c r="HSU120" s="200"/>
      <c r="HSV120" s="200"/>
      <c r="HSW120" s="200"/>
      <c r="HSX120" s="200"/>
      <c r="HSY120" s="200"/>
      <c r="HSZ120" s="200"/>
      <c r="HTA120" s="200"/>
      <c r="HTB120" s="200"/>
      <c r="HTC120" s="200"/>
      <c r="HTD120" s="200"/>
      <c r="HTE120" s="200"/>
      <c r="HTF120" s="200"/>
      <c r="HTG120" s="200"/>
      <c r="HTH120" s="200"/>
      <c r="HTI120" s="200"/>
      <c r="HTJ120" s="200"/>
      <c r="HTK120" s="200"/>
      <c r="HTL120" s="200"/>
      <c r="HTM120" s="200"/>
      <c r="HTN120" s="200"/>
      <c r="HTO120" s="200"/>
      <c r="HTP120" s="200"/>
      <c r="HTQ120" s="200"/>
      <c r="HTR120" s="200"/>
      <c r="HTS120" s="200"/>
      <c r="HTT120" s="200"/>
      <c r="HTU120" s="200"/>
      <c r="HTV120" s="200"/>
      <c r="HTW120" s="200"/>
      <c r="HTX120" s="200"/>
      <c r="HTY120" s="200"/>
      <c r="HTZ120" s="200"/>
      <c r="HUA120" s="200"/>
      <c r="HUB120" s="200"/>
      <c r="HUC120" s="200"/>
      <c r="HUD120" s="200"/>
      <c r="HUE120" s="200"/>
      <c r="HUF120" s="200"/>
      <c r="HUG120" s="200"/>
      <c r="HUH120" s="200"/>
      <c r="HUI120" s="200"/>
      <c r="HUJ120" s="200"/>
      <c r="HUK120" s="200"/>
      <c r="HUL120" s="200"/>
      <c r="HUM120" s="200"/>
      <c r="HUN120" s="200"/>
      <c r="HUO120" s="200"/>
      <c r="HUP120" s="200"/>
      <c r="HUQ120" s="200"/>
      <c r="HUR120" s="200"/>
      <c r="HUS120" s="200"/>
      <c r="HUT120" s="200"/>
      <c r="HUU120" s="200"/>
      <c r="HUV120" s="200"/>
      <c r="HUW120" s="200"/>
      <c r="HUX120" s="200"/>
      <c r="HUY120" s="200"/>
      <c r="HUZ120" s="200"/>
      <c r="HVA120" s="200"/>
      <c r="HVB120" s="200"/>
      <c r="HVC120" s="200"/>
      <c r="HVD120" s="200"/>
      <c r="HVE120" s="200"/>
      <c r="HVF120" s="200"/>
      <c r="HVG120" s="200"/>
      <c r="HVH120" s="200"/>
      <c r="HVI120" s="200"/>
      <c r="HVJ120" s="200"/>
      <c r="HVK120" s="200"/>
      <c r="HVL120" s="200"/>
      <c r="HVM120" s="200"/>
      <c r="HVN120" s="200"/>
      <c r="HVO120" s="200"/>
      <c r="HVP120" s="200"/>
      <c r="HVQ120" s="200"/>
      <c r="HVR120" s="200"/>
      <c r="HVS120" s="200"/>
      <c r="HVT120" s="200"/>
      <c r="HVU120" s="200"/>
      <c r="HVV120" s="200"/>
      <c r="HVW120" s="200"/>
      <c r="HVX120" s="200"/>
      <c r="HVY120" s="200"/>
      <c r="HVZ120" s="200"/>
      <c r="HWA120" s="200"/>
      <c r="HWB120" s="200"/>
      <c r="HWC120" s="200"/>
      <c r="HWD120" s="200"/>
      <c r="HWE120" s="200"/>
      <c r="HWF120" s="200"/>
      <c r="HWG120" s="200"/>
      <c r="HWH120" s="200"/>
      <c r="HWI120" s="200"/>
      <c r="HWJ120" s="200"/>
      <c r="HWK120" s="200"/>
      <c r="HWL120" s="200"/>
      <c r="HWM120" s="200"/>
      <c r="HWN120" s="200"/>
      <c r="HWO120" s="200"/>
      <c r="HWP120" s="200"/>
      <c r="HWQ120" s="200"/>
      <c r="HWR120" s="200"/>
      <c r="HWS120" s="200"/>
      <c r="HWT120" s="200"/>
      <c r="HWU120" s="200"/>
      <c r="HWV120" s="200"/>
      <c r="HWW120" s="200"/>
      <c r="HWX120" s="200"/>
      <c r="HWY120" s="200"/>
      <c r="HWZ120" s="200"/>
      <c r="HXA120" s="200"/>
      <c r="HXB120" s="200"/>
      <c r="HXC120" s="200"/>
      <c r="HXD120" s="200"/>
      <c r="HXE120" s="200"/>
      <c r="HXF120" s="200"/>
      <c r="HXG120" s="200"/>
      <c r="HXH120" s="200"/>
      <c r="HXI120" s="200"/>
      <c r="HXJ120" s="200"/>
      <c r="HXK120" s="200"/>
      <c r="HXL120" s="200"/>
      <c r="HXM120" s="200"/>
      <c r="HXN120" s="200"/>
      <c r="HXO120" s="200"/>
      <c r="HXP120" s="200"/>
      <c r="HXQ120" s="200"/>
      <c r="HXR120" s="200"/>
      <c r="HXS120" s="200"/>
      <c r="HXT120" s="200"/>
      <c r="HXU120" s="200"/>
      <c r="HXV120" s="200"/>
      <c r="HXW120" s="200"/>
      <c r="HXX120" s="200"/>
      <c r="HXY120" s="200"/>
      <c r="HXZ120" s="200"/>
      <c r="HYA120" s="200"/>
      <c r="HYB120" s="200"/>
      <c r="HYC120" s="200"/>
      <c r="HYD120" s="200"/>
      <c r="HYE120" s="200"/>
      <c r="HYF120" s="200"/>
      <c r="HYG120" s="200"/>
      <c r="HYH120" s="200"/>
      <c r="HYI120" s="200"/>
      <c r="HYJ120" s="200"/>
      <c r="HYK120" s="200"/>
      <c r="HYL120" s="200"/>
      <c r="HYM120" s="200"/>
      <c r="HYN120" s="200"/>
      <c r="HYO120" s="200"/>
      <c r="HYP120" s="200"/>
      <c r="HYQ120" s="200"/>
      <c r="HYR120" s="200"/>
      <c r="HYS120" s="200"/>
      <c r="HYT120" s="200"/>
      <c r="HYU120" s="200"/>
      <c r="HYV120" s="200"/>
      <c r="HYW120" s="200"/>
      <c r="HYX120" s="200"/>
      <c r="HYY120" s="200"/>
      <c r="HYZ120" s="200"/>
      <c r="HZA120" s="200"/>
      <c r="HZB120" s="200"/>
      <c r="HZC120" s="200"/>
      <c r="HZD120" s="200"/>
      <c r="HZE120" s="200"/>
      <c r="HZF120" s="200"/>
      <c r="HZG120" s="200"/>
      <c r="HZH120" s="200"/>
      <c r="HZI120" s="200"/>
      <c r="HZJ120" s="200"/>
      <c r="HZK120" s="200"/>
      <c r="HZL120" s="200"/>
      <c r="HZM120" s="200"/>
      <c r="HZN120" s="200"/>
      <c r="HZO120" s="200"/>
      <c r="HZP120" s="200"/>
      <c r="HZQ120" s="200"/>
      <c r="HZR120" s="200"/>
      <c r="HZS120" s="200"/>
      <c r="HZT120" s="200"/>
      <c r="HZU120" s="200"/>
      <c r="HZV120" s="200"/>
      <c r="HZW120" s="200"/>
      <c r="HZX120" s="200"/>
      <c r="HZY120" s="200"/>
      <c r="HZZ120" s="200"/>
      <c r="IAA120" s="200"/>
      <c r="IAB120" s="200"/>
      <c r="IAC120" s="200"/>
      <c r="IAD120" s="200"/>
      <c r="IAE120" s="200"/>
      <c r="IAF120" s="200"/>
      <c r="IAG120" s="200"/>
      <c r="IAH120" s="200"/>
      <c r="IAI120" s="200"/>
      <c r="IAJ120" s="200"/>
      <c r="IAK120" s="200"/>
      <c r="IAL120" s="200"/>
      <c r="IAM120" s="200"/>
      <c r="IAN120" s="200"/>
      <c r="IAO120" s="200"/>
      <c r="IAP120" s="200"/>
      <c r="IAQ120" s="200"/>
      <c r="IAR120" s="200"/>
      <c r="IAS120" s="200"/>
      <c r="IAT120" s="200"/>
      <c r="IAU120" s="200"/>
      <c r="IAV120" s="200"/>
      <c r="IAW120" s="200"/>
      <c r="IAX120" s="200"/>
      <c r="IAY120" s="200"/>
      <c r="IAZ120" s="200"/>
      <c r="IBA120" s="200"/>
      <c r="IBB120" s="200"/>
      <c r="IBC120" s="200"/>
      <c r="IBD120" s="200"/>
      <c r="IBE120" s="200"/>
      <c r="IBF120" s="200"/>
      <c r="IBG120" s="200"/>
      <c r="IBH120" s="200"/>
      <c r="IBI120" s="200"/>
      <c r="IBJ120" s="200"/>
      <c r="IBK120" s="200"/>
      <c r="IBL120" s="200"/>
      <c r="IBM120" s="200"/>
      <c r="IBN120" s="200"/>
      <c r="IBO120" s="200"/>
      <c r="IBP120" s="200"/>
      <c r="IBQ120" s="200"/>
      <c r="IBR120" s="200"/>
      <c r="IBS120" s="200"/>
      <c r="IBT120" s="200"/>
      <c r="IBU120" s="200"/>
      <c r="IBV120" s="200"/>
      <c r="IBW120" s="200"/>
      <c r="IBX120" s="200"/>
      <c r="IBY120" s="200"/>
      <c r="IBZ120" s="200"/>
      <c r="ICA120" s="200"/>
      <c r="ICB120" s="200"/>
      <c r="ICC120" s="200"/>
      <c r="ICD120" s="200"/>
      <c r="ICE120" s="200"/>
      <c r="ICF120" s="200"/>
      <c r="ICG120" s="200"/>
      <c r="ICH120" s="200"/>
      <c r="ICI120" s="200"/>
      <c r="ICJ120" s="200"/>
      <c r="ICK120" s="200"/>
      <c r="ICL120" s="200"/>
      <c r="ICM120" s="200"/>
      <c r="ICN120" s="200"/>
      <c r="ICO120" s="200"/>
      <c r="ICP120" s="200"/>
      <c r="ICQ120" s="200"/>
      <c r="ICR120" s="200"/>
      <c r="ICS120" s="200"/>
      <c r="ICT120" s="200"/>
      <c r="ICU120" s="200"/>
      <c r="ICV120" s="200"/>
      <c r="ICW120" s="200"/>
      <c r="ICX120" s="200"/>
      <c r="ICY120" s="200"/>
      <c r="ICZ120" s="200"/>
      <c r="IDA120" s="200"/>
      <c r="IDB120" s="200"/>
      <c r="IDC120" s="200"/>
      <c r="IDD120" s="200"/>
      <c r="IDE120" s="200"/>
      <c r="IDF120" s="200"/>
      <c r="IDG120" s="200"/>
      <c r="IDH120" s="200"/>
      <c r="IDI120" s="200"/>
      <c r="IDJ120" s="200"/>
      <c r="IDK120" s="200"/>
      <c r="IDL120" s="200"/>
      <c r="IDM120" s="200"/>
      <c r="IDN120" s="200"/>
      <c r="IDO120" s="200"/>
      <c r="IDP120" s="200"/>
      <c r="IDQ120" s="200"/>
      <c r="IDR120" s="200"/>
      <c r="IDS120" s="200"/>
      <c r="IDT120" s="200"/>
      <c r="IDU120" s="200"/>
      <c r="IDV120" s="200"/>
      <c r="IDW120" s="200"/>
      <c r="IDX120" s="200"/>
      <c r="IDY120" s="200"/>
      <c r="IDZ120" s="200"/>
      <c r="IEA120" s="200"/>
      <c r="IEB120" s="200"/>
      <c r="IEC120" s="200"/>
      <c r="IED120" s="200"/>
      <c r="IEE120" s="200"/>
      <c r="IEF120" s="200"/>
      <c r="IEG120" s="200"/>
      <c r="IEH120" s="200"/>
      <c r="IEI120" s="200"/>
      <c r="IEJ120" s="200"/>
      <c r="IEK120" s="200"/>
      <c r="IEL120" s="200"/>
      <c r="IEM120" s="200"/>
      <c r="IEN120" s="200"/>
      <c r="IEO120" s="200"/>
      <c r="IEP120" s="200"/>
      <c r="IEQ120" s="200"/>
      <c r="IER120" s="200"/>
      <c r="IES120" s="200"/>
      <c r="IET120" s="200"/>
      <c r="IEU120" s="200"/>
      <c r="IEV120" s="200"/>
      <c r="IEW120" s="200"/>
      <c r="IEX120" s="200"/>
      <c r="IEY120" s="200"/>
      <c r="IEZ120" s="200"/>
      <c r="IFA120" s="200"/>
      <c r="IFB120" s="200"/>
      <c r="IFC120" s="200"/>
      <c r="IFD120" s="200"/>
      <c r="IFE120" s="200"/>
      <c r="IFF120" s="200"/>
      <c r="IFG120" s="200"/>
      <c r="IFH120" s="200"/>
      <c r="IFI120" s="200"/>
      <c r="IFJ120" s="200"/>
      <c r="IFK120" s="200"/>
      <c r="IFL120" s="200"/>
      <c r="IFM120" s="200"/>
      <c r="IFN120" s="200"/>
      <c r="IFO120" s="200"/>
      <c r="IFP120" s="200"/>
      <c r="IFQ120" s="200"/>
      <c r="IFR120" s="200"/>
      <c r="IFS120" s="200"/>
      <c r="IFT120" s="200"/>
      <c r="IFU120" s="200"/>
      <c r="IFV120" s="200"/>
      <c r="IFW120" s="200"/>
      <c r="IFX120" s="200"/>
      <c r="IFY120" s="200"/>
      <c r="IFZ120" s="200"/>
      <c r="IGA120" s="200"/>
      <c r="IGB120" s="200"/>
      <c r="IGC120" s="200"/>
      <c r="IGD120" s="200"/>
      <c r="IGE120" s="200"/>
      <c r="IGF120" s="200"/>
      <c r="IGG120" s="200"/>
      <c r="IGH120" s="200"/>
      <c r="IGI120" s="200"/>
      <c r="IGJ120" s="200"/>
      <c r="IGK120" s="200"/>
      <c r="IGL120" s="200"/>
      <c r="IGM120" s="200"/>
      <c r="IGN120" s="200"/>
      <c r="IGO120" s="200"/>
      <c r="IGP120" s="200"/>
      <c r="IGQ120" s="200"/>
      <c r="IGR120" s="200"/>
      <c r="IGS120" s="200"/>
      <c r="IGT120" s="200"/>
      <c r="IGU120" s="200"/>
      <c r="IGV120" s="200"/>
      <c r="IGW120" s="200"/>
      <c r="IGX120" s="200"/>
      <c r="IGY120" s="200"/>
      <c r="IGZ120" s="200"/>
      <c r="IHA120" s="200"/>
      <c r="IHB120" s="200"/>
      <c r="IHC120" s="200"/>
      <c r="IHD120" s="200"/>
      <c r="IHE120" s="200"/>
      <c r="IHF120" s="200"/>
      <c r="IHG120" s="200"/>
      <c r="IHH120" s="200"/>
      <c r="IHI120" s="200"/>
      <c r="IHJ120" s="200"/>
      <c r="IHK120" s="200"/>
      <c r="IHL120" s="200"/>
      <c r="IHM120" s="200"/>
      <c r="IHN120" s="200"/>
      <c r="IHO120" s="200"/>
      <c r="IHP120" s="200"/>
      <c r="IHQ120" s="200"/>
      <c r="IHR120" s="200"/>
      <c r="IHS120" s="200"/>
      <c r="IHT120" s="200"/>
      <c r="IHU120" s="200"/>
      <c r="IHV120" s="200"/>
      <c r="IHW120" s="200"/>
      <c r="IHX120" s="200"/>
      <c r="IHY120" s="200"/>
      <c r="IHZ120" s="200"/>
      <c r="IIA120" s="200"/>
      <c r="IIB120" s="200"/>
      <c r="IIC120" s="200"/>
      <c r="IID120" s="200"/>
      <c r="IIE120" s="200"/>
      <c r="IIF120" s="200"/>
      <c r="IIG120" s="200"/>
      <c r="IIH120" s="200"/>
      <c r="III120" s="200"/>
      <c r="IIJ120" s="200"/>
      <c r="IIK120" s="200"/>
      <c r="IIL120" s="200"/>
      <c r="IIM120" s="200"/>
      <c r="IIN120" s="200"/>
      <c r="IIO120" s="200"/>
      <c r="IIP120" s="200"/>
      <c r="IIQ120" s="200"/>
      <c r="IIR120" s="200"/>
      <c r="IIS120" s="200"/>
      <c r="IIT120" s="200"/>
      <c r="IIU120" s="200"/>
      <c r="IIV120" s="200"/>
      <c r="IIW120" s="200"/>
      <c r="IIX120" s="200"/>
      <c r="IIY120" s="200"/>
      <c r="IIZ120" s="200"/>
      <c r="IJA120" s="200"/>
      <c r="IJB120" s="200"/>
      <c r="IJC120" s="200"/>
      <c r="IJD120" s="200"/>
      <c r="IJE120" s="200"/>
      <c r="IJF120" s="200"/>
      <c r="IJG120" s="200"/>
      <c r="IJH120" s="200"/>
      <c r="IJI120" s="200"/>
      <c r="IJJ120" s="200"/>
      <c r="IJK120" s="200"/>
      <c r="IJL120" s="200"/>
      <c r="IJM120" s="200"/>
      <c r="IJN120" s="200"/>
      <c r="IJO120" s="200"/>
      <c r="IJP120" s="200"/>
      <c r="IJQ120" s="200"/>
      <c r="IJR120" s="200"/>
      <c r="IJS120" s="200"/>
      <c r="IJT120" s="200"/>
      <c r="IJU120" s="200"/>
      <c r="IJV120" s="200"/>
      <c r="IJW120" s="200"/>
      <c r="IJX120" s="200"/>
      <c r="IJY120" s="200"/>
      <c r="IJZ120" s="200"/>
      <c r="IKA120" s="200"/>
      <c r="IKB120" s="200"/>
      <c r="IKC120" s="200"/>
      <c r="IKD120" s="200"/>
      <c r="IKE120" s="200"/>
      <c r="IKF120" s="200"/>
      <c r="IKG120" s="200"/>
      <c r="IKH120" s="200"/>
      <c r="IKI120" s="200"/>
      <c r="IKJ120" s="200"/>
      <c r="IKK120" s="200"/>
      <c r="IKL120" s="200"/>
      <c r="IKM120" s="200"/>
      <c r="IKN120" s="200"/>
      <c r="IKO120" s="200"/>
      <c r="IKP120" s="200"/>
      <c r="IKQ120" s="200"/>
      <c r="IKR120" s="200"/>
      <c r="IKS120" s="200"/>
      <c r="IKT120" s="200"/>
      <c r="IKU120" s="200"/>
      <c r="IKV120" s="200"/>
      <c r="IKW120" s="200"/>
      <c r="IKX120" s="200"/>
      <c r="IKY120" s="200"/>
      <c r="IKZ120" s="200"/>
      <c r="ILA120" s="200"/>
      <c r="ILB120" s="200"/>
      <c r="ILC120" s="200"/>
      <c r="ILD120" s="200"/>
      <c r="ILE120" s="200"/>
      <c r="ILF120" s="200"/>
      <c r="ILG120" s="200"/>
      <c r="ILH120" s="200"/>
      <c r="ILI120" s="200"/>
      <c r="ILJ120" s="200"/>
      <c r="ILK120" s="200"/>
      <c r="ILL120" s="200"/>
      <c r="ILM120" s="200"/>
      <c r="ILN120" s="200"/>
      <c r="ILO120" s="200"/>
      <c r="ILP120" s="200"/>
      <c r="ILQ120" s="200"/>
      <c r="ILR120" s="200"/>
      <c r="ILS120" s="200"/>
      <c r="ILT120" s="200"/>
      <c r="ILU120" s="200"/>
      <c r="ILV120" s="200"/>
      <c r="ILW120" s="200"/>
      <c r="ILX120" s="200"/>
      <c r="ILY120" s="200"/>
      <c r="ILZ120" s="200"/>
      <c r="IMA120" s="200"/>
      <c r="IMB120" s="200"/>
      <c r="IMC120" s="200"/>
      <c r="IMD120" s="200"/>
      <c r="IME120" s="200"/>
      <c r="IMF120" s="200"/>
      <c r="IMG120" s="200"/>
      <c r="IMH120" s="200"/>
      <c r="IMI120" s="200"/>
      <c r="IMJ120" s="200"/>
      <c r="IMK120" s="200"/>
      <c r="IML120" s="200"/>
      <c r="IMM120" s="200"/>
      <c r="IMN120" s="200"/>
      <c r="IMO120" s="200"/>
      <c r="IMP120" s="200"/>
      <c r="IMQ120" s="200"/>
      <c r="IMR120" s="200"/>
      <c r="IMS120" s="200"/>
      <c r="IMT120" s="200"/>
      <c r="IMU120" s="200"/>
      <c r="IMV120" s="200"/>
      <c r="IMW120" s="200"/>
      <c r="IMX120" s="200"/>
      <c r="IMY120" s="200"/>
      <c r="IMZ120" s="200"/>
      <c r="INA120" s="200"/>
      <c r="INB120" s="200"/>
      <c r="INC120" s="200"/>
      <c r="IND120" s="200"/>
      <c r="INE120" s="200"/>
      <c r="INF120" s="200"/>
      <c r="ING120" s="200"/>
      <c r="INH120" s="200"/>
      <c r="INI120" s="200"/>
      <c r="INJ120" s="200"/>
      <c r="INK120" s="200"/>
      <c r="INL120" s="200"/>
      <c r="INM120" s="200"/>
      <c r="INN120" s="200"/>
      <c r="INO120" s="200"/>
      <c r="INP120" s="200"/>
      <c r="INQ120" s="200"/>
      <c r="INR120" s="200"/>
      <c r="INS120" s="200"/>
      <c r="INT120" s="200"/>
      <c r="INU120" s="200"/>
      <c r="INV120" s="200"/>
      <c r="INW120" s="200"/>
      <c r="INX120" s="200"/>
      <c r="INY120" s="200"/>
      <c r="INZ120" s="200"/>
      <c r="IOA120" s="200"/>
      <c r="IOB120" s="200"/>
      <c r="IOC120" s="200"/>
      <c r="IOD120" s="200"/>
      <c r="IOE120" s="200"/>
      <c r="IOF120" s="200"/>
      <c r="IOG120" s="200"/>
      <c r="IOH120" s="200"/>
      <c r="IOI120" s="200"/>
      <c r="IOJ120" s="200"/>
      <c r="IOK120" s="200"/>
      <c r="IOL120" s="200"/>
      <c r="IOM120" s="200"/>
      <c r="ION120" s="200"/>
      <c r="IOO120" s="200"/>
      <c r="IOP120" s="200"/>
      <c r="IOQ120" s="200"/>
      <c r="IOR120" s="200"/>
      <c r="IOS120" s="200"/>
      <c r="IOT120" s="200"/>
      <c r="IOU120" s="200"/>
      <c r="IOV120" s="200"/>
      <c r="IOW120" s="200"/>
      <c r="IOX120" s="200"/>
      <c r="IOY120" s="200"/>
      <c r="IOZ120" s="200"/>
      <c r="IPA120" s="200"/>
      <c r="IPB120" s="200"/>
      <c r="IPC120" s="200"/>
      <c r="IPD120" s="200"/>
      <c r="IPE120" s="200"/>
      <c r="IPF120" s="200"/>
      <c r="IPG120" s="200"/>
      <c r="IPH120" s="200"/>
      <c r="IPI120" s="200"/>
      <c r="IPJ120" s="200"/>
      <c r="IPK120" s="200"/>
      <c r="IPL120" s="200"/>
      <c r="IPM120" s="200"/>
      <c r="IPN120" s="200"/>
      <c r="IPO120" s="200"/>
      <c r="IPP120" s="200"/>
      <c r="IPQ120" s="200"/>
      <c r="IPR120" s="200"/>
      <c r="IPS120" s="200"/>
      <c r="IPT120" s="200"/>
      <c r="IPU120" s="200"/>
      <c r="IPV120" s="200"/>
      <c r="IPW120" s="200"/>
      <c r="IPX120" s="200"/>
      <c r="IPY120" s="200"/>
      <c r="IPZ120" s="200"/>
      <c r="IQA120" s="200"/>
      <c r="IQB120" s="200"/>
      <c r="IQC120" s="200"/>
      <c r="IQD120" s="200"/>
      <c r="IQE120" s="200"/>
      <c r="IQF120" s="200"/>
      <c r="IQG120" s="200"/>
      <c r="IQH120" s="200"/>
      <c r="IQI120" s="200"/>
      <c r="IQJ120" s="200"/>
      <c r="IQK120" s="200"/>
      <c r="IQL120" s="200"/>
      <c r="IQM120" s="200"/>
      <c r="IQN120" s="200"/>
      <c r="IQO120" s="200"/>
      <c r="IQP120" s="200"/>
      <c r="IQQ120" s="200"/>
      <c r="IQR120" s="200"/>
      <c r="IQS120" s="200"/>
      <c r="IQT120" s="200"/>
      <c r="IQU120" s="200"/>
      <c r="IQV120" s="200"/>
      <c r="IQW120" s="200"/>
      <c r="IQX120" s="200"/>
      <c r="IQY120" s="200"/>
      <c r="IQZ120" s="200"/>
      <c r="IRA120" s="200"/>
      <c r="IRB120" s="200"/>
      <c r="IRC120" s="200"/>
      <c r="IRD120" s="200"/>
      <c r="IRE120" s="200"/>
      <c r="IRF120" s="200"/>
      <c r="IRG120" s="200"/>
      <c r="IRH120" s="200"/>
      <c r="IRI120" s="200"/>
      <c r="IRJ120" s="200"/>
      <c r="IRK120" s="200"/>
      <c r="IRL120" s="200"/>
      <c r="IRM120" s="200"/>
      <c r="IRN120" s="200"/>
      <c r="IRO120" s="200"/>
      <c r="IRP120" s="200"/>
      <c r="IRQ120" s="200"/>
      <c r="IRR120" s="200"/>
      <c r="IRS120" s="200"/>
      <c r="IRT120" s="200"/>
      <c r="IRU120" s="200"/>
      <c r="IRV120" s="200"/>
      <c r="IRW120" s="200"/>
      <c r="IRX120" s="200"/>
      <c r="IRY120" s="200"/>
      <c r="IRZ120" s="200"/>
      <c r="ISA120" s="200"/>
      <c r="ISB120" s="200"/>
      <c r="ISC120" s="200"/>
      <c r="ISD120" s="200"/>
      <c r="ISE120" s="200"/>
      <c r="ISF120" s="200"/>
      <c r="ISG120" s="200"/>
      <c r="ISH120" s="200"/>
      <c r="ISI120" s="200"/>
      <c r="ISJ120" s="200"/>
      <c r="ISK120" s="200"/>
      <c r="ISL120" s="200"/>
      <c r="ISM120" s="200"/>
      <c r="ISN120" s="200"/>
      <c r="ISO120" s="200"/>
      <c r="ISP120" s="200"/>
      <c r="ISQ120" s="200"/>
      <c r="ISR120" s="200"/>
      <c r="ISS120" s="200"/>
      <c r="IST120" s="200"/>
      <c r="ISU120" s="200"/>
      <c r="ISV120" s="200"/>
      <c r="ISW120" s="200"/>
      <c r="ISX120" s="200"/>
      <c r="ISY120" s="200"/>
      <c r="ISZ120" s="200"/>
      <c r="ITA120" s="200"/>
      <c r="ITB120" s="200"/>
      <c r="ITC120" s="200"/>
      <c r="ITD120" s="200"/>
      <c r="ITE120" s="200"/>
      <c r="ITF120" s="200"/>
      <c r="ITG120" s="200"/>
      <c r="ITH120" s="200"/>
      <c r="ITI120" s="200"/>
      <c r="ITJ120" s="200"/>
      <c r="ITK120" s="200"/>
      <c r="ITL120" s="200"/>
      <c r="ITM120" s="200"/>
      <c r="ITN120" s="200"/>
      <c r="ITO120" s="200"/>
      <c r="ITP120" s="200"/>
      <c r="ITQ120" s="200"/>
      <c r="ITR120" s="200"/>
      <c r="ITS120" s="200"/>
      <c r="ITT120" s="200"/>
      <c r="ITU120" s="200"/>
      <c r="ITV120" s="200"/>
      <c r="ITW120" s="200"/>
      <c r="ITX120" s="200"/>
      <c r="ITY120" s="200"/>
      <c r="ITZ120" s="200"/>
      <c r="IUA120" s="200"/>
      <c r="IUB120" s="200"/>
      <c r="IUC120" s="200"/>
      <c r="IUD120" s="200"/>
      <c r="IUE120" s="200"/>
      <c r="IUF120" s="200"/>
      <c r="IUG120" s="200"/>
      <c r="IUH120" s="200"/>
      <c r="IUI120" s="200"/>
      <c r="IUJ120" s="200"/>
      <c r="IUK120" s="200"/>
      <c r="IUL120" s="200"/>
      <c r="IUM120" s="200"/>
      <c r="IUN120" s="200"/>
      <c r="IUO120" s="200"/>
      <c r="IUP120" s="200"/>
      <c r="IUQ120" s="200"/>
      <c r="IUR120" s="200"/>
      <c r="IUS120" s="200"/>
      <c r="IUT120" s="200"/>
      <c r="IUU120" s="200"/>
      <c r="IUV120" s="200"/>
      <c r="IUW120" s="200"/>
      <c r="IUX120" s="200"/>
      <c r="IUY120" s="200"/>
      <c r="IUZ120" s="200"/>
      <c r="IVA120" s="200"/>
      <c r="IVB120" s="200"/>
      <c r="IVC120" s="200"/>
      <c r="IVD120" s="200"/>
      <c r="IVE120" s="200"/>
      <c r="IVF120" s="200"/>
      <c r="IVG120" s="200"/>
      <c r="IVH120" s="200"/>
      <c r="IVI120" s="200"/>
      <c r="IVJ120" s="200"/>
      <c r="IVK120" s="200"/>
      <c r="IVL120" s="200"/>
      <c r="IVM120" s="200"/>
      <c r="IVN120" s="200"/>
      <c r="IVO120" s="200"/>
      <c r="IVP120" s="200"/>
      <c r="IVQ120" s="200"/>
      <c r="IVR120" s="200"/>
      <c r="IVS120" s="200"/>
      <c r="IVT120" s="200"/>
      <c r="IVU120" s="200"/>
      <c r="IVV120" s="200"/>
      <c r="IVW120" s="200"/>
      <c r="IVX120" s="200"/>
      <c r="IVY120" s="200"/>
      <c r="IVZ120" s="200"/>
      <c r="IWA120" s="200"/>
      <c r="IWB120" s="200"/>
      <c r="IWC120" s="200"/>
      <c r="IWD120" s="200"/>
      <c r="IWE120" s="200"/>
      <c r="IWF120" s="200"/>
      <c r="IWG120" s="200"/>
      <c r="IWH120" s="200"/>
      <c r="IWI120" s="200"/>
      <c r="IWJ120" s="200"/>
      <c r="IWK120" s="200"/>
      <c r="IWL120" s="200"/>
      <c r="IWM120" s="200"/>
      <c r="IWN120" s="200"/>
      <c r="IWO120" s="200"/>
      <c r="IWP120" s="200"/>
      <c r="IWQ120" s="200"/>
      <c r="IWR120" s="200"/>
      <c r="IWS120" s="200"/>
      <c r="IWT120" s="200"/>
      <c r="IWU120" s="200"/>
      <c r="IWV120" s="200"/>
      <c r="IWW120" s="200"/>
      <c r="IWX120" s="200"/>
      <c r="IWY120" s="200"/>
      <c r="IWZ120" s="200"/>
      <c r="IXA120" s="200"/>
      <c r="IXB120" s="200"/>
      <c r="IXC120" s="200"/>
      <c r="IXD120" s="200"/>
      <c r="IXE120" s="200"/>
      <c r="IXF120" s="200"/>
      <c r="IXG120" s="200"/>
      <c r="IXH120" s="200"/>
      <c r="IXI120" s="200"/>
      <c r="IXJ120" s="200"/>
      <c r="IXK120" s="200"/>
      <c r="IXL120" s="200"/>
      <c r="IXM120" s="200"/>
      <c r="IXN120" s="200"/>
      <c r="IXO120" s="200"/>
      <c r="IXP120" s="200"/>
      <c r="IXQ120" s="200"/>
      <c r="IXR120" s="200"/>
      <c r="IXS120" s="200"/>
      <c r="IXT120" s="200"/>
      <c r="IXU120" s="200"/>
      <c r="IXV120" s="200"/>
      <c r="IXW120" s="200"/>
      <c r="IXX120" s="200"/>
      <c r="IXY120" s="200"/>
      <c r="IXZ120" s="200"/>
      <c r="IYA120" s="200"/>
      <c r="IYB120" s="200"/>
      <c r="IYC120" s="200"/>
      <c r="IYD120" s="200"/>
      <c r="IYE120" s="200"/>
      <c r="IYF120" s="200"/>
      <c r="IYG120" s="200"/>
      <c r="IYH120" s="200"/>
      <c r="IYI120" s="200"/>
      <c r="IYJ120" s="200"/>
      <c r="IYK120" s="200"/>
      <c r="IYL120" s="200"/>
      <c r="IYM120" s="200"/>
      <c r="IYN120" s="200"/>
      <c r="IYO120" s="200"/>
      <c r="IYP120" s="200"/>
      <c r="IYQ120" s="200"/>
      <c r="IYR120" s="200"/>
      <c r="IYS120" s="200"/>
      <c r="IYT120" s="200"/>
      <c r="IYU120" s="200"/>
      <c r="IYV120" s="200"/>
      <c r="IYW120" s="200"/>
      <c r="IYX120" s="200"/>
      <c r="IYY120" s="200"/>
      <c r="IYZ120" s="200"/>
      <c r="IZA120" s="200"/>
      <c r="IZB120" s="200"/>
      <c r="IZC120" s="200"/>
      <c r="IZD120" s="200"/>
      <c r="IZE120" s="200"/>
      <c r="IZF120" s="200"/>
      <c r="IZG120" s="200"/>
      <c r="IZH120" s="200"/>
      <c r="IZI120" s="200"/>
      <c r="IZJ120" s="200"/>
      <c r="IZK120" s="200"/>
      <c r="IZL120" s="200"/>
      <c r="IZM120" s="200"/>
      <c r="IZN120" s="200"/>
      <c r="IZO120" s="200"/>
      <c r="IZP120" s="200"/>
      <c r="IZQ120" s="200"/>
      <c r="IZR120" s="200"/>
      <c r="IZS120" s="200"/>
      <c r="IZT120" s="200"/>
      <c r="IZU120" s="200"/>
      <c r="IZV120" s="200"/>
      <c r="IZW120" s="200"/>
      <c r="IZX120" s="200"/>
      <c r="IZY120" s="200"/>
      <c r="IZZ120" s="200"/>
      <c r="JAA120" s="200"/>
      <c r="JAB120" s="200"/>
      <c r="JAC120" s="200"/>
      <c r="JAD120" s="200"/>
      <c r="JAE120" s="200"/>
      <c r="JAF120" s="200"/>
      <c r="JAG120" s="200"/>
      <c r="JAH120" s="200"/>
      <c r="JAI120" s="200"/>
      <c r="JAJ120" s="200"/>
      <c r="JAK120" s="200"/>
      <c r="JAL120" s="200"/>
      <c r="JAM120" s="200"/>
      <c r="JAN120" s="200"/>
      <c r="JAO120" s="200"/>
      <c r="JAP120" s="200"/>
      <c r="JAQ120" s="200"/>
      <c r="JAR120" s="200"/>
      <c r="JAS120" s="200"/>
      <c r="JAT120" s="200"/>
      <c r="JAU120" s="200"/>
      <c r="JAV120" s="200"/>
      <c r="JAW120" s="200"/>
      <c r="JAX120" s="200"/>
      <c r="JAY120" s="200"/>
      <c r="JAZ120" s="200"/>
      <c r="JBA120" s="200"/>
      <c r="JBB120" s="200"/>
      <c r="JBC120" s="200"/>
      <c r="JBD120" s="200"/>
      <c r="JBE120" s="200"/>
      <c r="JBF120" s="200"/>
      <c r="JBG120" s="200"/>
      <c r="JBH120" s="200"/>
      <c r="JBI120" s="200"/>
      <c r="JBJ120" s="200"/>
      <c r="JBK120" s="200"/>
      <c r="JBL120" s="200"/>
      <c r="JBM120" s="200"/>
      <c r="JBN120" s="200"/>
      <c r="JBO120" s="200"/>
      <c r="JBP120" s="200"/>
      <c r="JBQ120" s="200"/>
      <c r="JBR120" s="200"/>
      <c r="JBS120" s="200"/>
      <c r="JBT120" s="200"/>
      <c r="JBU120" s="200"/>
      <c r="JBV120" s="200"/>
      <c r="JBW120" s="200"/>
      <c r="JBX120" s="200"/>
      <c r="JBY120" s="200"/>
      <c r="JBZ120" s="200"/>
      <c r="JCA120" s="200"/>
      <c r="JCB120" s="200"/>
      <c r="JCC120" s="200"/>
      <c r="JCD120" s="200"/>
      <c r="JCE120" s="200"/>
      <c r="JCF120" s="200"/>
      <c r="JCG120" s="200"/>
      <c r="JCH120" s="200"/>
      <c r="JCI120" s="200"/>
      <c r="JCJ120" s="200"/>
      <c r="JCK120" s="200"/>
      <c r="JCL120" s="200"/>
      <c r="JCM120" s="200"/>
      <c r="JCN120" s="200"/>
      <c r="JCO120" s="200"/>
      <c r="JCP120" s="200"/>
      <c r="JCQ120" s="200"/>
      <c r="JCR120" s="200"/>
      <c r="JCS120" s="200"/>
      <c r="JCT120" s="200"/>
      <c r="JCU120" s="200"/>
      <c r="JCV120" s="200"/>
      <c r="JCW120" s="200"/>
      <c r="JCX120" s="200"/>
      <c r="JCY120" s="200"/>
      <c r="JCZ120" s="200"/>
      <c r="JDA120" s="200"/>
      <c r="JDB120" s="200"/>
      <c r="JDC120" s="200"/>
      <c r="JDD120" s="200"/>
      <c r="JDE120" s="200"/>
      <c r="JDF120" s="200"/>
      <c r="JDG120" s="200"/>
      <c r="JDH120" s="200"/>
      <c r="JDI120" s="200"/>
      <c r="JDJ120" s="200"/>
      <c r="JDK120" s="200"/>
      <c r="JDL120" s="200"/>
      <c r="JDM120" s="200"/>
      <c r="JDN120" s="200"/>
      <c r="JDO120" s="200"/>
      <c r="JDP120" s="200"/>
      <c r="JDQ120" s="200"/>
      <c r="JDR120" s="200"/>
      <c r="JDS120" s="200"/>
      <c r="JDT120" s="200"/>
      <c r="JDU120" s="200"/>
      <c r="JDV120" s="200"/>
      <c r="JDW120" s="200"/>
      <c r="JDX120" s="200"/>
      <c r="JDY120" s="200"/>
      <c r="JDZ120" s="200"/>
      <c r="JEA120" s="200"/>
      <c r="JEB120" s="200"/>
      <c r="JEC120" s="200"/>
      <c r="JED120" s="200"/>
      <c r="JEE120" s="200"/>
      <c r="JEF120" s="200"/>
      <c r="JEG120" s="200"/>
      <c r="JEH120" s="200"/>
      <c r="JEI120" s="200"/>
      <c r="JEJ120" s="200"/>
      <c r="JEK120" s="200"/>
      <c r="JEL120" s="200"/>
      <c r="JEM120" s="200"/>
      <c r="JEN120" s="200"/>
      <c r="JEO120" s="200"/>
      <c r="JEP120" s="200"/>
      <c r="JEQ120" s="200"/>
      <c r="JER120" s="200"/>
      <c r="JES120" s="200"/>
      <c r="JET120" s="200"/>
      <c r="JEU120" s="200"/>
      <c r="JEV120" s="200"/>
      <c r="JEW120" s="200"/>
      <c r="JEX120" s="200"/>
      <c r="JEY120" s="200"/>
      <c r="JEZ120" s="200"/>
      <c r="JFA120" s="200"/>
      <c r="JFB120" s="200"/>
      <c r="JFC120" s="200"/>
      <c r="JFD120" s="200"/>
      <c r="JFE120" s="200"/>
      <c r="JFF120" s="200"/>
      <c r="JFG120" s="200"/>
      <c r="JFH120" s="200"/>
      <c r="JFI120" s="200"/>
      <c r="JFJ120" s="200"/>
      <c r="JFK120" s="200"/>
      <c r="JFL120" s="200"/>
      <c r="JFM120" s="200"/>
      <c r="JFN120" s="200"/>
      <c r="JFO120" s="200"/>
      <c r="JFP120" s="200"/>
      <c r="JFQ120" s="200"/>
      <c r="JFR120" s="200"/>
      <c r="JFS120" s="200"/>
      <c r="JFT120" s="200"/>
      <c r="JFU120" s="200"/>
      <c r="JFV120" s="200"/>
      <c r="JFW120" s="200"/>
      <c r="JFX120" s="200"/>
      <c r="JFY120" s="200"/>
      <c r="JFZ120" s="200"/>
      <c r="JGA120" s="200"/>
      <c r="JGB120" s="200"/>
      <c r="JGC120" s="200"/>
      <c r="JGD120" s="200"/>
      <c r="JGE120" s="200"/>
      <c r="JGF120" s="200"/>
      <c r="JGG120" s="200"/>
      <c r="JGH120" s="200"/>
      <c r="JGI120" s="200"/>
      <c r="JGJ120" s="200"/>
      <c r="JGK120" s="200"/>
      <c r="JGL120" s="200"/>
      <c r="JGM120" s="200"/>
      <c r="JGN120" s="200"/>
      <c r="JGO120" s="200"/>
      <c r="JGP120" s="200"/>
      <c r="JGQ120" s="200"/>
      <c r="JGR120" s="200"/>
      <c r="JGS120" s="200"/>
      <c r="JGT120" s="200"/>
      <c r="JGU120" s="200"/>
      <c r="JGV120" s="200"/>
      <c r="JGW120" s="200"/>
      <c r="JGX120" s="200"/>
      <c r="JGY120" s="200"/>
      <c r="JGZ120" s="200"/>
      <c r="JHA120" s="200"/>
      <c r="JHB120" s="200"/>
      <c r="JHC120" s="200"/>
      <c r="JHD120" s="200"/>
      <c r="JHE120" s="200"/>
      <c r="JHF120" s="200"/>
      <c r="JHG120" s="200"/>
      <c r="JHH120" s="200"/>
      <c r="JHI120" s="200"/>
      <c r="JHJ120" s="200"/>
      <c r="JHK120" s="200"/>
      <c r="JHL120" s="200"/>
      <c r="JHM120" s="200"/>
      <c r="JHN120" s="200"/>
      <c r="JHO120" s="200"/>
      <c r="JHP120" s="200"/>
      <c r="JHQ120" s="200"/>
      <c r="JHR120" s="200"/>
      <c r="JHS120" s="200"/>
      <c r="JHT120" s="200"/>
      <c r="JHU120" s="200"/>
      <c r="JHV120" s="200"/>
      <c r="JHW120" s="200"/>
      <c r="JHX120" s="200"/>
      <c r="JHY120" s="200"/>
      <c r="JHZ120" s="200"/>
      <c r="JIA120" s="200"/>
      <c r="JIB120" s="200"/>
      <c r="JIC120" s="200"/>
      <c r="JID120" s="200"/>
      <c r="JIE120" s="200"/>
      <c r="JIF120" s="200"/>
      <c r="JIG120" s="200"/>
      <c r="JIH120" s="200"/>
      <c r="JII120" s="200"/>
      <c r="JIJ120" s="200"/>
      <c r="JIK120" s="200"/>
      <c r="JIL120" s="200"/>
      <c r="JIM120" s="200"/>
      <c r="JIN120" s="200"/>
      <c r="JIO120" s="200"/>
      <c r="JIP120" s="200"/>
      <c r="JIQ120" s="200"/>
      <c r="JIR120" s="200"/>
      <c r="JIS120" s="200"/>
      <c r="JIT120" s="200"/>
      <c r="JIU120" s="200"/>
      <c r="JIV120" s="200"/>
      <c r="JIW120" s="200"/>
      <c r="JIX120" s="200"/>
      <c r="JIY120" s="200"/>
      <c r="JIZ120" s="200"/>
      <c r="JJA120" s="200"/>
      <c r="JJB120" s="200"/>
      <c r="JJC120" s="200"/>
      <c r="JJD120" s="200"/>
      <c r="JJE120" s="200"/>
      <c r="JJF120" s="200"/>
      <c r="JJG120" s="200"/>
      <c r="JJH120" s="200"/>
      <c r="JJI120" s="200"/>
      <c r="JJJ120" s="200"/>
      <c r="JJK120" s="200"/>
      <c r="JJL120" s="200"/>
      <c r="JJM120" s="200"/>
      <c r="JJN120" s="200"/>
      <c r="JJO120" s="200"/>
      <c r="JJP120" s="200"/>
      <c r="JJQ120" s="200"/>
      <c r="JJR120" s="200"/>
      <c r="JJS120" s="200"/>
      <c r="JJT120" s="200"/>
      <c r="JJU120" s="200"/>
      <c r="JJV120" s="200"/>
      <c r="JJW120" s="200"/>
      <c r="JJX120" s="200"/>
      <c r="JJY120" s="200"/>
      <c r="JJZ120" s="200"/>
      <c r="JKA120" s="200"/>
      <c r="JKB120" s="200"/>
      <c r="JKC120" s="200"/>
      <c r="JKD120" s="200"/>
      <c r="JKE120" s="200"/>
      <c r="JKF120" s="200"/>
      <c r="JKG120" s="200"/>
      <c r="JKH120" s="200"/>
      <c r="JKI120" s="200"/>
      <c r="JKJ120" s="200"/>
      <c r="JKK120" s="200"/>
      <c r="JKL120" s="200"/>
      <c r="JKM120" s="200"/>
      <c r="JKN120" s="200"/>
      <c r="JKO120" s="200"/>
      <c r="JKP120" s="200"/>
      <c r="JKQ120" s="200"/>
      <c r="JKR120" s="200"/>
      <c r="JKS120" s="200"/>
      <c r="JKT120" s="200"/>
      <c r="JKU120" s="200"/>
      <c r="JKV120" s="200"/>
      <c r="JKW120" s="200"/>
      <c r="JKX120" s="200"/>
      <c r="JKY120" s="200"/>
      <c r="JKZ120" s="200"/>
      <c r="JLA120" s="200"/>
      <c r="JLB120" s="200"/>
      <c r="JLC120" s="200"/>
      <c r="JLD120" s="200"/>
      <c r="JLE120" s="200"/>
      <c r="JLF120" s="200"/>
      <c r="JLG120" s="200"/>
      <c r="JLH120" s="200"/>
      <c r="JLI120" s="200"/>
      <c r="JLJ120" s="200"/>
      <c r="JLK120" s="200"/>
      <c r="JLL120" s="200"/>
      <c r="JLM120" s="200"/>
      <c r="JLN120" s="200"/>
      <c r="JLO120" s="200"/>
      <c r="JLP120" s="200"/>
      <c r="JLQ120" s="200"/>
      <c r="JLR120" s="200"/>
      <c r="JLS120" s="200"/>
      <c r="JLT120" s="200"/>
      <c r="JLU120" s="200"/>
      <c r="JLV120" s="200"/>
      <c r="JLW120" s="200"/>
      <c r="JLX120" s="200"/>
      <c r="JLY120" s="200"/>
      <c r="JLZ120" s="200"/>
      <c r="JMA120" s="200"/>
      <c r="JMB120" s="200"/>
      <c r="JMC120" s="200"/>
      <c r="JMD120" s="200"/>
      <c r="JME120" s="200"/>
      <c r="JMF120" s="200"/>
      <c r="JMG120" s="200"/>
      <c r="JMH120" s="200"/>
      <c r="JMI120" s="200"/>
      <c r="JMJ120" s="200"/>
      <c r="JMK120" s="200"/>
      <c r="JML120" s="200"/>
      <c r="JMM120" s="200"/>
      <c r="JMN120" s="200"/>
      <c r="JMO120" s="200"/>
      <c r="JMP120" s="200"/>
      <c r="JMQ120" s="200"/>
      <c r="JMR120" s="200"/>
      <c r="JMS120" s="200"/>
      <c r="JMT120" s="200"/>
      <c r="JMU120" s="200"/>
      <c r="JMV120" s="200"/>
      <c r="JMW120" s="200"/>
      <c r="JMX120" s="200"/>
      <c r="JMY120" s="200"/>
      <c r="JMZ120" s="200"/>
      <c r="JNA120" s="200"/>
      <c r="JNB120" s="200"/>
      <c r="JNC120" s="200"/>
      <c r="JND120" s="200"/>
      <c r="JNE120" s="200"/>
      <c r="JNF120" s="200"/>
      <c r="JNG120" s="200"/>
      <c r="JNH120" s="200"/>
      <c r="JNI120" s="200"/>
      <c r="JNJ120" s="200"/>
      <c r="JNK120" s="200"/>
      <c r="JNL120" s="200"/>
      <c r="JNM120" s="200"/>
      <c r="JNN120" s="200"/>
      <c r="JNO120" s="200"/>
      <c r="JNP120" s="200"/>
      <c r="JNQ120" s="200"/>
      <c r="JNR120" s="200"/>
      <c r="JNS120" s="200"/>
      <c r="JNT120" s="200"/>
      <c r="JNU120" s="200"/>
      <c r="JNV120" s="200"/>
      <c r="JNW120" s="200"/>
      <c r="JNX120" s="200"/>
      <c r="JNY120" s="200"/>
      <c r="JNZ120" s="200"/>
      <c r="JOA120" s="200"/>
      <c r="JOB120" s="200"/>
      <c r="JOC120" s="200"/>
      <c r="JOD120" s="200"/>
      <c r="JOE120" s="200"/>
      <c r="JOF120" s="200"/>
      <c r="JOG120" s="200"/>
      <c r="JOH120" s="200"/>
      <c r="JOI120" s="200"/>
      <c r="JOJ120" s="200"/>
      <c r="JOK120" s="200"/>
      <c r="JOL120" s="200"/>
      <c r="JOM120" s="200"/>
      <c r="JON120" s="200"/>
      <c r="JOO120" s="200"/>
      <c r="JOP120" s="200"/>
      <c r="JOQ120" s="200"/>
      <c r="JOR120" s="200"/>
      <c r="JOS120" s="200"/>
      <c r="JOT120" s="200"/>
      <c r="JOU120" s="200"/>
      <c r="JOV120" s="200"/>
      <c r="JOW120" s="200"/>
      <c r="JOX120" s="200"/>
      <c r="JOY120" s="200"/>
      <c r="JOZ120" s="200"/>
      <c r="JPA120" s="200"/>
      <c r="JPB120" s="200"/>
      <c r="JPC120" s="200"/>
      <c r="JPD120" s="200"/>
      <c r="JPE120" s="200"/>
      <c r="JPF120" s="200"/>
      <c r="JPG120" s="200"/>
      <c r="JPH120" s="200"/>
      <c r="JPI120" s="200"/>
      <c r="JPJ120" s="200"/>
      <c r="JPK120" s="200"/>
      <c r="JPL120" s="200"/>
      <c r="JPM120" s="200"/>
      <c r="JPN120" s="200"/>
      <c r="JPO120" s="200"/>
      <c r="JPP120" s="200"/>
      <c r="JPQ120" s="200"/>
      <c r="JPR120" s="200"/>
      <c r="JPS120" s="200"/>
      <c r="JPT120" s="200"/>
      <c r="JPU120" s="200"/>
      <c r="JPV120" s="200"/>
      <c r="JPW120" s="200"/>
      <c r="JPX120" s="200"/>
      <c r="JPY120" s="200"/>
      <c r="JPZ120" s="200"/>
      <c r="JQA120" s="200"/>
      <c r="JQB120" s="200"/>
      <c r="JQC120" s="200"/>
      <c r="JQD120" s="200"/>
      <c r="JQE120" s="200"/>
      <c r="JQF120" s="200"/>
      <c r="JQG120" s="200"/>
      <c r="JQH120" s="200"/>
      <c r="JQI120" s="200"/>
      <c r="JQJ120" s="200"/>
      <c r="JQK120" s="200"/>
      <c r="JQL120" s="200"/>
      <c r="JQM120" s="200"/>
      <c r="JQN120" s="200"/>
      <c r="JQO120" s="200"/>
      <c r="JQP120" s="200"/>
      <c r="JQQ120" s="200"/>
      <c r="JQR120" s="200"/>
      <c r="JQS120" s="200"/>
      <c r="JQT120" s="200"/>
      <c r="JQU120" s="200"/>
      <c r="JQV120" s="200"/>
      <c r="JQW120" s="200"/>
      <c r="JQX120" s="200"/>
      <c r="JQY120" s="200"/>
      <c r="JQZ120" s="200"/>
      <c r="JRA120" s="200"/>
      <c r="JRB120" s="200"/>
      <c r="JRC120" s="200"/>
      <c r="JRD120" s="200"/>
      <c r="JRE120" s="200"/>
      <c r="JRF120" s="200"/>
      <c r="JRG120" s="200"/>
      <c r="JRH120" s="200"/>
      <c r="JRI120" s="200"/>
      <c r="JRJ120" s="200"/>
      <c r="JRK120" s="200"/>
      <c r="JRL120" s="200"/>
      <c r="JRM120" s="200"/>
      <c r="JRN120" s="200"/>
      <c r="JRO120" s="200"/>
      <c r="JRP120" s="200"/>
      <c r="JRQ120" s="200"/>
      <c r="JRR120" s="200"/>
      <c r="JRS120" s="200"/>
      <c r="JRT120" s="200"/>
      <c r="JRU120" s="200"/>
      <c r="JRV120" s="200"/>
      <c r="JRW120" s="200"/>
      <c r="JRX120" s="200"/>
      <c r="JRY120" s="200"/>
      <c r="JRZ120" s="200"/>
      <c r="JSA120" s="200"/>
      <c r="JSB120" s="200"/>
      <c r="JSC120" s="200"/>
      <c r="JSD120" s="200"/>
      <c r="JSE120" s="200"/>
      <c r="JSF120" s="200"/>
      <c r="JSG120" s="200"/>
      <c r="JSH120" s="200"/>
      <c r="JSI120" s="200"/>
      <c r="JSJ120" s="200"/>
      <c r="JSK120" s="200"/>
      <c r="JSL120" s="200"/>
      <c r="JSM120" s="200"/>
      <c r="JSN120" s="200"/>
      <c r="JSO120" s="200"/>
      <c r="JSP120" s="200"/>
      <c r="JSQ120" s="200"/>
      <c r="JSR120" s="200"/>
      <c r="JSS120" s="200"/>
      <c r="JST120" s="200"/>
      <c r="JSU120" s="200"/>
      <c r="JSV120" s="200"/>
      <c r="JSW120" s="200"/>
      <c r="JSX120" s="200"/>
      <c r="JSY120" s="200"/>
      <c r="JSZ120" s="200"/>
      <c r="JTA120" s="200"/>
      <c r="JTB120" s="200"/>
      <c r="JTC120" s="200"/>
      <c r="JTD120" s="200"/>
      <c r="JTE120" s="200"/>
      <c r="JTF120" s="200"/>
      <c r="JTG120" s="200"/>
      <c r="JTH120" s="200"/>
      <c r="JTI120" s="200"/>
      <c r="JTJ120" s="200"/>
      <c r="JTK120" s="200"/>
      <c r="JTL120" s="200"/>
      <c r="JTM120" s="200"/>
      <c r="JTN120" s="200"/>
      <c r="JTO120" s="200"/>
      <c r="JTP120" s="200"/>
      <c r="JTQ120" s="200"/>
      <c r="JTR120" s="200"/>
      <c r="JTS120" s="200"/>
      <c r="JTT120" s="200"/>
      <c r="JTU120" s="200"/>
      <c r="JTV120" s="200"/>
      <c r="JTW120" s="200"/>
      <c r="JTX120" s="200"/>
      <c r="JTY120" s="200"/>
      <c r="JTZ120" s="200"/>
      <c r="JUA120" s="200"/>
      <c r="JUB120" s="200"/>
      <c r="JUC120" s="200"/>
      <c r="JUD120" s="200"/>
      <c r="JUE120" s="200"/>
      <c r="JUF120" s="200"/>
      <c r="JUG120" s="200"/>
      <c r="JUH120" s="200"/>
      <c r="JUI120" s="200"/>
      <c r="JUJ120" s="200"/>
      <c r="JUK120" s="200"/>
      <c r="JUL120" s="200"/>
      <c r="JUM120" s="200"/>
      <c r="JUN120" s="200"/>
      <c r="JUO120" s="200"/>
      <c r="JUP120" s="200"/>
      <c r="JUQ120" s="200"/>
      <c r="JUR120" s="200"/>
      <c r="JUS120" s="200"/>
      <c r="JUT120" s="200"/>
      <c r="JUU120" s="200"/>
      <c r="JUV120" s="200"/>
      <c r="JUW120" s="200"/>
      <c r="JUX120" s="200"/>
      <c r="JUY120" s="200"/>
      <c r="JUZ120" s="200"/>
      <c r="JVA120" s="200"/>
      <c r="JVB120" s="200"/>
      <c r="JVC120" s="200"/>
      <c r="JVD120" s="200"/>
      <c r="JVE120" s="200"/>
      <c r="JVF120" s="200"/>
      <c r="JVG120" s="200"/>
      <c r="JVH120" s="200"/>
      <c r="JVI120" s="200"/>
      <c r="JVJ120" s="200"/>
      <c r="JVK120" s="200"/>
      <c r="JVL120" s="200"/>
      <c r="JVM120" s="200"/>
      <c r="JVN120" s="200"/>
      <c r="JVO120" s="200"/>
      <c r="JVP120" s="200"/>
      <c r="JVQ120" s="200"/>
      <c r="JVR120" s="200"/>
      <c r="JVS120" s="200"/>
      <c r="JVT120" s="200"/>
      <c r="JVU120" s="200"/>
      <c r="JVV120" s="200"/>
      <c r="JVW120" s="200"/>
      <c r="JVX120" s="200"/>
      <c r="JVY120" s="200"/>
      <c r="JVZ120" s="200"/>
      <c r="JWA120" s="200"/>
      <c r="JWB120" s="200"/>
      <c r="JWC120" s="200"/>
      <c r="JWD120" s="200"/>
      <c r="JWE120" s="200"/>
      <c r="JWF120" s="200"/>
      <c r="JWG120" s="200"/>
      <c r="JWH120" s="200"/>
      <c r="JWI120" s="200"/>
      <c r="JWJ120" s="200"/>
      <c r="JWK120" s="200"/>
      <c r="JWL120" s="200"/>
      <c r="JWM120" s="200"/>
      <c r="JWN120" s="200"/>
      <c r="JWO120" s="200"/>
      <c r="JWP120" s="200"/>
      <c r="JWQ120" s="200"/>
      <c r="JWR120" s="200"/>
      <c r="JWS120" s="200"/>
      <c r="JWT120" s="200"/>
      <c r="JWU120" s="200"/>
      <c r="JWV120" s="200"/>
      <c r="JWW120" s="200"/>
      <c r="JWX120" s="200"/>
      <c r="JWY120" s="200"/>
      <c r="JWZ120" s="200"/>
      <c r="JXA120" s="200"/>
      <c r="JXB120" s="200"/>
      <c r="JXC120" s="200"/>
      <c r="JXD120" s="200"/>
      <c r="JXE120" s="200"/>
      <c r="JXF120" s="200"/>
      <c r="JXG120" s="200"/>
      <c r="JXH120" s="200"/>
      <c r="JXI120" s="200"/>
      <c r="JXJ120" s="200"/>
      <c r="JXK120" s="200"/>
      <c r="JXL120" s="200"/>
      <c r="JXM120" s="200"/>
      <c r="JXN120" s="200"/>
      <c r="JXO120" s="200"/>
      <c r="JXP120" s="200"/>
      <c r="JXQ120" s="200"/>
      <c r="JXR120" s="200"/>
      <c r="JXS120" s="200"/>
      <c r="JXT120" s="200"/>
      <c r="JXU120" s="200"/>
      <c r="JXV120" s="200"/>
      <c r="JXW120" s="200"/>
      <c r="JXX120" s="200"/>
      <c r="JXY120" s="200"/>
      <c r="JXZ120" s="200"/>
      <c r="JYA120" s="200"/>
      <c r="JYB120" s="200"/>
      <c r="JYC120" s="200"/>
      <c r="JYD120" s="200"/>
      <c r="JYE120" s="200"/>
      <c r="JYF120" s="200"/>
      <c r="JYG120" s="200"/>
      <c r="JYH120" s="200"/>
      <c r="JYI120" s="200"/>
      <c r="JYJ120" s="200"/>
      <c r="JYK120" s="200"/>
      <c r="JYL120" s="200"/>
      <c r="JYM120" s="200"/>
      <c r="JYN120" s="200"/>
      <c r="JYO120" s="200"/>
      <c r="JYP120" s="200"/>
      <c r="JYQ120" s="200"/>
      <c r="JYR120" s="200"/>
      <c r="JYS120" s="200"/>
      <c r="JYT120" s="200"/>
      <c r="JYU120" s="200"/>
      <c r="JYV120" s="200"/>
      <c r="JYW120" s="200"/>
      <c r="JYX120" s="200"/>
      <c r="JYY120" s="200"/>
      <c r="JYZ120" s="200"/>
      <c r="JZA120" s="200"/>
      <c r="JZB120" s="200"/>
      <c r="JZC120" s="200"/>
      <c r="JZD120" s="200"/>
      <c r="JZE120" s="200"/>
      <c r="JZF120" s="200"/>
      <c r="JZG120" s="200"/>
      <c r="JZH120" s="200"/>
      <c r="JZI120" s="200"/>
      <c r="JZJ120" s="200"/>
      <c r="JZK120" s="200"/>
      <c r="JZL120" s="200"/>
      <c r="JZM120" s="200"/>
      <c r="JZN120" s="200"/>
      <c r="JZO120" s="200"/>
      <c r="JZP120" s="200"/>
      <c r="JZQ120" s="200"/>
      <c r="JZR120" s="200"/>
      <c r="JZS120" s="200"/>
      <c r="JZT120" s="200"/>
      <c r="JZU120" s="200"/>
      <c r="JZV120" s="200"/>
      <c r="JZW120" s="200"/>
      <c r="JZX120" s="200"/>
      <c r="JZY120" s="200"/>
      <c r="JZZ120" s="200"/>
      <c r="KAA120" s="200"/>
      <c r="KAB120" s="200"/>
      <c r="KAC120" s="200"/>
      <c r="KAD120" s="200"/>
      <c r="KAE120" s="200"/>
      <c r="KAF120" s="200"/>
      <c r="KAG120" s="200"/>
      <c r="KAH120" s="200"/>
      <c r="KAI120" s="200"/>
      <c r="KAJ120" s="200"/>
      <c r="KAK120" s="200"/>
      <c r="KAL120" s="200"/>
      <c r="KAM120" s="200"/>
      <c r="KAN120" s="200"/>
      <c r="KAO120" s="200"/>
      <c r="KAP120" s="200"/>
      <c r="KAQ120" s="200"/>
      <c r="KAR120" s="200"/>
      <c r="KAS120" s="200"/>
      <c r="KAT120" s="200"/>
      <c r="KAU120" s="200"/>
      <c r="KAV120" s="200"/>
      <c r="KAW120" s="200"/>
      <c r="KAX120" s="200"/>
      <c r="KAY120" s="200"/>
      <c r="KAZ120" s="200"/>
      <c r="KBA120" s="200"/>
      <c r="KBB120" s="200"/>
      <c r="KBC120" s="200"/>
      <c r="KBD120" s="200"/>
      <c r="KBE120" s="200"/>
      <c r="KBF120" s="200"/>
      <c r="KBG120" s="200"/>
      <c r="KBH120" s="200"/>
      <c r="KBI120" s="200"/>
      <c r="KBJ120" s="200"/>
      <c r="KBK120" s="200"/>
      <c r="KBL120" s="200"/>
      <c r="KBM120" s="200"/>
      <c r="KBN120" s="200"/>
      <c r="KBO120" s="200"/>
      <c r="KBP120" s="200"/>
      <c r="KBQ120" s="200"/>
      <c r="KBR120" s="200"/>
      <c r="KBS120" s="200"/>
      <c r="KBT120" s="200"/>
      <c r="KBU120" s="200"/>
      <c r="KBV120" s="200"/>
      <c r="KBW120" s="200"/>
      <c r="KBX120" s="200"/>
      <c r="KBY120" s="200"/>
      <c r="KBZ120" s="200"/>
      <c r="KCA120" s="200"/>
      <c r="KCB120" s="200"/>
      <c r="KCC120" s="200"/>
      <c r="KCD120" s="200"/>
      <c r="KCE120" s="200"/>
      <c r="KCF120" s="200"/>
      <c r="KCG120" s="200"/>
      <c r="KCH120" s="200"/>
      <c r="KCI120" s="200"/>
      <c r="KCJ120" s="200"/>
      <c r="KCK120" s="200"/>
      <c r="KCL120" s="200"/>
      <c r="KCM120" s="200"/>
      <c r="KCN120" s="200"/>
      <c r="KCO120" s="200"/>
      <c r="KCP120" s="200"/>
      <c r="KCQ120" s="200"/>
      <c r="KCR120" s="200"/>
      <c r="KCS120" s="200"/>
      <c r="KCT120" s="200"/>
      <c r="KCU120" s="200"/>
      <c r="KCV120" s="200"/>
      <c r="KCW120" s="200"/>
      <c r="KCX120" s="200"/>
      <c r="KCY120" s="200"/>
      <c r="KCZ120" s="200"/>
      <c r="KDA120" s="200"/>
      <c r="KDB120" s="200"/>
      <c r="KDC120" s="200"/>
      <c r="KDD120" s="200"/>
      <c r="KDE120" s="200"/>
      <c r="KDF120" s="200"/>
      <c r="KDG120" s="200"/>
      <c r="KDH120" s="200"/>
      <c r="KDI120" s="200"/>
      <c r="KDJ120" s="200"/>
      <c r="KDK120" s="200"/>
      <c r="KDL120" s="200"/>
      <c r="KDM120" s="200"/>
      <c r="KDN120" s="200"/>
      <c r="KDO120" s="200"/>
      <c r="KDP120" s="200"/>
      <c r="KDQ120" s="200"/>
      <c r="KDR120" s="200"/>
      <c r="KDS120" s="200"/>
      <c r="KDT120" s="200"/>
      <c r="KDU120" s="200"/>
      <c r="KDV120" s="200"/>
      <c r="KDW120" s="200"/>
      <c r="KDX120" s="200"/>
      <c r="KDY120" s="200"/>
      <c r="KDZ120" s="200"/>
      <c r="KEA120" s="200"/>
      <c r="KEB120" s="200"/>
      <c r="KEC120" s="200"/>
      <c r="KED120" s="200"/>
      <c r="KEE120" s="200"/>
      <c r="KEF120" s="200"/>
      <c r="KEG120" s="200"/>
      <c r="KEH120" s="200"/>
      <c r="KEI120" s="200"/>
      <c r="KEJ120" s="200"/>
      <c r="KEK120" s="200"/>
      <c r="KEL120" s="200"/>
      <c r="KEM120" s="200"/>
      <c r="KEN120" s="200"/>
      <c r="KEO120" s="200"/>
      <c r="KEP120" s="200"/>
      <c r="KEQ120" s="200"/>
      <c r="KER120" s="200"/>
      <c r="KES120" s="200"/>
      <c r="KET120" s="200"/>
      <c r="KEU120" s="200"/>
      <c r="KEV120" s="200"/>
      <c r="KEW120" s="200"/>
      <c r="KEX120" s="200"/>
      <c r="KEY120" s="200"/>
      <c r="KEZ120" s="200"/>
      <c r="KFA120" s="200"/>
      <c r="KFB120" s="200"/>
      <c r="KFC120" s="200"/>
      <c r="KFD120" s="200"/>
      <c r="KFE120" s="200"/>
      <c r="KFF120" s="200"/>
      <c r="KFG120" s="200"/>
      <c r="KFH120" s="200"/>
      <c r="KFI120" s="200"/>
      <c r="KFJ120" s="200"/>
      <c r="KFK120" s="200"/>
      <c r="KFL120" s="200"/>
      <c r="KFM120" s="200"/>
      <c r="KFN120" s="200"/>
      <c r="KFO120" s="200"/>
      <c r="KFP120" s="200"/>
      <c r="KFQ120" s="200"/>
      <c r="KFR120" s="200"/>
      <c r="KFS120" s="200"/>
      <c r="KFT120" s="200"/>
      <c r="KFU120" s="200"/>
      <c r="KFV120" s="200"/>
      <c r="KFW120" s="200"/>
      <c r="KFX120" s="200"/>
      <c r="KFY120" s="200"/>
      <c r="KFZ120" s="200"/>
      <c r="KGA120" s="200"/>
      <c r="KGB120" s="200"/>
      <c r="KGC120" s="200"/>
      <c r="KGD120" s="200"/>
      <c r="KGE120" s="200"/>
      <c r="KGF120" s="200"/>
      <c r="KGG120" s="200"/>
      <c r="KGH120" s="200"/>
      <c r="KGI120" s="200"/>
      <c r="KGJ120" s="200"/>
      <c r="KGK120" s="200"/>
      <c r="KGL120" s="200"/>
      <c r="KGM120" s="200"/>
      <c r="KGN120" s="200"/>
      <c r="KGO120" s="200"/>
      <c r="KGP120" s="200"/>
      <c r="KGQ120" s="200"/>
      <c r="KGR120" s="200"/>
      <c r="KGS120" s="200"/>
      <c r="KGT120" s="200"/>
      <c r="KGU120" s="200"/>
      <c r="KGV120" s="200"/>
      <c r="KGW120" s="200"/>
      <c r="KGX120" s="200"/>
      <c r="KGY120" s="200"/>
      <c r="KGZ120" s="200"/>
      <c r="KHA120" s="200"/>
      <c r="KHB120" s="200"/>
      <c r="KHC120" s="200"/>
      <c r="KHD120" s="200"/>
      <c r="KHE120" s="200"/>
      <c r="KHF120" s="200"/>
      <c r="KHG120" s="200"/>
      <c r="KHH120" s="200"/>
      <c r="KHI120" s="200"/>
      <c r="KHJ120" s="200"/>
      <c r="KHK120" s="200"/>
      <c r="KHL120" s="200"/>
      <c r="KHM120" s="200"/>
      <c r="KHN120" s="200"/>
      <c r="KHO120" s="200"/>
      <c r="KHP120" s="200"/>
      <c r="KHQ120" s="200"/>
      <c r="KHR120" s="200"/>
      <c r="KHS120" s="200"/>
      <c r="KHT120" s="200"/>
      <c r="KHU120" s="200"/>
      <c r="KHV120" s="200"/>
      <c r="KHW120" s="200"/>
      <c r="KHX120" s="200"/>
      <c r="KHY120" s="200"/>
      <c r="KHZ120" s="200"/>
      <c r="KIA120" s="200"/>
      <c r="KIB120" s="200"/>
      <c r="KIC120" s="200"/>
      <c r="KID120" s="200"/>
      <c r="KIE120" s="200"/>
      <c r="KIF120" s="200"/>
      <c r="KIG120" s="200"/>
      <c r="KIH120" s="200"/>
      <c r="KII120" s="200"/>
      <c r="KIJ120" s="200"/>
      <c r="KIK120" s="200"/>
      <c r="KIL120" s="200"/>
      <c r="KIM120" s="200"/>
      <c r="KIN120" s="200"/>
      <c r="KIO120" s="200"/>
      <c r="KIP120" s="200"/>
      <c r="KIQ120" s="200"/>
      <c r="KIR120" s="200"/>
      <c r="KIS120" s="200"/>
      <c r="KIT120" s="200"/>
      <c r="KIU120" s="200"/>
      <c r="KIV120" s="200"/>
      <c r="KIW120" s="200"/>
      <c r="KIX120" s="200"/>
      <c r="KIY120" s="200"/>
      <c r="KIZ120" s="200"/>
      <c r="KJA120" s="200"/>
      <c r="KJB120" s="200"/>
      <c r="KJC120" s="200"/>
      <c r="KJD120" s="200"/>
      <c r="KJE120" s="200"/>
      <c r="KJF120" s="200"/>
      <c r="KJG120" s="200"/>
      <c r="KJH120" s="200"/>
      <c r="KJI120" s="200"/>
      <c r="KJJ120" s="200"/>
      <c r="KJK120" s="200"/>
      <c r="KJL120" s="200"/>
      <c r="KJM120" s="200"/>
      <c r="KJN120" s="200"/>
      <c r="KJO120" s="200"/>
      <c r="KJP120" s="200"/>
      <c r="KJQ120" s="200"/>
      <c r="KJR120" s="200"/>
      <c r="KJS120" s="200"/>
      <c r="KJT120" s="200"/>
      <c r="KJU120" s="200"/>
      <c r="KJV120" s="200"/>
      <c r="KJW120" s="200"/>
      <c r="KJX120" s="200"/>
      <c r="KJY120" s="200"/>
      <c r="KJZ120" s="200"/>
      <c r="KKA120" s="200"/>
      <c r="KKB120" s="200"/>
      <c r="KKC120" s="200"/>
      <c r="KKD120" s="200"/>
      <c r="KKE120" s="200"/>
      <c r="KKF120" s="200"/>
      <c r="KKG120" s="200"/>
      <c r="KKH120" s="200"/>
      <c r="KKI120" s="200"/>
      <c r="KKJ120" s="200"/>
      <c r="KKK120" s="200"/>
      <c r="KKL120" s="200"/>
      <c r="KKM120" s="200"/>
      <c r="KKN120" s="200"/>
      <c r="KKO120" s="200"/>
      <c r="KKP120" s="200"/>
      <c r="KKQ120" s="200"/>
      <c r="KKR120" s="200"/>
      <c r="KKS120" s="200"/>
      <c r="KKT120" s="200"/>
      <c r="KKU120" s="200"/>
      <c r="KKV120" s="200"/>
      <c r="KKW120" s="200"/>
      <c r="KKX120" s="200"/>
      <c r="KKY120" s="200"/>
      <c r="KKZ120" s="200"/>
      <c r="KLA120" s="200"/>
      <c r="KLB120" s="200"/>
      <c r="KLC120" s="200"/>
      <c r="KLD120" s="200"/>
      <c r="KLE120" s="200"/>
      <c r="KLF120" s="200"/>
      <c r="KLG120" s="200"/>
      <c r="KLH120" s="200"/>
      <c r="KLI120" s="200"/>
      <c r="KLJ120" s="200"/>
      <c r="KLK120" s="200"/>
      <c r="KLL120" s="200"/>
      <c r="KLM120" s="200"/>
      <c r="KLN120" s="200"/>
      <c r="KLO120" s="200"/>
      <c r="KLP120" s="200"/>
      <c r="KLQ120" s="200"/>
      <c r="KLR120" s="200"/>
      <c r="KLS120" s="200"/>
      <c r="KLT120" s="200"/>
      <c r="KLU120" s="200"/>
      <c r="KLV120" s="200"/>
      <c r="KLW120" s="200"/>
      <c r="KLX120" s="200"/>
      <c r="KLY120" s="200"/>
      <c r="KLZ120" s="200"/>
      <c r="KMA120" s="200"/>
      <c r="KMB120" s="200"/>
      <c r="KMC120" s="200"/>
      <c r="KMD120" s="200"/>
      <c r="KME120" s="200"/>
      <c r="KMF120" s="200"/>
      <c r="KMG120" s="200"/>
      <c r="KMH120" s="200"/>
      <c r="KMI120" s="200"/>
      <c r="KMJ120" s="200"/>
      <c r="KMK120" s="200"/>
      <c r="KML120" s="200"/>
      <c r="KMM120" s="200"/>
      <c r="KMN120" s="200"/>
      <c r="KMO120" s="200"/>
      <c r="KMP120" s="200"/>
      <c r="KMQ120" s="200"/>
      <c r="KMR120" s="200"/>
      <c r="KMS120" s="200"/>
      <c r="KMT120" s="200"/>
      <c r="KMU120" s="200"/>
      <c r="KMV120" s="200"/>
      <c r="KMW120" s="200"/>
      <c r="KMX120" s="200"/>
      <c r="KMY120" s="200"/>
      <c r="KMZ120" s="200"/>
      <c r="KNA120" s="200"/>
      <c r="KNB120" s="200"/>
      <c r="KNC120" s="200"/>
      <c r="KND120" s="200"/>
      <c r="KNE120" s="200"/>
      <c r="KNF120" s="200"/>
      <c r="KNG120" s="200"/>
      <c r="KNH120" s="200"/>
      <c r="KNI120" s="200"/>
      <c r="KNJ120" s="200"/>
      <c r="KNK120" s="200"/>
      <c r="KNL120" s="200"/>
      <c r="KNM120" s="200"/>
      <c r="KNN120" s="200"/>
      <c r="KNO120" s="200"/>
      <c r="KNP120" s="200"/>
      <c r="KNQ120" s="200"/>
      <c r="KNR120" s="200"/>
      <c r="KNS120" s="200"/>
      <c r="KNT120" s="200"/>
      <c r="KNU120" s="200"/>
      <c r="KNV120" s="200"/>
      <c r="KNW120" s="200"/>
      <c r="KNX120" s="200"/>
      <c r="KNY120" s="200"/>
      <c r="KNZ120" s="200"/>
      <c r="KOA120" s="200"/>
      <c r="KOB120" s="200"/>
      <c r="KOC120" s="200"/>
      <c r="KOD120" s="200"/>
      <c r="KOE120" s="200"/>
      <c r="KOF120" s="200"/>
      <c r="KOG120" s="200"/>
      <c r="KOH120" s="200"/>
      <c r="KOI120" s="200"/>
      <c r="KOJ120" s="200"/>
      <c r="KOK120" s="200"/>
      <c r="KOL120" s="200"/>
      <c r="KOM120" s="200"/>
      <c r="KON120" s="200"/>
      <c r="KOO120" s="200"/>
      <c r="KOP120" s="200"/>
      <c r="KOQ120" s="200"/>
      <c r="KOR120" s="200"/>
      <c r="KOS120" s="200"/>
      <c r="KOT120" s="200"/>
      <c r="KOU120" s="200"/>
      <c r="KOV120" s="200"/>
      <c r="KOW120" s="200"/>
      <c r="KOX120" s="200"/>
      <c r="KOY120" s="200"/>
      <c r="KOZ120" s="200"/>
      <c r="KPA120" s="200"/>
      <c r="KPB120" s="200"/>
      <c r="KPC120" s="200"/>
      <c r="KPD120" s="200"/>
      <c r="KPE120" s="200"/>
      <c r="KPF120" s="200"/>
      <c r="KPG120" s="200"/>
      <c r="KPH120" s="200"/>
      <c r="KPI120" s="200"/>
      <c r="KPJ120" s="200"/>
      <c r="KPK120" s="200"/>
      <c r="KPL120" s="200"/>
      <c r="KPM120" s="200"/>
      <c r="KPN120" s="200"/>
      <c r="KPO120" s="200"/>
      <c r="KPP120" s="200"/>
      <c r="KPQ120" s="200"/>
      <c r="KPR120" s="200"/>
      <c r="KPS120" s="200"/>
      <c r="KPT120" s="200"/>
      <c r="KPU120" s="200"/>
      <c r="KPV120" s="200"/>
      <c r="KPW120" s="200"/>
      <c r="KPX120" s="200"/>
      <c r="KPY120" s="200"/>
      <c r="KPZ120" s="200"/>
      <c r="KQA120" s="200"/>
      <c r="KQB120" s="200"/>
      <c r="KQC120" s="200"/>
      <c r="KQD120" s="200"/>
      <c r="KQE120" s="200"/>
      <c r="KQF120" s="200"/>
      <c r="KQG120" s="200"/>
      <c r="KQH120" s="200"/>
      <c r="KQI120" s="200"/>
      <c r="KQJ120" s="200"/>
      <c r="KQK120" s="200"/>
      <c r="KQL120" s="200"/>
      <c r="KQM120" s="200"/>
      <c r="KQN120" s="200"/>
      <c r="KQO120" s="200"/>
      <c r="KQP120" s="200"/>
      <c r="KQQ120" s="200"/>
      <c r="KQR120" s="200"/>
      <c r="KQS120" s="200"/>
      <c r="KQT120" s="200"/>
      <c r="KQU120" s="200"/>
      <c r="KQV120" s="200"/>
      <c r="KQW120" s="200"/>
      <c r="KQX120" s="200"/>
      <c r="KQY120" s="200"/>
      <c r="KQZ120" s="200"/>
      <c r="KRA120" s="200"/>
      <c r="KRB120" s="200"/>
      <c r="KRC120" s="200"/>
      <c r="KRD120" s="200"/>
      <c r="KRE120" s="200"/>
      <c r="KRF120" s="200"/>
      <c r="KRG120" s="200"/>
      <c r="KRH120" s="200"/>
      <c r="KRI120" s="200"/>
      <c r="KRJ120" s="200"/>
      <c r="KRK120" s="200"/>
      <c r="KRL120" s="200"/>
      <c r="KRM120" s="200"/>
      <c r="KRN120" s="200"/>
      <c r="KRO120" s="200"/>
      <c r="KRP120" s="200"/>
      <c r="KRQ120" s="200"/>
      <c r="KRR120" s="200"/>
      <c r="KRS120" s="200"/>
      <c r="KRT120" s="200"/>
      <c r="KRU120" s="200"/>
      <c r="KRV120" s="200"/>
      <c r="KRW120" s="200"/>
      <c r="KRX120" s="200"/>
      <c r="KRY120" s="200"/>
      <c r="KRZ120" s="200"/>
      <c r="KSA120" s="200"/>
      <c r="KSB120" s="200"/>
      <c r="KSC120" s="200"/>
      <c r="KSD120" s="200"/>
      <c r="KSE120" s="200"/>
      <c r="KSF120" s="200"/>
      <c r="KSG120" s="200"/>
      <c r="KSH120" s="200"/>
      <c r="KSI120" s="200"/>
      <c r="KSJ120" s="200"/>
      <c r="KSK120" s="200"/>
      <c r="KSL120" s="200"/>
      <c r="KSM120" s="200"/>
      <c r="KSN120" s="200"/>
      <c r="KSO120" s="200"/>
      <c r="KSP120" s="200"/>
      <c r="KSQ120" s="200"/>
      <c r="KSR120" s="200"/>
      <c r="KSS120" s="200"/>
      <c r="KST120" s="200"/>
      <c r="KSU120" s="200"/>
      <c r="KSV120" s="200"/>
      <c r="KSW120" s="200"/>
      <c r="KSX120" s="200"/>
      <c r="KSY120" s="200"/>
      <c r="KSZ120" s="200"/>
      <c r="KTA120" s="200"/>
      <c r="KTB120" s="200"/>
      <c r="KTC120" s="200"/>
      <c r="KTD120" s="200"/>
      <c r="KTE120" s="200"/>
      <c r="KTF120" s="200"/>
      <c r="KTG120" s="200"/>
      <c r="KTH120" s="200"/>
      <c r="KTI120" s="200"/>
      <c r="KTJ120" s="200"/>
      <c r="KTK120" s="200"/>
      <c r="KTL120" s="200"/>
      <c r="KTM120" s="200"/>
      <c r="KTN120" s="200"/>
      <c r="KTO120" s="200"/>
      <c r="KTP120" s="200"/>
      <c r="KTQ120" s="200"/>
      <c r="KTR120" s="200"/>
      <c r="KTS120" s="200"/>
      <c r="KTT120" s="200"/>
      <c r="KTU120" s="200"/>
      <c r="KTV120" s="200"/>
      <c r="KTW120" s="200"/>
      <c r="KTX120" s="200"/>
      <c r="KTY120" s="200"/>
      <c r="KTZ120" s="200"/>
      <c r="KUA120" s="200"/>
      <c r="KUB120" s="200"/>
      <c r="KUC120" s="200"/>
      <c r="KUD120" s="200"/>
      <c r="KUE120" s="200"/>
      <c r="KUF120" s="200"/>
      <c r="KUG120" s="200"/>
      <c r="KUH120" s="200"/>
      <c r="KUI120" s="200"/>
      <c r="KUJ120" s="200"/>
      <c r="KUK120" s="200"/>
      <c r="KUL120" s="200"/>
      <c r="KUM120" s="200"/>
      <c r="KUN120" s="200"/>
      <c r="KUO120" s="200"/>
      <c r="KUP120" s="200"/>
      <c r="KUQ120" s="200"/>
      <c r="KUR120" s="200"/>
      <c r="KUS120" s="200"/>
      <c r="KUT120" s="200"/>
      <c r="KUU120" s="200"/>
      <c r="KUV120" s="200"/>
      <c r="KUW120" s="200"/>
      <c r="KUX120" s="200"/>
      <c r="KUY120" s="200"/>
      <c r="KUZ120" s="200"/>
      <c r="KVA120" s="200"/>
      <c r="KVB120" s="200"/>
      <c r="KVC120" s="200"/>
      <c r="KVD120" s="200"/>
      <c r="KVE120" s="200"/>
      <c r="KVF120" s="200"/>
      <c r="KVG120" s="200"/>
      <c r="KVH120" s="200"/>
      <c r="KVI120" s="200"/>
      <c r="KVJ120" s="200"/>
      <c r="KVK120" s="200"/>
      <c r="KVL120" s="200"/>
      <c r="KVM120" s="200"/>
      <c r="KVN120" s="200"/>
      <c r="KVO120" s="200"/>
      <c r="KVP120" s="200"/>
      <c r="KVQ120" s="200"/>
      <c r="KVR120" s="200"/>
      <c r="KVS120" s="200"/>
      <c r="KVT120" s="200"/>
      <c r="KVU120" s="200"/>
      <c r="KVV120" s="200"/>
      <c r="KVW120" s="200"/>
      <c r="KVX120" s="200"/>
      <c r="KVY120" s="200"/>
      <c r="KVZ120" s="200"/>
      <c r="KWA120" s="200"/>
      <c r="KWB120" s="200"/>
      <c r="KWC120" s="200"/>
      <c r="KWD120" s="200"/>
      <c r="KWE120" s="200"/>
      <c r="KWF120" s="200"/>
      <c r="KWG120" s="200"/>
      <c r="KWH120" s="200"/>
      <c r="KWI120" s="200"/>
      <c r="KWJ120" s="200"/>
      <c r="KWK120" s="200"/>
      <c r="KWL120" s="200"/>
      <c r="KWM120" s="200"/>
      <c r="KWN120" s="200"/>
      <c r="KWO120" s="200"/>
      <c r="KWP120" s="200"/>
      <c r="KWQ120" s="200"/>
      <c r="KWR120" s="200"/>
      <c r="KWS120" s="200"/>
      <c r="KWT120" s="200"/>
      <c r="KWU120" s="200"/>
      <c r="KWV120" s="200"/>
      <c r="KWW120" s="200"/>
      <c r="KWX120" s="200"/>
      <c r="KWY120" s="200"/>
      <c r="KWZ120" s="200"/>
      <c r="KXA120" s="200"/>
      <c r="KXB120" s="200"/>
      <c r="KXC120" s="200"/>
      <c r="KXD120" s="200"/>
      <c r="KXE120" s="200"/>
      <c r="KXF120" s="200"/>
      <c r="KXG120" s="200"/>
      <c r="KXH120" s="200"/>
      <c r="KXI120" s="200"/>
      <c r="KXJ120" s="200"/>
      <c r="KXK120" s="200"/>
      <c r="KXL120" s="200"/>
      <c r="KXM120" s="200"/>
      <c r="KXN120" s="200"/>
      <c r="KXO120" s="200"/>
      <c r="KXP120" s="200"/>
      <c r="KXQ120" s="200"/>
      <c r="KXR120" s="200"/>
      <c r="KXS120" s="200"/>
      <c r="KXT120" s="200"/>
      <c r="KXU120" s="200"/>
      <c r="KXV120" s="200"/>
      <c r="KXW120" s="200"/>
      <c r="KXX120" s="200"/>
      <c r="KXY120" s="200"/>
      <c r="KXZ120" s="200"/>
      <c r="KYA120" s="200"/>
      <c r="KYB120" s="200"/>
      <c r="KYC120" s="200"/>
      <c r="KYD120" s="200"/>
      <c r="KYE120" s="200"/>
      <c r="KYF120" s="200"/>
      <c r="KYG120" s="200"/>
      <c r="KYH120" s="200"/>
      <c r="KYI120" s="200"/>
      <c r="KYJ120" s="200"/>
      <c r="KYK120" s="200"/>
      <c r="KYL120" s="200"/>
      <c r="KYM120" s="200"/>
      <c r="KYN120" s="200"/>
      <c r="KYO120" s="200"/>
      <c r="KYP120" s="200"/>
      <c r="KYQ120" s="200"/>
      <c r="KYR120" s="200"/>
      <c r="KYS120" s="200"/>
      <c r="KYT120" s="200"/>
      <c r="KYU120" s="200"/>
      <c r="KYV120" s="200"/>
      <c r="KYW120" s="200"/>
      <c r="KYX120" s="200"/>
      <c r="KYY120" s="200"/>
      <c r="KYZ120" s="200"/>
      <c r="KZA120" s="200"/>
      <c r="KZB120" s="200"/>
      <c r="KZC120" s="200"/>
      <c r="KZD120" s="200"/>
      <c r="KZE120" s="200"/>
      <c r="KZF120" s="200"/>
      <c r="KZG120" s="200"/>
      <c r="KZH120" s="200"/>
      <c r="KZI120" s="200"/>
      <c r="KZJ120" s="200"/>
      <c r="KZK120" s="200"/>
      <c r="KZL120" s="200"/>
      <c r="KZM120" s="200"/>
      <c r="KZN120" s="200"/>
      <c r="KZO120" s="200"/>
      <c r="KZP120" s="200"/>
      <c r="KZQ120" s="200"/>
      <c r="KZR120" s="200"/>
      <c r="KZS120" s="200"/>
      <c r="KZT120" s="200"/>
      <c r="KZU120" s="200"/>
      <c r="KZV120" s="200"/>
      <c r="KZW120" s="200"/>
      <c r="KZX120" s="200"/>
      <c r="KZY120" s="200"/>
      <c r="KZZ120" s="200"/>
      <c r="LAA120" s="200"/>
      <c r="LAB120" s="200"/>
      <c r="LAC120" s="200"/>
      <c r="LAD120" s="200"/>
      <c r="LAE120" s="200"/>
      <c r="LAF120" s="200"/>
      <c r="LAG120" s="200"/>
      <c r="LAH120" s="200"/>
      <c r="LAI120" s="200"/>
      <c r="LAJ120" s="200"/>
      <c r="LAK120" s="200"/>
      <c r="LAL120" s="200"/>
      <c r="LAM120" s="200"/>
      <c r="LAN120" s="200"/>
      <c r="LAO120" s="200"/>
      <c r="LAP120" s="200"/>
      <c r="LAQ120" s="200"/>
      <c r="LAR120" s="200"/>
      <c r="LAS120" s="200"/>
      <c r="LAT120" s="200"/>
      <c r="LAU120" s="200"/>
      <c r="LAV120" s="200"/>
      <c r="LAW120" s="200"/>
      <c r="LAX120" s="200"/>
      <c r="LAY120" s="200"/>
      <c r="LAZ120" s="200"/>
      <c r="LBA120" s="200"/>
      <c r="LBB120" s="200"/>
      <c r="LBC120" s="200"/>
      <c r="LBD120" s="200"/>
      <c r="LBE120" s="200"/>
      <c r="LBF120" s="200"/>
      <c r="LBG120" s="200"/>
      <c r="LBH120" s="200"/>
      <c r="LBI120" s="200"/>
      <c r="LBJ120" s="200"/>
      <c r="LBK120" s="200"/>
      <c r="LBL120" s="200"/>
      <c r="LBM120" s="200"/>
      <c r="LBN120" s="200"/>
      <c r="LBO120" s="200"/>
      <c r="LBP120" s="200"/>
      <c r="LBQ120" s="200"/>
      <c r="LBR120" s="200"/>
      <c r="LBS120" s="200"/>
      <c r="LBT120" s="200"/>
      <c r="LBU120" s="200"/>
      <c r="LBV120" s="200"/>
      <c r="LBW120" s="200"/>
      <c r="LBX120" s="200"/>
      <c r="LBY120" s="200"/>
      <c r="LBZ120" s="200"/>
      <c r="LCA120" s="200"/>
      <c r="LCB120" s="200"/>
      <c r="LCC120" s="200"/>
      <c r="LCD120" s="200"/>
      <c r="LCE120" s="200"/>
      <c r="LCF120" s="200"/>
      <c r="LCG120" s="200"/>
      <c r="LCH120" s="200"/>
      <c r="LCI120" s="200"/>
      <c r="LCJ120" s="200"/>
      <c r="LCK120" s="200"/>
      <c r="LCL120" s="200"/>
      <c r="LCM120" s="200"/>
      <c r="LCN120" s="200"/>
      <c r="LCO120" s="200"/>
      <c r="LCP120" s="200"/>
      <c r="LCQ120" s="200"/>
      <c r="LCR120" s="200"/>
      <c r="LCS120" s="200"/>
      <c r="LCT120" s="200"/>
      <c r="LCU120" s="200"/>
      <c r="LCV120" s="200"/>
      <c r="LCW120" s="200"/>
      <c r="LCX120" s="200"/>
      <c r="LCY120" s="200"/>
      <c r="LCZ120" s="200"/>
      <c r="LDA120" s="200"/>
      <c r="LDB120" s="200"/>
      <c r="LDC120" s="200"/>
      <c r="LDD120" s="200"/>
      <c r="LDE120" s="200"/>
      <c r="LDF120" s="200"/>
      <c r="LDG120" s="200"/>
      <c r="LDH120" s="200"/>
      <c r="LDI120" s="200"/>
      <c r="LDJ120" s="200"/>
      <c r="LDK120" s="200"/>
      <c r="LDL120" s="200"/>
      <c r="LDM120" s="200"/>
      <c r="LDN120" s="200"/>
      <c r="LDO120" s="200"/>
      <c r="LDP120" s="200"/>
      <c r="LDQ120" s="200"/>
      <c r="LDR120" s="200"/>
      <c r="LDS120" s="200"/>
      <c r="LDT120" s="200"/>
      <c r="LDU120" s="200"/>
      <c r="LDV120" s="200"/>
      <c r="LDW120" s="200"/>
      <c r="LDX120" s="200"/>
      <c r="LDY120" s="200"/>
      <c r="LDZ120" s="200"/>
      <c r="LEA120" s="200"/>
      <c r="LEB120" s="200"/>
      <c r="LEC120" s="200"/>
      <c r="LED120" s="200"/>
      <c r="LEE120" s="200"/>
      <c r="LEF120" s="200"/>
      <c r="LEG120" s="200"/>
      <c r="LEH120" s="200"/>
      <c r="LEI120" s="200"/>
      <c r="LEJ120" s="200"/>
      <c r="LEK120" s="200"/>
      <c r="LEL120" s="200"/>
      <c r="LEM120" s="200"/>
      <c r="LEN120" s="200"/>
      <c r="LEO120" s="200"/>
      <c r="LEP120" s="200"/>
      <c r="LEQ120" s="200"/>
      <c r="LER120" s="200"/>
      <c r="LES120" s="200"/>
      <c r="LET120" s="200"/>
      <c r="LEU120" s="200"/>
      <c r="LEV120" s="200"/>
      <c r="LEW120" s="200"/>
      <c r="LEX120" s="200"/>
      <c r="LEY120" s="200"/>
      <c r="LEZ120" s="200"/>
      <c r="LFA120" s="200"/>
      <c r="LFB120" s="200"/>
      <c r="LFC120" s="200"/>
      <c r="LFD120" s="200"/>
      <c r="LFE120" s="200"/>
      <c r="LFF120" s="200"/>
      <c r="LFG120" s="200"/>
      <c r="LFH120" s="200"/>
      <c r="LFI120" s="200"/>
      <c r="LFJ120" s="200"/>
      <c r="LFK120" s="200"/>
      <c r="LFL120" s="200"/>
      <c r="LFM120" s="200"/>
      <c r="LFN120" s="200"/>
      <c r="LFO120" s="200"/>
      <c r="LFP120" s="200"/>
      <c r="LFQ120" s="200"/>
      <c r="LFR120" s="200"/>
      <c r="LFS120" s="200"/>
      <c r="LFT120" s="200"/>
      <c r="LFU120" s="200"/>
      <c r="LFV120" s="200"/>
      <c r="LFW120" s="200"/>
      <c r="LFX120" s="200"/>
      <c r="LFY120" s="200"/>
      <c r="LFZ120" s="200"/>
      <c r="LGA120" s="200"/>
      <c r="LGB120" s="200"/>
      <c r="LGC120" s="200"/>
      <c r="LGD120" s="200"/>
      <c r="LGE120" s="200"/>
      <c r="LGF120" s="200"/>
      <c r="LGG120" s="200"/>
      <c r="LGH120" s="200"/>
      <c r="LGI120" s="200"/>
      <c r="LGJ120" s="200"/>
      <c r="LGK120" s="200"/>
      <c r="LGL120" s="200"/>
      <c r="LGM120" s="200"/>
      <c r="LGN120" s="200"/>
      <c r="LGO120" s="200"/>
      <c r="LGP120" s="200"/>
      <c r="LGQ120" s="200"/>
      <c r="LGR120" s="200"/>
      <c r="LGS120" s="200"/>
      <c r="LGT120" s="200"/>
      <c r="LGU120" s="200"/>
      <c r="LGV120" s="200"/>
      <c r="LGW120" s="200"/>
      <c r="LGX120" s="200"/>
      <c r="LGY120" s="200"/>
      <c r="LGZ120" s="200"/>
      <c r="LHA120" s="200"/>
      <c r="LHB120" s="200"/>
      <c r="LHC120" s="200"/>
      <c r="LHD120" s="200"/>
      <c r="LHE120" s="200"/>
      <c r="LHF120" s="200"/>
      <c r="LHG120" s="200"/>
      <c r="LHH120" s="200"/>
      <c r="LHI120" s="200"/>
      <c r="LHJ120" s="200"/>
      <c r="LHK120" s="200"/>
      <c r="LHL120" s="200"/>
      <c r="LHM120" s="200"/>
      <c r="LHN120" s="200"/>
      <c r="LHO120" s="200"/>
      <c r="LHP120" s="200"/>
      <c r="LHQ120" s="200"/>
      <c r="LHR120" s="200"/>
      <c r="LHS120" s="200"/>
      <c r="LHT120" s="200"/>
      <c r="LHU120" s="200"/>
      <c r="LHV120" s="200"/>
      <c r="LHW120" s="200"/>
      <c r="LHX120" s="200"/>
      <c r="LHY120" s="200"/>
      <c r="LHZ120" s="200"/>
      <c r="LIA120" s="200"/>
      <c r="LIB120" s="200"/>
      <c r="LIC120" s="200"/>
      <c r="LID120" s="200"/>
      <c r="LIE120" s="200"/>
      <c r="LIF120" s="200"/>
      <c r="LIG120" s="200"/>
      <c r="LIH120" s="200"/>
      <c r="LII120" s="200"/>
      <c r="LIJ120" s="200"/>
      <c r="LIK120" s="200"/>
      <c r="LIL120" s="200"/>
      <c r="LIM120" s="200"/>
      <c r="LIN120" s="200"/>
      <c r="LIO120" s="200"/>
      <c r="LIP120" s="200"/>
      <c r="LIQ120" s="200"/>
      <c r="LIR120" s="200"/>
      <c r="LIS120" s="200"/>
      <c r="LIT120" s="200"/>
      <c r="LIU120" s="200"/>
      <c r="LIV120" s="200"/>
      <c r="LIW120" s="200"/>
      <c r="LIX120" s="200"/>
      <c r="LIY120" s="200"/>
      <c r="LIZ120" s="200"/>
      <c r="LJA120" s="200"/>
      <c r="LJB120" s="200"/>
      <c r="LJC120" s="200"/>
      <c r="LJD120" s="200"/>
      <c r="LJE120" s="200"/>
      <c r="LJF120" s="200"/>
      <c r="LJG120" s="200"/>
      <c r="LJH120" s="200"/>
      <c r="LJI120" s="200"/>
      <c r="LJJ120" s="200"/>
      <c r="LJK120" s="200"/>
      <c r="LJL120" s="200"/>
      <c r="LJM120" s="200"/>
      <c r="LJN120" s="200"/>
      <c r="LJO120" s="200"/>
      <c r="LJP120" s="200"/>
      <c r="LJQ120" s="200"/>
      <c r="LJR120" s="200"/>
      <c r="LJS120" s="200"/>
      <c r="LJT120" s="200"/>
      <c r="LJU120" s="200"/>
      <c r="LJV120" s="200"/>
      <c r="LJW120" s="200"/>
      <c r="LJX120" s="200"/>
      <c r="LJY120" s="200"/>
      <c r="LJZ120" s="200"/>
      <c r="LKA120" s="200"/>
      <c r="LKB120" s="200"/>
      <c r="LKC120" s="200"/>
      <c r="LKD120" s="200"/>
      <c r="LKE120" s="200"/>
      <c r="LKF120" s="200"/>
      <c r="LKG120" s="200"/>
      <c r="LKH120" s="200"/>
      <c r="LKI120" s="200"/>
      <c r="LKJ120" s="200"/>
      <c r="LKK120" s="200"/>
      <c r="LKL120" s="200"/>
      <c r="LKM120" s="200"/>
      <c r="LKN120" s="200"/>
      <c r="LKO120" s="200"/>
      <c r="LKP120" s="200"/>
      <c r="LKQ120" s="200"/>
      <c r="LKR120" s="200"/>
      <c r="LKS120" s="200"/>
      <c r="LKT120" s="200"/>
      <c r="LKU120" s="200"/>
      <c r="LKV120" s="200"/>
      <c r="LKW120" s="200"/>
      <c r="LKX120" s="200"/>
      <c r="LKY120" s="200"/>
      <c r="LKZ120" s="200"/>
      <c r="LLA120" s="200"/>
      <c r="LLB120" s="200"/>
      <c r="LLC120" s="200"/>
      <c r="LLD120" s="200"/>
      <c r="LLE120" s="200"/>
      <c r="LLF120" s="200"/>
      <c r="LLG120" s="200"/>
      <c r="LLH120" s="200"/>
      <c r="LLI120" s="200"/>
      <c r="LLJ120" s="200"/>
      <c r="LLK120" s="200"/>
      <c r="LLL120" s="200"/>
      <c r="LLM120" s="200"/>
      <c r="LLN120" s="200"/>
      <c r="LLO120" s="200"/>
      <c r="LLP120" s="200"/>
      <c r="LLQ120" s="200"/>
      <c r="LLR120" s="200"/>
      <c r="LLS120" s="200"/>
      <c r="LLT120" s="200"/>
      <c r="LLU120" s="200"/>
      <c r="LLV120" s="200"/>
      <c r="LLW120" s="200"/>
      <c r="LLX120" s="200"/>
      <c r="LLY120" s="200"/>
      <c r="LLZ120" s="200"/>
      <c r="LMA120" s="200"/>
      <c r="LMB120" s="200"/>
      <c r="LMC120" s="200"/>
      <c r="LMD120" s="200"/>
      <c r="LME120" s="200"/>
      <c r="LMF120" s="200"/>
      <c r="LMG120" s="200"/>
      <c r="LMH120" s="200"/>
      <c r="LMI120" s="200"/>
      <c r="LMJ120" s="200"/>
      <c r="LMK120" s="200"/>
      <c r="LML120" s="200"/>
      <c r="LMM120" s="200"/>
      <c r="LMN120" s="200"/>
      <c r="LMO120" s="200"/>
      <c r="LMP120" s="200"/>
      <c r="LMQ120" s="200"/>
      <c r="LMR120" s="200"/>
      <c r="LMS120" s="200"/>
      <c r="LMT120" s="200"/>
      <c r="LMU120" s="200"/>
      <c r="LMV120" s="200"/>
      <c r="LMW120" s="200"/>
      <c r="LMX120" s="200"/>
      <c r="LMY120" s="200"/>
      <c r="LMZ120" s="200"/>
      <c r="LNA120" s="200"/>
      <c r="LNB120" s="200"/>
      <c r="LNC120" s="200"/>
      <c r="LND120" s="200"/>
      <c r="LNE120" s="200"/>
      <c r="LNF120" s="200"/>
      <c r="LNG120" s="200"/>
      <c r="LNH120" s="200"/>
      <c r="LNI120" s="200"/>
      <c r="LNJ120" s="200"/>
      <c r="LNK120" s="200"/>
      <c r="LNL120" s="200"/>
      <c r="LNM120" s="200"/>
      <c r="LNN120" s="200"/>
      <c r="LNO120" s="200"/>
      <c r="LNP120" s="200"/>
      <c r="LNQ120" s="200"/>
      <c r="LNR120" s="200"/>
      <c r="LNS120" s="200"/>
      <c r="LNT120" s="200"/>
      <c r="LNU120" s="200"/>
      <c r="LNV120" s="200"/>
      <c r="LNW120" s="200"/>
      <c r="LNX120" s="200"/>
      <c r="LNY120" s="200"/>
      <c r="LNZ120" s="200"/>
      <c r="LOA120" s="200"/>
      <c r="LOB120" s="200"/>
      <c r="LOC120" s="200"/>
      <c r="LOD120" s="200"/>
      <c r="LOE120" s="200"/>
      <c r="LOF120" s="200"/>
      <c r="LOG120" s="200"/>
      <c r="LOH120" s="200"/>
      <c r="LOI120" s="200"/>
      <c r="LOJ120" s="200"/>
      <c r="LOK120" s="200"/>
      <c r="LOL120" s="200"/>
      <c r="LOM120" s="200"/>
      <c r="LON120" s="200"/>
      <c r="LOO120" s="200"/>
      <c r="LOP120" s="200"/>
      <c r="LOQ120" s="200"/>
      <c r="LOR120" s="200"/>
      <c r="LOS120" s="200"/>
      <c r="LOT120" s="200"/>
      <c r="LOU120" s="200"/>
      <c r="LOV120" s="200"/>
      <c r="LOW120" s="200"/>
      <c r="LOX120" s="200"/>
      <c r="LOY120" s="200"/>
      <c r="LOZ120" s="200"/>
      <c r="LPA120" s="200"/>
      <c r="LPB120" s="200"/>
      <c r="LPC120" s="200"/>
      <c r="LPD120" s="200"/>
      <c r="LPE120" s="200"/>
      <c r="LPF120" s="200"/>
      <c r="LPG120" s="200"/>
      <c r="LPH120" s="200"/>
      <c r="LPI120" s="200"/>
      <c r="LPJ120" s="200"/>
      <c r="LPK120" s="200"/>
      <c r="LPL120" s="200"/>
      <c r="LPM120" s="200"/>
      <c r="LPN120" s="200"/>
      <c r="LPO120" s="200"/>
      <c r="LPP120" s="200"/>
      <c r="LPQ120" s="200"/>
      <c r="LPR120" s="200"/>
      <c r="LPS120" s="200"/>
      <c r="LPT120" s="200"/>
      <c r="LPU120" s="200"/>
      <c r="LPV120" s="200"/>
      <c r="LPW120" s="200"/>
      <c r="LPX120" s="200"/>
      <c r="LPY120" s="200"/>
      <c r="LPZ120" s="200"/>
      <c r="LQA120" s="200"/>
      <c r="LQB120" s="200"/>
      <c r="LQC120" s="200"/>
      <c r="LQD120" s="200"/>
      <c r="LQE120" s="200"/>
      <c r="LQF120" s="200"/>
      <c r="LQG120" s="200"/>
      <c r="LQH120" s="200"/>
      <c r="LQI120" s="200"/>
      <c r="LQJ120" s="200"/>
      <c r="LQK120" s="200"/>
      <c r="LQL120" s="200"/>
      <c r="LQM120" s="200"/>
      <c r="LQN120" s="200"/>
      <c r="LQO120" s="200"/>
      <c r="LQP120" s="200"/>
      <c r="LQQ120" s="200"/>
      <c r="LQR120" s="200"/>
      <c r="LQS120" s="200"/>
      <c r="LQT120" s="200"/>
      <c r="LQU120" s="200"/>
      <c r="LQV120" s="200"/>
      <c r="LQW120" s="200"/>
      <c r="LQX120" s="200"/>
      <c r="LQY120" s="200"/>
      <c r="LQZ120" s="200"/>
      <c r="LRA120" s="200"/>
      <c r="LRB120" s="200"/>
      <c r="LRC120" s="200"/>
      <c r="LRD120" s="200"/>
      <c r="LRE120" s="200"/>
      <c r="LRF120" s="200"/>
      <c r="LRG120" s="200"/>
      <c r="LRH120" s="200"/>
      <c r="LRI120" s="200"/>
      <c r="LRJ120" s="200"/>
      <c r="LRK120" s="200"/>
      <c r="LRL120" s="200"/>
      <c r="LRM120" s="200"/>
      <c r="LRN120" s="200"/>
      <c r="LRO120" s="200"/>
      <c r="LRP120" s="200"/>
      <c r="LRQ120" s="200"/>
      <c r="LRR120" s="200"/>
      <c r="LRS120" s="200"/>
      <c r="LRT120" s="200"/>
      <c r="LRU120" s="200"/>
      <c r="LRV120" s="200"/>
      <c r="LRW120" s="200"/>
      <c r="LRX120" s="200"/>
      <c r="LRY120" s="200"/>
      <c r="LRZ120" s="200"/>
      <c r="LSA120" s="200"/>
      <c r="LSB120" s="200"/>
      <c r="LSC120" s="200"/>
      <c r="LSD120" s="200"/>
      <c r="LSE120" s="200"/>
      <c r="LSF120" s="200"/>
      <c r="LSG120" s="200"/>
      <c r="LSH120" s="200"/>
      <c r="LSI120" s="200"/>
      <c r="LSJ120" s="200"/>
      <c r="LSK120" s="200"/>
      <c r="LSL120" s="200"/>
      <c r="LSM120" s="200"/>
      <c r="LSN120" s="200"/>
      <c r="LSO120" s="200"/>
      <c r="LSP120" s="200"/>
      <c r="LSQ120" s="200"/>
      <c r="LSR120" s="200"/>
      <c r="LSS120" s="200"/>
      <c r="LST120" s="200"/>
      <c r="LSU120" s="200"/>
      <c r="LSV120" s="200"/>
      <c r="LSW120" s="200"/>
      <c r="LSX120" s="200"/>
      <c r="LSY120" s="200"/>
      <c r="LSZ120" s="200"/>
      <c r="LTA120" s="200"/>
      <c r="LTB120" s="200"/>
      <c r="LTC120" s="200"/>
      <c r="LTD120" s="200"/>
      <c r="LTE120" s="200"/>
      <c r="LTF120" s="200"/>
      <c r="LTG120" s="200"/>
      <c r="LTH120" s="200"/>
      <c r="LTI120" s="200"/>
      <c r="LTJ120" s="200"/>
      <c r="LTK120" s="200"/>
      <c r="LTL120" s="200"/>
      <c r="LTM120" s="200"/>
      <c r="LTN120" s="200"/>
      <c r="LTO120" s="200"/>
      <c r="LTP120" s="200"/>
      <c r="LTQ120" s="200"/>
      <c r="LTR120" s="200"/>
      <c r="LTS120" s="200"/>
      <c r="LTT120" s="200"/>
      <c r="LTU120" s="200"/>
      <c r="LTV120" s="200"/>
      <c r="LTW120" s="200"/>
      <c r="LTX120" s="200"/>
      <c r="LTY120" s="200"/>
      <c r="LTZ120" s="200"/>
      <c r="LUA120" s="200"/>
      <c r="LUB120" s="200"/>
      <c r="LUC120" s="200"/>
      <c r="LUD120" s="200"/>
      <c r="LUE120" s="200"/>
      <c r="LUF120" s="200"/>
      <c r="LUG120" s="200"/>
      <c r="LUH120" s="200"/>
      <c r="LUI120" s="200"/>
      <c r="LUJ120" s="200"/>
      <c r="LUK120" s="200"/>
      <c r="LUL120" s="200"/>
      <c r="LUM120" s="200"/>
      <c r="LUN120" s="200"/>
      <c r="LUO120" s="200"/>
      <c r="LUP120" s="200"/>
      <c r="LUQ120" s="200"/>
      <c r="LUR120" s="200"/>
      <c r="LUS120" s="200"/>
      <c r="LUT120" s="200"/>
      <c r="LUU120" s="200"/>
      <c r="LUV120" s="200"/>
      <c r="LUW120" s="200"/>
      <c r="LUX120" s="200"/>
      <c r="LUY120" s="200"/>
      <c r="LUZ120" s="200"/>
      <c r="LVA120" s="200"/>
      <c r="LVB120" s="200"/>
      <c r="LVC120" s="200"/>
      <c r="LVD120" s="200"/>
      <c r="LVE120" s="200"/>
      <c r="LVF120" s="200"/>
      <c r="LVG120" s="200"/>
      <c r="LVH120" s="200"/>
      <c r="LVI120" s="200"/>
      <c r="LVJ120" s="200"/>
      <c r="LVK120" s="200"/>
      <c r="LVL120" s="200"/>
      <c r="LVM120" s="200"/>
      <c r="LVN120" s="200"/>
      <c r="LVO120" s="200"/>
      <c r="LVP120" s="200"/>
      <c r="LVQ120" s="200"/>
      <c r="LVR120" s="200"/>
      <c r="LVS120" s="200"/>
      <c r="LVT120" s="200"/>
      <c r="LVU120" s="200"/>
      <c r="LVV120" s="200"/>
      <c r="LVW120" s="200"/>
      <c r="LVX120" s="200"/>
      <c r="LVY120" s="200"/>
      <c r="LVZ120" s="200"/>
      <c r="LWA120" s="200"/>
      <c r="LWB120" s="200"/>
      <c r="LWC120" s="200"/>
      <c r="LWD120" s="200"/>
      <c r="LWE120" s="200"/>
      <c r="LWF120" s="200"/>
      <c r="LWG120" s="200"/>
      <c r="LWH120" s="200"/>
      <c r="LWI120" s="200"/>
      <c r="LWJ120" s="200"/>
      <c r="LWK120" s="200"/>
      <c r="LWL120" s="200"/>
      <c r="LWM120" s="200"/>
      <c r="LWN120" s="200"/>
      <c r="LWO120" s="200"/>
      <c r="LWP120" s="200"/>
      <c r="LWQ120" s="200"/>
      <c r="LWR120" s="200"/>
      <c r="LWS120" s="200"/>
      <c r="LWT120" s="200"/>
      <c r="LWU120" s="200"/>
      <c r="LWV120" s="200"/>
      <c r="LWW120" s="200"/>
      <c r="LWX120" s="200"/>
      <c r="LWY120" s="200"/>
      <c r="LWZ120" s="200"/>
      <c r="LXA120" s="200"/>
      <c r="LXB120" s="200"/>
      <c r="LXC120" s="200"/>
      <c r="LXD120" s="200"/>
      <c r="LXE120" s="200"/>
      <c r="LXF120" s="200"/>
      <c r="LXG120" s="200"/>
      <c r="LXH120" s="200"/>
      <c r="LXI120" s="200"/>
      <c r="LXJ120" s="200"/>
      <c r="LXK120" s="200"/>
      <c r="LXL120" s="200"/>
      <c r="LXM120" s="200"/>
      <c r="LXN120" s="200"/>
      <c r="LXO120" s="200"/>
      <c r="LXP120" s="200"/>
      <c r="LXQ120" s="200"/>
      <c r="LXR120" s="200"/>
      <c r="LXS120" s="200"/>
      <c r="LXT120" s="200"/>
      <c r="LXU120" s="200"/>
      <c r="LXV120" s="200"/>
      <c r="LXW120" s="200"/>
      <c r="LXX120" s="200"/>
      <c r="LXY120" s="200"/>
      <c r="LXZ120" s="200"/>
      <c r="LYA120" s="200"/>
      <c r="LYB120" s="200"/>
      <c r="LYC120" s="200"/>
      <c r="LYD120" s="200"/>
      <c r="LYE120" s="200"/>
      <c r="LYF120" s="200"/>
      <c r="LYG120" s="200"/>
      <c r="LYH120" s="200"/>
      <c r="LYI120" s="200"/>
      <c r="LYJ120" s="200"/>
      <c r="LYK120" s="200"/>
      <c r="LYL120" s="200"/>
      <c r="LYM120" s="200"/>
      <c r="LYN120" s="200"/>
      <c r="LYO120" s="200"/>
      <c r="LYP120" s="200"/>
      <c r="LYQ120" s="200"/>
      <c r="LYR120" s="200"/>
      <c r="LYS120" s="200"/>
      <c r="LYT120" s="200"/>
      <c r="LYU120" s="200"/>
      <c r="LYV120" s="200"/>
      <c r="LYW120" s="200"/>
      <c r="LYX120" s="200"/>
      <c r="LYY120" s="200"/>
      <c r="LYZ120" s="200"/>
      <c r="LZA120" s="200"/>
      <c r="LZB120" s="200"/>
      <c r="LZC120" s="200"/>
      <c r="LZD120" s="200"/>
      <c r="LZE120" s="200"/>
      <c r="LZF120" s="200"/>
      <c r="LZG120" s="200"/>
      <c r="LZH120" s="200"/>
      <c r="LZI120" s="200"/>
      <c r="LZJ120" s="200"/>
      <c r="LZK120" s="200"/>
      <c r="LZL120" s="200"/>
      <c r="LZM120" s="200"/>
      <c r="LZN120" s="200"/>
      <c r="LZO120" s="200"/>
      <c r="LZP120" s="200"/>
      <c r="LZQ120" s="200"/>
      <c r="LZR120" s="200"/>
      <c r="LZS120" s="200"/>
      <c r="LZT120" s="200"/>
      <c r="LZU120" s="200"/>
      <c r="LZV120" s="200"/>
      <c r="LZW120" s="200"/>
      <c r="LZX120" s="200"/>
      <c r="LZY120" s="200"/>
      <c r="LZZ120" s="200"/>
      <c r="MAA120" s="200"/>
      <c r="MAB120" s="200"/>
      <c r="MAC120" s="200"/>
      <c r="MAD120" s="200"/>
      <c r="MAE120" s="200"/>
      <c r="MAF120" s="200"/>
      <c r="MAG120" s="200"/>
      <c r="MAH120" s="200"/>
      <c r="MAI120" s="200"/>
      <c r="MAJ120" s="200"/>
      <c r="MAK120" s="200"/>
      <c r="MAL120" s="200"/>
      <c r="MAM120" s="200"/>
      <c r="MAN120" s="200"/>
      <c r="MAO120" s="200"/>
      <c r="MAP120" s="200"/>
      <c r="MAQ120" s="200"/>
      <c r="MAR120" s="200"/>
      <c r="MAS120" s="200"/>
      <c r="MAT120" s="200"/>
      <c r="MAU120" s="200"/>
      <c r="MAV120" s="200"/>
      <c r="MAW120" s="200"/>
      <c r="MAX120" s="200"/>
      <c r="MAY120" s="200"/>
      <c r="MAZ120" s="200"/>
      <c r="MBA120" s="200"/>
      <c r="MBB120" s="200"/>
      <c r="MBC120" s="200"/>
      <c r="MBD120" s="200"/>
      <c r="MBE120" s="200"/>
      <c r="MBF120" s="200"/>
      <c r="MBG120" s="200"/>
      <c r="MBH120" s="200"/>
      <c r="MBI120" s="200"/>
      <c r="MBJ120" s="200"/>
      <c r="MBK120" s="200"/>
      <c r="MBL120" s="200"/>
      <c r="MBM120" s="200"/>
      <c r="MBN120" s="200"/>
      <c r="MBO120" s="200"/>
      <c r="MBP120" s="200"/>
      <c r="MBQ120" s="200"/>
      <c r="MBR120" s="200"/>
      <c r="MBS120" s="200"/>
      <c r="MBT120" s="200"/>
      <c r="MBU120" s="200"/>
      <c r="MBV120" s="200"/>
      <c r="MBW120" s="200"/>
      <c r="MBX120" s="200"/>
      <c r="MBY120" s="200"/>
      <c r="MBZ120" s="200"/>
      <c r="MCA120" s="200"/>
      <c r="MCB120" s="200"/>
      <c r="MCC120" s="200"/>
      <c r="MCD120" s="200"/>
      <c r="MCE120" s="200"/>
      <c r="MCF120" s="200"/>
      <c r="MCG120" s="200"/>
      <c r="MCH120" s="200"/>
      <c r="MCI120" s="200"/>
      <c r="MCJ120" s="200"/>
      <c r="MCK120" s="200"/>
      <c r="MCL120" s="200"/>
      <c r="MCM120" s="200"/>
      <c r="MCN120" s="200"/>
      <c r="MCO120" s="200"/>
      <c r="MCP120" s="200"/>
      <c r="MCQ120" s="200"/>
      <c r="MCR120" s="200"/>
      <c r="MCS120" s="200"/>
      <c r="MCT120" s="200"/>
      <c r="MCU120" s="200"/>
      <c r="MCV120" s="200"/>
      <c r="MCW120" s="200"/>
      <c r="MCX120" s="200"/>
      <c r="MCY120" s="200"/>
      <c r="MCZ120" s="200"/>
      <c r="MDA120" s="200"/>
      <c r="MDB120" s="200"/>
      <c r="MDC120" s="200"/>
      <c r="MDD120" s="200"/>
      <c r="MDE120" s="200"/>
      <c r="MDF120" s="200"/>
      <c r="MDG120" s="200"/>
      <c r="MDH120" s="200"/>
      <c r="MDI120" s="200"/>
      <c r="MDJ120" s="200"/>
      <c r="MDK120" s="200"/>
      <c r="MDL120" s="200"/>
      <c r="MDM120" s="200"/>
      <c r="MDN120" s="200"/>
      <c r="MDO120" s="200"/>
      <c r="MDP120" s="200"/>
      <c r="MDQ120" s="200"/>
      <c r="MDR120" s="200"/>
      <c r="MDS120" s="200"/>
      <c r="MDT120" s="200"/>
      <c r="MDU120" s="200"/>
      <c r="MDV120" s="200"/>
      <c r="MDW120" s="200"/>
      <c r="MDX120" s="200"/>
      <c r="MDY120" s="200"/>
      <c r="MDZ120" s="200"/>
      <c r="MEA120" s="200"/>
      <c r="MEB120" s="200"/>
      <c r="MEC120" s="200"/>
      <c r="MED120" s="200"/>
      <c r="MEE120" s="200"/>
      <c r="MEF120" s="200"/>
      <c r="MEG120" s="200"/>
      <c r="MEH120" s="200"/>
      <c r="MEI120" s="200"/>
      <c r="MEJ120" s="200"/>
      <c r="MEK120" s="200"/>
      <c r="MEL120" s="200"/>
      <c r="MEM120" s="200"/>
      <c r="MEN120" s="200"/>
      <c r="MEO120" s="200"/>
      <c r="MEP120" s="200"/>
      <c r="MEQ120" s="200"/>
      <c r="MER120" s="200"/>
      <c r="MES120" s="200"/>
      <c r="MET120" s="200"/>
      <c r="MEU120" s="200"/>
      <c r="MEV120" s="200"/>
      <c r="MEW120" s="200"/>
      <c r="MEX120" s="200"/>
      <c r="MEY120" s="200"/>
      <c r="MEZ120" s="200"/>
      <c r="MFA120" s="200"/>
      <c r="MFB120" s="200"/>
      <c r="MFC120" s="200"/>
      <c r="MFD120" s="200"/>
      <c r="MFE120" s="200"/>
      <c r="MFF120" s="200"/>
      <c r="MFG120" s="200"/>
      <c r="MFH120" s="200"/>
      <c r="MFI120" s="200"/>
      <c r="MFJ120" s="200"/>
      <c r="MFK120" s="200"/>
      <c r="MFL120" s="200"/>
      <c r="MFM120" s="200"/>
      <c r="MFN120" s="200"/>
      <c r="MFO120" s="200"/>
      <c r="MFP120" s="200"/>
      <c r="MFQ120" s="200"/>
      <c r="MFR120" s="200"/>
      <c r="MFS120" s="200"/>
      <c r="MFT120" s="200"/>
      <c r="MFU120" s="200"/>
      <c r="MFV120" s="200"/>
      <c r="MFW120" s="200"/>
      <c r="MFX120" s="200"/>
      <c r="MFY120" s="200"/>
      <c r="MFZ120" s="200"/>
      <c r="MGA120" s="200"/>
      <c r="MGB120" s="200"/>
      <c r="MGC120" s="200"/>
      <c r="MGD120" s="200"/>
      <c r="MGE120" s="200"/>
      <c r="MGF120" s="200"/>
      <c r="MGG120" s="200"/>
      <c r="MGH120" s="200"/>
      <c r="MGI120" s="200"/>
      <c r="MGJ120" s="200"/>
      <c r="MGK120" s="200"/>
      <c r="MGL120" s="200"/>
      <c r="MGM120" s="200"/>
      <c r="MGN120" s="200"/>
      <c r="MGO120" s="200"/>
      <c r="MGP120" s="200"/>
      <c r="MGQ120" s="200"/>
      <c r="MGR120" s="200"/>
      <c r="MGS120" s="200"/>
      <c r="MGT120" s="200"/>
      <c r="MGU120" s="200"/>
      <c r="MGV120" s="200"/>
      <c r="MGW120" s="200"/>
      <c r="MGX120" s="200"/>
      <c r="MGY120" s="200"/>
      <c r="MGZ120" s="200"/>
      <c r="MHA120" s="200"/>
      <c r="MHB120" s="200"/>
      <c r="MHC120" s="200"/>
      <c r="MHD120" s="200"/>
      <c r="MHE120" s="200"/>
      <c r="MHF120" s="200"/>
      <c r="MHG120" s="200"/>
      <c r="MHH120" s="200"/>
      <c r="MHI120" s="200"/>
      <c r="MHJ120" s="200"/>
      <c r="MHK120" s="200"/>
      <c r="MHL120" s="200"/>
      <c r="MHM120" s="200"/>
      <c r="MHN120" s="200"/>
      <c r="MHO120" s="200"/>
      <c r="MHP120" s="200"/>
      <c r="MHQ120" s="200"/>
      <c r="MHR120" s="200"/>
      <c r="MHS120" s="200"/>
      <c r="MHT120" s="200"/>
      <c r="MHU120" s="200"/>
      <c r="MHV120" s="200"/>
      <c r="MHW120" s="200"/>
      <c r="MHX120" s="200"/>
      <c r="MHY120" s="200"/>
      <c r="MHZ120" s="200"/>
      <c r="MIA120" s="200"/>
      <c r="MIB120" s="200"/>
      <c r="MIC120" s="200"/>
      <c r="MID120" s="200"/>
      <c r="MIE120" s="200"/>
      <c r="MIF120" s="200"/>
      <c r="MIG120" s="200"/>
      <c r="MIH120" s="200"/>
      <c r="MII120" s="200"/>
      <c r="MIJ120" s="200"/>
      <c r="MIK120" s="200"/>
      <c r="MIL120" s="200"/>
      <c r="MIM120" s="200"/>
      <c r="MIN120" s="200"/>
      <c r="MIO120" s="200"/>
      <c r="MIP120" s="200"/>
      <c r="MIQ120" s="200"/>
      <c r="MIR120" s="200"/>
      <c r="MIS120" s="200"/>
      <c r="MIT120" s="200"/>
      <c r="MIU120" s="200"/>
      <c r="MIV120" s="200"/>
      <c r="MIW120" s="200"/>
      <c r="MIX120" s="200"/>
      <c r="MIY120" s="200"/>
      <c r="MIZ120" s="200"/>
      <c r="MJA120" s="200"/>
      <c r="MJB120" s="200"/>
      <c r="MJC120" s="200"/>
      <c r="MJD120" s="200"/>
      <c r="MJE120" s="200"/>
      <c r="MJF120" s="200"/>
      <c r="MJG120" s="200"/>
      <c r="MJH120" s="200"/>
      <c r="MJI120" s="200"/>
      <c r="MJJ120" s="200"/>
      <c r="MJK120" s="200"/>
      <c r="MJL120" s="200"/>
      <c r="MJM120" s="200"/>
      <c r="MJN120" s="200"/>
      <c r="MJO120" s="200"/>
      <c r="MJP120" s="200"/>
      <c r="MJQ120" s="200"/>
      <c r="MJR120" s="200"/>
      <c r="MJS120" s="200"/>
      <c r="MJT120" s="200"/>
      <c r="MJU120" s="200"/>
      <c r="MJV120" s="200"/>
      <c r="MJW120" s="200"/>
      <c r="MJX120" s="200"/>
      <c r="MJY120" s="200"/>
      <c r="MJZ120" s="200"/>
      <c r="MKA120" s="200"/>
      <c r="MKB120" s="200"/>
      <c r="MKC120" s="200"/>
      <c r="MKD120" s="200"/>
      <c r="MKE120" s="200"/>
      <c r="MKF120" s="200"/>
      <c r="MKG120" s="200"/>
      <c r="MKH120" s="200"/>
      <c r="MKI120" s="200"/>
      <c r="MKJ120" s="200"/>
      <c r="MKK120" s="200"/>
      <c r="MKL120" s="200"/>
      <c r="MKM120" s="200"/>
      <c r="MKN120" s="200"/>
      <c r="MKO120" s="200"/>
      <c r="MKP120" s="200"/>
      <c r="MKQ120" s="200"/>
      <c r="MKR120" s="200"/>
      <c r="MKS120" s="200"/>
      <c r="MKT120" s="200"/>
      <c r="MKU120" s="200"/>
      <c r="MKV120" s="200"/>
      <c r="MKW120" s="200"/>
      <c r="MKX120" s="200"/>
      <c r="MKY120" s="200"/>
      <c r="MKZ120" s="200"/>
      <c r="MLA120" s="200"/>
      <c r="MLB120" s="200"/>
      <c r="MLC120" s="200"/>
      <c r="MLD120" s="200"/>
      <c r="MLE120" s="200"/>
      <c r="MLF120" s="200"/>
      <c r="MLG120" s="200"/>
      <c r="MLH120" s="200"/>
      <c r="MLI120" s="200"/>
      <c r="MLJ120" s="200"/>
      <c r="MLK120" s="200"/>
      <c r="MLL120" s="200"/>
      <c r="MLM120" s="200"/>
      <c r="MLN120" s="200"/>
      <c r="MLO120" s="200"/>
      <c r="MLP120" s="200"/>
      <c r="MLQ120" s="200"/>
      <c r="MLR120" s="200"/>
      <c r="MLS120" s="200"/>
      <c r="MLT120" s="200"/>
      <c r="MLU120" s="200"/>
      <c r="MLV120" s="200"/>
      <c r="MLW120" s="200"/>
      <c r="MLX120" s="200"/>
      <c r="MLY120" s="200"/>
      <c r="MLZ120" s="200"/>
      <c r="MMA120" s="200"/>
      <c r="MMB120" s="200"/>
      <c r="MMC120" s="200"/>
      <c r="MMD120" s="200"/>
      <c r="MME120" s="200"/>
      <c r="MMF120" s="200"/>
      <c r="MMG120" s="200"/>
      <c r="MMH120" s="200"/>
      <c r="MMI120" s="200"/>
      <c r="MMJ120" s="200"/>
      <c r="MMK120" s="200"/>
      <c r="MML120" s="200"/>
      <c r="MMM120" s="200"/>
      <c r="MMN120" s="200"/>
      <c r="MMO120" s="200"/>
      <c r="MMP120" s="200"/>
      <c r="MMQ120" s="200"/>
      <c r="MMR120" s="200"/>
      <c r="MMS120" s="200"/>
      <c r="MMT120" s="200"/>
      <c r="MMU120" s="200"/>
      <c r="MMV120" s="200"/>
      <c r="MMW120" s="200"/>
      <c r="MMX120" s="200"/>
      <c r="MMY120" s="200"/>
      <c r="MMZ120" s="200"/>
      <c r="MNA120" s="200"/>
      <c r="MNB120" s="200"/>
      <c r="MNC120" s="200"/>
      <c r="MND120" s="200"/>
      <c r="MNE120" s="200"/>
      <c r="MNF120" s="200"/>
      <c r="MNG120" s="200"/>
      <c r="MNH120" s="200"/>
      <c r="MNI120" s="200"/>
      <c r="MNJ120" s="200"/>
      <c r="MNK120" s="200"/>
      <c r="MNL120" s="200"/>
      <c r="MNM120" s="200"/>
      <c r="MNN120" s="200"/>
      <c r="MNO120" s="200"/>
      <c r="MNP120" s="200"/>
      <c r="MNQ120" s="200"/>
      <c r="MNR120" s="200"/>
      <c r="MNS120" s="200"/>
      <c r="MNT120" s="200"/>
      <c r="MNU120" s="200"/>
      <c r="MNV120" s="200"/>
      <c r="MNW120" s="200"/>
      <c r="MNX120" s="200"/>
      <c r="MNY120" s="200"/>
      <c r="MNZ120" s="200"/>
      <c r="MOA120" s="200"/>
      <c r="MOB120" s="200"/>
      <c r="MOC120" s="200"/>
      <c r="MOD120" s="200"/>
      <c r="MOE120" s="200"/>
      <c r="MOF120" s="200"/>
      <c r="MOG120" s="200"/>
      <c r="MOH120" s="200"/>
      <c r="MOI120" s="200"/>
      <c r="MOJ120" s="200"/>
      <c r="MOK120" s="200"/>
      <c r="MOL120" s="200"/>
      <c r="MOM120" s="200"/>
      <c r="MON120" s="200"/>
      <c r="MOO120" s="200"/>
      <c r="MOP120" s="200"/>
      <c r="MOQ120" s="200"/>
      <c r="MOR120" s="200"/>
      <c r="MOS120" s="200"/>
      <c r="MOT120" s="200"/>
      <c r="MOU120" s="200"/>
      <c r="MOV120" s="200"/>
      <c r="MOW120" s="200"/>
      <c r="MOX120" s="200"/>
      <c r="MOY120" s="200"/>
      <c r="MOZ120" s="200"/>
      <c r="MPA120" s="200"/>
      <c r="MPB120" s="200"/>
      <c r="MPC120" s="200"/>
      <c r="MPD120" s="200"/>
      <c r="MPE120" s="200"/>
      <c r="MPF120" s="200"/>
      <c r="MPG120" s="200"/>
      <c r="MPH120" s="200"/>
      <c r="MPI120" s="200"/>
      <c r="MPJ120" s="200"/>
      <c r="MPK120" s="200"/>
      <c r="MPL120" s="200"/>
      <c r="MPM120" s="200"/>
      <c r="MPN120" s="200"/>
      <c r="MPO120" s="200"/>
      <c r="MPP120" s="200"/>
      <c r="MPQ120" s="200"/>
      <c r="MPR120" s="200"/>
      <c r="MPS120" s="200"/>
      <c r="MPT120" s="200"/>
      <c r="MPU120" s="200"/>
      <c r="MPV120" s="200"/>
      <c r="MPW120" s="200"/>
      <c r="MPX120" s="200"/>
      <c r="MPY120" s="200"/>
      <c r="MPZ120" s="200"/>
      <c r="MQA120" s="200"/>
      <c r="MQB120" s="200"/>
      <c r="MQC120" s="200"/>
      <c r="MQD120" s="200"/>
      <c r="MQE120" s="200"/>
      <c r="MQF120" s="200"/>
      <c r="MQG120" s="200"/>
      <c r="MQH120" s="200"/>
      <c r="MQI120" s="200"/>
      <c r="MQJ120" s="200"/>
      <c r="MQK120" s="200"/>
      <c r="MQL120" s="200"/>
      <c r="MQM120" s="200"/>
      <c r="MQN120" s="200"/>
      <c r="MQO120" s="200"/>
      <c r="MQP120" s="200"/>
      <c r="MQQ120" s="200"/>
      <c r="MQR120" s="200"/>
      <c r="MQS120" s="200"/>
      <c r="MQT120" s="200"/>
      <c r="MQU120" s="200"/>
      <c r="MQV120" s="200"/>
      <c r="MQW120" s="200"/>
      <c r="MQX120" s="200"/>
      <c r="MQY120" s="200"/>
      <c r="MQZ120" s="200"/>
      <c r="MRA120" s="200"/>
      <c r="MRB120" s="200"/>
      <c r="MRC120" s="200"/>
      <c r="MRD120" s="200"/>
      <c r="MRE120" s="200"/>
      <c r="MRF120" s="200"/>
      <c r="MRG120" s="200"/>
      <c r="MRH120" s="200"/>
      <c r="MRI120" s="200"/>
      <c r="MRJ120" s="200"/>
      <c r="MRK120" s="200"/>
      <c r="MRL120" s="200"/>
      <c r="MRM120" s="200"/>
      <c r="MRN120" s="200"/>
      <c r="MRO120" s="200"/>
      <c r="MRP120" s="200"/>
      <c r="MRQ120" s="200"/>
      <c r="MRR120" s="200"/>
      <c r="MRS120" s="200"/>
      <c r="MRT120" s="200"/>
      <c r="MRU120" s="200"/>
      <c r="MRV120" s="200"/>
      <c r="MRW120" s="200"/>
      <c r="MRX120" s="200"/>
      <c r="MRY120" s="200"/>
      <c r="MRZ120" s="200"/>
      <c r="MSA120" s="200"/>
      <c r="MSB120" s="200"/>
      <c r="MSC120" s="200"/>
      <c r="MSD120" s="200"/>
      <c r="MSE120" s="200"/>
      <c r="MSF120" s="200"/>
      <c r="MSG120" s="200"/>
      <c r="MSH120" s="200"/>
      <c r="MSI120" s="200"/>
      <c r="MSJ120" s="200"/>
      <c r="MSK120" s="200"/>
      <c r="MSL120" s="200"/>
      <c r="MSM120" s="200"/>
      <c r="MSN120" s="200"/>
      <c r="MSO120" s="200"/>
      <c r="MSP120" s="200"/>
      <c r="MSQ120" s="200"/>
      <c r="MSR120" s="200"/>
      <c r="MSS120" s="200"/>
      <c r="MST120" s="200"/>
      <c r="MSU120" s="200"/>
      <c r="MSV120" s="200"/>
      <c r="MSW120" s="200"/>
      <c r="MSX120" s="200"/>
      <c r="MSY120" s="200"/>
      <c r="MSZ120" s="200"/>
      <c r="MTA120" s="200"/>
      <c r="MTB120" s="200"/>
      <c r="MTC120" s="200"/>
      <c r="MTD120" s="200"/>
      <c r="MTE120" s="200"/>
      <c r="MTF120" s="200"/>
      <c r="MTG120" s="200"/>
      <c r="MTH120" s="200"/>
      <c r="MTI120" s="200"/>
      <c r="MTJ120" s="200"/>
      <c r="MTK120" s="200"/>
      <c r="MTL120" s="200"/>
      <c r="MTM120" s="200"/>
      <c r="MTN120" s="200"/>
      <c r="MTO120" s="200"/>
      <c r="MTP120" s="200"/>
      <c r="MTQ120" s="200"/>
      <c r="MTR120" s="200"/>
      <c r="MTS120" s="200"/>
      <c r="MTT120" s="200"/>
      <c r="MTU120" s="200"/>
      <c r="MTV120" s="200"/>
      <c r="MTW120" s="200"/>
      <c r="MTX120" s="200"/>
      <c r="MTY120" s="200"/>
      <c r="MTZ120" s="200"/>
      <c r="MUA120" s="200"/>
      <c r="MUB120" s="200"/>
      <c r="MUC120" s="200"/>
      <c r="MUD120" s="200"/>
      <c r="MUE120" s="200"/>
      <c r="MUF120" s="200"/>
      <c r="MUG120" s="200"/>
      <c r="MUH120" s="200"/>
      <c r="MUI120" s="200"/>
      <c r="MUJ120" s="200"/>
      <c r="MUK120" s="200"/>
      <c r="MUL120" s="200"/>
      <c r="MUM120" s="200"/>
      <c r="MUN120" s="200"/>
      <c r="MUO120" s="200"/>
      <c r="MUP120" s="200"/>
      <c r="MUQ120" s="200"/>
      <c r="MUR120" s="200"/>
      <c r="MUS120" s="200"/>
      <c r="MUT120" s="200"/>
      <c r="MUU120" s="200"/>
      <c r="MUV120" s="200"/>
      <c r="MUW120" s="200"/>
      <c r="MUX120" s="200"/>
      <c r="MUY120" s="200"/>
      <c r="MUZ120" s="200"/>
      <c r="MVA120" s="200"/>
      <c r="MVB120" s="200"/>
      <c r="MVC120" s="200"/>
      <c r="MVD120" s="200"/>
      <c r="MVE120" s="200"/>
      <c r="MVF120" s="200"/>
      <c r="MVG120" s="200"/>
      <c r="MVH120" s="200"/>
      <c r="MVI120" s="200"/>
      <c r="MVJ120" s="200"/>
      <c r="MVK120" s="200"/>
      <c r="MVL120" s="200"/>
      <c r="MVM120" s="200"/>
      <c r="MVN120" s="200"/>
      <c r="MVO120" s="200"/>
      <c r="MVP120" s="200"/>
      <c r="MVQ120" s="200"/>
      <c r="MVR120" s="200"/>
      <c r="MVS120" s="200"/>
      <c r="MVT120" s="200"/>
      <c r="MVU120" s="200"/>
      <c r="MVV120" s="200"/>
      <c r="MVW120" s="200"/>
      <c r="MVX120" s="200"/>
      <c r="MVY120" s="200"/>
      <c r="MVZ120" s="200"/>
      <c r="MWA120" s="200"/>
      <c r="MWB120" s="200"/>
      <c r="MWC120" s="200"/>
      <c r="MWD120" s="200"/>
      <c r="MWE120" s="200"/>
      <c r="MWF120" s="200"/>
      <c r="MWG120" s="200"/>
      <c r="MWH120" s="200"/>
      <c r="MWI120" s="200"/>
      <c r="MWJ120" s="200"/>
      <c r="MWK120" s="200"/>
      <c r="MWL120" s="200"/>
      <c r="MWM120" s="200"/>
      <c r="MWN120" s="200"/>
      <c r="MWO120" s="200"/>
      <c r="MWP120" s="200"/>
      <c r="MWQ120" s="200"/>
      <c r="MWR120" s="200"/>
      <c r="MWS120" s="200"/>
      <c r="MWT120" s="200"/>
      <c r="MWU120" s="200"/>
      <c r="MWV120" s="200"/>
      <c r="MWW120" s="200"/>
      <c r="MWX120" s="200"/>
      <c r="MWY120" s="200"/>
      <c r="MWZ120" s="200"/>
      <c r="MXA120" s="200"/>
      <c r="MXB120" s="200"/>
      <c r="MXC120" s="200"/>
      <c r="MXD120" s="200"/>
      <c r="MXE120" s="200"/>
      <c r="MXF120" s="200"/>
      <c r="MXG120" s="200"/>
      <c r="MXH120" s="200"/>
      <c r="MXI120" s="200"/>
      <c r="MXJ120" s="200"/>
      <c r="MXK120" s="200"/>
      <c r="MXL120" s="200"/>
      <c r="MXM120" s="200"/>
      <c r="MXN120" s="200"/>
      <c r="MXO120" s="200"/>
      <c r="MXP120" s="200"/>
      <c r="MXQ120" s="200"/>
      <c r="MXR120" s="200"/>
      <c r="MXS120" s="200"/>
      <c r="MXT120" s="200"/>
      <c r="MXU120" s="200"/>
      <c r="MXV120" s="200"/>
      <c r="MXW120" s="200"/>
      <c r="MXX120" s="200"/>
      <c r="MXY120" s="200"/>
      <c r="MXZ120" s="200"/>
      <c r="MYA120" s="200"/>
      <c r="MYB120" s="200"/>
      <c r="MYC120" s="200"/>
      <c r="MYD120" s="200"/>
      <c r="MYE120" s="200"/>
      <c r="MYF120" s="200"/>
      <c r="MYG120" s="200"/>
      <c r="MYH120" s="200"/>
      <c r="MYI120" s="200"/>
      <c r="MYJ120" s="200"/>
      <c r="MYK120" s="200"/>
      <c r="MYL120" s="200"/>
      <c r="MYM120" s="200"/>
      <c r="MYN120" s="200"/>
      <c r="MYO120" s="200"/>
      <c r="MYP120" s="200"/>
      <c r="MYQ120" s="200"/>
      <c r="MYR120" s="200"/>
      <c r="MYS120" s="200"/>
      <c r="MYT120" s="200"/>
      <c r="MYU120" s="200"/>
      <c r="MYV120" s="200"/>
      <c r="MYW120" s="200"/>
      <c r="MYX120" s="200"/>
      <c r="MYY120" s="200"/>
      <c r="MYZ120" s="200"/>
      <c r="MZA120" s="200"/>
      <c r="MZB120" s="200"/>
      <c r="MZC120" s="200"/>
      <c r="MZD120" s="200"/>
      <c r="MZE120" s="200"/>
      <c r="MZF120" s="200"/>
      <c r="MZG120" s="200"/>
      <c r="MZH120" s="200"/>
      <c r="MZI120" s="200"/>
      <c r="MZJ120" s="200"/>
      <c r="MZK120" s="200"/>
      <c r="MZL120" s="200"/>
      <c r="MZM120" s="200"/>
      <c r="MZN120" s="200"/>
      <c r="MZO120" s="200"/>
      <c r="MZP120" s="200"/>
      <c r="MZQ120" s="200"/>
      <c r="MZR120" s="200"/>
      <c r="MZS120" s="200"/>
      <c r="MZT120" s="200"/>
      <c r="MZU120" s="200"/>
      <c r="MZV120" s="200"/>
      <c r="MZW120" s="200"/>
      <c r="MZX120" s="200"/>
      <c r="MZY120" s="200"/>
      <c r="MZZ120" s="200"/>
      <c r="NAA120" s="200"/>
      <c r="NAB120" s="200"/>
      <c r="NAC120" s="200"/>
      <c r="NAD120" s="200"/>
      <c r="NAE120" s="200"/>
      <c r="NAF120" s="200"/>
      <c r="NAG120" s="200"/>
      <c r="NAH120" s="200"/>
      <c r="NAI120" s="200"/>
      <c r="NAJ120" s="200"/>
      <c r="NAK120" s="200"/>
      <c r="NAL120" s="200"/>
      <c r="NAM120" s="200"/>
      <c r="NAN120" s="200"/>
      <c r="NAO120" s="200"/>
      <c r="NAP120" s="200"/>
      <c r="NAQ120" s="200"/>
      <c r="NAR120" s="200"/>
      <c r="NAS120" s="200"/>
      <c r="NAT120" s="200"/>
      <c r="NAU120" s="200"/>
      <c r="NAV120" s="200"/>
      <c r="NAW120" s="200"/>
      <c r="NAX120" s="200"/>
      <c r="NAY120" s="200"/>
      <c r="NAZ120" s="200"/>
      <c r="NBA120" s="200"/>
      <c r="NBB120" s="200"/>
      <c r="NBC120" s="200"/>
      <c r="NBD120" s="200"/>
      <c r="NBE120" s="200"/>
      <c r="NBF120" s="200"/>
      <c r="NBG120" s="200"/>
      <c r="NBH120" s="200"/>
      <c r="NBI120" s="200"/>
      <c r="NBJ120" s="200"/>
      <c r="NBK120" s="200"/>
      <c r="NBL120" s="200"/>
      <c r="NBM120" s="200"/>
      <c r="NBN120" s="200"/>
      <c r="NBO120" s="200"/>
      <c r="NBP120" s="200"/>
      <c r="NBQ120" s="200"/>
      <c r="NBR120" s="200"/>
      <c r="NBS120" s="200"/>
      <c r="NBT120" s="200"/>
      <c r="NBU120" s="200"/>
      <c r="NBV120" s="200"/>
      <c r="NBW120" s="200"/>
      <c r="NBX120" s="200"/>
      <c r="NBY120" s="200"/>
      <c r="NBZ120" s="200"/>
      <c r="NCA120" s="200"/>
      <c r="NCB120" s="200"/>
      <c r="NCC120" s="200"/>
      <c r="NCD120" s="200"/>
      <c r="NCE120" s="200"/>
      <c r="NCF120" s="200"/>
      <c r="NCG120" s="200"/>
      <c r="NCH120" s="200"/>
      <c r="NCI120" s="200"/>
      <c r="NCJ120" s="200"/>
      <c r="NCK120" s="200"/>
      <c r="NCL120" s="200"/>
      <c r="NCM120" s="200"/>
      <c r="NCN120" s="200"/>
      <c r="NCO120" s="200"/>
      <c r="NCP120" s="200"/>
      <c r="NCQ120" s="200"/>
      <c r="NCR120" s="200"/>
      <c r="NCS120" s="200"/>
      <c r="NCT120" s="200"/>
      <c r="NCU120" s="200"/>
      <c r="NCV120" s="200"/>
      <c r="NCW120" s="200"/>
      <c r="NCX120" s="200"/>
      <c r="NCY120" s="200"/>
      <c r="NCZ120" s="200"/>
      <c r="NDA120" s="200"/>
      <c r="NDB120" s="200"/>
      <c r="NDC120" s="200"/>
      <c r="NDD120" s="200"/>
      <c r="NDE120" s="200"/>
      <c r="NDF120" s="200"/>
      <c r="NDG120" s="200"/>
      <c r="NDH120" s="200"/>
      <c r="NDI120" s="200"/>
      <c r="NDJ120" s="200"/>
      <c r="NDK120" s="200"/>
      <c r="NDL120" s="200"/>
      <c r="NDM120" s="200"/>
      <c r="NDN120" s="200"/>
      <c r="NDO120" s="200"/>
      <c r="NDP120" s="200"/>
      <c r="NDQ120" s="200"/>
      <c r="NDR120" s="200"/>
      <c r="NDS120" s="200"/>
      <c r="NDT120" s="200"/>
      <c r="NDU120" s="200"/>
      <c r="NDV120" s="200"/>
      <c r="NDW120" s="200"/>
      <c r="NDX120" s="200"/>
      <c r="NDY120" s="200"/>
      <c r="NDZ120" s="200"/>
      <c r="NEA120" s="200"/>
      <c r="NEB120" s="200"/>
      <c r="NEC120" s="200"/>
      <c r="NED120" s="200"/>
      <c r="NEE120" s="200"/>
      <c r="NEF120" s="200"/>
      <c r="NEG120" s="200"/>
      <c r="NEH120" s="200"/>
      <c r="NEI120" s="200"/>
      <c r="NEJ120" s="200"/>
      <c r="NEK120" s="200"/>
      <c r="NEL120" s="200"/>
      <c r="NEM120" s="200"/>
      <c r="NEN120" s="200"/>
      <c r="NEO120" s="200"/>
      <c r="NEP120" s="200"/>
      <c r="NEQ120" s="200"/>
      <c r="NER120" s="200"/>
      <c r="NES120" s="200"/>
      <c r="NET120" s="200"/>
      <c r="NEU120" s="200"/>
      <c r="NEV120" s="200"/>
      <c r="NEW120" s="200"/>
      <c r="NEX120" s="200"/>
      <c r="NEY120" s="200"/>
      <c r="NEZ120" s="200"/>
      <c r="NFA120" s="200"/>
      <c r="NFB120" s="200"/>
      <c r="NFC120" s="200"/>
      <c r="NFD120" s="200"/>
      <c r="NFE120" s="200"/>
      <c r="NFF120" s="200"/>
      <c r="NFG120" s="200"/>
      <c r="NFH120" s="200"/>
      <c r="NFI120" s="200"/>
      <c r="NFJ120" s="200"/>
      <c r="NFK120" s="200"/>
      <c r="NFL120" s="200"/>
      <c r="NFM120" s="200"/>
      <c r="NFN120" s="200"/>
      <c r="NFO120" s="200"/>
      <c r="NFP120" s="200"/>
      <c r="NFQ120" s="200"/>
      <c r="NFR120" s="200"/>
      <c r="NFS120" s="200"/>
      <c r="NFT120" s="200"/>
      <c r="NFU120" s="200"/>
      <c r="NFV120" s="200"/>
      <c r="NFW120" s="200"/>
      <c r="NFX120" s="200"/>
      <c r="NFY120" s="200"/>
      <c r="NFZ120" s="200"/>
      <c r="NGA120" s="200"/>
      <c r="NGB120" s="200"/>
      <c r="NGC120" s="200"/>
      <c r="NGD120" s="200"/>
      <c r="NGE120" s="200"/>
      <c r="NGF120" s="200"/>
      <c r="NGG120" s="200"/>
      <c r="NGH120" s="200"/>
      <c r="NGI120" s="200"/>
      <c r="NGJ120" s="200"/>
      <c r="NGK120" s="200"/>
      <c r="NGL120" s="200"/>
      <c r="NGM120" s="200"/>
      <c r="NGN120" s="200"/>
      <c r="NGO120" s="200"/>
      <c r="NGP120" s="200"/>
      <c r="NGQ120" s="200"/>
      <c r="NGR120" s="200"/>
      <c r="NGS120" s="200"/>
      <c r="NGT120" s="200"/>
      <c r="NGU120" s="200"/>
      <c r="NGV120" s="200"/>
      <c r="NGW120" s="200"/>
      <c r="NGX120" s="200"/>
      <c r="NGY120" s="200"/>
      <c r="NGZ120" s="200"/>
      <c r="NHA120" s="200"/>
      <c r="NHB120" s="200"/>
      <c r="NHC120" s="200"/>
      <c r="NHD120" s="200"/>
      <c r="NHE120" s="200"/>
      <c r="NHF120" s="200"/>
      <c r="NHG120" s="200"/>
      <c r="NHH120" s="200"/>
      <c r="NHI120" s="200"/>
      <c r="NHJ120" s="200"/>
      <c r="NHK120" s="200"/>
      <c r="NHL120" s="200"/>
      <c r="NHM120" s="200"/>
      <c r="NHN120" s="200"/>
      <c r="NHO120" s="200"/>
      <c r="NHP120" s="200"/>
      <c r="NHQ120" s="200"/>
      <c r="NHR120" s="200"/>
      <c r="NHS120" s="200"/>
      <c r="NHT120" s="200"/>
      <c r="NHU120" s="200"/>
      <c r="NHV120" s="200"/>
      <c r="NHW120" s="200"/>
      <c r="NHX120" s="200"/>
      <c r="NHY120" s="200"/>
      <c r="NHZ120" s="200"/>
      <c r="NIA120" s="200"/>
      <c r="NIB120" s="200"/>
      <c r="NIC120" s="200"/>
      <c r="NID120" s="200"/>
      <c r="NIE120" s="200"/>
      <c r="NIF120" s="200"/>
      <c r="NIG120" s="200"/>
      <c r="NIH120" s="200"/>
      <c r="NII120" s="200"/>
      <c r="NIJ120" s="200"/>
      <c r="NIK120" s="200"/>
      <c r="NIL120" s="200"/>
      <c r="NIM120" s="200"/>
      <c r="NIN120" s="200"/>
      <c r="NIO120" s="200"/>
      <c r="NIP120" s="200"/>
      <c r="NIQ120" s="200"/>
      <c r="NIR120" s="200"/>
      <c r="NIS120" s="200"/>
      <c r="NIT120" s="200"/>
      <c r="NIU120" s="200"/>
      <c r="NIV120" s="200"/>
      <c r="NIW120" s="200"/>
      <c r="NIX120" s="200"/>
      <c r="NIY120" s="200"/>
      <c r="NIZ120" s="200"/>
      <c r="NJA120" s="200"/>
      <c r="NJB120" s="200"/>
      <c r="NJC120" s="200"/>
      <c r="NJD120" s="200"/>
      <c r="NJE120" s="200"/>
      <c r="NJF120" s="200"/>
      <c r="NJG120" s="200"/>
      <c r="NJH120" s="200"/>
      <c r="NJI120" s="200"/>
      <c r="NJJ120" s="200"/>
      <c r="NJK120" s="200"/>
      <c r="NJL120" s="200"/>
      <c r="NJM120" s="200"/>
      <c r="NJN120" s="200"/>
      <c r="NJO120" s="200"/>
      <c r="NJP120" s="200"/>
      <c r="NJQ120" s="200"/>
      <c r="NJR120" s="200"/>
      <c r="NJS120" s="200"/>
      <c r="NJT120" s="200"/>
      <c r="NJU120" s="200"/>
      <c r="NJV120" s="200"/>
      <c r="NJW120" s="200"/>
      <c r="NJX120" s="200"/>
      <c r="NJY120" s="200"/>
      <c r="NJZ120" s="200"/>
      <c r="NKA120" s="200"/>
      <c r="NKB120" s="200"/>
      <c r="NKC120" s="200"/>
      <c r="NKD120" s="200"/>
      <c r="NKE120" s="200"/>
      <c r="NKF120" s="200"/>
      <c r="NKG120" s="200"/>
      <c r="NKH120" s="200"/>
      <c r="NKI120" s="200"/>
      <c r="NKJ120" s="200"/>
      <c r="NKK120" s="200"/>
      <c r="NKL120" s="200"/>
      <c r="NKM120" s="200"/>
      <c r="NKN120" s="200"/>
      <c r="NKO120" s="200"/>
      <c r="NKP120" s="200"/>
      <c r="NKQ120" s="200"/>
      <c r="NKR120" s="200"/>
      <c r="NKS120" s="200"/>
      <c r="NKT120" s="200"/>
      <c r="NKU120" s="200"/>
      <c r="NKV120" s="200"/>
      <c r="NKW120" s="200"/>
      <c r="NKX120" s="200"/>
      <c r="NKY120" s="200"/>
      <c r="NKZ120" s="200"/>
      <c r="NLA120" s="200"/>
      <c r="NLB120" s="200"/>
      <c r="NLC120" s="200"/>
      <c r="NLD120" s="200"/>
      <c r="NLE120" s="200"/>
      <c r="NLF120" s="200"/>
      <c r="NLG120" s="200"/>
      <c r="NLH120" s="200"/>
      <c r="NLI120" s="200"/>
      <c r="NLJ120" s="200"/>
      <c r="NLK120" s="200"/>
      <c r="NLL120" s="200"/>
      <c r="NLM120" s="200"/>
      <c r="NLN120" s="200"/>
      <c r="NLO120" s="200"/>
      <c r="NLP120" s="200"/>
      <c r="NLQ120" s="200"/>
      <c r="NLR120" s="200"/>
      <c r="NLS120" s="200"/>
      <c r="NLT120" s="200"/>
      <c r="NLU120" s="200"/>
      <c r="NLV120" s="200"/>
      <c r="NLW120" s="200"/>
      <c r="NLX120" s="200"/>
      <c r="NLY120" s="200"/>
      <c r="NLZ120" s="200"/>
      <c r="NMA120" s="200"/>
      <c r="NMB120" s="200"/>
      <c r="NMC120" s="200"/>
      <c r="NMD120" s="200"/>
      <c r="NME120" s="200"/>
      <c r="NMF120" s="200"/>
      <c r="NMG120" s="200"/>
      <c r="NMH120" s="200"/>
      <c r="NMI120" s="200"/>
      <c r="NMJ120" s="200"/>
      <c r="NMK120" s="200"/>
      <c r="NML120" s="200"/>
      <c r="NMM120" s="200"/>
      <c r="NMN120" s="200"/>
      <c r="NMO120" s="200"/>
      <c r="NMP120" s="200"/>
      <c r="NMQ120" s="200"/>
      <c r="NMR120" s="200"/>
      <c r="NMS120" s="200"/>
      <c r="NMT120" s="200"/>
      <c r="NMU120" s="200"/>
      <c r="NMV120" s="200"/>
      <c r="NMW120" s="200"/>
      <c r="NMX120" s="200"/>
      <c r="NMY120" s="200"/>
      <c r="NMZ120" s="200"/>
      <c r="NNA120" s="200"/>
      <c r="NNB120" s="200"/>
      <c r="NNC120" s="200"/>
      <c r="NND120" s="200"/>
      <c r="NNE120" s="200"/>
      <c r="NNF120" s="200"/>
      <c r="NNG120" s="200"/>
      <c r="NNH120" s="200"/>
      <c r="NNI120" s="200"/>
      <c r="NNJ120" s="200"/>
      <c r="NNK120" s="200"/>
      <c r="NNL120" s="200"/>
      <c r="NNM120" s="200"/>
      <c r="NNN120" s="200"/>
      <c r="NNO120" s="200"/>
      <c r="NNP120" s="200"/>
      <c r="NNQ120" s="200"/>
      <c r="NNR120" s="200"/>
      <c r="NNS120" s="200"/>
      <c r="NNT120" s="200"/>
      <c r="NNU120" s="200"/>
      <c r="NNV120" s="200"/>
      <c r="NNW120" s="200"/>
      <c r="NNX120" s="200"/>
      <c r="NNY120" s="200"/>
      <c r="NNZ120" s="200"/>
      <c r="NOA120" s="200"/>
      <c r="NOB120" s="200"/>
      <c r="NOC120" s="200"/>
      <c r="NOD120" s="200"/>
      <c r="NOE120" s="200"/>
      <c r="NOF120" s="200"/>
      <c r="NOG120" s="200"/>
      <c r="NOH120" s="200"/>
      <c r="NOI120" s="200"/>
      <c r="NOJ120" s="200"/>
      <c r="NOK120" s="200"/>
      <c r="NOL120" s="200"/>
      <c r="NOM120" s="200"/>
      <c r="NON120" s="200"/>
      <c r="NOO120" s="200"/>
      <c r="NOP120" s="200"/>
      <c r="NOQ120" s="200"/>
      <c r="NOR120" s="200"/>
      <c r="NOS120" s="200"/>
      <c r="NOT120" s="200"/>
      <c r="NOU120" s="200"/>
      <c r="NOV120" s="200"/>
      <c r="NOW120" s="200"/>
      <c r="NOX120" s="200"/>
      <c r="NOY120" s="200"/>
      <c r="NOZ120" s="200"/>
      <c r="NPA120" s="200"/>
      <c r="NPB120" s="200"/>
      <c r="NPC120" s="200"/>
      <c r="NPD120" s="200"/>
      <c r="NPE120" s="200"/>
      <c r="NPF120" s="200"/>
      <c r="NPG120" s="200"/>
      <c r="NPH120" s="200"/>
      <c r="NPI120" s="200"/>
      <c r="NPJ120" s="200"/>
      <c r="NPK120" s="200"/>
      <c r="NPL120" s="200"/>
      <c r="NPM120" s="200"/>
      <c r="NPN120" s="200"/>
      <c r="NPO120" s="200"/>
      <c r="NPP120" s="200"/>
      <c r="NPQ120" s="200"/>
      <c r="NPR120" s="200"/>
      <c r="NPS120" s="200"/>
      <c r="NPT120" s="200"/>
      <c r="NPU120" s="200"/>
      <c r="NPV120" s="200"/>
      <c r="NPW120" s="200"/>
      <c r="NPX120" s="200"/>
      <c r="NPY120" s="200"/>
      <c r="NPZ120" s="200"/>
      <c r="NQA120" s="200"/>
      <c r="NQB120" s="200"/>
      <c r="NQC120" s="200"/>
      <c r="NQD120" s="200"/>
      <c r="NQE120" s="200"/>
      <c r="NQF120" s="200"/>
      <c r="NQG120" s="200"/>
      <c r="NQH120" s="200"/>
      <c r="NQI120" s="200"/>
      <c r="NQJ120" s="200"/>
      <c r="NQK120" s="200"/>
      <c r="NQL120" s="200"/>
      <c r="NQM120" s="200"/>
      <c r="NQN120" s="200"/>
      <c r="NQO120" s="200"/>
      <c r="NQP120" s="200"/>
      <c r="NQQ120" s="200"/>
      <c r="NQR120" s="200"/>
      <c r="NQS120" s="200"/>
      <c r="NQT120" s="200"/>
      <c r="NQU120" s="200"/>
      <c r="NQV120" s="200"/>
      <c r="NQW120" s="200"/>
      <c r="NQX120" s="200"/>
      <c r="NQY120" s="200"/>
      <c r="NQZ120" s="200"/>
      <c r="NRA120" s="200"/>
      <c r="NRB120" s="200"/>
      <c r="NRC120" s="200"/>
      <c r="NRD120" s="200"/>
      <c r="NRE120" s="200"/>
      <c r="NRF120" s="200"/>
      <c r="NRG120" s="200"/>
      <c r="NRH120" s="200"/>
      <c r="NRI120" s="200"/>
      <c r="NRJ120" s="200"/>
      <c r="NRK120" s="200"/>
      <c r="NRL120" s="200"/>
      <c r="NRM120" s="200"/>
      <c r="NRN120" s="200"/>
      <c r="NRO120" s="200"/>
      <c r="NRP120" s="200"/>
      <c r="NRQ120" s="200"/>
      <c r="NRR120" s="200"/>
      <c r="NRS120" s="200"/>
      <c r="NRT120" s="200"/>
      <c r="NRU120" s="200"/>
      <c r="NRV120" s="200"/>
      <c r="NRW120" s="200"/>
      <c r="NRX120" s="200"/>
      <c r="NRY120" s="200"/>
      <c r="NRZ120" s="200"/>
      <c r="NSA120" s="200"/>
      <c r="NSB120" s="200"/>
      <c r="NSC120" s="200"/>
      <c r="NSD120" s="200"/>
      <c r="NSE120" s="200"/>
      <c r="NSF120" s="200"/>
      <c r="NSG120" s="200"/>
      <c r="NSH120" s="200"/>
      <c r="NSI120" s="200"/>
      <c r="NSJ120" s="200"/>
      <c r="NSK120" s="200"/>
      <c r="NSL120" s="200"/>
      <c r="NSM120" s="200"/>
      <c r="NSN120" s="200"/>
      <c r="NSO120" s="200"/>
      <c r="NSP120" s="200"/>
      <c r="NSQ120" s="200"/>
      <c r="NSR120" s="200"/>
      <c r="NSS120" s="200"/>
      <c r="NST120" s="200"/>
      <c r="NSU120" s="200"/>
      <c r="NSV120" s="200"/>
      <c r="NSW120" s="200"/>
      <c r="NSX120" s="200"/>
      <c r="NSY120" s="200"/>
      <c r="NSZ120" s="200"/>
      <c r="NTA120" s="200"/>
      <c r="NTB120" s="200"/>
      <c r="NTC120" s="200"/>
      <c r="NTD120" s="200"/>
      <c r="NTE120" s="200"/>
      <c r="NTF120" s="200"/>
      <c r="NTG120" s="200"/>
      <c r="NTH120" s="200"/>
      <c r="NTI120" s="200"/>
      <c r="NTJ120" s="200"/>
      <c r="NTK120" s="200"/>
      <c r="NTL120" s="200"/>
      <c r="NTM120" s="200"/>
      <c r="NTN120" s="200"/>
      <c r="NTO120" s="200"/>
      <c r="NTP120" s="200"/>
      <c r="NTQ120" s="200"/>
      <c r="NTR120" s="200"/>
      <c r="NTS120" s="200"/>
      <c r="NTT120" s="200"/>
      <c r="NTU120" s="200"/>
      <c r="NTV120" s="200"/>
      <c r="NTW120" s="200"/>
      <c r="NTX120" s="200"/>
      <c r="NTY120" s="200"/>
      <c r="NTZ120" s="200"/>
      <c r="NUA120" s="200"/>
      <c r="NUB120" s="200"/>
      <c r="NUC120" s="200"/>
      <c r="NUD120" s="200"/>
      <c r="NUE120" s="200"/>
      <c r="NUF120" s="200"/>
      <c r="NUG120" s="200"/>
      <c r="NUH120" s="200"/>
      <c r="NUI120" s="200"/>
      <c r="NUJ120" s="200"/>
      <c r="NUK120" s="200"/>
      <c r="NUL120" s="200"/>
      <c r="NUM120" s="200"/>
      <c r="NUN120" s="200"/>
      <c r="NUO120" s="200"/>
      <c r="NUP120" s="200"/>
      <c r="NUQ120" s="200"/>
      <c r="NUR120" s="200"/>
      <c r="NUS120" s="200"/>
      <c r="NUT120" s="200"/>
      <c r="NUU120" s="200"/>
      <c r="NUV120" s="200"/>
      <c r="NUW120" s="200"/>
      <c r="NUX120" s="200"/>
      <c r="NUY120" s="200"/>
      <c r="NUZ120" s="200"/>
      <c r="NVA120" s="200"/>
      <c r="NVB120" s="200"/>
      <c r="NVC120" s="200"/>
      <c r="NVD120" s="200"/>
      <c r="NVE120" s="200"/>
      <c r="NVF120" s="200"/>
      <c r="NVG120" s="200"/>
      <c r="NVH120" s="200"/>
      <c r="NVI120" s="200"/>
      <c r="NVJ120" s="200"/>
      <c r="NVK120" s="200"/>
      <c r="NVL120" s="200"/>
      <c r="NVM120" s="200"/>
      <c r="NVN120" s="200"/>
      <c r="NVO120" s="200"/>
      <c r="NVP120" s="200"/>
      <c r="NVQ120" s="200"/>
      <c r="NVR120" s="200"/>
      <c r="NVS120" s="200"/>
      <c r="NVT120" s="200"/>
      <c r="NVU120" s="200"/>
      <c r="NVV120" s="200"/>
      <c r="NVW120" s="200"/>
      <c r="NVX120" s="200"/>
      <c r="NVY120" s="200"/>
      <c r="NVZ120" s="200"/>
      <c r="NWA120" s="200"/>
      <c r="NWB120" s="200"/>
      <c r="NWC120" s="200"/>
      <c r="NWD120" s="200"/>
      <c r="NWE120" s="200"/>
      <c r="NWF120" s="200"/>
      <c r="NWG120" s="200"/>
      <c r="NWH120" s="200"/>
      <c r="NWI120" s="200"/>
      <c r="NWJ120" s="200"/>
      <c r="NWK120" s="200"/>
      <c r="NWL120" s="200"/>
      <c r="NWM120" s="200"/>
      <c r="NWN120" s="200"/>
      <c r="NWO120" s="200"/>
      <c r="NWP120" s="200"/>
      <c r="NWQ120" s="200"/>
      <c r="NWR120" s="200"/>
      <c r="NWS120" s="200"/>
      <c r="NWT120" s="200"/>
      <c r="NWU120" s="200"/>
      <c r="NWV120" s="200"/>
      <c r="NWW120" s="200"/>
      <c r="NWX120" s="200"/>
      <c r="NWY120" s="200"/>
      <c r="NWZ120" s="200"/>
      <c r="NXA120" s="200"/>
      <c r="NXB120" s="200"/>
      <c r="NXC120" s="200"/>
      <c r="NXD120" s="200"/>
      <c r="NXE120" s="200"/>
      <c r="NXF120" s="200"/>
      <c r="NXG120" s="200"/>
      <c r="NXH120" s="200"/>
      <c r="NXI120" s="200"/>
      <c r="NXJ120" s="200"/>
      <c r="NXK120" s="200"/>
      <c r="NXL120" s="200"/>
      <c r="NXM120" s="200"/>
      <c r="NXN120" s="200"/>
      <c r="NXO120" s="200"/>
      <c r="NXP120" s="200"/>
      <c r="NXQ120" s="200"/>
      <c r="NXR120" s="200"/>
      <c r="NXS120" s="200"/>
      <c r="NXT120" s="200"/>
      <c r="NXU120" s="200"/>
      <c r="NXV120" s="200"/>
      <c r="NXW120" s="200"/>
      <c r="NXX120" s="200"/>
      <c r="NXY120" s="200"/>
      <c r="NXZ120" s="200"/>
      <c r="NYA120" s="200"/>
      <c r="NYB120" s="200"/>
      <c r="NYC120" s="200"/>
      <c r="NYD120" s="200"/>
      <c r="NYE120" s="200"/>
      <c r="NYF120" s="200"/>
      <c r="NYG120" s="200"/>
      <c r="NYH120" s="200"/>
      <c r="NYI120" s="200"/>
      <c r="NYJ120" s="200"/>
      <c r="NYK120" s="200"/>
      <c r="NYL120" s="200"/>
      <c r="NYM120" s="200"/>
      <c r="NYN120" s="200"/>
      <c r="NYO120" s="200"/>
      <c r="NYP120" s="200"/>
      <c r="NYQ120" s="200"/>
      <c r="NYR120" s="200"/>
      <c r="NYS120" s="200"/>
      <c r="NYT120" s="200"/>
      <c r="NYU120" s="200"/>
      <c r="NYV120" s="200"/>
      <c r="NYW120" s="200"/>
      <c r="NYX120" s="200"/>
      <c r="NYY120" s="200"/>
      <c r="NYZ120" s="200"/>
      <c r="NZA120" s="200"/>
      <c r="NZB120" s="200"/>
      <c r="NZC120" s="200"/>
      <c r="NZD120" s="200"/>
      <c r="NZE120" s="200"/>
      <c r="NZF120" s="200"/>
      <c r="NZG120" s="200"/>
      <c r="NZH120" s="200"/>
      <c r="NZI120" s="200"/>
      <c r="NZJ120" s="200"/>
      <c r="NZK120" s="200"/>
      <c r="NZL120" s="200"/>
      <c r="NZM120" s="200"/>
      <c r="NZN120" s="200"/>
      <c r="NZO120" s="200"/>
      <c r="NZP120" s="200"/>
      <c r="NZQ120" s="200"/>
      <c r="NZR120" s="200"/>
      <c r="NZS120" s="200"/>
      <c r="NZT120" s="200"/>
      <c r="NZU120" s="200"/>
      <c r="NZV120" s="200"/>
      <c r="NZW120" s="200"/>
      <c r="NZX120" s="200"/>
      <c r="NZY120" s="200"/>
      <c r="NZZ120" s="200"/>
      <c r="OAA120" s="200"/>
      <c r="OAB120" s="200"/>
      <c r="OAC120" s="200"/>
      <c r="OAD120" s="200"/>
      <c r="OAE120" s="200"/>
      <c r="OAF120" s="200"/>
      <c r="OAG120" s="200"/>
      <c r="OAH120" s="200"/>
      <c r="OAI120" s="200"/>
      <c r="OAJ120" s="200"/>
      <c r="OAK120" s="200"/>
      <c r="OAL120" s="200"/>
      <c r="OAM120" s="200"/>
      <c r="OAN120" s="200"/>
      <c r="OAO120" s="200"/>
      <c r="OAP120" s="200"/>
      <c r="OAQ120" s="200"/>
      <c r="OAR120" s="200"/>
      <c r="OAS120" s="200"/>
      <c r="OAT120" s="200"/>
      <c r="OAU120" s="200"/>
      <c r="OAV120" s="200"/>
      <c r="OAW120" s="200"/>
      <c r="OAX120" s="200"/>
      <c r="OAY120" s="200"/>
      <c r="OAZ120" s="200"/>
      <c r="OBA120" s="200"/>
      <c r="OBB120" s="200"/>
      <c r="OBC120" s="200"/>
      <c r="OBD120" s="200"/>
      <c r="OBE120" s="200"/>
      <c r="OBF120" s="200"/>
      <c r="OBG120" s="200"/>
      <c r="OBH120" s="200"/>
      <c r="OBI120" s="200"/>
      <c r="OBJ120" s="200"/>
      <c r="OBK120" s="200"/>
      <c r="OBL120" s="200"/>
      <c r="OBM120" s="200"/>
      <c r="OBN120" s="200"/>
      <c r="OBO120" s="200"/>
      <c r="OBP120" s="200"/>
      <c r="OBQ120" s="200"/>
      <c r="OBR120" s="200"/>
      <c r="OBS120" s="200"/>
      <c r="OBT120" s="200"/>
      <c r="OBU120" s="200"/>
      <c r="OBV120" s="200"/>
      <c r="OBW120" s="200"/>
      <c r="OBX120" s="200"/>
      <c r="OBY120" s="200"/>
      <c r="OBZ120" s="200"/>
      <c r="OCA120" s="200"/>
      <c r="OCB120" s="200"/>
      <c r="OCC120" s="200"/>
      <c r="OCD120" s="200"/>
      <c r="OCE120" s="200"/>
      <c r="OCF120" s="200"/>
      <c r="OCG120" s="200"/>
      <c r="OCH120" s="200"/>
      <c r="OCI120" s="200"/>
      <c r="OCJ120" s="200"/>
      <c r="OCK120" s="200"/>
      <c r="OCL120" s="200"/>
      <c r="OCM120" s="200"/>
      <c r="OCN120" s="200"/>
      <c r="OCO120" s="200"/>
      <c r="OCP120" s="200"/>
      <c r="OCQ120" s="200"/>
      <c r="OCR120" s="200"/>
      <c r="OCS120" s="200"/>
      <c r="OCT120" s="200"/>
      <c r="OCU120" s="200"/>
      <c r="OCV120" s="200"/>
      <c r="OCW120" s="200"/>
      <c r="OCX120" s="200"/>
      <c r="OCY120" s="200"/>
      <c r="OCZ120" s="200"/>
      <c r="ODA120" s="200"/>
      <c r="ODB120" s="200"/>
      <c r="ODC120" s="200"/>
      <c r="ODD120" s="200"/>
      <c r="ODE120" s="200"/>
      <c r="ODF120" s="200"/>
      <c r="ODG120" s="200"/>
      <c r="ODH120" s="200"/>
      <c r="ODI120" s="200"/>
      <c r="ODJ120" s="200"/>
      <c r="ODK120" s="200"/>
      <c r="ODL120" s="200"/>
      <c r="ODM120" s="200"/>
      <c r="ODN120" s="200"/>
      <c r="ODO120" s="200"/>
      <c r="ODP120" s="200"/>
      <c r="ODQ120" s="200"/>
      <c r="ODR120" s="200"/>
      <c r="ODS120" s="200"/>
      <c r="ODT120" s="200"/>
      <c r="ODU120" s="200"/>
      <c r="ODV120" s="200"/>
      <c r="ODW120" s="200"/>
      <c r="ODX120" s="200"/>
      <c r="ODY120" s="200"/>
      <c r="ODZ120" s="200"/>
      <c r="OEA120" s="200"/>
      <c r="OEB120" s="200"/>
      <c r="OEC120" s="200"/>
      <c r="OED120" s="200"/>
      <c r="OEE120" s="200"/>
      <c r="OEF120" s="200"/>
      <c r="OEG120" s="200"/>
      <c r="OEH120" s="200"/>
      <c r="OEI120" s="200"/>
      <c r="OEJ120" s="200"/>
      <c r="OEK120" s="200"/>
      <c r="OEL120" s="200"/>
      <c r="OEM120" s="200"/>
      <c r="OEN120" s="200"/>
      <c r="OEO120" s="200"/>
      <c r="OEP120" s="200"/>
      <c r="OEQ120" s="200"/>
      <c r="OER120" s="200"/>
      <c r="OES120" s="200"/>
      <c r="OET120" s="200"/>
      <c r="OEU120" s="200"/>
      <c r="OEV120" s="200"/>
      <c r="OEW120" s="200"/>
      <c r="OEX120" s="200"/>
      <c r="OEY120" s="200"/>
      <c r="OEZ120" s="200"/>
      <c r="OFA120" s="200"/>
      <c r="OFB120" s="200"/>
      <c r="OFC120" s="200"/>
      <c r="OFD120" s="200"/>
      <c r="OFE120" s="200"/>
      <c r="OFF120" s="200"/>
      <c r="OFG120" s="200"/>
      <c r="OFH120" s="200"/>
      <c r="OFI120" s="200"/>
      <c r="OFJ120" s="200"/>
      <c r="OFK120" s="200"/>
      <c r="OFL120" s="200"/>
      <c r="OFM120" s="200"/>
      <c r="OFN120" s="200"/>
      <c r="OFO120" s="200"/>
      <c r="OFP120" s="200"/>
      <c r="OFQ120" s="200"/>
      <c r="OFR120" s="200"/>
      <c r="OFS120" s="200"/>
      <c r="OFT120" s="200"/>
      <c r="OFU120" s="200"/>
      <c r="OFV120" s="200"/>
      <c r="OFW120" s="200"/>
      <c r="OFX120" s="200"/>
      <c r="OFY120" s="200"/>
      <c r="OFZ120" s="200"/>
      <c r="OGA120" s="200"/>
      <c r="OGB120" s="200"/>
      <c r="OGC120" s="200"/>
      <c r="OGD120" s="200"/>
      <c r="OGE120" s="200"/>
      <c r="OGF120" s="200"/>
      <c r="OGG120" s="200"/>
      <c r="OGH120" s="200"/>
      <c r="OGI120" s="200"/>
      <c r="OGJ120" s="200"/>
      <c r="OGK120" s="200"/>
      <c r="OGL120" s="200"/>
      <c r="OGM120" s="200"/>
      <c r="OGN120" s="200"/>
      <c r="OGO120" s="200"/>
      <c r="OGP120" s="200"/>
      <c r="OGQ120" s="200"/>
      <c r="OGR120" s="200"/>
      <c r="OGS120" s="200"/>
      <c r="OGT120" s="200"/>
      <c r="OGU120" s="200"/>
      <c r="OGV120" s="200"/>
      <c r="OGW120" s="200"/>
      <c r="OGX120" s="200"/>
      <c r="OGY120" s="200"/>
      <c r="OGZ120" s="200"/>
      <c r="OHA120" s="200"/>
      <c r="OHB120" s="200"/>
      <c r="OHC120" s="200"/>
      <c r="OHD120" s="200"/>
      <c r="OHE120" s="200"/>
      <c r="OHF120" s="200"/>
      <c r="OHG120" s="200"/>
      <c r="OHH120" s="200"/>
      <c r="OHI120" s="200"/>
      <c r="OHJ120" s="200"/>
      <c r="OHK120" s="200"/>
      <c r="OHL120" s="200"/>
      <c r="OHM120" s="200"/>
      <c r="OHN120" s="200"/>
      <c r="OHO120" s="200"/>
      <c r="OHP120" s="200"/>
      <c r="OHQ120" s="200"/>
      <c r="OHR120" s="200"/>
      <c r="OHS120" s="200"/>
      <c r="OHT120" s="200"/>
      <c r="OHU120" s="200"/>
      <c r="OHV120" s="200"/>
      <c r="OHW120" s="200"/>
      <c r="OHX120" s="200"/>
      <c r="OHY120" s="200"/>
      <c r="OHZ120" s="200"/>
      <c r="OIA120" s="200"/>
      <c r="OIB120" s="200"/>
      <c r="OIC120" s="200"/>
      <c r="OID120" s="200"/>
      <c r="OIE120" s="200"/>
      <c r="OIF120" s="200"/>
      <c r="OIG120" s="200"/>
      <c r="OIH120" s="200"/>
      <c r="OII120" s="200"/>
      <c r="OIJ120" s="200"/>
      <c r="OIK120" s="200"/>
      <c r="OIL120" s="200"/>
      <c r="OIM120" s="200"/>
      <c r="OIN120" s="200"/>
      <c r="OIO120" s="200"/>
      <c r="OIP120" s="200"/>
      <c r="OIQ120" s="200"/>
      <c r="OIR120" s="200"/>
      <c r="OIS120" s="200"/>
      <c r="OIT120" s="200"/>
      <c r="OIU120" s="200"/>
      <c r="OIV120" s="200"/>
      <c r="OIW120" s="200"/>
      <c r="OIX120" s="200"/>
      <c r="OIY120" s="200"/>
      <c r="OIZ120" s="200"/>
      <c r="OJA120" s="200"/>
      <c r="OJB120" s="200"/>
      <c r="OJC120" s="200"/>
      <c r="OJD120" s="200"/>
      <c r="OJE120" s="200"/>
      <c r="OJF120" s="200"/>
      <c r="OJG120" s="200"/>
      <c r="OJH120" s="200"/>
      <c r="OJI120" s="200"/>
      <c r="OJJ120" s="200"/>
      <c r="OJK120" s="200"/>
      <c r="OJL120" s="200"/>
      <c r="OJM120" s="200"/>
      <c r="OJN120" s="200"/>
      <c r="OJO120" s="200"/>
      <c r="OJP120" s="200"/>
      <c r="OJQ120" s="200"/>
      <c r="OJR120" s="200"/>
      <c r="OJS120" s="200"/>
      <c r="OJT120" s="200"/>
      <c r="OJU120" s="200"/>
      <c r="OJV120" s="200"/>
      <c r="OJW120" s="200"/>
      <c r="OJX120" s="200"/>
      <c r="OJY120" s="200"/>
      <c r="OJZ120" s="200"/>
      <c r="OKA120" s="200"/>
      <c r="OKB120" s="200"/>
      <c r="OKC120" s="200"/>
      <c r="OKD120" s="200"/>
      <c r="OKE120" s="200"/>
      <c r="OKF120" s="200"/>
      <c r="OKG120" s="200"/>
      <c r="OKH120" s="200"/>
      <c r="OKI120" s="200"/>
      <c r="OKJ120" s="200"/>
      <c r="OKK120" s="200"/>
      <c r="OKL120" s="200"/>
      <c r="OKM120" s="200"/>
      <c r="OKN120" s="200"/>
      <c r="OKO120" s="200"/>
      <c r="OKP120" s="200"/>
      <c r="OKQ120" s="200"/>
      <c r="OKR120" s="200"/>
      <c r="OKS120" s="200"/>
      <c r="OKT120" s="200"/>
      <c r="OKU120" s="200"/>
      <c r="OKV120" s="200"/>
      <c r="OKW120" s="200"/>
      <c r="OKX120" s="200"/>
      <c r="OKY120" s="200"/>
      <c r="OKZ120" s="200"/>
      <c r="OLA120" s="200"/>
      <c r="OLB120" s="200"/>
      <c r="OLC120" s="200"/>
      <c r="OLD120" s="200"/>
      <c r="OLE120" s="200"/>
      <c r="OLF120" s="200"/>
      <c r="OLG120" s="200"/>
      <c r="OLH120" s="200"/>
      <c r="OLI120" s="200"/>
      <c r="OLJ120" s="200"/>
      <c r="OLK120" s="200"/>
      <c r="OLL120" s="200"/>
      <c r="OLM120" s="200"/>
      <c r="OLN120" s="200"/>
      <c r="OLO120" s="200"/>
      <c r="OLP120" s="200"/>
      <c r="OLQ120" s="200"/>
      <c r="OLR120" s="200"/>
      <c r="OLS120" s="200"/>
      <c r="OLT120" s="200"/>
      <c r="OLU120" s="200"/>
      <c r="OLV120" s="200"/>
      <c r="OLW120" s="200"/>
      <c r="OLX120" s="200"/>
      <c r="OLY120" s="200"/>
      <c r="OLZ120" s="200"/>
      <c r="OMA120" s="200"/>
      <c r="OMB120" s="200"/>
      <c r="OMC120" s="200"/>
      <c r="OMD120" s="200"/>
      <c r="OME120" s="200"/>
      <c r="OMF120" s="200"/>
      <c r="OMG120" s="200"/>
      <c r="OMH120" s="200"/>
      <c r="OMI120" s="200"/>
      <c r="OMJ120" s="200"/>
      <c r="OMK120" s="200"/>
      <c r="OML120" s="200"/>
      <c r="OMM120" s="200"/>
      <c r="OMN120" s="200"/>
      <c r="OMO120" s="200"/>
      <c r="OMP120" s="200"/>
      <c r="OMQ120" s="200"/>
      <c r="OMR120" s="200"/>
      <c r="OMS120" s="200"/>
      <c r="OMT120" s="200"/>
      <c r="OMU120" s="200"/>
      <c r="OMV120" s="200"/>
      <c r="OMW120" s="200"/>
      <c r="OMX120" s="200"/>
      <c r="OMY120" s="200"/>
      <c r="OMZ120" s="200"/>
      <c r="ONA120" s="200"/>
      <c r="ONB120" s="200"/>
      <c r="ONC120" s="200"/>
      <c r="OND120" s="200"/>
      <c r="ONE120" s="200"/>
      <c r="ONF120" s="200"/>
      <c r="ONG120" s="200"/>
      <c r="ONH120" s="200"/>
      <c r="ONI120" s="200"/>
      <c r="ONJ120" s="200"/>
      <c r="ONK120" s="200"/>
      <c r="ONL120" s="200"/>
      <c r="ONM120" s="200"/>
      <c r="ONN120" s="200"/>
      <c r="ONO120" s="200"/>
      <c r="ONP120" s="200"/>
      <c r="ONQ120" s="200"/>
      <c r="ONR120" s="200"/>
      <c r="ONS120" s="200"/>
      <c r="ONT120" s="200"/>
      <c r="ONU120" s="200"/>
      <c r="ONV120" s="200"/>
      <c r="ONW120" s="200"/>
      <c r="ONX120" s="200"/>
      <c r="ONY120" s="200"/>
      <c r="ONZ120" s="200"/>
      <c r="OOA120" s="200"/>
      <c r="OOB120" s="200"/>
      <c r="OOC120" s="200"/>
      <c r="OOD120" s="200"/>
      <c r="OOE120" s="200"/>
      <c r="OOF120" s="200"/>
      <c r="OOG120" s="200"/>
      <c r="OOH120" s="200"/>
      <c r="OOI120" s="200"/>
      <c r="OOJ120" s="200"/>
      <c r="OOK120" s="200"/>
      <c r="OOL120" s="200"/>
      <c r="OOM120" s="200"/>
      <c r="OON120" s="200"/>
      <c r="OOO120" s="200"/>
      <c r="OOP120" s="200"/>
      <c r="OOQ120" s="200"/>
      <c r="OOR120" s="200"/>
      <c r="OOS120" s="200"/>
      <c r="OOT120" s="200"/>
      <c r="OOU120" s="200"/>
      <c r="OOV120" s="200"/>
      <c r="OOW120" s="200"/>
      <c r="OOX120" s="200"/>
      <c r="OOY120" s="200"/>
      <c r="OOZ120" s="200"/>
      <c r="OPA120" s="200"/>
      <c r="OPB120" s="200"/>
      <c r="OPC120" s="200"/>
      <c r="OPD120" s="200"/>
      <c r="OPE120" s="200"/>
      <c r="OPF120" s="200"/>
      <c r="OPG120" s="200"/>
      <c r="OPH120" s="200"/>
      <c r="OPI120" s="200"/>
      <c r="OPJ120" s="200"/>
      <c r="OPK120" s="200"/>
      <c r="OPL120" s="200"/>
      <c r="OPM120" s="200"/>
      <c r="OPN120" s="200"/>
      <c r="OPO120" s="200"/>
      <c r="OPP120" s="200"/>
      <c r="OPQ120" s="200"/>
      <c r="OPR120" s="200"/>
      <c r="OPS120" s="200"/>
      <c r="OPT120" s="200"/>
      <c r="OPU120" s="200"/>
      <c r="OPV120" s="200"/>
      <c r="OPW120" s="200"/>
      <c r="OPX120" s="200"/>
      <c r="OPY120" s="200"/>
      <c r="OPZ120" s="200"/>
      <c r="OQA120" s="200"/>
      <c r="OQB120" s="200"/>
      <c r="OQC120" s="200"/>
      <c r="OQD120" s="200"/>
      <c r="OQE120" s="200"/>
      <c r="OQF120" s="200"/>
      <c r="OQG120" s="200"/>
      <c r="OQH120" s="200"/>
      <c r="OQI120" s="200"/>
      <c r="OQJ120" s="200"/>
      <c r="OQK120" s="200"/>
      <c r="OQL120" s="200"/>
      <c r="OQM120" s="200"/>
      <c r="OQN120" s="200"/>
      <c r="OQO120" s="200"/>
      <c r="OQP120" s="200"/>
      <c r="OQQ120" s="200"/>
      <c r="OQR120" s="200"/>
      <c r="OQS120" s="200"/>
      <c r="OQT120" s="200"/>
      <c r="OQU120" s="200"/>
      <c r="OQV120" s="200"/>
      <c r="OQW120" s="200"/>
      <c r="OQX120" s="200"/>
      <c r="OQY120" s="200"/>
      <c r="OQZ120" s="200"/>
      <c r="ORA120" s="200"/>
      <c r="ORB120" s="200"/>
      <c r="ORC120" s="200"/>
      <c r="ORD120" s="200"/>
      <c r="ORE120" s="200"/>
      <c r="ORF120" s="200"/>
      <c r="ORG120" s="200"/>
      <c r="ORH120" s="200"/>
      <c r="ORI120" s="200"/>
      <c r="ORJ120" s="200"/>
      <c r="ORK120" s="200"/>
      <c r="ORL120" s="200"/>
      <c r="ORM120" s="200"/>
      <c r="ORN120" s="200"/>
      <c r="ORO120" s="200"/>
      <c r="ORP120" s="200"/>
      <c r="ORQ120" s="200"/>
      <c r="ORR120" s="200"/>
      <c r="ORS120" s="200"/>
      <c r="ORT120" s="200"/>
      <c r="ORU120" s="200"/>
      <c r="ORV120" s="200"/>
      <c r="ORW120" s="200"/>
      <c r="ORX120" s="200"/>
      <c r="ORY120" s="200"/>
      <c r="ORZ120" s="200"/>
      <c r="OSA120" s="200"/>
      <c r="OSB120" s="200"/>
      <c r="OSC120" s="200"/>
      <c r="OSD120" s="200"/>
      <c r="OSE120" s="200"/>
      <c r="OSF120" s="200"/>
      <c r="OSG120" s="200"/>
      <c r="OSH120" s="200"/>
      <c r="OSI120" s="200"/>
      <c r="OSJ120" s="200"/>
      <c r="OSK120" s="200"/>
      <c r="OSL120" s="200"/>
      <c r="OSM120" s="200"/>
      <c r="OSN120" s="200"/>
      <c r="OSO120" s="200"/>
      <c r="OSP120" s="200"/>
      <c r="OSQ120" s="200"/>
      <c r="OSR120" s="200"/>
      <c r="OSS120" s="200"/>
      <c r="OST120" s="200"/>
      <c r="OSU120" s="200"/>
      <c r="OSV120" s="200"/>
      <c r="OSW120" s="200"/>
      <c r="OSX120" s="200"/>
      <c r="OSY120" s="200"/>
      <c r="OSZ120" s="200"/>
      <c r="OTA120" s="200"/>
      <c r="OTB120" s="200"/>
      <c r="OTC120" s="200"/>
      <c r="OTD120" s="200"/>
      <c r="OTE120" s="200"/>
      <c r="OTF120" s="200"/>
      <c r="OTG120" s="200"/>
      <c r="OTH120" s="200"/>
      <c r="OTI120" s="200"/>
      <c r="OTJ120" s="200"/>
      <c r="OTK120" s="200"/>
      <c r="OTL120" s="200"/>
      <c r="OTM120" s="200"/>
      <c r="OTN120" s="200"/>
      <c r="OTO120" s="200"/>
      <c r="OTP120" s="200"/>
      <c r="OTQ120" s="200"/>
      <c r="OTR120" s="200"/>
      <c r="OTS120" s="200"/>
      <c r="OTT120" s="200"/>
      <c r="OTU120" s="200"/>
      <c r="OTV120" s="200"/>
      <c r="OTW120" s="200"/>
      <c r="OTX120" s="200"/>
      <c r="OTY120" s="200"/>
      <c r="OTZ120" s="200"/>
      <c r="OUA120" s="200"/>
      <c r="OUB120" s="200"/>
      <c r="OUC120" s="200"/>
      <c r="OUD120" s="200"/>
      <c r="OUE120" s="200"/>
      <c r="OUF120" s="200"/>
      <c r="OUG120" s="200"/>
      <c r="OUH120" s="200"/>
      <c r="OUI120" s="200"/>
      <c r="OUJ120" s="200"/>
      <c r="OUK120" s="200"/>
      <c r="OUL120" s="200"/>
      <c r="OUM120" s="200"/>
      <c r="OUN120" s="200"/>
      <c r="OUO120" s="200"/>
      <c r="OUP120" s="200"/>
      <c r="OUQ120" s="200"/>
      <c r="OUR120" s="200"/>
      <c r="OUS120" s="200"/>
      <c r="OUT120" s="200"/>
      <c r="OUU120" s="200"/>
      <c r="OUV120" s="200"/>
      <c r="OUW120" s="200"/>
      <c r="OUX120" s="200"/>
      <c r="OUY120" s="200"/>
      <c r="OUZ120" s="200"/>
      <c r="OVA120" s="200"/>
      <c r="OVB120" s="200"/>
      <c r="OVC120" s="200"/>
      <c r="OVD120" s="200"/>
      <c r="OVE120" s="200"/>
      <c r="OVF120" s="200"/>
      <c r="OVG120" s="200"/>
      <c r="OVH120" s="200"/>
      <c r="OVI120" s="200"/>
      <c r="OVJ120" s="200"/>
      <c r="OVK120" s="200"/>
      <c r="OVL120" s="200"/>
      <c r="OVM120" s="200"/>
      <c r="OVN120" s="200"/>
      <c r="OVO120" s="200"/>
      <c r="OVP120" s="200"/>
      <c r="OVQ120" s="200"/>
      <c r="OVR120" s="200"/>
      <c r="OVS120" s="200"/>
      <c r="OVT120" s="200"/>
      <c r="OVU120" s="200"/>
      <c r="OVV120" s="200"/>
      <c r="OVW120" s="200"/>
      <c r="OVX120" s="200"/>
      <c r="OVY120" s="200"/>
      <c r="OVZ120" s="200"/>
      <c r="OWA120" s="200"/>
      <c r="OWB120" s="200"/>
      <c r="OWC120" s="200"/>
      <c r="OWD120" s="200"/>
      <c r="OWE120" s="200"/>
      <c r="OWF120" s="200"/>
      <c r="OWG120" s="200"/>
      <c r="OWH120" s="200"/>
      <c r="OWI120" s="200"/>
      <c r="OWJ120" s="200"/>
      <c r="OWK120" s="200"/>
      <c r="OWL120" s="200"/>
      <c r="OWM120" s="200"/>
      <c r="OWN120" s="200"/>
      <c r="OWO120" s="200"/>
      <c r="OWP120" s="200"/>
      <c r="OWQ120" s="200"/>
      <c r="OWR120" s="200"/>
      <c r="OWS120" s="200"/>
      <c r="OWT120" s="200"/>
      <c r="OWU120" s="200"/>
      <c r="OWV120" s="200"/>
      <c r="OWW120" s="200"/>
      <c r="OWX120" s="200"/>
      <c r="OWY120" s="200"/>
      <c r="OWZ120" s="200"/>
      <c r="OXA120" s="200"/>
      <c r="OXB120" s="200"/>
      <c r="OXC120" s="200"/>
      <c r="OXD120" s="200"/>
      <c r="OXE120" s="200"/>
      <c r="OXF120" s="200"/>
      <c r="OXG120" s="200"/>
      <c r="OXH120" s="200"/>
      <c r="OXI120" s="200"/>
      <c r="OXJ120" s="200"/>
      <c r="OXK120" s="200"/>
      <c r="OXL120" s="200"/>
      <c r="OXM120" s="200"/>
      <c r="OXN120" s="200"/>
      <c r="OXO120" s="200"/>
      <c r="OXP120" s="200"/>
      <c r="OXQ120" s="200"/>
      <c r="OXR120" s="200"/>
      <c r="OXS120" s="200"/>
      <c r="OXT120" s="200"/>
      <c r="OXU120" s="200"/>
      <c r="OXV120" s="200"/>
      <c r="OXW120" s="200"/>
      <c r="OXX120" s="200"/>
      <c r="OXY120" s="200"/>
      <c r="OXZ120" s="200"/>
      <c r="OYA120" s="200"/>
      <c r="OYB120" s="200"/>
      <c r="OYC120" s="200"/>
      <c r="OYD120" s="200"/>
      <c r="OYE120" s="200"/>
      <c r="OYF120" s="200"/>
      <c r="OYG120" s="200"/>
      <c r="OYH120" s="200"/>
      <c r="OYI120" s="200"/>
      <c r="OYJ120" s="200"/>
      <c r="OYK120" s="200"/>
      <c r="OYL120" s="200"/>
      <c r="OYM120" s="200"/>
      <c r="OYN120" s="200"/>
      <c r="OYO120" s="200"/>
      <c r="OYP120" s="200"/>
      <c r="OYQ120" s="200"/>
      <c r="OYR120" s="200"/>
      <c r="OYS120" s="200"/>
      <c r="OYT120" s="200"/>
      <c r="OYU120" s="200"/>
      <c r="OYV120" s="200"/>
      <c r="OYW120" s="200"/>
      <c r="OYX120" s="200"/>
      <c r="OYY120" s="200"/>
      <c r="OYZ120" s="200"/>
      <c r="OZA120" s="200"/>
      <c r="OZB120" s="200"/>
      <c r="OZC120" s="200"/>
      <c r="OZD120" s="200"/>
      <c r="OZE120" s="200"/>
      <c r="OZF120" s="200"/>
      <c r="OZG120" s="200"/>
      <c r="OZH120" s="200"/>
      <c r="OZI120" s="200"/>
      <c r="OZJ120" s="200"/>
      <c r="OZK120" s="200"/>
      <c r="OZL120" s="200"/>
      <c r="OZM120" s="200"/>
      <c r="OZN120" s="200"/>
      <c r="OZO120" s="200"/>
      <c r="OZP120" s="200"/>
      <c r="OZQ120" s="200"/>
      <c r="OZR120" s="200"/>
      <c r="OZS120" s="200"/>
      <c r="OZT120" s="200"/>
      <c r="OZU120" s="200"/>
      <c r="OZV120" s="200"/>
      <c r="OZW120" s="200"/>
      <c r="OZX120" s="200"/>
      <c r="OZY120" s="200"/>
      <c r="OZZ120" s="200"/>
      <c r="PAA120" s="200"/>
      <c r="PAB120" s="200"/>
      <c r="PAC120" s="200"/>
      <c r="PAD120" s="200"/>
      <c r="PAE120" s="200"/>
      <c r="PAF120" s="200"/>
      <c r="PAG120" s="200"/>
      <c r="PAH120" s="200"/>
      <c r="PAI120" s="200"/>
      <c r="PAJ120" s="200"/>
      <c r="PAK120" s="200"/>
      <c r="PAL120" s="200"/>
      <c r="PAM120" s="200"/>
      <c r="PAN120" s="200"/>
      <c r="PAO120" s="200"/>
      <c r="PAP120" s="200"/>
      <c r="PAQ120" s="200"/>
      <c r="PAR120" s="200"/>
      <c r="PAS120" s="200"/>
      <c r="PAT120" s="200"/>
      <c r="PAU120" s="200"/>
      <c r="PAV120" s="200"/>
      <c r="PAW120" s="200"/>
      <c r="PAX120" s="200"/>
      <c r="PAY120" s="200"/>
      <c r="PAZ120" s="200"/>
      <c r="PBA120" s="200"/>
      <c r="PBB120" s="200"/>
      <c r="PBC120" s="200"/>
      <c r="PBD120" s="200"/>
      <c r="PBE120" s="200"/>
      <c r="PBF120" s="200"/>
      <c r="PBG120" s="200"/>
      <c r="PBH120" s="200"/>
      <c r="PBI120" s="200"/>
      <c r="PBJ120" s="200"/>
      <c r="PBK120" s="200"/>
      <c r="PBL120" s="200"/>
      <c r="PBM120" s="200"/>
      <c r="PBN120" s="200"/>
      <c r="PBO120" s="200"/>
      <c r="PBP120" s="200"/>
      <c r="PBQ120" s="200"/>
      <c r="PBR120" s="200"/>
      <c r="PBS120" s="200"/>
      <c r="PBT120" s="200"/>
      <c r="PBU120" s="200"/>
      <c r="PBV120" s="200"/>
      <c r="PBW120" s="200"/>
      <c r="PBX120" s="200"/>
      <c r="PBY120" s="200"/>
      <c r="PBZ120" s="200"/>
      <c r="PCA120" s="200"/>
      <c r="PCB120" s="200"/>
      <c r="PCC120" s="200"/>
      <c r="PCD120" s="200"/>
      <c r="PCE120" s="200"/>
      <c r="PCF120" s="200"/>
      <c r="PCG120" s="200"/>
      <c r="PCH120" s="200"/>
      <c r="PCI120" s="200"/>
      <c r="PCJ120" s="200"/>
      <c r="PCK120" s="200"/>
      <c r="PCL120" s="200"/>
      <c r="PCM120" s="200"/>
      <c r="PCN120" s="200"/>
      <c r="PCO120" s="200"/>
      <c r="PCP120" s="200"/>
      <c r="PCQ120" s="200"/>
      <c r="PCR120" s="200"/>
      <c r="PCS120" s="200"/>
      <c r="PCT120" s="200"/>
      <c r="PCU120" s="200"/>
      <c r="PCV120" s="200"/>
      <c r="PCW120" s="200"/>
      <c r="PCX120" s="200"/>
      <c r="PCY120" s="200"/>
      <c r="PCZ120" s="200"/>
      <c r="PDA120" s="200"/>
      <c r="PDB120" s="200"/>
      <c r="PDC120" s="200"/>
      <c r="PDD120" s="200"/>
      <c r="PDE120" s="200"/>
      <c r="PDF120" s="200"/>
      <c r="PDG120" s="200"/>
      <c r="PDH120" s="200"/>
      <c r="PDI120" s="200"/>
      <c r="PDJ120" s="200"/>
      <c r="PDK120" s="200"/>
      <c r="PDL120" s="200"/>
      <c r="PDM120" s="200"/>
      <c r="PDN120" s="200"/>
      <c r="PDO120" s="200"/>
      <c r="PDP120" s="200"/>
      <c r="PDQ120" s="200"/>
      <c r="PDR120" s="200"/>
      <c r="PDS120" s="200"/>
      <c r="PDT120" s="200"/>
      <c r="PDU120" s="200"/>
      <c r="PDV120" s="200"/>
      <c r="PDW120" s="200"/>
      <c r="PDX120" s="200"/>
      <c r="PDY120" s="200"/>
      <c r="PDZ120" s="200"/>
      <c r="PEA120" s="200"/>
      <c r="PEB120" s="200"/>
      <c r="PEC120" s="200"/>
      <c r="PED120" s="200"/>
      <c r="PEE120" s="200"/>
      <c r="PEF120" s="200"/>
      <c r="PEG120" s="200"/>
      <c r="PEH120" s="200"/>
      <c r="PEI120" s="200"/>
      <c r="PEJ120" s="200"/>
      <c r="PEK120" s="200"/>
      <c r="PEL120" s="200"/>
      <c r="PEM120" s="200"/>
      <c r="PEN120" s="200"/>
      <c r="PEO120" s="200"/>
      <c r="PEP120" s="200"/>
      <c r="PEQ120" s="200"/>
      <c r="PER120" s="200"/>
      <c r="PES120" s="200"/>
      <c r="PET120" s="200"/>
      <c r="PEU120" s="200"/>
      <c r="PEV120" s="200"/>
      <c r="PEW120" s="200"/>
      <c r="PEX120" s="200"/>
      <c r="PEY120" s="200"/>
      <c r="PEZ120" s="200"/>
      <c r="PFA120" s="200"/>
      <c r="PFB120" s="200"/>
      <c r="PFC120" s="200"/>
      <c r="PFD120" s="200"/>
      <c r="PFE120" s="200"/>
      <c r="PFF120" s="200"/>
      <c r="PFG120" s="200"/>
      <c r="PFH120" s="200"/>
      <c r="PFI120" s="200"/>
      <c r="PFJ120" s="200"/>
      <c r="PFK120" s="200"/>
      <c r="PFL120" s="200"/>
      <c r="PFM120" s="200"/>
      <c r="PFN120" s="200"/>
      <c r="PFO120" s="200"/>
      <c r="PFP120" s="200"/>
      <c r="PFQ120" s="200"/>
      <c r="PFR120" s="200"/>
      <c r="PFS120" s="200"/>
      <c r="PFT120" s="200"/>
      <c r="PFU120" s="200"/>
      <c r="PFV120" s="200"/>
      <c r="PFW120" s="200"/>
      <c r="PFX120" s="200"/>
      <c r="PFY120" s="200"/>
      <c r="PFZ120" s="200"/>
      <c r="PGA120" s="200"/>
      <c r="PGB120" s="200"/>
      <c r="PGC120" s="200"/>
      <c r="PGD120" s="200"/>
      <c r="PGE120" s="200"/>
      <c r="PGF120" s="200"/>
      <c r="PGG120" s="200"/>
      <c r="PGH120" s="200"/>
      <c r="PGI120" s="200"/>
      <c r="PGJ120" s="200"/>
      <c r="PGK120" s="200"/>
      <c r="PGL120" s="200"/>
      <c r="PGM120" s="200"/>
      <c r="PGN120" s="200"/>
      <c r="PGO120" s="200"/>
      <c r="PGP120" s="200"/>
      <c r="PGQ120" s="200"/>
      <c r="PGR120" s="200"/>
      <c r="PGS120" s="200"/>
      <c r="PGT120" s="200"/>
      <c r="PGU120" s="200"/>
      <c r="PGV120" s="200"/>
      <c r="PGW120" s="200"/>
      <c r="PGX120" s="200"/>
      <c r="PGY120" s="200"/>
      <c r="PGZ120" s="200"/>
      <c r="PHA120" s="200"/>
      <c r="PHB120" s="200"/>
      <c r="PHC120" s="200"/>
      <c r="PHD120" s="200"/>
      <c r="PHE120" s="200"/>
      <c r="PHF120" s="200"/>
      <c r="PHG120" s="200"/>
      <c r="PHH120" s="200"/>
      <c r="PHI120" s="200"/>
      <c r="PHJ120" s="200"/>
      <c r="PHK120" s="200"/>
      <c r="PHL120" s="200"/>
      <c r="PHM120" s="200"/>
      <c r="PHN120" s="200"/>
      <c r="PHO120" s="200"/>
      <c r="PHP120" s="200"/>
      <c r="PHQ120" s="200"/>
      <c r="PHR120" s="200"/>
      <c r="PHS120" s="200"/>
      <c r="PHT120" s="200"/>
      <c r="PHU120" s="200"/>
      <c r="PHV120" s="200"/>
      <c r="PHW120" s="200"/>
      <c r="PHX120" s="200"/>
      <c r="PHY120" s="200"/>
      <c r="PHZ120" s="200"/>
      <c r="PIA120" s="200"/>
      <c r="PIB120" s="200"/>
      <c r="PIC120" s="200"/>
      <c r="PID120" s="200"/>
      <c r="PIE120" s="200"/>
      <c r="PIF120" s="200"/>
      <c r="PIG120" s="200"/>
      <c r="PIH120" s="200"/>
      <c r="PII120" s="200"/>
      <c r="PIJ120" s="200"/>
      <c r="PIK120" s="200"/>
      <c r="PIL120" s="200"/>
      <c r="PIM120" s="200"/>
      <c r="PIN120" s="200"/>
      <c r="PIO120" s="200"/>
      <c r="PIP120" s="200"/>
      <c r="PIQ120" s="200"/>
      <c r="PIR120" s="200"/>
      <c r="PIS120" s="200"/>
      <c r="PIT120" s="200"/>
      <c r="PIU120" s="200"/>
      <c r="PIV120" s="200"/>
      <c r="PIW120" s="200"/>
      <c r="PIX120" s="200"/>
      <c r="PIY120" s="200"/>
      <c r="PIZ120" s="200"/>
      <c r="PJA120" s="200"/>
      <c r="PJB120" s="200"/>
      <c r="PJC120" s="200"/>
      <c r="PJD120" s="200"/>
      <c r="PJE120" s="200"/>
      <c r="PJF120" s="200"/>
      <c r="PJG120" s="200"/>
      <c r="PJH120" s="200"/>
      <c r="PJI120" s="200"/>
      <c r="PJJ120" s="200"/>
      <c r="PJK120" s="200"/>
      <c r="PJL120" s="200"/>
      <c r="PJM120" s="200"/>
      <c r="PJN120" s="200"/>
      <c r="PJO120" s="200"/>
      <c r="PJP120" s="200"/>
      <c r="PJQ120" s="200"/>
      <c r="PJR120" s="200"/>
      <c r="PJS120" s="200"/>
      <c r="PJT120" s="200"/>
      <c r="PJU120" s="200"/>
      <c r="PJV120" s="200"/>
      <c r="PJW120" s="200"/>
      <c r="PJX120" s="200"/>
      <c r="PJY120" s="200"/>
      <c r="PJZ120" s="200"/>
      <c r="PKA120" s="200"/>
      <c r="PKB120" s="200"/>
      <c r="PKC120" s="200"/>
      <c r="PKD120" s="200"/>
      <c r="PKE120" s="200"/>
      <c r="PKF120" s="200"/>
      <c r="PKG120" s="200"/>
      <c r="PKH120" s="200"/>
      <c r="PKI120" s="200"/>
      <c r="PKJ120" s="200"/>
      <c r="PKK120" s="200"/>
      <c r="PKL120" s="200"/>
      <c r="PKM120" s="200"/>
      <c r="PKN120" s="200"/>
      <c r="PKO120" s="200"/>
      <c r="PKP120" s="200"/>
      <c r="PKQ120" s="200"/>
      <c r="PKR120" s="200"/>
      <c r="PKS120" s="200"/>
      <c r="PKT120" s="200"/>
      <c r="PKU120" s="200"/>
      <c r="PKV120" s="200"/>
      <c r="PKW120" s="200"/>
      <c r="PKX120" s="200"/>
      <c r="PKY120" s="200"/>
      <c r="PKZ120" s="200"/>
      <c r="PLA120" s="200"/>
      <c r="PLB120" s="200"/>
      <c r="PLC120" s="200"/>
      <c r="PLD120" s="200"/>
      <c r="PLE120" s="200"/>
      <c r="PLF120" s="200"/>
      <c r="PLG120" s="200"/>
      <c r="PLH120" s="200"/>
      <c r="PLI120" s="200"/>
      <c r="PLJ120" s="200"/>
      <c r="PLK120" s="200"/>
      <c r="PLL120" s="200"/>
      <c r="PLM120" s="200"/>
      <c r="PLN120" s="200"/>
      <c r="PLO120" s="200"/>
      <c r="PLP120" s="200"/>
      <c r="PLQ120" s="200"/>
      <c r="PLR120" s="200"/>
      <c r="PLS120" s="200"/>
      <c r="PLT120" s="200"/>
      <c r="PLU120" s="200"/>
      <c r="PLV120" s="200"/>
      <c r="PLW120" s="200"/>
      <c r="PLX120" s="200"/>
      <c r="PLY120" s="200"/>
      <c r="PLZ120" s="200"/>
      <c r="PMA120" s="200"/>
      <c r="PMB120" s="200"/>
      <c r="PMC120" s="200"/>
      <c r="PMD120" s="200"/>
      <c r="PME120" s="200"/>
      <c r="PMF120" s="200"/>
      <c r="PMG120" s="200"/>
      <c r="PMH120" s="200"/>
      <c r="PMI120" s="200"/>
      <c r="PMJ120" s="200"/>
      <c r="PMK120" s="200"/>
      <c r="PML120" s="200"/>
      <c r="PMM120" s="200"/>
      <c r="PMN120" s="200"/>
      <c r="PMO120" s="200"/>
      <c r="PMP120" s="200"/>
      <c r="PMQ120" s="200"/>
      <c r="PMR120" s="200"/>
      <c r="PMS120" s="200"/>
      <c r="PMT120" s="200"/>
      <c r="PMU120" s="200"/>
      <c r="PMV120" s="200"/>
      <c r="PMW120" s="200"/>
      <c r="PMX120" s="200"/>
      <c r="PMY120" s="200"/>
      <c r="PMZ120" s="200"/>
      <c r="PNA120" s="200"/>
      <c r="PNB120" s="200"/>
      <c r="PNC120" s="200"/>
      <c r="PND120" s="200"/>
      <c r="PNE120" s="200"/>
      <c r="PNF120" s="200"/>
      <c r="PNG120" s="200"/>
      <c r="PNH120" s="200"/>
      <c r="PNI120" s="200"/>
      <c r="PNJ120" s="200"/>
      <c r="PNK120" s="200"/>
      <c r="PNL120" s="200"/>
      <c r="PNM120" s="200"/>
      <c r="PNN120" s="200"/>
      <c r="PNO120" s="200"/>
      <c r="PNP120" s="200"/>
      <c r="PNQ120" s="200"/>
      <c r="PNR120" s="200"/>
      <c r="PNS120" s="200"/>
      <c r="PNT120" s="200"/>
      <c r="PNU120" s="200"/>
      <c r="PNV120" s="200"/>
      <c r="PNW120" s="200"/>
      <c r="PNX120" s="200"/>
      <c r="PNY120" s="200"/>
      <c r="PNZ120" s="200"/>
      <c r="POA120" s="200"/>
      <c r="POB120" s="200"/>
      <c r="POC120" s="200"/>
      <c r="POD120" s="200"/>
      <c r="POE120" s="200"/>
      <c r="POF120" s="200"/>
      <c r="POG120" s="200"/>
      <c r="POH120" s="200"/>
      <c r="POI120" s="200"/>
      <c r="POJ120" s="200"/>
      <c r="POK120" s="200"/>
      <c r="POL120" s="200"/>
      <c r="POM120" s="200"/>
      <c r="PON120" s="200"/>
      <c r="POO120" s="200"/>
      <c r="POP120" s="200"/>
      <c r="POQ120" s="200"/>
      <c r="POR120" s="200"/>
      <c r="POS120" s="200"/>
      <c r="POT120" s="200"/>
      <c r="POU120" s="200"/>
      <c r="POV120" s="200"/>
      <c r="POW120" s="200"/>
      <c r="POX120" s="200"/>
      <c r="POY120" s="200"/>
      <c r="POZ120" s="200"/>
      <c r="PPA120" s="200"/>
      <c r="PPB120" s="200"/>
      <c r="PPC120" s="200"/>
      <c r="PPD120" s="200"/>
      <c r="PPE120" s="200"/>
      <c r="PPF120" s="200"/>
      <c r="PPG120" s="200"/>
      <c r="PPH120" s="200"/>
      <c r="PPI120" s="200"/>
      <c r="PPJ120" s="200"/>
      <c r="PPK120" s="200"/>
      <c r="PPL120" s="200"/>
      <c r="PPM120" s="200"/>
      <c r="PPN120" s="200"/>
      <c r="PPO120" s="200"/>
      <c r="PPP120" s="200"/>
      <c r="PPQ120" s="200"/>
      <c r="PPR120" s="200"/>
      <c r="PPS120" s="200"/>
      <c r="PPT120" s="200"/>
      <c r="PPU120" s="200"/>
      <c r="PPV120" s="200"/>
      <c r="PPW120" s="200"/>
      <c r="PPX120" s="200"/>
      <c r="PPY120" s="200"/>
      <c r="PPZ120" s="200"/>
      <c r="PQA120" s="200"/>
      <c r="PQB120" s="200"/>
      <c r="PQC120" s="200"/>
      <c r="PQD120" s="200"/>
      <c r="PQE120" s="200"/>
      <c r="PQF120" s="200"/>
      <c r="PQG120" s="200"/>
      <c r="PQH120" s="200"/>
      <c r="PQI120" s="200"/>
      <c r="PQJ120" s="200"/>
      <c r="PQK120" s="200"/>
      <c r="PQL120" s="200"/>
      <c r="PQM120" s="200"/>
      <c r="PQN120" s="200"/>
      <c r="PQO120" s="200"/>
      <c r="PQP120" s="200"/>
      <c r="PQQ120" s="200"/>
      <c r="PQR120" s="200"/>
      <c r="PQS120" s="200"/>
      <c r="PQT120" s="200"/>
      <c r="PQU120" s="200"/>
      <c r="PQV120" s="200"/>
      <c r="PQW120" s="200"/>
      <c r="PQX120" s="200"/>
      <c r="PQY120" s="200"/>
      <c r="PQZ120" s="200"/>
      <c r="PRA120" s="200"/>
      <c r="PRB120" s="200"/>
      <c r="PRC120" s="200"/>
      <c r="PRD120" s="200"/>
      <c r="PRE120" s="200"/>
      <c r="PRF120" s="200"/>
      <c r="PRG120" s="200"/>
      <c r="PRH120" s="200"/>
      <c r="PRI120" s="200"/>
      <c r="PRJ120" s="200"/>
      <c r="PRK120" s="200"/>
      <c r="PRL120" s="200"/>
      <c r="PRM120" s="200"/>
      <c r="PRN120" s="200"/>
      <c r="PRO120" s="200"/>
      <c r="PRP120" s="200"/>
      <c r="PRQ120" s="200"/>
      <c r="PRR120" s="200"/>
      <c r="PRS120" s="200"/>
      <c r="PRT120" s="200"/>
      <c r="PRU120" s="200"/>
      <c r="PRV120" s="200"/>
      <c r="PRW120" s="200"/>
      <c r="PRX120" s="200"/>
      <c r="PRY120" s="200"/>
      <c r="PRZ120" s="200"/>
      <c r="PSA120" s="200"/>
      <c r="PSB120" s="200"/>
      <c r="PSC120" s="200"/>
      <c r="PSD120" s="200"/>
      <c r="PSE120" s="200"/>
      <c r="PSF120" s="200"/>
      <c r="PSG120" s="200"/>
      <c r="PSH120" s="200"/>
      <c r="PSI120" s="200"/>
      <c r="PSJ120" s="200"/>
      <c r="PSK120" s="200"/>
      <c r="PSL120" s="200"/>
      <c r="PSM120" s="200"/>
      <c r="PSN120" s="200"/>
      <c r="PSO120" s="200"/>
      <c r="PSP120" s="200"/>
      <c r="PSQ120" s="200"/>
      <c r="PSR120" s="200"/>
      <c r="PSS120" s="200"/>
      <c r="PST120" s="200"/>
      <c r="PSU120" s="200"/>
      <c r="PSV120" s="200"/>
      <c r="PSW120" s="200"/>
      <c r="PSX120" s="200"/>
      <c r="PSY120" s="200"/>
      <c r="PSZ120" s="200"/>
      <c r="PTA120" s="200"/>
      <c r="PTB120" s="200"/>
      <c r="PTC120" s="200"/>
      <c r="PTD120" s="200"/>
      <c r="PTE120" s="200"/>
      <c r="PTF120" s="200"/>
      <c r="PTG120" s="200"/>
      <c r="PTH120" s="200"/>
      <c r="PTI120" s="200"/>
      <c r="PTJ120" s="200"/>
      <c r="PTK120" s="200"/>
      <c r="PTL120" s="200"/>
      <c r="PTM120" s="200"/>
      <c r="PTN120" s="200"/>
      <c r="PTO120" s="200"/>
      <c r="PTP120" s="200"/>
      <c r="PTQ120" s="200"/>
      <c r="PTR120" s="200"/>
      <c r="PTS120" s="200"/>
      <c r="PTT120" s="200"/>
      <c r="PTU120" s="200"/>
      <c r="PTV120" s="200"/>
      <c r="PTW120" s="200"/>
      <c r="PTX120" s="200"/>
      <c r="PTY120" s="200"/>
      <c r="PTZ120" s="200"/>
      <c r="PUA120" s="200"/>
      <c r="PUB120" s="200"/>
      <c r="PUC120" s="200"/>
      <c r="PUD120" s="200"/>
      <c r="PUE120" s="200"/>
      <c r="PUF120" s="200"/>
      <c r="PUG120" s="200"/>
      <c r="PUH120" s="200"/>
      <c r="PUI120" s="200"/>
      <c r="PUJ120" s="200"/>
      <c r="PUK120" s="200"/>
      <c r="PUL120" s="200"/>
      <c r="PUM120" s="200"/>
      <c r="PUN120" s="200"/>
      <c r="PUO120" s="200"/>
      <c r="PUP120" s="200"/>
      <c r="PUQ120" s="200"/>
      <c r="PUR120" s="200"/>
      <c r="PUS120" s="200"/>
      <c r="PUT120" s="200"/>
      <c r="PUU120" s="200"/>
      <c r="PUV120" s="200"/>
      <c r="PUW120" s="200"/>
      <c r="PUX120" s="200"/>
      <c r="PUY120" s="200"/>
      <c r="PUZ120" s="200"/>
      <c r="PVA120" s="200"/>
      <c r="PVB120" s="200"/>
      <c r="PVC120" s="200"/>
      <c r="PVD120" s="200"/>
      <c r="PVE120" s="200"/>
      <c r="PVF120" s="200"/>
      <c r="PVG120" s="200"/>
      <c r="PVH120" s="200"/>
      <c r="PVI120" s="200"/>
      <c r="PVJ120" s="200"/>
      <c r="PVK120" s="200"/>
      <c r="PVL120" s="200"/>
      <c r="PVM120" s="200"/>
      <c r="PVN120" s="200"/>
      <c r="PVO120" s="200"/>
      <c r="PVP120" s="200"/>
      <c r="PVQ120" s="200"/>
      <c r="PVR120" s="200"/>
      <c r="PVS120" s="200"/>
      <c r="PVT120" s="200"/>
      <c r="PVU120" s="200"/>
      <c r="PVV120" s="200"/>
      <c r="PVW120" s="200"/>
      <c r="PVX120" s="200"/>
      <c r="PVY120" s="200"/>
      <c r="PVZ120" s="200"/>
      <c r="PWA120" s="200"/>
      <c r="PWB120" s="200"/>
      <c r="PWC120" s="200"/>
      <c r="PWD120" s="200"/>
      <c r="PWE120" s="200"/>
      <c r="PWF120" s="200"/>
      <c r="PWG120" s="200"/>
      <c r="PWH120" s="200"/>
      <c r="PWI120" s="200"/>
      <c r="PWJ120" s="200"/>
      <c r="PWK120" s="200"/>
      <c r="PWL120" s="200"/>
      <c r="PWM120" s="200"/>
      <c r="PWN120" s="200"/>
      <c r="PWO120" s="200"/>
      <c r="PWP120" s="200"/>
      <c r="PWQ120" s="200"/>
      <c r="PWR120" s="200"/>
      <c r="PWS120" s="200"/>
      <c r="PWT120" s="200"/>
      <c r="PWU120" s="200"/>
      <c r="PWV120" s="200"/>
      <c r="PWW120" s="200"/>
      <c r="PWX120" s="200"/>
      <c r="PWY120" s="200"/>
      <c r="PWZ120" s="200"/>
      <c r="PXA120" s="200"/>
      <c r="PXB120" s="200"/>
      <c r="PXC120" s="200"/>
      <c r="PXD120" s="200"/>
      <c r="PXE120" s="200"/>
      <c r="PXF120" s="200"/>
      <c r="PXG120" s="200"/>
      <c r="PXH120" s="200"/>
      <c r="PXI120" s="200"/>
      <c r="PXJ120" s="200"/>
      <c r="PXK120" s="200"/>
      <c r="PXL120" s="200"/>
      <c r="PXM120" s="200"/>
      <c r="PXN120" s="200"/>
      <c r="PXO120" s="200"/>
      <c r="PXP120" s="200"/>
      <c r="PXQ120" s="200"/>
      <c r="PXR120" s="200"/>
      <c r="PXS120" s="200"/>
      <c r="PXT120" s="200"/>
      <c r="PXU120" s="200"/>
      <c r="PXV120" s="200"/>
      <c r="PXW120" s="200"/>
      <c r="PXX120" s="200"/>
      <c r="PXY120" s="200"/>
      <c r="PXZ120" s="200"/>
      <c r="PYA120" s="200"/>
      <c r="PYB120" s="200"/>
      <c r="PYC120" s="200"/>
      <c r="PYD120" s="200"/>
      <c r="PYE120" s="200"/>
      <c r="PYF120" s="200"/>
      <c r="PYG120" s="200"/>
      <c r="PYH120" s="200"/>
      <c r="PYI120" s="200"/>
      <c r="PYJ120" s="200"/>
      <c r="PYK120" s="200"/>
      <c r="PYL120" s="200"/>
      <c r="PYM120" s="200"/>
      <c r="PYN120" s="200"/>
      <c r="PYO120" s="200"/>
      <c r="PYP120" s="200"/>
      <c r="PYQ120" s="200"/>
      <c r="PYR120" s="200"/>
      <c r="PYS120" s="200"/>
      <c r="PYT120" s="200"/>
      <c r="PYU120" s="200"/>
      <c r="PYV120" s="200"/>
      <c r="PYW120" s="200"/>
      <c r="PYX120" s="200"/>
      <c r="PYY120" s="200"/>
      <c r="PYZ120" s="200"/>
      <c r="PZA120" s="200"/>
      <c r="PZB120" s="200"/>
      <c r="PZC120" s="200"/>
      <c r="PZD120" s="200"/>
      <c r="PZE120" s="200"/>
      <c r="PZF120" s="200"/>
      <c r="PZG120" s="200"/>
      <c r="PZH120" s="200"/>
      <c r="PZI120" s="200"/>
      <c r="PZJ120" s="200"/>
      <c r="PZK120" s="200"/>
      <c r="PZL120" s="200"/>
      <c r="PZM120" s="200"/>
      <c r="PZN120" s="200"/>
      <c r="PZO120" s="200"/>
      <c r="PZP120" s="200"/>
      <c r="PZQ120" s="200"/>
      <c r="PZR120" s="200"/>
      <c r="PZS120" s="200"/>
      <c r="PZT120" s="200"/>
      <c r="PZU120" s="200"/>
      <c r="PZV120" s="200"/>
      <c r="PZW120" s="200"/>
      <c r="PZX120" s="200"/>
      <c r="PZY120" s="200"/>
      <c r="PZZ120" s="200"/>
      <c r="QAA120" s="200"/>
      <c r="QAB120" s="200"/>
      <c r="QAC120" s="200"/>
      <c r="QAD120" s="200"/>
      <c r="QAE120" s="200"/>
      <c r="QAF120" s="200"/>
      <c r="QAG120" s="200"/>
      <c r="QAH120" s="200"/>
      <c r="QAI120" s="200"/>
      <c r="QAJ120" s="200"/>
      <c r="QAK120" s="200"/>
      <c r="QAL120" s="200"/>
      <c r="QAM120" s="200"/>
      <c r="QAN120" s="200"/>
      <c r="QAO120" s="200"/>
      <c r="QAP120" s="200"/>
      <c r="QAQ120" s="200"/>
      <c r="QAR120" s="200"/>
      <c r="QAS120" s="200"/>
      <c r="QAT120" s="200"/>
      <c r="QAU120" s="200"/>
      <c r="QAV120" s="200"/>
      <c r="QAW120" s="200"/>
      <c r="QAX120" s="200"/>
      <c r="QAY120" s="200"/>
      <c r="QAZ120" s="200"/>
      <c r="QBA120" s="200"/>
      <c r="QBB120" s="200"/>
      <c r="QBC120" s="200"/>
      <c r="QBD120" s="200"/>
      <c r="QBE120" s="200"/>
      <c r="QBF120" s="200"/>
      <c r="QBG120" s="200"/>
      <c r="QBH120" s="200"/>
      <c r="QBI120" s="200"/>
      <c r="QBJ120" s="200"/>
      <c r="QBK120" s="200"/>
      <c r="QBL120" s="200"/>
      <c r="QBM120" s="200"/>
      <c r="QBN120" s="200"/>
      <c r="QBO120" s="200"/>
      <c r="QBP120" s="200"/>
      <c r="QBQ120" s="200"/>
      <c r="QBR120" s="200"/>
      <c r="QBS120" s="200"/>
      <c r="QBT120" s="200"/>
      <c r="QBU120" s="200"/>
      <c r="QBV120" s="200"/>
      <c r="QBW120" s="200"/>
      <c r="QBX120" s="200"/>
      <c r="QBY120" s="200"/>
      <c r="QBZ120" s="200"/>
      <c r="QCA120" s="200"/>
      <c r="QCB120" s="200"/>
      <c r="QCC120" s="200"/>
      <c r="QCD120" s="200"/>
      <c r="QCE120" s="200"/>
      <c r="QCF120" s="200"/>
      <c r="QCG120" s="200"/>
      <c r="QCH120" s="200"/>
      <c r="QCI120" s="200"/>
      <c r="QCJ120" s="200"/>
      <c r="QCK120" s="200"/>
      <c r="QCL120" s="200"/>
      <c r="QCM120" s="200"/>
      <c r="QCN120" s="200"/>
      <c r="QCO120" s="200"/>
      <c r="QCP120" s="200"/>
      <c r="QCQ120" s="200"/>
      <c r="QCR120" s="200"/>
      <c r="QCS120" s="200"/>
      <c r="QCT120" s="200"/>
      <c r="QCU120" s="200"/>
      <c r="QCV120" s="200"/>
      <c r="QCW120" s="200"/>
      <c r="QCX120" s="200"/>
      <c r="QCY120" s="200"/>
      <c r="QCZ120" s="200"/>
      <c r="QDA120" s="200"/>
      <c r="QDB120" s="200"/>
      <c r="QDC120" s="200"/>
      <c r="QDD120" s="200"/>
      <c r="QDE120" s="200"/>
      <c r="QDF120" s="200"/>
      <c r="QDG120" s="200"/>
      <c r="QDH120" s="200"/>
      <c r="QDI120" s="200"/>
      <c r="QDJ120" s="200"/>
      <c r="QDK120" s="200"/>
      <c r="QDL120" s="200"/>
      <c r="QDM120" s="200"/>
      <c r="QDN120" s="200"/>
      <c r="QDO120" s="200"/>
      <c r="QDP120" s="200"/>
      <c r="QDQ120" s="200"/>
      <c r="QDR120" s="200"/>
      <c r="QDS120" s="200"/>
      <c r="QDT120" s="200"/>
      <c r="QDU120" s="200"/>
      <c r="QDV120" s="200"/>
      <c r="QDW120" s="200"/>
      <c r="QDX120" s="200"/>
      <c r="QDY120" s="200"/>
      <c r="QDZ120" s="200"/>
      <c r="QEA120" s="200"/>
      <c r="QEB120" s="200"/>
      <c r="QEC120" s="200"/>
      <c r="QED120" s="200"/>
      <c r="QEE120" s="200"/>
      <c r="QEF120" s="200"/>
      <c r="QEG120" s="200"/>
      <c r="QEH120" s="200"/>
      <c r="QEI120" s="200"/>
      <c r="QEJ120" s="200"/>
      <c r="QEK120" s="200"/>
      <c r="QEL120" s="200"/>
      <c r="QEM120" s="200"/>
      <c r="QEN120" s="200"/>
      <c r="QEO120" s="200"/>
      <c r="QEP120" s="200"/>
      <c r="QEQ120" s="200"/>
      <c r="QER120" s="200"/>
      <c r="QES120" s="200"/>
      <c r="QET120" s="200"/>
      <c r="QEU120" s="200"/>
      <c r="QEV120" s="200"/>
      <c r="QEW120" s="200"/>
      <c r="QEX120" s="200"/>
      <c r="QEY120" s="200"/>
      <c r="QEZ120" s="200"/>
      <c r="QFA120" s="200"/>
      <c r="QFB120" s="200"/>
      <c r="QFC120" s="200"/>
      <c r="QFD120" s="200"/>
      <c r="QFE120" s="200"/>
      <c r="QFF120" s="200"/>
      <c r="QFG120" s="200"/>
      <c r="QFH120" s="200"/>
      <c r="QFI120" s="200"/>
      <c r="QFJ120" s="200"/>
      <c r="QFK120" s="200"/>
      <c r="QFL120" s="200"/>
      <c r="QFM120" s="200"/>
      <c r="QFN120" s="200"/>
      <c r="QFO120" s="200"/>
      <c r="QFP120" s="200"/>
      <c r="QFQ120" s="200"/>
      <c r="QFR120" s="200"/>
      <c r="QFS120" s="200"/>
      <c r="QFT120" s="200"/>
      <c r="QFU120" s="200"/>
      <c r="QFV120" s="200"/>
      <c r="QFW120" s="200"/>
      <c r="QFX120" s="200"/>
      <c r="QFY120" s="200"/>
      <c r="QFZ120" s="200"/>
      <c r="QGA120" s="200"/>
      <c r="QGB120" s="200"/>
      <c r="QGC120" s="200"/>
      <c r="QGD120" s="200"/>
      <c r="QGE120" s="200"/>
      <c r="QGF120" s="200"/>
      <c r="QGG120" s="200"/>
      <c r="QGH120" s="200"/>
      <c r="QGI120" s="200"/>
      <c r="QGJ120" s="200"/>
      <c r="QGK120" s="200"/>
      <c r="QGL120" s="200"/>
      <c r="QGM120" s="200"/>
      <c r="QGN120" s="200"/>
      <c r="QGO120" s="200"/>
      <c r="QGP120" s="200"/>
      <c r="QGQ120" s="200"/>
      <c r="QGR120" s="200"/>
      <c r="QGS120" s="200"/>
      <c r="QGT120" s="200"/>
      <c r="QGU120" s="200"/>
      <c r="QGV120" s="200"/>
      <c r="QGW120" s="200"/>
      <c r="QGX120" s="200"/>
      <c r="QGY120" s="200"/>
      <c r="QGZ120" s="200"/>
      <c r="QHA120" s="200"/>
      <c r="QHB120" s="200"/>
      <c r="QHC120" s="200"/>
      <c r="QHD120" s="200"/>
      <c r="QHE120" s="200"/>
      <c r="QHF120" s="200"/>
      <c r="QHG120" s="200"/>
      <c r="QHH120" s="200"/>
      <c r="QHI120" s="200"/>
      <c r="QHJ120" s="200"/>
      <c r="QHK120" s="200"/>
      <c r="QHL120" s="200"/>
      <c r="QHM120" s="200"/>
      <c r="QHN120" s="200"/>
      <c r="QHO120" s="200"/>
      <c r="QHP120" s="200"/>
      <c r="QHQ120" s="200"/>
      <c r="QHR120" s="200"/>
      <c r="QHS120" s="200"/>
      <c r="QHT120" s="200"/>
      <c r="QHU120" s="200"/>
      <c r="QHV120" s="200"/>
      <c r="QHW120" s="200"/>
      <c r="QHX120" s="200"/>
      <c r="QHY120" s="200"/>
      <c r="QHZ120" s="200"/>
      <c r="QIA120" s="200"/>
      <c r="QIB120" s="200"/>
      <c r="QIC120" s="200"/>
      <c r="QID120" s="200"/>
      <c r="QIE120" s="200"/>
      <c r="QIF120" s="200"/>
      <c r="QIG120" s="200"/>
      <c r="QIH120" s="200"/>
      <c r="QII120" s="200"/>
      <c r="QIJ120" s="200"/>
      <c r="QIK120" s="200"/>
      <c r="QIL120" s="200"/>
      <c r="QIM120" s="200"/>
      <c r="QIN120" s="200"/>
      <c r="QIO120" s="200"/>
      <c r="QIP120" s="200"/>
      <c r="QIQ120" s="200"/>
      <c r="QIR120" s="200"/>
      <c r="QIS120" s="200"/>
      <c r="QIT120" s="200"/>
      <c r="QIU120" s="200"/>
      <c r="QIV120" s="200"/>
      <c r="QIW120" s="200"/>
      <c r="QIX120" s="200"/>
      <c r="QIY120" s="200"/>
      <c r="QIZ120" s="200"/>
      <c r="QJA120" s="200"/>
      <c r="QJB120" s="200"/>
      <c r="QJC120" s="200"/>
      <c r="QJD120" s="200"/>
      <c r="QJE120" s="200"/>
      <c r="QJF120" s="200"/>
      <c r="QJG120" s="200"/>
      <c r="QJH120" s="200"/>
      <c r="QJI120" s="200"/>
      <c r="QJJ120" s="200"/>
      <c r="QJK120" s="200"/>
      <c r="QJL120" s="200"/>
      <c r="QJM120" s="200"/>
      <c r="QJN120" s="200"/>
      <c r="QJO120" s="200"/>
      <c r="QJP120" s="200"/>
      <c r="QJQ120" s="200"/>
      <c r="QJR120" s="200"/>
      <c r="QJS120" s="200"/>
      <c r="QJT120" s="200"/>
      <c r="QJU120" s="200"/>
      <c r="QJV120" s="200"/>
      <c r="QJW120" s="200"/>
      <c r="QJX120" s="200"/>
      <c r="QJY120" s="200"/>
      <c r="QJZ120" s="200"/>
      <c r="QKA120" s="200"/>
      <c r="QKB120" s="200"/>
      <c r="QKC120" s="200"/>
      <c r="QKD120" s="200"/>
      <c r="QKE120" s="200"/>
      <c r="QKF120" s="200"/>
      <c r="QKG120" s="200"/>
      <c r="QKH120" s="200"/>
      <c r="QKI120" s="200"/>
      <c r="QKJ120" s="200"/>
      <c r="QKK120" s="200"/>
      <c r="QKL120" s="200"/>
      <c r="QKM120" s="200"/>
      <c r="QKN120" s="200"/>
      <c r="QKO120" s="200"/>
      <c r="QKP120" s="200"/>
      <c r="QKQ120" s="200"/>
      <c r="QKR120" s="200"/>
      <c r="QKS120" s="200"/>
      <c r="QKT120" s="200"/>
      <c r="QKU120" s="200"/>
      <c r="QKV120" s="200"/>
      <c r="QKW120" s="200"/>
      <c r="QKX120" s="200"/>
      <c r="QKY120" s="200"/>
      <c r="QKZ120" s="200"/>
      <c r="QLA120" s="200"/>
      <c r="QLB120" s="200"/>
      <c r="QLC120" s="200"/>
      <c r="QLD120" s="200"/>
      <c r="QLE120" s="200"/>
      <c r="QLF120" s="200"/>
      <c r="QLG120" s="200"/>
      <c r="QLH120" s="200"/>
      <c r="QLI120" s="200"/>
      <c r="QLJ120" s="200"/>
      <c r="QLK120" s="200"/>
      <c r="QLL120" s="200"/>
      <c r="QLM120" s="200"/>
      <c r="QLN120" s="200"/>
      <c r="QLO120" s="200"/>
      <c r="QLP120" s="200"/>
      <c r="QLQ120" s="200"/>
      <c r="QLR120" s="200"/>
      <c r="QLS120" s="200"/>
      <c r="QLT120" s="200"/>
      <c r="QLU120" s="200"/>
      <c r="QLV120" s="200"/>
      <c r="QLW120" s="200"/>
      <c r="QLX120" s="200"/>
      <c r="QLY120" s="200"/>
      <c r="QLZ120" s="200"/>
      <c r="QMA120" s="200"/>
      <c r="QMB120" s="200"/>
      <c r="QMC120" s="200"/>
      <c r="QMD120" s="200"/>
      <c r="QME120" s="200"/>
      <c r="QMF120" s="200"/>
      <c r="QMG120" s="200"/>
      <c r="QMH120" s="200"/>
      <c r="QMI120" s="200"/>
      <c r="QMJ120" s="200"/>
      <c r="QMK120" s="200"/>
      <c r="QML120" s="200"/>
      <c r="QMM120" s="200"/>
      <c r="QMN120" s="200"/>
      <c r="QMO120" s="200"/>
      <c r="QMP120" s="200"/>
      <c r="QMQ120" s="200"/>
      <c r="QMR120" s="200"/>
      <c r="QMS120" s="200"/>
      <c r="QMT120" s="200"/>
      <c r="QMU120" s="200"/>
      <c r="QMV120" s="200"/>
      <c r="QMW120" s="200"/>
      <c r="QMX120" s="200"/>
      <c r="QMY120" s="200"/>
      <c r="QMZ120" s="200"/>
      <c r="QNA120" s="200"/>
      <c r="QNB120" s="200"/>
      <c r="QNC120" s="200"/>
      <c r="QND120" s="200"/>
      <c r="QNE120" s="200"/>
      <c r="QNF120" s="200"/>
      <c r="QNG120" s="200"/>
      <c r="QNH120" s="200"/>
      <c r="QNI120" s="200"/>
      <c r="QNJ120" s="200"/>
      <c r="QNK120" s="200"/>
      <c r="QNL120" s="200"/>
      <c r="QNM120" s="200"/>
      <c r="QNN120" s="200"/>
      <c r="QNO120" s="200"/>
      <c r="QNP120" s="200"/>
      <c r="QNQ120" s="200"/>
      <c r="QNR120" s="200"/>
      <c r="QNS120" s="200"/>
      <c r="QNT120" s="200"/>
      <c r="QNU120" s="200"/>
      <c r="QNV120" s="200"/>
      <c r="QNW120" s="200"/>
      <c r="QNX120" s="200"/>
      <c r="QNY120" s="200"/>
      <c r="QNZ120" s="200"/>
      <c r="QOA120" s="200"/>
      <c r="QOB120" s="200"/>
      <c r="QOC120" s="200"/>
      <c r="QOD120" s="200"/>
      <c r="QOE120" s="200"/>
      <c r="QOF120" s="200"/>
      <c r="QOG120" s="200"/>
      <c r="QOH120" s="200"/>
      <c r="QOI120" s="200"/>
      <c r="QOJ120" s="200"/>
      <c r="QOK120" s="200"/>
      <c r="QOL120" s="200"/>
      <c r="QOM120" s="200"/>
      <c r="QON120" s="200"/>
      <c r="QOO120" s="200"/>
      <c r="QOP120" s="200"/>
      <c r="QOQ120" s="200"/>
      <c r="QOR120" s="200"/>
      <c r="QOS120" s="200"/>
      <c r="QOT120" s="200"/>
      <c r="QOU120" s="200"/>
      <c r="QOV120" s="200"/>
      <c r="QOW120" s="200"/>
      <c r="QOX120" s="200"/>
      <c r="QOY120" s="200"/>
      <c r="QOZ120" s="200"/>
      <c r="QPA120" s="200"/>
      <c r="QPB120" s="200"/>
      <c r="QPC120" s="200"/>
      <c r="QPD120" s="200"/>
      <c r="QPE120" s="200"/>
      <c r="QPF120" s="200"/>
      <c r="QPG120" s="200"/>
      <c r="QPH120" s="200"/>
      <c r="QPI120" s="200"/>
      <c r="QPJ120" s="200"/>
      <c r="QPK120" s="200"/>
      <c r="QPL120" s="200"/>
      <c r="QPM120" s="200"/>
      <c r="QPN120" s="200"/>
      <c r="QPO120" s="200"/>
      <c r="QPP120" s="200"/>
      <c r="QPQ120" s="200"/>
      <c r="QPR120" s="200"/>
      <c r="QPS120" s="200"/>
      <c r="QPT120" s="200"/>
      <c r="QPU120" s="200"/>
      <c r="QPV120" s="200"/>
      <c r="QPW120" s="200"/>
      <c r="QPX120" s="200"/>
      <c r="QPY120" s="200"/>
      <c r="QPZ120" s="200"/>
      <c r="QQA120" s="200"/>
      <c r="QQB120" s="200"/>
      <c r="QQC120" s="200"/>
      <c r="QQD120" s="200"/>
      <c r="QQE120" s="200"/>
      <c r="QQF120" s="200"/>
      <c r="QQG120" s="200"/>
      <c r="QQH120" s="200"/>
      <c r="QQI120" s="200"/>
      <c r="QQJ120" s="200"/>
      <c r="QQK120" s="200"/>
      <c r="QQL120" s="200"/>
      <c r="QQM120" s="200"/>
      <c r="QQN120" s="200"/>
      <c r="QQO120" s="200"/>
      <c r="QQP120" s="200"/>
      <c r="QQQ120" s="200"/>
      <c r="QQR120" s="200"/>
      <c r="QQS120" s="200"/>
      <c r="QQT120" s="200"/>
      <c r="QQU120" s="200"/>
      <c r="QQV120" s="200"/>
      <c r="QQW120" s="200"/>
      <c r="QQX120" s="200"/>
      <c r="QQY120" s="200"/>
      <c r="QQZ120" s="200"/>
      <c r="QRA120" s="200"/>
      <c r="QRB120" s="200"/>
      <c r="QRC120" s="200"/>
      <c r="QRD120" s="200"/>
      <c r="QRE120" s="200"/>
      <c r="QRF120" s="200"/>
      <c r="QRG120" s="200"/>
      <c r="QRH120" s="200"/>
      <c r="QRI120" s="200"/>
      <c r="QRJ120" s="200"/>
      <c r="QRK120" s="200"/>
      <c r="QRL120" s="200"/>
      <c r="QRM120" s="200"/>
      <c r="QRN120" s="200"/>
      <c r="QRO120" s="200"/>
      <c r="QRP120" s="200"/>
      <c r="QRQ120" s="200"/>
      <c r="QRR120" s="200"/>
      <c r="QRS120" s="200"/>
      <c r="QRT120" s="200"/>
      <c r="QRU120" s="200"/>
      <c r="QRV120" s="200"/>
      <c r="QRW120" s="200"/>
      <c r="QRX120" s="200"/>
      <c r="QRY120" s="200"/>
      <c r="QRZ120" s="200"/>
      <c r="QSA120" s="200"/>
      <c r="QSB120" s="200"/>
      <c r="QSC120" s="200"/>
      <c r="QSD120" s="200"/>
      <c r="QSE120" s="200"/>
      <c r="QSF120" s="200"/>
      <c r="QSG120" s="200"/>
      <c r="QSH120" s="200"/>
      <c r="QSI120" s="200"/>
      <c r="QSJ120" s="200"/>
      <c r="QSK120" s="200"/>
      <c r="QSL120" s="200"/>
      <c r="QSM120" s="200"/>
      <c r="QSN120" s="200"/>
      <c r="QSO120" s="200"/>
      <c r="QSP120" s="200"/>
      <c r="QSQ120" s="200"/>
      <c r="QSR120" s="200"/>
      <c r="QSS120" s="200"/>
      <c r="QST120" s="200"/>
      <c r="QSU120" s="200"/>
      <c r="QSV120" s="200"/>
      <c r="QSW120" s="200"/>
      <c r="QSX120" s="200"/>
      <c r="QSY120" s="200"/>
      <c r="QSZ120" s="200"/>
      <c r="QTA120" s="200"/>
      <c r="QTB120" s="200"/>
      <c r="QTC120" s="200"/>
      <c r="QTD120" s="200"/>
      <c r="QTE120" s="200"/>
      <c r="QTF120" s="200"/>
      <c r="QTG120" s="200"/>
      <c r="QTH120" s="200"/>
      <c r="QTI120" s="200"/>
      <c r="QTJ120" s="200"/>
      <c r="QTK120" s="200"/>
      <c r="QTL120" s="200"/>
      <c r="QTM120" s="200"/>
      <c r="QTN120" s="200"/>
      <c r="QTO120" s="200"/>
      <c r="QTP120" s="200"/>
      <c r="QTQ120" s="200"/>
      <c r="QTR120" s="200"/>
      <c r="QTS120" s="200"/>
      <c r="QTT120" s="200"/>
      <c r="QTU120" s="200"/>
      <c r="QTV120" s="200"/>
      <c r="QTW120" s="200"/>
      <c r="QTX120" s="200"/>
      <c r="QTY120" s="200"/>
      <c r="QTZ120" s="200"/>
      <c r="QUA120" s="200"/>
      <c r="QUB120" s="200"/>
      <c r="QUC120" s="200"/>
      <c r="QUD120" s="200"/>
      <c r="QUE120" s="200"/>
      <c r="QUF120" s="200"/>
      <c r="QUG120" s="200"/>
      <c r="QUH120" s="200"/>
      <c r="QUI120" s="200"/>
      <c r="QUJ120" s="200"/>
      <c r="QUK120" s="200"/>
      <c r="QUL120" s="200"/>
      <c r="QUM120" s="200"/>
      <c r="QUN120" s="200"/>
      <c r="QUO120" s="200"/>
      <c r="QUP120" s="200"/>
      <c r="QUQ120" s="200"/>
      <c r="QUR120" s="200"/>
      <c r="QUS120" s="200"/>
      <c r="QUT120" s="200"/>
      <c r="QUU120" s="200"/>
      <c r="QUV120" s="200"/>
      <c r="QUW120" s="200"/>
      <c r="QUX120" s="200"/>
      <c r="QUY120" s="200"/>
      <c r="QUZ120" s="200"/>
      <c r="QVA120" s="200"/>
      <c r="QVB120" s="200"/>
      <c r="QVC120" s="200"/>
      <c r="QVD120" s="200"/>
      <c r="QVE120" s="200"/>
      <c r="QVF120" s="200"/>
      <c r="QVG120" s="200"/>
      <c r="QVH120" s="200"/>
      <c r="QVI120" s="200"/>
      <c r="QVJ120" s="200"/>
      <c r="QVK120" s="200"/>
      <c r="QVL120" s="200"/>
      <c r="QVM120" s="200"/>
      <c r="QVN120" s="200"/>
      <c r="QVO120" s="200"/>
      <c r="QVP120" s="200"/>
      <c r="QVQ120" s="200"/>
      <c r="QVR120" s="200"/>
      <c r="QVS120" s="200"/>
      <c r="QVT120" s="200"/>
      <c r="QVU120" s="200"/>
      <c r="QVV120" s="200"/>
      <c r="QVW120" s="200"/>
      <c r="QVX120" s="200"/>
      <c r="QVY120" s="200"/>
      <c r="QVZ120" s="200"/>
      <c r="QWA120" s="200"/>
      <c r="QWB120" s="200"/>
      <c r="QWC120" s="200"/>
      <c r="QWD120" s="200"/>
      <c r="QWE120" s="200"/>
      <c r="QWF120" s="200"/>
      <c r="QWG120" s="200"/>
      <c r="QWH120" s="200"/>
      <c r="QWI120" s="200"/>
      <c r="QWJ120" s="200"/>
      <c r="QWK120" s="200"/>
      <c r="QWL120" s="200"/>
      <c r="QWM120" s="200"/>
      <c r="QWN120" s="200"/>
      <c r="QWO120" s="200"/>
      <c r="QWP120" s="200"/>
      <c r="QWQ120" s="200"/>
      <c r="QWR120" s="200"/>
      <c r="QWS120" s="200"/>
      <c r="QWT120" s="200"/>
      <c r="QWU120" s="200"/>
      <c r="QWV120" s="200"/>
      <c r="QWW120" s="200"/>
      <c r="QWX120" s="200"/>
      <c r="QWY120" s="200"/>
      <c r="QWZ120" s="200"/>
      <c r="QXA120" s="200"/>
      <c r="QXB120" s="200"/>
      <c r="QXC120" s="200"/>
      <c r="QXD120" s="200"/>
      <c r="QXE120" s="200"/>
      <c r="QXF120" s="200"/>
      <c r="QXG120" s="200"/>
      <c r="QXH120" s="200"/>
      <c r="QXI120" s="200"/>
      <c r="QXJ120" s="200"/>
      <c r="QXK120" s="200"/>
      <c r="QXL120" s="200"/>
      <c r="QXM120" s="200"/>
      <c r="QXN120" s="200"/>
      <c r="QXO120" s="200"/>
      <c r="QXP120" s="200"/>
      <c r="QXQ120" s="200"/>
      <c r="QXR120" s="200"/>
      <c r="QXS120" s="200"/>
      <c r="QXT120" s="200"/>
      <c r="QXU120" s="200"/>
      <c r="QXV120" s="200"/>
      <c r="QXW120" s="200"/>
      <c r="QXX120" s="200"/>
      <c r="QXY120" s="200"/>
      <c r="QXZ120" s="200"/>
      <c r="QYA120" s="200"/>
      <c r="QYB120" s="200"/>
      <c r="QYC120" s="200"/>
      <c r="QYD120" s="200"/>
      <c r="QYE120" s="200"/>
      <c r="QYF120" s="200"/>
      <c r="QYG120" s="200"/>
      <c r="QYH120" s="200"/>
      <c r="QYI120" s="200"/>
      <c r="QYJ120" s="200"/>
      <c r="QYK120" s="200"/>
      <c r="QYL120" s="200"/>
      <c r="QYM120" s="200"/>
      <c r="QYN120" s="200"/>
      <c r="QYO120" s="200"/>
      <c r="QYP120" s="200"/>
      <c r="QYQ120" s="200"/>
      <c r="QYR120" s="200"/>
      <c r="QYS120" s="200"/>
      <c r="QYT120" s="200"/>
      <c r="QYU120" s="200"/>
      <c r="QYV120" s="200"/>
      <c r="QYW120" s="200"/>
      <c r="QYX120" s="200"/>
      <c r="QYY120" s="200"/>
      <c r="QYZ120" s="200"/>
      <c r="QZA120" s="200"/>
      <c r="QZB120" s="200"/>
      <c r="QZC120" s="200"/>
      <c r="QZD120" s="200"/>
      <c r="QZE120" s="200"/>
      <c r="QZF120" s="200"/>
      <c r="QZG120" s="200"/>
      <c r="QZH120" s="200"/>
      <c r="QZI120" s="200"/>
      <c r="QZJ120" s="200"/>
      <c r="QZK120" s="200"/>
      <c r="QZL120" s="200"/>
      <c r="QZM120" s="200"/>
      <c r="QZN120" s="200"/>
      <c r="QZO120" s="200"/>
      <c r="QZP120" s="200"/>
      <c r="QZQ120" s="200"/>
      <c r="QZR120" s="200"/>
      <c r="QZS120" s="200"/>
      <c r="QZT120" s="200"/>
      <c r="QZU120" s="200"/>
      <c r="QZV120" s="200"/>
      <c r="QZW120" s="200"/>
      <c r="QZX120" s="200"/>
      <c r="QZY120" s="200"/>
      <c r="QZZ120" s="200"/>
      <c r="RAA120" s="200"/>
      <c r="RAB120" s="200"/>
      <c r="RAC120" s="200"/>
      <c r="RAD120" s="200"/>
      <c r="RAE120" s="200"/>
      <c r="RAF120" s="200"/>
      <c r="RAG120" s="200"/>
      <c r="RAH120" s="200"/>
      <c r="RAI120" s="200"/>
      <c r="RAJ120" s="200"/>
      <c r="RAK120" s="200"/>
      <c r="RAL120" s="200"/>
      <c r="RAM120" s="200"/>
      <c r="RAN120" s="200"/>
      <c r="RAO120" s="200"/>
      <c r="RAP120" s="200"/>
      <c r="RAQ120" s="200"/>
      <c r="RAR120" s="200"/>
      <c r="RAS120" s="200"/>
      <c r="RAT120" s="200"/>
      <c r="RAU120" s="200"/>
      <c r="RAV120" s="200"/>
      <c r="RAW120" s="200"/>
      <c r="RAX120" s="200"/>
      <c r="RAY120" s="200"/>
      <c r="RAZ120" s="200"/>
      <c r="RBA120" s="200"/>
      <c r="RBB120" s="200"/>
      <c r="RBC120" s="200"/>
      <c r="RBD120" s="200"/>
      <c r="RBE120" s="200"/>
      <c r="RBF120" s="200"/>
      <c r="RBG120" s="200"/>
      <c r="RBH120" s="200"/>
      <c r="RBI120" s="200"/>
      <c r="RBJ120" s="200"/>
      <c r="RBK120" s="200"/>
      <c r="RBL120" s="200"/>
      <c r="RBM120" s="200"/>
      <c r="RBN120" s="200"/>
      <c r="RBO120" s="200"/>
      <c r="RBP120" s="200"/>
      <c r="RBQ120" s="200"/>
      <c r="RBR120" s="200"/>
      <c r="RBS120" s="200"/>
      <c r="RBT120" s="200"/>
      <c r="RBU120" s="200"/>
      <c r="RBV120" s="200"/>
      <c r="RBW120" s="200"/>
      <c r="RBX120" s="200"/>
      <c r="RBY120" s="200"/>
      <c r="RBZ120" s="200"/>
      <c r="RCA120" s="200"/>
      <c r="RCB120" s="200"/>
      <c r="RCC120" s="200"/>
      <c r="RCD120" s="200"/>
      <c r="RCE120" s="200"/>
      <c r="RCF120" s="200"/>
      <c r="RCG120" s="200"/>
      <c r="RCH120" s="200"/>
      <c r="RCI120" s="200"/>
      <c r="RCJ120" s="200"/>
      <c r="RCK120" s="200"/>
      <c r="RCL120" s="200"/>
      <c r="RCM120" s="200"/>
      <c r="RCN120" s="200"/>
      <c r="RCO120" s="200"/>
      <c r="RCP120" s="200"/>
      <c r="RCQ120" s="200"/>
      <c r="RCR120" s="200"/>
      <c r="RCS120" s="200"/>
      <c r="RCT120" s="200"/>
      <c r="RCU120" s="200"/>
      <c r="RCV120" s="200"/>
      <c r="RCW120" s="200"/>
      <c r="RCX120" s="200"/>
      <c r="RCY120" s="200"/>
      <c r="RCZ120" s="200"/>
      <c r="RDA120" s="200"/>
      <c r="RDB120" s="200"/>
      <c r="RDC120" s="200"/>
      <c r="RDD120" s="200"/>
      <c r="RDE120" s="200"/>
      <c r="RDF120" s="200"/>
      <c r="RDG120" s="200"/>
      <c r="RDH120" s="200"/>
      <c r="RDI120" s="200"/>
      <c r="RDJ120" s="200"/>
      <c r="RDK120" s="200"/>
      <c r="RDL120" s="200"/>
      <c r="RDM120" s="200"/>
      <c r="RDN120" s="200"/>
      <c r="RDO120" s="200"/>
      <c r="RDP120" s="200"/>
      <c r="RDQ120" s="200"/>
      <c r="RDR120" s="200"/>
      <c r="RDS120" s="200"/>
      <c r="RDT120" s="200"/>
      <c r="RDU120" s="200"/>
      <c r="RDV120" s="200"/>
      <c r="RDW120" s="200"/>
      <c r="RDX120" s="200"/>
      <c r="RDY120" s="200"/>
      <c r="RDZ120" s="200"/>
      <c r="REA120" s="200"/>
      <c r="REB120" s="200"/>
      <c r="REC120" s="200"/>
      <c r="RED120" s="200"/>
      <c r="REE120" s="200"/>
      <c r="REF120" s="200"/>
      <c r="REG120" s="200"/>
      <c r="REH120" s="200"/>
      <c r="REI120" s="200"/>
      <c r="REJ120" s="200"/>
      <c r="REK120" s="200"/>
      <c r="REL120" s="200"/>
      <c r="REM120" s="200"/>
      <c r="REN120" s="200"/>
      <c r="REO120" s="200"/>
      <c r="REP120" s="200"/>
      <c r="REQ120" s="200"/>
      <c r="RER120" s="200"/>
      <c r="RES120" s="200"/>
      <c r="RET120" s="200"/>
      <c r="REU120" s="200"/>
      <c r="REV120" s="200"/>
      <c r="REW120" s="200"/>
      <c r="REX120" s="200"/>
      <c r="REY120" s="200"/>
      <c r="REZ120" s="200"/>
      <c r="RFA120" s="200"/>
      <c r="RFB120" s="200"/>
      <c r="RFC120" s="200"/>
      <c r="RFD120" s="200"/>
      <c r="RFE120" s="200"/>
      <c r="RFF120" s="200"/>
      <c r="RFG120" s="200"/>
      <c r="RFH120" s="200"/>
      <c r="RFI120" s="200"/>
      <c r="RFJ120" s="200"/>
      <c r="RFK120" s="200"/>
      <c r="RFL120" s="200"/>
      <c r="RFM120" s="200"/>
      <c r="RFN120" s="200"/>
      <c r="RFO120" s="200"/>
      <c r="RFP120" s="200"/>
      <c r="RFQ120" s="200"/>
      <c r="RFR120" s="200"/>
      <c r="RFS120" s="200"/>
      <c r="RFT120" s="200"/>
      <c r="RFU120" s="200"/>
      <c r="RFV120" s="200"/>
      <c r="RFW120" s="200"/>
      <c r="RFX120" s="200"/>
      <c r="RFY120" s="200"/>
      <c r="RFZ120" s="200"/>
      <c r="RGA120" s="200"/>
      <c r="RGB120" s="200"/>
      <c r="RGC120" s="200"/>
      <c r="RGD120" s="200"/>
      <c r="RGE120" s="200"/>
      <c r="RGF120" s="200"/>
      <c r="RGG120" s="200"/>
      <c r="RGH120" s="200"/>
      <c r="RGI120" s="200"/>
      <c r="RGJ120" s="200"/>
      <c r="RGK120" s="200"/>
      <c r="RGL120" s="200"/>
      <c r="RGM120" s="200"/>
      <c r="RGN120" s="200"/>
      <c r="RGO120" s="200"/>
      <c r="RGP120" s="200"/>
      <c r="RGQ120" s="200"/>
      <c r="RGR120" s="200"/>
      <c r="RGS120" s="200"/>
      <c r="RGT120" s="200"/>
      <c r="RGU120" s="200"/>
      <c r="RGV120" s="200"/>
      <c r="RGW120" s="200"/>
      <c r="RGX120" s="200"/>
      <c r="RGY120" s="200"/>
      <c r="RGZ120" s="200"/>
      <c r="RHA120" s="200"/>
      <c r="RHB120" s="200"/>
      <c r="RHC120" s="200"/>
      <c r="RHD120" s="200"/>
      <c r="RHE120" s="200"/>
      <c r="RHF120" s="200"/>
      <c r="RHG120" s="200"/>
      <c r="RHH120" s="200"/>
      <c r="RHI120" s="200"/>
      <c r="RHJ120" s="200"/>
      <c r="RHK120" s="200"/>
      <c r="RHL120" s="200"/>
      <c r="RHM120" s="200"/>
      <c r="RHN120" s="200"/>
      <c r="RHO120" s="200"/>
      <c r="RHP120" s="200"/>
      <c r="RHQ120" s="200"/>
      <c r="RHR120" s="200"/>
      <c r="RHS120" s="200"/>
      <c r="RHT120" s="200"/>
      <c r="RHU120" s="200"/>
      <c r="RHV120" s="200"/>
      <c r="RHW120" s="200"/>
      <c r="RHX120" s="200"/>
      <c r="RHY120" s="200"/>
      <c r="RHZ120" s="200"/>
      <c r="RIA120" s="200"/>
      <c r="RIB120" s="200"/>
      <c r="RIC120" s="200"/>
      <c r="RID120" s="200"/>
      <c r="RIE120" s="200"/>
      <c r="RIF120" s="200"/>
      <c r="RIG120" s="200"/>
      <c r="RIH120" s="200"/>
      <c r="RII120" s="200"/>
      <c r="RIJ120" s="200"/>
      <c r="RIK120" s="200"/>
      <c r="RIL120" s="200"/>
      <c r="RIM120" s="200"/>
      <c r="RIN120" s="200"/>
      <c r="RIO120" s="200"/>
      <c r="RIP120" s="200"/>
      <c r="RIQ120" s="200"/>
      <c r="RIR120" s="200"/>
      <c r="RIS120" s="200"/>
      <c r="RIT120" s="200"/>
      <c r="RIU120" s="200"/>
      <c r="RIV120" s="200"/>
      <c r="RIW120" s="200"/>
      <c r="RIX120" s="200"/>
      <c r="RIY120" s="200"/>
      <c r="RIZ120" s="200"/>
      <c r="RJA120" s="200"/>
      <c r="RJB120" s="200"/>
      <c r="RJC120" s="200"/>
      <c r="RJD120" s="200"/>
      <c r="RJE120" s="200"/>
      <c r="RJF120" s="200"/>
      <c r="RJG120" s="200"/>
      <c r="RJH120" s="200"/>
      <c r="RJI120" s="200"/>
      <c r="RJJ120" s="200"/>
      <c r="RJK120" s="200"/>
      <c r="RJL120" s="200"/>
      <c r="RJM120" s="200"/>
      <c r="RJN120" s="200"/>
      <c r="RJO120" s="200"/>
      <c r="RJP120" s="200"/>
      <c r="RJQ120" s="200"/>
      <c r="RJR120" s="200"/>
      <c r="RJS120" s="200"/>
      <c r="RJT120" s="200"/>
      <c r="RJU120" s="200"/>
      <c r="RJV120" s="200"/>
      <c r="RJW120" s="200"/>
      <c r="RJX120" s="200"/>
      <c r="RJY120" s="200"/>
      <c r="RJZ120" s="200"/>
      <c r="RKA120" s="200"/>
      <c r="RKB120" s="200"/>
      <c r="RKC120" s="200"/>
      <c r="RKD120" s="200"/>
      <c r="RKE120" s="200"/>
      <c r="RKF120" s="200"/>
      <c r="RKG120" s="200"/>
      <c r="RKH120" s="200"/>
      <c r="RKI120" s="200"/>
      <c r="RKJ120" s="200"/>
      <c r="RKK120" s="200"/>
      <c r="RKL120" s="200"/>
      <c r="RKM120" s="200"/>
      <c r="RKN120" s="200"/>
      <c r="RKO120" s="200"/>
      <c r="RKP120" s="200"/>
      <c r="RKQ120" s="200"/>
      <c r="RKR120" s="200"/>
      <c r="RKS120" s="200"/>
      <c r="RKT120" s="200"/>
      <c r="RKU120" s="200"/>
      <c r="RKV120" s="200"/>
      <c r="RKW120" s="200"/>
      <c r="RKX120" s="200"/>
      <c r="RKY120" s="200"/>
      <c r="RKZ120" s="200"/>
      <c r="RLA120" s="200"/>
      <c r="RLB120" s="200"/>
      <c r="RLC120" s="200"/>
      <c r="RLD120" s="200"/>
      <c r="RLE120" s="200"/>
      <c r="RLF120" s="200"/>
      <c r="RLG120" s="200"/>
      <c r="RLH120" s="200"/>
      <c r="RLI120" s="200"/>
      <c r="RLJ120" s="200"/>
      <c r="RLK120" s="200"/>
      <c r="RLL120" s="200"/>
      <c r="RLM120" s="200"/>
      <c r="RLN120" s="200"/>
      <c r="RLO120" s="200"/>
      <c r="RLP120" s="200"/>
      <c r="RLQ120" s="200"/>
      <c r="RLR120" s="200"/>
      <c r="RLS120" s="200"/>
      <c r="RLT120" s="200"/>
      <c r="RLU120" s="200"/>
      <c r="RLV120" s="200"/>
      <c r="RLW120" s="200"/>
      <c r="RLX120" s="200"/>
      <c r="RLY120" s="200"/>
      <c r="RLZ120" s="200"/>
      <c r="RMA120" s="200"/>
      <c r="RMB120" s="200"/>
      <c r="RMC120" s="200"/>
      <c r="RMD120" s="200"/>
      <c r="RME120" s="200"/>
      <c r="RMF120" s="200"/>
      <c r="RMG120" s="200"/>
      <c r="RMH120" s="200"/>
      <c r="RMI120" s="200"/>
      <c r="RMJ120" s="200"/>
      <c r="RMK120" s="200"/>
      <c r="RML120" s="200"/>
      <c r="RMM120" s="200"/>
      <c r="RMN120" s="200"/>
      <c r="RMO120" s="200"/>
      <c r="RMP120" s="200"/>
      <c r="RMQ120" s="200"/>
      <c r="RMR120" s="200"/>
      <c r="RMS120" s="200"/>
      <c r="RMT120" s="200"/>
      <c r="RMU120" s="200"/>
      <c r="RMV120" s="200"/>
      <c r="RMW120" s="200"/>
      <c r="RMX120" s="200"/>
      <c r="RMY120" s="200"/>
      <c r="RMZ120" s="200"/>
      <c r="RNA120" s="200"/>
      <c r="RNB120" s="200"/>
      <c r="RNC120" s="200"/>
      <c r="RND120" s="200"/>
      <c r="RNE120" s="200"/>
      <c r="RNF120" s="200"/>
      <c r="RNG120" s="200"/>
      <c r="RNH120" s="200"/>
      <c r="RNI120" s="200"/>
      <c r="RNJ120" s="200"/>
      <c r="RNK120" s="200"/>
      <c r="RNL120" s="200"/>
      <c r="RNM120" s="200"/>
      <c r="RNN120" s="200"/>
      <c r="RNO120" s="200"/>
      <c r="RNP120" s="200"/>
      <c r="RNQ120" s="200"/>
      <c r="RNR120" s="200"/>
      <c r="RNS120" s="200"/>
      <c r="RNT120" s="200"/>
      <c r="RNU120" s="200"/>
      <c r="RNV120" s="200"/>
      <c r="RNW120" s="200"/>
      <c r="RNX120" s="200"/>
      <c r="RNY120" s="200"/>
      <c r="RNZ120" s="200"/>
      <c r="ROA120" s="200"/>
      <c r="ROB120" s="200"/>
      <c r="ROC120" s="200"/>
      <c r="ROD120" s="200"/>
      <c r="ROE120" s="200"/>
      <c r="ROF120" s="200"/>
      <c r="ROG120" s="200"/>
      <c r="ROH120" s="200"/>
      <c r="ROI120" s="200"/>
      <c r="ROJ120" s="200"/>
      <c r="ROK120" s="200"/>
      <c r="ROL120" s="200"/>
      <c r="ROM120" s="200"/>
      <c r="RON120" s="200"/>
      <c r="ROO120" s="200"/>
      <c r="ROP120" s="200"/>
      <c r="ROQ120" s="200"/>
      <c r="ROR120" s="200"/>
      <c r="ROS120" s="200"/>
      <c r="ROT120" s="200"/>
      <c r="ROU120" s="200"/>
      <c r="ROV120" s="200"/>
      <c r="ROW120" s="200"/>
      <c r="ROX120" s="200"/>
      <c r="ROY120" s="200"/>
      <c r="ROZ120" s="200"/>
      <c r="RPA120" s="200"/>
      <c r="RPB120" s="200"/>
      <c r="RPC120" s="200"/>
      <c r="RPD120" s="200"/>
      <c r="RPE120" s="200"/>
      <c r="RPF120" s="200"/>
      <c r="RPG120" s="200"/>
      <c r="RPH120" s="200"/>
      <c r="RPI120" s="200"/>
      <c r="RPJ120" s="200"/>
      <c r="RPK120" s="200"/>
      <c r="RPL120" s="200"/>
      <c r="RPM120" s="200"/>
      <c r="RPN120" s="200"/>
      <c r="RPO120" s="200"/>
      <c r="RPP120" s="200"/>
      <c r="RPQ120" s="200"/>
      <c r="RPR120" s="200"/>
      <c r="RPS120" s="200"/>
      <c r="RPT120" s="200"/>
      <c r="RPU120" s="200"/>
      <c r="RPV120" s="200"/>
      <c r="RPW120" s="200"/>
      <c r="RPX120" s="200"/>
      <c r="RPY120" s="200"/>
      <c r="RPZ120" s="200"/>
      <c r="RQA120" s="200"/>
      <c r="RQB120" s="200"/>
      <c r="RQC120" s="200"/>
      <c r="RQD120" s="200"/>
      <c r="RQE120" s="200"/>
      <c r="RQF120" s="200"/>
      <c r="RQG120" s="200"/>
      <c r="RQH120" s="200"/>
      <c r="RQI120" s="200"/>
      <c r="RQJ120" s="200"/>
      <c r="RQK120" s="200"/>
      <c r="RQL120" s="200"/>
      <c r="RQM120" s="200"/>
      <c r="RQN120" s="200"/>
      <c r="RQO120" s="200"/>
      <c r="RQP120" s="200"/>
      <c r="RQQ120" s="200"/>
      <c r="RQR120" s="200"/>
      <c r="RQS120" s="200"/>
      <c r="RQT120" s="200"/>
      <c r="RQU120" s="200"/>
      <c r="RQV120" s="200"/>
      <c r="RQW120" s="200"/>
      <c r="RQX120" s="200"/>
      <c r="RQY120" s="200"/>
      <c r="RQZ120" s="200"/>
      <c r="RRA120" s="200"/>
      <c r="RRB120" s="200"/>
      <c r="RRC120" s="200"/>
      <c r="RRD120" s="200"/>
      <c r="RRE120" s="200"/>
      <c r="RRF120" s="200"/>
      <c r="RRG120" s="200"/>
      <c r="RRH120" s="200"/>
      <c r="RRI120" s="200"/>
      <c r="RRJ120" s="200"/>
      <c r="RRK120" s="200"/>
      <c r="RRL120" s="200"/>
      <c r="RRM120" s="200"/>
      <c r="RRN120" s="200"/>
      <c r="RRO120" s="200"/>
      <c r="RRP120" s="200"/>
      <c r="RRQ120" s="200"/>
      <c r="RRR120" s="200"/>
      <c r="RRS120" s="200"/>
      <c r="RRT120" s="200"/>
      <c r="RRU120" s="200"/>
      <c r="RRV120" s="200"/>
      <c r="RRW120" s="200"/>
      <c r="RRX120" s="200"/>
      <c r="RRY120" s="200"/>
      <c r="RRZ120" s="200"/>
      <c r="RSA120" s="200"/>
      <c r="RSB120" s="200"/>
      <c r="RSC120" s="200"/>
      <c r="RSD120" s="200"/>
      <c r="RSE120" s="200"/>
      <c r="RSF120" s="200"/>
      <c r="RSG120" s="200"/>
      <c r="RSH120" s="200"/>
      <c r="RSI120" s="200"/>
      <c r="RSJ120" s="200"/>
      <c r="RSK120" s="200"/>
      <c r="RSL120" s="200"/>
      <c r="RSM120" s="200"/>
      <c r="RSN120" s="200"/>
      <c r="RSO120" s="200"/>
      <c r="RSP120" s="200"/>
      <c r="RSQ120" s="200"/>
      <c r="RSR120" s="200"/>
      <c r="RSS120" s="200"/>
      <c r="RST120" s="200"/>
      <c r="RSU120" s="200"/>
      <c r="RSV120" s="200"/>
      <c r="RSW120" s="200"/>
      <c r="RSX120" s="200"/>
      <c r="RSY120" s="200"/>
      <c r="RSZ120" s="200"/>
      <c r="RTA120" s="200"/>
      <c r="RTB120" s="200"/>
      <c r="RTC120" s="200"/>
      <c r="RTD120" s="200"/>
      <c r="RTE120" s="200"/>
      <c r="RTF120" s="200"/>
      <c r="RTG120" s="200"/>
      <c r="RTH120" s="200"/>
      <c r="RTI120" s="200"/>
      <c r="RTJ120" s="200"/>
      <c r="RTK120" s="200"/>
      <c r="RTL120" s="200"/>
      <c r="RTM120" s="200"/>
      <c r="RTN120" s="200"/>
      <c r="RTO120" s="200"/>
      <c r="RTP120" s="200"/>
      <c r="RTQ120" s="200"/>
      <c r="RTR120" s="200"/>
      <c r="RTS120" s="200"/>
      <c r="RTT120" s="200"/>
      <c r="RTU120" s="200"/>
      <c r="RTV120" s="200"/>
      <c r="RTW120" s="200"/>
      <c r="RTX120" s="200"/>
      <c r="RTY120" s="200"/>
      <c r="RTZ120" s="200"/>
      <c r="RUA120" s="200"/>
      <c r="RUB120" s="200"/>
      <c r="RUC120" s="200"/>
      <c r="RUD120" s="200"/>
      <c r="RUE120" s="200"/>
      <c r="RUF120" s="200"/>
      <c r="RUG120" s="200"/>
      <c r="RUH120" s="200"/>
      <c r="RUI120" s="200"/>
      <c r="RUJ120" s="200"/>
      <c r="RUK120" s="200"/>
      <c r="RUL120" s="200"/>
      <c r="RUM120" s="200"/>
      <c r="RUN120" s="200"/>
      <c r="RUO120" s="200"/>
      <c r="RUP120" s="200"/>
      <c r="RUQ120" s="200"/>
      <c r="RUR120" s="200"/>
      <c r="RUS120" s="200"/>
      <c r="RUT120" s="200"/>
      <c r="RUU120" s="200"/>
      <c r="RUV120" s="200"/>
      <c r="RUW120" s="200"/>
      <c r="RUX120" s="200"/>
      <c r="RUY120" s="200"/>
      <c r="RUZ120" s="200"/>
      <c r="RVA120" s="200"/>
      <c r="RVB120" s="200"/>
      <c r="RVC120" s="200"/>
      <c r="RVD120" s="200"/>
      <c r="RVE120" s="200"/>
      <c r="RVF120" s="200"/>
      <c r="RVG120" s="200"/>
      <c r="RVH120" s="200"/>
      <c r="RVI120" s="200"/>
      <c r="RVJ120" s="200"/>
      <c r="RVK120" s="200"/>
      <c r="RVL120" s="200"/>
      <c r="RVM120" s="200"/>
      <c r="RVN120" s="200"/>
      <c r="RVO120" s="200"/>
      <c r="RVP120" s="200"/>
      <c r="RVQ120" s="200"/>
      <c r="RVR120" s="200"/>
      <c r="RVS120" s="200"/>
      <c r="RVT120" s="200"/>
      <c r="RVU120" s="200"/>
      <c r="RVV120" s="200"/>
      <c r="RVW120" s="200"/>
      <c r="RVX120" s="200"/>
      <c r="RVY120" s="200"/>
      <c r="RVZ120" s="200"/>
      <c r="RWA120" s="200"/>
      <c r="RWB120" s="200"/>
      <c r="RWC120" s="200"/>
      <c r="RWD120" s="200"/>
      <c r="RWE120" s="200"/>
      <c r="RWF120" s="200"/>
      <c r="RWG120" s="200"/>
      <c r="RWH120" s="200"/>
      <c r="RWI120" s="200"/>
      <c r="RWJ120" s="200"/>
      <c r="RWK120" s="200"/>
      <c r="RWL120" s="200"/>
      <c r="RWM120" s="200"/>
      <c r="RWN120" s="200"/>
      <c r="RWO120" s="200"/>
      <c r="RWP120" s="200"/>
      <c r="RWQ120" s="200"/>
      <c r="RWR120" s="200"/>
      <c r="RWS120" s="200"/>
      <c r="RWT120" s="200"/>
      <c r="RWU120" s="200"/>
      <c r="RWV120" s="200"/>
      <c r="RWW120" s="200"/>
      <c r="RWX120" s="200"/>
      <c r="RWY120" s="200"/>
      <c r="RWZ120" s="200"/>
      <c r="RXA120" s="200"/>
      <c r="RXB120" s="200"/>
      <c r="RXC120" s="200"/>
      <c r="RXD120" s="200"/>
      <c r="RXE120" s="200"/>
      <c r="RXF120" s="200"/>
      <c r="RXG120" s="200"/>
      <c r="RXH120" s="200"/>
      <c r="RXI120" s="200"/>
      <c r="RXJ120" s="200"/>
      <c r="RXK120" s="200"/>
      <c r="RXL120" s="200"/>
      <c r="RXM120" s="200"/>
      <c r="RXN120" s="200"/>
      <c r="RXO120" s="200"/>
      <c r="RXP120" s="200"/>
      <c r="RXQ120" s="200"/>
      <c r="RXR120" s="200"/>
      <c r="RXS120" s="200"/>
      <c r="RXT120" s="200"/>
      <c r="RXU120" s="200"/>
      <c r="RXV120" s="200"/>
      <c r="RXW120" s="200"/>
      <c r="RXX120" s="200"/>
      <c r="RXY120" s="200"/>
      <c r="RXZ120" s="200"/>
      <c r="RYA120" s="200"/>
      <c r="RYB120" s="200"/>
      <c r="RYC120" s="200"/>
      <c r="RYD120" s="200"/>
      <c r="RYE120" s="200"/>
      <c r="RYF120" s="200"/>
      <c r="RYG120" s="200"/>
      <c r="RYH120" s="200"/>
      <c r="RYI120" s="200"/>
      <c r="RYJ120" s="200"/>
      <c r="RYK120" s="200"/>
      <c r="RYL120" s="200"/>
      <c r="RYM120" s="200"/>
      <c r="RYN120" s="200"/>
      <c r="RYO120" s="200"/>
      <c r="RYP120" s="200"/>
      <c r="RYQ120" s="200"/>
      <c r="RYR120" s="200"/>
      <c r="RYS120" s="200"/>
      <c r="RYT120" s="200"/>
      <c r="RYU120" s="200"/>
      <c r="RYV120" s="200"/>
      <c r="RYW120" s="200"/>
      <c r="RYX120" s="200"/>
      <c r="RYY120" s="200"/>
      <c r="RYZ120" s="200"/>
      <c r="RZA120" s="200"/>
      <c r="RZB120" s="200"/>
      <c r="RZC120" s="200"/>
      <c r="RZD120" s="200"/>
      <c r="RZE120" s="200"/>
      <c r="RZF120" s="200"/>
      <c r="RZG120" s="200"/>
      <c r="RZH120" s="200"/>
      <c r="RZI120" s="200"/>
      <c r="RZJ120" s="200"/>
      <c r="RZK120" s="200"/>
      <c r="RZL120" s="200"/>
      <c r="RZM120" s="200"/>
      <c r="RZN120" s="200"/>
      <c r="RZO120" s="200"/>
      <c r="RZP120" s="200"/>
      <c r="RZQ120" s="200"/>
      <c r="RZR120" s="200"/>
      <c r="RZS120" s="200"/>
      <c r="RZT120" s="200"/>
      <c r="RZU120" s="200"/>
      <c r="RZV120" s="200"/>
      <c r="RZW120" s="200"/>
      <c r="RZX120" s="200"/>
      <c r="RZY120" s="200"/>
      <c r="RZZ120" s="200"/>
      <c r="SAA120" s="200"/>
      <c r="SAB120" s="200"/>
      <c r="SAC120" s="200"/>
      <c r="SAD120" s="200"/>
      <c r="SAE120" s="200"/>
      <c r="SAF120" s="200"/>
      <c r="SAG120" s="200"/>
      <c r="SAH120" s="200"/>
      <c r="SAI120" s="200"/>
      <c r="SAJ120" s="200"/>
      <c r="SAK120" s="200"/>
      <c r="SAL120" s="200"/>
      <c r="SAM120" s="200"/>
      <c r="SAN120" s="200"/>
      <c r="SAO120" s="200"/>
      <c r="SAP120" s="200"/>
      <c r="SAQ120" s="200"/>
      <c r="SAR120" s="200"/>
      <c r="SAS120" s="200"/>
      <c r="SAT120" s="200"/>
      <c r="SAU120" s="200"/>
      <c r="SAV120" s="200"/>
      <c r="SAW120" s="200"/>
      <c r="SAX120" s="200"/>
      <c r="SAY120" s="200"/>
      <c r="SAZ120" s="200"/>
      <c r="SBA120" s="200"/>
      <c r="SBB120" s="200"/>
      <c r="SBC120" s="200"/>
      <c r="SBD120" s="200"/>
      <c r="SBE120" s="200"/>
      <c r="SBF120" s="200"/>
      <c r="SBG120" s="200"/>
      <c r="SBH120" s="200"/>
      <c r="SBI120" s="200"/>
      <c r="SBJ120" s="200"/>
      <c r="SBK120" s="200"/>
      <c r="SBL120" s="200"/>
      <c r="SBM120" s="200"/>
      <c r="SBN120" s="200"/>
      <c r="SBO120" s="200"/>
      <c r="SBP120" s="200"/>
      <c r="SBQ120" s="200"/>
      <c r="SBR120" s="200"/>
      <c r="SBS120" s="200"/>
      <c r="SBT120" s="200"/>
      <c r="SBU120" s="200"/>
      <c r="SBV120" s="200"/>
      <c r="SBW120" s="200"/>
      <c r="SBX120" s="200"/>
      <c r="SBY120" s="200"/>
      <c r="SBZ120" s="200"/>
      <c r="SCA120" s="200"/>
      <c r="SCB120" s="200"/>
      <c r="SCC120" s="200"/>
      <c r="SCD120" s="200"/>
      <c r="SCE120" s="200"/>
      <c r="SCF120" s="200"/>
      <c r="SCG120" s="200"/>
      <c r="SCH120" s="200"/>
      <c r="SCI120" s="200"/>
      <c r="SCJ120" s="200"/>
      <c r="SCK120" s="200"/>
      <c r="SCL120" s="200"/>
      <c r="SCM120" s="200"/>
      <c r="SCN120" s="200"/>
      <c r="SCO120" s="200"/>
      <c r="SCP120" s="200"/>
      <c r="SCQ120" s="200"/>
      <c r="SCR120" s="200"/>
      <c r="SCS120" s="200"/>
      <c r="SCT120" s="200"/>
      <c r="SCU120" s="200"/>
      <c r="SCV120" s="200"/>
      <c r="SCW120" s="200"/>
      <c r="SCX120" s="200"/>
      <c r="SCY120" s="200"/>
      <c r="SCZ120" s="200"/>
      <c r="SDA120" s="200"/>
      <c r="SDB120" s="200"/>
      <c r="SDC120" s="200"/>
      <c r="SDD120" s="200"/>
      <c r="SDE120" s="200"/>
      <c r="SDF120" s="200"/>
      <c r="SDG120" s="200"/>
      <c r="SDH120" s="200"/>
      <c r="SDI120" s="200"/>
      <c r="SDJ120" s="200"/>
      <c r="SDK120" s="200"/>
      <c r="SDL120" s="200"/>
      <c r="SDM120" s="200"/>
      <c r="SDN120" s="200"/>
      <c r="SDO120" s="200"/>
      <c r="SDP120" s="200"/>
      <c r="SDQ120" s="200"/>
      <c r="SDR120" s="200"/>
      <c r="SDS120" s="200"/>
      <c r="SDT120" s="200"/>
      <c r="SDU120" s="200"/>
      <c r="SDV120" s="200"/>
      <c r="SDW120" s="200"/>
      <c r="SDX120" s="200"/>
      <c r="SDY120" s="200"/>
      <c r="SDZ120" s="200"/>
      <c r="SEA120" s="200"/>
      <c r="SEB120" s="200"/>
      <c r="SEC120" s="200"/>
      <c r="SED120" s="200"/>
      <c r="SEE120" s="200"/>
      <c r="SEF120" s="200"/>
      <c r="SEG120" s="200"/>
      <c r="SEH120" s="200"/>
      <c r="SEI120" s="200"/>
      <c r="SEJ120" s="200"/>
      <c r="SEK120" s="200"/>
      <c r="SEL120" s="200"/>
      <c r="SEM120" s="200"/>
      <c r="SEN120" s="200"/>
      <c r="SEO120" s="200"/>
      <c r="SEP120" s="200"/>
      <c r="SEQ120" s="200"/>
      <c r="SER120" s="200"/>
      <c r="SES120" s="200"/>
      <c r="SET120" s="200"/>
      <c r="SEU120" s="200"/>
      <c r="SEV120" s="200"/>
      <c r="SEW120" s="200"/>
      <c r="SEX120" s="200"/>
      <c r="SEY120" s="200"/>
      <c r="SEZ120" s="200"/>
      <c r="SFA120" s="200"/>
      <c r="SFB120" s="200"/>
      <c r="SFC120" s="200"/>
      <c r="SFD120" s="200"/>
      <c r="SFE120" s="200"/>
      <c r="SFF120" s="200"/>
      <c r="SFG120" s="200"/>
      <c r="SFH120" s="200"/>
      <c r="SFI120" s="200"/>
      <c r="SFJ120" s="200"/>
      <c r="SFK120" s="200"/>
      <c r="SFL120" s="200"/>
      <c r="SFM120" s="200"/>
      <c r="SFN120" s="200"/>
      <c r="SFO120" s="200"/>
      <c r="SFP120" s="200"/>
      <c r="SFQ120" s="200"/>
      <c r="SFR120" s="200"/>
      <c r="SFS120" s="200"/>
      <c r="SFT120" s="200"/>
      <c r="SFU120" s="200"/>
      <c r="SFV120" s="200"/>
      <c r="SFW120" s="200"/>
      <c r="SFX120" s="200"/>
      <c r="SFY120" s="200"/>
      <c r="SFZ120" s="200"/>
      <c r="SGA120" s="200"/>
      <c r="SGB120" s="200"/>
      <c r="SGC120" s="200"/>
      <c r="SGD120" s="200"/>
      <c r="SGE120" s="200"/>
      <c r="SGF120" s="200"/>
      <c r="SGG120" s="200"/>
      <c r="SGH120" s="200"/>
      <c r="SGI120" s="200"/>
      <c r="SGJ120" s="200"/>
      <c r="SGK120" s="200"/>
      <c r="SGL120" s="200"/>
      <c r="SGM120" s="200"/>
      <c r="SGN120" s="200"/>
      <c r="SGO120" s="200"/>
      <c r="SGP120" s="200"/>
      <c r="SGQ120" s="200"/>
      <c r="SGR120" s="200"/>
      <c r="SGS120" s="200"/>
      <c r="SGT120" s="200"/>
      <c r="SGU120" s="200"/>
      <c r="SGV120" s="200"/>
      <c r="SGW120" s="200"/>
      <c r="SGX120" s="200"/>
      <c r="SGY120" s="200"/>
      <c r="SGZ120" s="200"/>
      <c r="SHA120" s="200"/>
      <c r="SHB120" s="200"/>
      <c r="SHC120" s="200"/>
      <c r="SHD120" s="200"/>
      <c r="SHE120" s="200"/>
      <c r="SHF120" s="200"/>
      <c r="SHG120" s="200"/>
      <c r="SHH120" s="200"/>
      <c r="SHI120" s="200"/>
      <c r="SHJ120" s="200"/>
      <c r="SHK120" s="200"/>
      <c r="SHL120" s="200"/>
      <c r="SHM120" s="200"/>
      <c r="SHN120" s="200"/>
      <c r="SHO120" s="200"/>
      <c r="SHP120" s="200"/>
      <c r="SHQ120" s="200"/>
      <c r="SHR120" s="200"/>
      <c r="SHS120" s="200"/>
      <c r="SHT120" s="200"/>
      <c r="SHU120" s="200"/>
      <c r="SHV120" s="200"/>
      <c r="SHW120" s="200"/>
      <c r="SHX120" s="200"/>
      <c r="SHY120" s="200"/>
      <c r="SHZ120" s="200"/>
      <c r="SIA120" s="200"/>
      <c r="SIB120" s="200"/>
      <c r="SIC120" s="200"/>
      <c r="SID120" s="200"/>
      <c r="SIE120" s="200"/>
      <c r="SIF120" s="200"/>
      <c r="SIG120" s="200"/>
      <c r="SIH120" s="200"/>
      <c r="SII120" s="200"/>
      <c r="SIJ120" s="200"/>
      <c r="SIK120" s="200"/>
      <c r="SIL120" s="200"/>
      <c r="SIM120" s="200"/>
      <c r="SIN120" s="200"/>
      <c r="SIO120" s="200"/>
      <c r="SIP120" s="200"/>
      <c r="SIQ120" s="200"/>
      <c r="SIR120" s="200"/>
      <c r="SIS120" s="200"/>
      <c r="SIT120" s="200"/>
      <c r="SIU120" s="200"/>
      <c r="SIV120" s="200"/>
      <c r="SIW120" s="200"/>
      <c r="SIX120" s="200"/>
      <c r="SIY120" s="200"/>
      <c r="SIZ120" s="200"/>
      <c r="SJA120" s="200"/>
      <c r="SJB120" s="200"/>
      <c r="SJC120" s="200"/>
      <c r="SJD120" s="200"/>
      <c r="SJE120" s="200"/>
      <c r="SJF120" s="200"/>
      <c r="SJG120" s="200"/>
      <c r="SJH120" s="200"/>
      <c r="SJI120" s="200"/>
      <c r="SJJ120" s="200"/>
      <c r="SJK120" s="200"/>
      <c r="SJL120" s="200"/>
      <c r="SJM120" s="200"/>
      <c r="SJN120" s="200"/>
      <c r="SJO120" s="200"/>
      <c r="SJP120" s="200"/>
      <c r="SJQ120" s="200"/>
      <c r="SJR120" s="200"/>
      <c r="SJS120" s="200"/>
      <c r="SJT120" s="200"/>
      <c r="SJU120" s="200"/>
      <c r="SJV120" s="200"/>
      <c r="SJW120" s="200"/>
      <c r="SJX120" s="200"/>
      <c r="SJY120" s="200"/>
      <c r="SJZ120" s="200"/>
      <c r="SKA120" s="200"/>
      <c r="SKB120" s="200"/>
      <c r="SKC120" s="200"/>
      <c r="SKD120" s="200"/>
      <c r="SKE120" s="200"/>
      <c r="SKF120" s="200"/>
      <c r="SKG120" s="200"/>
      <c r="SKH120" s="200"/>
      <c r="SKI120" s="200"/>
      <c r="SKJ120" s="200"/>
      <c r="SKK120" s="200"/>
      <c r="SKL120" s="200"/>
      <c r="SKM120" s="200"/>
      <c r="SKN120" s="200"/>
      <c r="SKO120" s="200"/>
      <c r="SKP120" s="200"/>
      <c r="SKQ120" s="200"/>
      <c r="SKR120" s="200"/>
      <c r="SKS120" s="200"/>
      <c r="SKT120" s="200"/>
      <c r="SKU120" s="200"/>
      <c r="SKV120" s="200"/>
      <c r="SKW120" s="200"/>
      <c r="SKX120" s="200"/>
      <c r="SKY120" s="200"/>
      <c r="SKZ120" s="200"/>
      <c r="SLA120" s="200"/>
      <c r="SLB120" s="200"/>
      <c r="SLC120" s="200"/>
      <c r="SLD120" s="200"/>
      <c r="SLE120" s="200"/>
      <c r="SLF120" s="200"/>
      <c r="SLG120" s="200"/>
      <c r="SLH120" s="200"/>
      <c r="SLI120" s="200"/>
      <c r="SLJ120" s="200"/>
      <c r="SLK120" s="200"/>
      <c r="SLL120" s="200"/>
      <c r="SLM120" s="200"/>
      <c r="SLN120" s="200"/>
      <c r="SLO120" s="200"/>
      <c r="SLP120" s="200"/>
      <c r="SLQ120" s="200"/>
      <c r="SLR120" s="200"/>
      <c r="SLS120" s="200"/>
      <c r="SLT120" s="200"/>
      <c r="SLU120" s="200"/>
      <c r="SLV120" s="200"/>
      <c r="SLW120" s="200"/>
      <c r="SLX120" s="200"/>
      <c r="SLY120" s="200"/>
      <c r="SLZ120" s="200"/>
      <c r="SMA120" s="200"/>
      <c r="SMB120" s="200"/>
      <c r="SMC120" s="200"/>
      <c r="SMD120" s="200"/>
      <c r="SME120" s="200"/>
      <c r="SMF120" s="200"/>
      <c r="SMG120" s="200"/>
      <c r="SMH120" s="200"/>
      <c r="SMI120" s="200"/>
      <c r="SMJ120" s="200"/>
      <c r="SMK120" s="200"/>
      <c r="SML120" s="200"/>
      <c r="SMM120" s="200"/>
      <c r="SMN120" s="200"/>
      <c r="SMO120" s="200"/>
      <c r="SMP120" s="200"/>
      <c r="SMQ120" s="200"/>
      <c r="SMR120" s="200"/>
      <c r="SMS120" s="200"/>
      <c r="SMT120" s="200"/>
      <c r="SMU120" s="200"/>
      <c r="SMV120" s="200"/>
      <c r="SMW120" s="200"/>
      <c r="SMX120" s="200"/>
      <c r="SMY120" s="200"/>
      <c r="SMZ120" s="200"/>
      <c r="SNA120" s="200"/>
      <c r="SNB120" s="200"/>
      <c r="SNC120" s="200"/>
      <c r="SND120" s="200"/>
      <c r="SNE120" s="200"/>
      <c r="SNF120" s="200"/>
      <c r="SNG120" s="200"/>
      <c r="SNH120" s="200"/>
      <c r="SNI120" s="200"/>
      <c r="SNJ120" s="200"/>
      <c r="SNK120" s="200"/>
      <c r="SNL120" s="200"/>
      <c r="SNM120" s="200"/>
      <c r="SNN120" s="200"/>
      <c r="SNO120" s="200"/>
      <c r="SNP120" s="200"/>
      <c r="SNQ120" s="200"/>
      <c r="SNR120" s="200"/>
      <c r="SNS120" s="200"/>
      <c r="SNT120" s="200"/>
      <c r="SNU120" s="200"/>
      <c r="SNV120" s="200"/>
      <c r="SNW120" s="200"/>
      <c r="SNX120" s="200"/>
      <c r="SNY120" s="200"/>
      <c r="SNZ120" s="200"/>
      <c r="SOA120" s="200"/>
      <c r="SOB120" s="200"/>
      <c r="SOC120" s="200"/>
      <c r="SOD120" s="200"/>
      <c r="SOE120" s="200"/>
      <c r="SOF120" s="200"/>
      <c r="SOG120" s="200"/>
      <c r="SOH120" s="200"/>
      <c r="SOI120" s="200"/>
      <c r="SOJ120" s="200"/>
      <c r="SOK120" s="200"/>
      <c r="SOL120" s="200"/>
      <c r="SOM120" s="200"/>
      <c r="SON120" s="200"/>
      <c r="SOO120" s="200"/>
      <c r="SOP120" s="200"/>
      <c r="SOQ120" s="200"/>
      <c r="SOR120" s="200"/>
      <c r="SOS120" s="200"/>
      <c r="SOT120" s="200"/>
      <c r="SOU120" s="200"/>
      <c r="SOV120" s="200"/>
      <c r="SOW120" s="200"/>
      <c r="SOX120" s="200"/>
      <c r="SOY120" s="200"/>
      <c r="SOZ120" s="200"/>
      <c r="SPA120" s="200"/>
      <c r="SPB120" s="200"/>
      <c r="SPC120" s="200"/>
      <c r="SPD120" s="200"/>
      <c r="SPE120" s="200"/>
      <c r="SPF120" s="200"/>
      <c r="SPG120" s="200"/>
      <c r="SPH120" s="200"/>
      <c r="SPI120" s="200"/>
      <c r="SPJ120" s="200"/>
      <c r="SPK120" s="200"/>
      <c r="SPL120" s="200"/>
      <c r="SPM120" s="200"/>
      <c r="SPN120" s="200"/>
      <c r="SPO120" s="200"/>
      <c r="SPP120" s="200"/>
      <c r="SPQ120" s="200"/>
      <c r="SPR120" s="200"/>
      <c r="SPS120" s="200"/>
      <c r="SPT120" s="200"/>
      <c r="SPU120" s="200"/>
      <c r="SPV120" s="200"/>
      <c r="SPW120" s="200"/>
      <c r="SPX120" s="200"/>
      <c r="SPY120" s="200"/>
      <c r="SPZ120" s="200"/>
      <c r="SQA120" s="200"/>
      <c r="SQB120" s="200"/>
      <c r="SQC120" s="200"/>
      <c r="SQD120" s="200"/>
      <c r="SQE120" s="200"/>
      <c r="SQF120" s="200"/>
      <c r="SQG120" s="200"/>
      <c r="SQH120" s="200"/>
      <c r="SQI120" s="200"/>
      <c r="SQJ120" s="200"/>
      <c r="SQK120" s="200"/>
      <c r="SQL120" s="200"/>
      <c r="SQM120" s="200"/>
      <c r="SQN120" s="200"/>
      <c r="SQO120" s="200"/>
      <c r="SQP120" s="200"/>
      <c r="SQQ120" s="200"/>
      <c r="SQR120" s="200"/>
      <c r="SQS120" s="200"/>
      <c r="SQT120" s="200"/>
      <c r="SQU120" s="200"/>
      <c r="SQV120" s="200"/>
      <c r="SQW120" s="200"/>
      <c r="SQX120" s="200"/>
      <c r="SQY120" s="200"/>
      <c r="SQZ120" s="200"/>
      <c r="SRA120" s="200"/>
      <c r="SRB120" s="200"/>
      <c r="SRC120" s="200"/>
      <c r="SRD120" s="200"/>
      <c r="SRE120" s="200"/>
      <c r="SRF120" s="200"/>
      <c r="SRG120" s="200"/>
      <c r="SRH120" s="200"/>
      <c r="SRI120" s="200"/>
      <c r="SRJ120" s="200"/>
      <c r="SRK120" s="200"/>
      <c r="SRL120" s="200"/>
      <c r="SRM120" s="200"/>
      <c r="SRN120" s="200"/>
      <c r="SRO120" s="200"/>
      <c r="SRP120" s="200"/>
      <c r="SRQ120" s="200"/>
      <c r="SRR120" s="200"/>
      <c r="SRS120" s="200"/>
      <c r="SRT120" s="200"/>
      <c r="SRU120" s="200"/>
      <c r="SRV120" s="200"/>
      <c r="SRW120" s="200"/>
      <c r="SRX120" s="200"/>
      <c r="SRY120" s="200"/>
      <c r="SRZ120" s="200"/>
      <c r="SSA120" s="200"/>
      <c r="SSB120" s="200"/>
      <c r="SSC120" s="200"/>
      <c r="SSD120" s="200"/>
      <c r="SSE120" s="200"/>
      <c r="SSF120" s="200"/>
      <c r="SSG120" s="200"/>
      <c r="SSH120" s="200"/>
      <c r="SSI120" s="200"/>
      <c r="SSJ120" s="200"/>
      <c r="SSK120" s="200"/>
      <c r="SSL120" s="200"/>
      <c r="SSM120" s="200"/>
      <c r="SSN120" s="200"/>
      <c r="SSO120" s="200"/>
      <c r="SSP120" s="200"/>
      <c r="SSQ120" s="200"/>
      <c r="SSR120" s="200"/>
      <c r="SSS120" s="200"/>
      <c r="SST120" s="200"/>
      <c r="SSU120" s="200"/>
      <c r="SSV120" s="200"/>
      <c r="SSW120" s="200"/>
      <c r="SSX120" s="200"/>
      <c r="SSY120" s="200"/>
      <c r="SSZ120" s="200"/>
      <c r="STA120" s="200"/>
      <c r="STB120" s="200"/>
      <c r="STC120" s="200"/>
      <c r="STD120" s="200"/>
      <c r="STE120" s="200"/>
      <c r="STF120" s="200"/>
      <c r="STG120" s="200"/>
      <c r="STH120" s="200"/>
      <c r="STI120" s="200"/>
      <c r="STJ120" s="200"/>
      <c r="STK120" s="200"/>
      <c r="STL120" s="200"/>
      <c r="STM120" s="200"/>
      <c r="STN120" s="200"/>
      <c r="STO120" s="200"/>
      <c r="STP120" s="200"/>
      <c r="STQ120" s="200"/>
      <c r="STR120" s="200"/>
      <c r="STS120" s="200"/>
      <c r="STT120" s="200"/>
      <c r="STU120" s="200"/>
      <c r="STV120" s="200"/>
      <c r="STW120" s="200"/>
      <c r="STX120" s="200"/>
      <c r="STY120" s="200"/>
      <c r="STZ120" s="200"/>
      <c r="SUA120" s="200"/>
      <c r="SUB120" s="200"/>
      <c r="SUC120" s="200"/>
      <c r="SUD120" s="200"/>
      <c r="SUE120" s="200"/>
      <c r="SUF120" s="200"/>
      <c r="SUG120" s="200"/>
      <c r="SUH120" s="200"/>
      <c r="SUI120" s="200"/>
      <c r="SUJ120" s="200"/>
      <c r="SUK120" s="200"/>
      <c r="SUL120" s="200"/>
      <c r="SUM120" s="200"/>
      <c r="SUN120" s="200"/>
      <c r="SUO120" s="200"/>
      <c r="SUP120" s="200"/>
      <c r="SUQ120" s="200"/>
      <c r="SUR120" s="200"/>
      <c r="SUS120" s="200"/>
      <c r="SUT120" s="200"/>
      <c r="SUU120" s="200"/>
      <c r="SUV120" s="200"/>
      <c r="SUW120" s="200"/>
      <c r="SUX120" s="200"/>
      <c r="SUY120" s="200"/>
      <c r="SUZ120" s="200"/>
      <c r="SVA120" s="200"/>
      <c r="SVB120" s="200"/>
      <c r="SVC120" s="200"/>
      <c r="SVD120" s="200"/>
      <c r="SVE120" s="200"/>
      <c r="SVF120" s="200"/>
      <c r="SVG120" s="200"/>
      <c r="SVH120" s="200"/>
      <c r="SVI120" s="200"/>
      <c r="SVJ120" s="200"/>
      <c r="SVK120" s="200"/>
      <c r="SVL120" s="200"/>
      <c r="SVM120" s="200"/>
      <c r="SVN120" s="200"/>
      <c r="SVO120" s="200"/>
      <c r="SVP120" s="200"/>
      <c r="SVQ120" s="200"/>
      <c r="SVR120" s="200"/>
      <c r="SVS120" s="200"/>
      <c r="SVT120" s="200"/>
      <c r="SVU120" s="200"/>
      <c r="SVV120" s="200"/>
      <c r="SVW120" s="200"/>
      <c r="SVX120" s="200"/>
      <c r="SVY120" s="200"/>
      <c r="SVZ120" s="200"/>
      <c r="SWA120" s="200"/>
      <c r="SWB120" s="200"/>
      <c r="SWC120" s="200"/>
      <c r="SWD120" s="200"/>
      <c r="SWE120" s="200"/>
      <c r="SWF120" s="200"/>
      <c r="SWG120" s="200"/>
      <c r="SWH120" s="200"/>
      <c r="SWI120" s="200"/>
      <c r="SWJ120" s="200"/>
      <c r="SWK120" s="200"/>
      <c r="SWL120" s="200"/>
      <c r="SWM120" s="200"/>
      <c r="SWN120" s="200"/>
      <c r="SWO120" s="200"/>
      <c r="SWP120" s="200"/>
      <c r="SWQ120" s="200"/>
      <c r="SWR120" s="200"/>
      <c r="SWS120" s="200"/>
      <c r="SWT120" s="200"/>
      <c r="SWU120" s="200"/>
      <c r="SWV120" s="200"/>
      <c r="SWW120" s="200"/>
      <c r="SWX120" s="200"/>
      <c r="SWY120" s="200"/>
      <c r="SWZ120" s="200"/>
      <c r="SXA120" s="200"/>
      <c r="SXB120" s="200"/>
      <c r="SXC120" s="200"/>
      <c r="SXD120" s="200"/>
      <c r="SXE120" s="200"/>
      <c r="SXF120" s="200"/>
      <c r="SXG120" s="200"/>
      <c r="SXH120" s="200"/>
      <c r="SXI120" s="200"/>
      <c r="SXJ120" s="200"/>
      <c r="SXK120" s="200"/>
      <c r="SXL120" s="200"/>
      <c r="SXM120" s="200"/>
      <c r="SXN120" s="200"/>
      <c r="SXO120" s="200"/>
      <c r="SXP120" s="200"/>
      <c r="SXQ120" s="200"/>
      <c r="SXR120" s="200"/>
      <c r="SXS120" s="200"/>
      <c r="SXT120" s="200"/>
      <c r="SXU120" s="200"/>
      <c r="SXV120" s="200"/>
      <c r="SXW120" s="200"/>
      <c r="SXX120" s="200"/>
      <c r="SXY120" s="200"/>
      <c r="SXZ120" s="200"/>
      <c r="SYA120" s="200"/>
      <c r="SYB120" s="200"/>
      <c r="SYC120" s="200"/>
      <c r="SYD120" s="200"/>
      <c r="SYE120" s="200"/>
      <c r="SYF120" s="200"/>
      <c r="SYG120" s="200"/>
      <c r="SYH120" s="200"/>
      <c r="SYI120" s="200"/>
      <c r="SYJ120" s="200"/>
      <c r="SYK120" s="200"/>
      <c r="SYL120" s="200"/>
      <c r="SYM120" s="200"/>
      <c r="SYN120" s="200"/>
      <c r="SYO120" s="200"/>
      <c r="SYP120" s="200"/>
      <c r="SYQ120" s="200"/>
      <c r="SYR120" s="200"/>
      <c r="SYS120" s="200"/>
      <c r="SYT120" s="200"/>
      <c r="SYU120" s="200"/>
      <c r="SYV120" s="200"/>
      <c r="SYW120" s="200"/>
      <c r="SYX120" s="200"/>
      <c r="SYY120" s="200"/>
      <c r="SYZ120" s="200"/>
      <c r="SZA120" s="200"/>
      <c r="SZB120" s="200"/>
      <c r="SZC120" s="200"/>
      <c r="SZD120" s="200"/>
      <c r="SZE120" s="200"/>
      <c r="SZF120" s="200"/>
      <c r="SZG120" s="200"/>
      <c r="SZH120" s="200"/>
      <c r="SZI120" s="200"/>
      <c r="SZJ120" s="200"/>
      <c r="SZK120" s="200"/>
      <c r="SZL120" s="200"/>
      <c r="SZM120" s="200"/>
      <c r="SZN120" s="200"/>
      <c r="SZO120" s="200"/>
      <c r="SZP120" s="200"/>
      <c r="SZQ120" s="200"/>
      <c r="SZR120" s="200"/>
      <c r="SZS120" s="200"/>
      <c r="SZT120" s="200"/>
      <c r="SZU120" s="200"/>
      <c r="SZV120" s="200"/>
      <c r="SZW120" s="200"/>
      <c r="SZX120" s="200"/>
      <c r="SZY120" s="200"/>
      <c r="SZZ120" s="200"/>
      <c r="TAA120" s="200"/>
      <c r="TAB120" s="200"/>
      <c r="TAC120" s="200"/>
      <c r="TAD120" s="200"/>
      <c r="TAE120" s="200"/>
      <c r="TAF120" s="200"/>
      <c r="TAG120" s="200"/>
      <c r="TAH120" s="200"/>
      <c r="TAI120" s="200"/>
      <c r="TAJ120" s="200"/>
      <c r="TAK120" s="200"/>
      <c r="TAL120" s="200"/>
      <c r="TAM120" s="200"/>
      <c r="TAN120" s="200"/>
      <c r="TAO120" s="200"/>
      <c r="TAP120" s="200"/>
      <c r="TAQ120" s="200"/>
      <c r="TAR120" s="200"/>
      <c r="TAS120" s="200"/>
      <c r="TAT120" s="200"/>
      <c r="TAU120" s="200"/>
      <c r="TAV120" s="200"/>
      <c r="TAW120" s="200"/>
      <c r="TAX120" s="200"/>
      <c r="TAY120" s="200"/>
      <c r="TAZ120" s="200"/>
      <c r="TBA120" s="200"/>
      <c r="TBB120" s="200"/>
      <c r="TBC120" s="200"/>
      <c r="TBD120" s="200"/>
      <c r="TBE120" s="200"/>
      <c r="TBF120" s="200"/>
      <c r="TBG120" s="200"/>
      <c r="TBH120" s="200"/>
      <c r="TBI120" s="200"/>
      <c r="TBJ120" s="200"/>
      <c r="TBK120" s="200"/>
      <c r="TBL120" s="200"/>
      <c r="TBM120" s="200"/>
      <c r="TBN120" s="200"/>
      <c r="TBO120" s="200"/>
      <c r="TBP120" s="200"/>
      <c r="TBQ120" s="200"/>
      <c r="TBR120" s="200"/>
      <c r="TBS120" s="200"/>
      <c r="TBT120" s="200"/>
      <c r="TBU120" s="200"/>
      <c r="TBV120" s="200"/>
      <c r="TBW120" s="200"/>
      <c r="TBX120" s="200"/>
      <c r="TBY120" s="200"/>
      <c r="TBZ120" s="200"/>
      <c r="TCA120" s="200"/>
      <c r="TCB120" s="200"/>
      <c r="TCC120" s="200"/>
      <c r="TCD120" s="200"/>
      <c r="TCE120" s="200"/>
      <c r="TCF120" s="200"/>
      <c r="TCG120" s="200"/>
      <c r="TCH120" s="200"/>
      <c r="TCI120" s="200"/>
      <c r="TCJ120" s="200"/>
      <c r="TCK120" s="200"/>
      <c r="TCL120" s="200"/>
      <c r="TCM120" s="200"/>
      <c r="TCN120" s="200"/>
      <c r="TCO120" s="200"/>
      <c r="TCP120" s="200"/>
      <c r="TCQ120" s="200"/>
      <c r="TCR120" s="200"/>
      <c r="TCS120" s="200"/>
      <c r="TCT120" s="200"/>
      <c r="TCU120" s="200"/>
      <c r="TCV120" s="200"/>
      <c r="TCW120" s="200"/>
      <c r="TCX120" s="200"/>
      <c r="TCY120" s="200"/>
      <c r="TCZ120" s="200"/>
      <c r="TDA120" s="200"/>
      <c r="TDB120" s="200"/>
      <c r="TDC120" s="200"/>
      <c r="TDD120" s="200"/>
      <c r="TDE120" s="200"/>
      <c r="TDF120" s="200"/>
      <c r="TDG120" s="200"/>
      <c r="TDH120" s="200"/>
      <c r="TDI120" s="200"/>
      <c r="TDJ120" s="200"/>
      <c r="TDK120" s="200"/>
      <c r="TDL120" s="200"/>
      <c r="TDM120" s="200"/>
      <c r="TDN120" s="200"/>
      <c r="TDO120" s="200"/>
      <c r="TDP120" s="200"/>
      <c r="TDQ120" s="200"/>
      <c r="TDR120" s="200"/>
      <c r="TDS120" s="200"/>
      <c r="TDT120" s="200"/>
      <c r="TDU120" s="200"/>
      <c r="TDV120" s="200"/>
      <c r="TDW120" s="200"/>
      <c r="TDX120" s="200"/>
      <c r="TDY120" s="200"/>
      <c r="TDZ120" s="200"/>
      <c r="TEA120" s="200"/>
      <c r="TEB120" s="200"/>
      <c r="TEC120" s="200"/>
      <c r="TED120" s="200"/>
      <c r="TEE120" s="200"/>
      <c r="TEF120" s="200"/>
      <c r="TEG120" s="200"/>
      <c r="TEH120" s="200"/>
      <c r="TEI120" s="200"/>
      <c r="TEJ120" s="200"/>
      <c r="TEK120" s="200"/>
      <c r="TEL120" s="200"/>
      <c r="TEM120" s="200"/>
      <c r="TEN120" s="200"/>
      <c r="TEO120" s="200"/>
      <c r="TEP120" s="200"/>
      <c r="TEQ120" s="200"/>
      <c r="TER120" s="200"/>
      <c r="TES120" s="200"/>
      <c r="TET120" s="200"/>
      <c r="TEU120" s="200"/>
      <c r="TEV120" s="200"/>
      <c r="TEW120" s="200"/>
      <c r="TEX120" s="200"/>
      <c r="TEY120" s="200"/>
      <c r="TEZ120" s="200"/>
      <c r="TFA120" s="200"/>
      <c r="TFB120" s="200"/>
      <c r="TFC120" s="200"/>
      <c r="TFD120" s="200"/>
      <c r="TFE120" s="200"/>
      <c r="TFF120" s="200"/>
      <c r="TFG120" s="200"/>
      <c r="TFH120" s="200"/>
      <c r="TFI120" s="200"/>
      <c r="TFJ120" s="200"/>
      <c r="TFK120" s="200"/>
      <c r="TFL120" s="200"/>
      <c r="TFM120" s="200"/>
      <c r="TFN120" s="200"/>
      <c r="TFO120" s="200"/>
      <c r="TFP120" s="200"/>
      <c r="TFQ120" s="200"/>
      <c r="TFR120" s="200"/>
      <c r="TFS120" s="200"/>
      <c r="TFT120" s="200"/>
      <c r="TFU120" s="200"/>
      <c r="TFV120" s="200"/>
      <c r="TFW120" s="200"/>
      <c r="TFX120" s="200"/>
      <c r="TFY120" s="200"/>
      <c r="TFZ120" s="200"/>
      <c r="TGA120" s="200"/>
      <c r="TGB120" s="200"/>
      <c r="TGC120" s="200"/>
      <c r="TGD120" s="200"/>
      <c r="TGE120" s="200"/>
      <c r="TGF120" s="200"/>
      <c r="TGG120" s="200"/>
      <c r="TGH120" s="200"/>
      <c r="TGI120" s="200"/>
      <c r="TGJ120" s="200"/>
      <c r="TGK120" s="200"/>
      <c r="TGL120" s="200"/>
      <c r="TGM120" s="200"/>
      <c r="TGN120" s="200"/>
      <c r="TGO120" s="200"/>
      <c r="TGP120" s="200"/>
      <c r="TGQ120" s="200"/>
      <c r="TGR120" s="200"/>
      <c r="TGS120" s="200"/>
      <c r="TGT120" s="200"/>
      <c r="TGU120" s="200"/>
      <c r="TGV120" s="200"/>
      <c r="TGW120" s="200"/>
      <c r="TGX120" s="200"/>
      <c r="TGY120" s="200"/>
      <c r="TGZ120" s="200"/>
      <c r="THA120" s="200"/>
      <c r="THB120" s="200"/>
      <c r="THC120" s="200"/>
      <c r="THD120" s="200"/>
      <c r="THE120" s="200"/>
      <c r="THF120" s="200"/>
      <c r="THG120" s="200"/>
      <c r="THH120" s="200"/>
      <c r="THI120" s="200"/>
      <c r="THJ120" s="200"/>
      <c r="THK120" s="200"/>
      <c r="THL120" s="200"/>
      <c r="THM120" s="200"/>
      <c r="THN120" s="200"/>
      <c r="THO120" s="200"/>
      <c r="THP120" s="200"/>
      <c r="THQ120" s="200"/>
      <c r="THR120" s="200"/>
      <c r="THS120" s="200"/>
      <c r="THT120" s="200"/>
      <c r="THU120" s="200"/>
      <c r="THV120" s="200"/>
      <c r="THW120" s="200"/>
      <c r="THX120" s="200"/>
      <c r="THY120" s="200"/>
      <c r="THZ120" s="200"/>
      <c r="TIA120" s="200"/>
      <c r="TIB120" s="200"/>
      <c r="TIC120" s="200"/>
      <c r="TID120" s="200"/>
      <c r="TIE120" s="200"/>
      <c r="TIF120" s="200"/>
      <c r="TIG120" s="200"/>
      <c r="TIH120" s="200"/>
      <c r="TII120" s="200"/>
      <c r="TIJ120" s="200"/>
      <c r="TIK120" s="200"/>
      <c r="TIL120" s="200"/>
      <c r="TIM120" s="200"/>
      <c r="TIN120" s="200"/>
      <c r="TIO120" s="200"/>
      <c r="TIP120" s="200"/>
      <c r="TIQ120" s="200"/>
      <c r="TIR120" s="200"/>
      <c r="TIS120" s="200"/>
      <c r="TIT120" s="200"/>
      <c r="TIU120" s="200"/>
      <c r="TIV120" s="200"/>
      <c r="TIW120" s="200"/>
      <c r="TIX120" s="200"/>
      <c r="TIY120" s="200"/>
      <c r="TIZ120" s="200"/>
      <c r="TJA120" s="200"/>
      <c r="TJB120" s="200"/>
      <c r="TJC120" s="200"/>
      <c r="TJD120" s="200"/>
      <c r="TJE120" s="200"/>
      <c r="TJF120" s="200"/>
      <c r="TJG120" s="200"/>
      <c r="TJH120" s="200"/>
      <c r="TJI120" s="200"/>
      <c r="TJJ120" s="200"/>
      <c r="TJK120" s="200"/>
      <c r="TJL120" s="200"/>
      <c r="TJM120" s="200"/>
      <c r="TJN120" s="200"/>
      <c r="TJO120" s="200"/>
      <c r="TJP120" s="200"/>
      <c r="TJQ120" s="200"/>
      <c r="TJR120" s="200"/>
      <c r="TJS120" s="200"/>
      <c r="TJT120" s="200"/>
      <c r="TJU120" s="200"/>
      <c r="TJV120" s="200"/>
      <c r="TJW120" s="200"/>
      <c r="TJX120" s="200"/>
      <c r="TJY120" s="200"/>
      <c r="TJZ120" s="200"/>
      <c r="TKA120" s="200"/>
      <c r="TKB120" s="200"/>
      <c r="TKC120" s="200"/>
      <c r="TKD120" s="200"/>
      <c r="TKE120" s="200"/>
      <c r="TKF120" s="200"/>
      <c r="TKG120" s="200"/>
      <c r="TKH120" s="200"/>
      <c r="TKI120" s="200"/>
      <c r="TKJ120" s="200"/>
      <c r="TKK120" s="200"/>
      <c r="TKL120" s="200"/>
      <c r="TKM120" s="200"/>
      <c r="TKN120" s="200"/>
      <c r="TKO120" s="200"/>
      <c r="TKP120" s="200"/>
      <c r="TKQ120" s="200"/>
      <c r="TKR120" s="200"/>
      <c r="TKS120" s="200"/>
      <c r="TKT120" s="200"/>
      <c r="TKU120" s="200"/>
      <c r="TKV120" s="200"/>
      <c r="TKW120" s="200"/>
      <c r="TKX120" s="200"/>
      <c r="TKY120" s="200"/>
      <c r="TKZ120" s="200"/>
      <c r="TLA120" s="200"/>
      <c r="TLB120" s="200"/>
      <c r="TLC120" s="200"/>
      <c r="TLD120" s="200"/>
      <c r="TLE120" s="200"/>
      <c r="TLF120" s="200"/>
      <c r="TLG120" s="200"/>
      <c r="TLH120" s="200"/>
      <c r="TLI120" s="200"/>
      <c r="TLJ120" s="200"/>
      <c r="TLK120" s="200"/>
      <c r="TLL120" s="200"/>
      <c r="TLM120" s="200"/>
      <c r="TLN120" s="200"/>
      <c r="TLO120" s="200"/>
      <c r="TLP120" s="200"/>
      <c r="TLQ120" s="200"/>
      <c r="TLR120" s="200"/>
      <c r="TLS120" s="200"/>
      <c r="TLT120" s="200"/>
      <c r="TLU120" s="200"/>
      <c r="TLV120" s="200"/>
      <c r="TLW120" s="200"/>
      <c r="TLX120" s="200"/>
      <c r="TLY120" s="200"/>
      <c r="TLZ120" s="200"/>
      <c r="TMA120" s="200"/>
      <c r="TMB120" s="200"/>
      <c r="TMC120" s="200"/>
      <c r="TMD120" s="200"/>
      <c r="TME120" s="200"/>
      <c r="TMF120" s="200"/>
      <c r="TMG120" s="200"/>
      <c r="TMH120" s="200"/>
      <c r="TMI120" s="200"/>
      <c r="TMJ120" s="200"/>
      <c r="TMK120" s="200"/>
      <c r="TML120" s="200"/>
      <c r="TMM120" s="200"/>
      <c r="TMN120" s="200"/>
      <c r="TMO120" s="200"/>
      <c r="TMP120" s="200"/>
      <c r="TMQ120" s="200"/>
      <c r="TMR120" s="200"/>
      <c r="TMS120" s="200"/>
      <c r="TMT120" s="200"/>
      <c r="TMU120" s="200"/>
      <c r="TMV120" s="200"/>
      <c r="TMW120" s="200"/>
      <c r="TMX120" s="200"/>
      <c r="TMY120" s="200"/>
      <c r="TMZ120" s="200"/>
      <c r="TNA120" s="200"/>
      <c r="TNB120" s="200"/>
      <c r="TNC120" s="200"/>
      <c r="TND120" s="200"/>
      <c r="TNE120" s="200"/>
      <c r="TNF120" s="200"/>
      <c r="TNG120" s="200"/>
      <c r="TNH120" s="200"/>
      <c r="TNI120" s="200"/>
      <c r="TNJ120" s="200"/>
      <c r="TNK120" s="200"/>
      <c r="TNL120" s="200"/>
      <c r="TNM120" s="200"/>
      <c r="TNN120" s="200"/>
      <c r="TNO120" s="200"/>
      <c r="TNP120" s="200"/>
      <c r="TNQ120" s="200"/>
      <c r="TNR120" s="200"/>
      <c r="TNS120" s="200"/>
      <c r="TNT120" s="200"/>
      <c r="TNU120" s="200"/>
      <c r="TNV120" s="200"/>
      <c r="TNW120" s="200"/>
      <c r="TNX120" s="200"/>
      <c r="TNY120" s="200"/>
      <c r="TNZ120" s="200"/>
      <c r="TOA120" s="200"/>
      <c r="TOB120" s="200"/>
      <c r="TOC120" s="200"/>
      <c r="TOD120" s="200"/>
      <c r="TOE120" s="200"/>
      <c r="TOF120" s="200"/>
      <c r="TOG120" s="200"/>
      <c r="TOH120" s="200"/>
      <c r="TOI120" s="200"/>
      <c r="TOJ120" s="200"/>
      <c r="TOK120" s="200"/>
      <c r="TOL120" s="200"/>
      <c r="TOM120" s="200"/>
      <c r="TON120" s="200"/>
      <c r="TOO120" s="200"/>
      <c r="TOP120" s="200"/>
      <c r="TOQ120" s="200"/>
      <c r="TOR120" s="200"/>
      <c r="TOS120" s="200"/>
      <c r="TOT120" s="200"/>
      <c r="TOU120" s="200"/>
      <c r="TOV120" s="200"/>
      <c r="TOW120" s="200"/>
      <c r="TOX120" s="200"/>
      <c r="TOY120" s="200"/>
      <c r="TOZ120" s="200"/>
      <c r="TPA120" s="200"/>
      <c r="TPB120" s="200"/>
      <c r="TPC120" s="200"/>
      <c r="TPD120" s="200"/>
      <c r="TPE120" s="200"/>
      <c r="TPF120" s="200"/>
      <c r="TPG120" s="200"/>
      <c r="TPH120" s="200"/>
      <c r="TPI120" s="200"/>
      <c r="TPJ120" s="200"/>
      <c r="TPK120" s="200"/>
      <c r="TPL120" s="200"/>
      <c r="TPM120" s="200"/>
      <c r="TPN120" s="200"/>
      <c r="TPO120" s="200"/>
      <c r="TPP120" s="200"/>
      <c r="TPQ120" s="200"/>
      <c r="TPR120" s="200"/>
      <c r="TPS120" s="200"/>
      <c r="TPT120" s="200"/>
      <c r="TPU120" s="200"/>
      <c r="TPV120" s="200"/>
      <c r="TPW120" s="200"/>
      <c r="TPX120" s="200"/>
      <c r="TPY120" s="200"/>
      <c r="TPZ120" s="200"/>
      <c r="TQA120" s="200"/>
      <c r="TQB120" s="200"/>
      <c r="TQC120" s="200"/>
      <c r="TQD120" s="200"/>
      <c r="TQE120" s="200"/>
      <c r="TQF120" s="200"/>
      <c r="TQG120" s="200"/>
      <c r="TQH120" s="200"/>
      <c r="TQI120" s="200"/>
      <c r="TQJ120" s="200"/>
      <c r="TQK120" s="200"/>
      <c r="TQL120" s="200"/>
      <c r="TQM120" s="200"/>
      <c r="TQN120" s="200"/>
      <c r="TQO120" s="200"/>
      <c r="TQP120" s="200"/>
      <c r="TQQ120" s="200"/>
      <c r="TQR120" s="200"/>
      <c r="TQS120" s="200"/>
      <c r="TQT120" s="200"/>
      <c r="TQU120" s="200"/>
      <c r="TQV120" s="200"/>
      <c r="TQW120" s="200"/>
      <c r="TQX120" s="200"/>
      <c r="TQY120" s="200"/>
      <c r="TQZ120" s="200"/>
      <c r="TRA120" s="200"/>
      <c r="TRB120" s="200"/>
      <c r="TRC120" s="200"/>
      <c r="TRD120" s="200"/>
      <c r="TRE120" s="200"/>
      <c r="TRF120" s="200"/>
      <c r="TRG120" s="200"/>
      <c r="TRH120" s="200"/>
      <c r="TRI120" s="200"/>
      <c r="TRJ120" s="200"/>
      <c r="TRK120" s="200"/>
      <c r="TRL120" s="200"/>
      <c r="TRM120" s="200"/>
      <c r="TRN120" s="200"/>
      <c r="TRO120" s="200"/>
      <c r="TRP120" s="200"/>
      <c r="TRQ120" s="200"/>
      <c r="TRR120" s="200"/>
      <c r="TRS120" s="200"/>
      <c r="TRT120" s="200"/>
      <c r="TRU120" s="200"/>
      <c r="TRV120" s="200"/>
      <c r="TRW120" s="200"/>
      <c r="TRX120" s="200"/>
      <c r="TRY120" s="200"/>
      <c r="TRZ120" s="200"/>
      <c r="TSA120" s="200"/>
      <c r="TSB120" s="200"/>
      <c r="TSC120" s="200"/>
      <c r="TSD120" s="200"/>
      <c r="TSE120" s="200"/>
      <c r="TSF120" s="200"/>
      <c r="TSG120" s="200"/>
      <c r="TSH120" s="200"/>
      <c r="TSI120" s="200"/>
      <c r="TSJ120" s="200"/>
      <c r="TSK120" s="200"/>
      <c r="TSL120" s="200"/>
      <c r="TSM120" s="200"/>
      <c r="TSN120" s="200"/>
      <c r="TSO120" s="200"/>
      <c r="TSP120" s="200"/>
      <c r="TSQ120" s="200"/>
      <c r="TSR120" s="200"/>
      <c r="TSS120" s="200"/>
      <c r="TST120" s="200"/>
      <c r="TSU120" s="200"/>
      <c r="TSV120" s="200"/>
      <c r="TSW120" s="200"/>
      <c r="TSX120" s="200"/>
      <c r="TSY120" s="200"/>
      <c r="TSZ120" s="200"/>
      <c r="TTA120" s="200"/>
      <c r="TTB120" s="200"/>
      <c r="TTC120" s="200"/>
      <c r="TTD120" s="200"/>
      <c r="TTE120" s="200"/>
      <c r="TTF120" s="200"/>
      <c r="TTG120" s="200"/>
      <c r="TTH120" s="200"/>
      <c r="TTI120" s="200"/>
      <c r="TTJ120" s="200"/>
      <c r="TTK120" s="200"/>
      <c r="TTL120" s="200"/>
      <c r="TTM120" s="200"/>
      <c r="TTN120" s="200"/>
      <c r="TTO120" s="200"/>
      <c r="TTP120" s="200"/>
      <c r="TTQ120" s="200"/>
      <c r="TTR120" s="200"/>
      <c r="TTS120" s="200"/>
      <c r="TTT120" s="200"/>
      <c r="TTU120" s="200"/>
      <c r="TTV120" s="200"/>
      <c r="TTW120" s="200"/>
      <c r="TTX120" s="200"/>
      <c r="TTY120" s="200"/>
      <c r="TTZ120" s="200"/>
      <c r="TUA120" s="200"/>
      <c r="TUB120" s="200"/>
      <c r="TUC120" s="200"/>
      <c r="TUD120" s="200"/>
      <c r="TUE120" s="200"/>
      <c r="TUF120" s="200"/>
      <c r="TUG120" s="200"/>
      <c r="TUH120" s="200"/>
      <c r="TUI120" s="200"/>
      <c r="TUJ120" s="200"/>
      <c r="TUK120" s="200"/>
      <c r="TUL120" s="200"/>
      <c r="TUM120" s="200"/>
      <c r="TUN120" s="200"/>
      <c r="TUO120" s="200"/>
      <c r="TUP120" s="200"/>
      <c r="TUQ120" s="200"/>
      <c r="TUR120" s="200"/>
      <c r="TUS120" s="200"/>
      <c r="TUT120" s="200"/>
      <c r="TUU120" s="200"/>
      <c r="TUV120" s="200"/>
      <c r="TUW120" s="200"/>
      <c r="TUX120" s="200"/>
      <c r="TUY120" s="200"/>
      <c r="TUZ120" s="200"/>
      <c r="TVA120" s="200"/>
      <c r="TVB120" s="200"/>
      <c r="TVC120" s="200"/>
      <c r="TVD120" s="200"/>
      <c r="TVE120" s="200"/>
      <c r="TVF120" s="200"/>
      <c r="TVG120" s="200"/>
      <c r="TVH120" s="200"/>
      <c r="TVI120" s="200"/>
      <c r="TVJ120" s="200"/>
      <c r="TVK120" s="200"/>
      <c r="TVL120" s="200"/>
      <c r="TVM120" s="200"/>
      <c r="TVN120" s="200"/>
      <c r="TVO120" s="200"/>
      <c r="TVP120" s="200"/>
      <c r="TVQ120" s="200"/>
      <c r="TVR120" s="200"/>
      <c r="TVS120" s="200"/>
      <c r="TVT120" s="200"/>
      <c r="TVU120" s="200"/>
      <c r="TVV120" s="200"/>
      <c r="TVW120" s="200"/>
      <c r="TVX120" s="200"/>
      <c r="TVY120" s="200"/>
      <c r="TVZ120" s="200"/>
      <c r="TWA120" s="200"/>
      <c r="TWB120" s="200"/>
      <c r="TWC120" s="200"/>
      <c r="TWD120" s="200"/>
      <c r="TWE120" s="200"/>
      <c r="TWF120" s="200"/>
      <c r="TWG120" s="200"/>
      <c r="TWH120" s="200"/>
      <c r="TWI120" s="200"/>
      <c r="TWJ120" s="200"/>
      <c r="TWK120" s="200"/>
      <c r="TWL120" s="200"/>
      <c r="TWM120" s="200"/>
      <c r="TWN120" s="200"/>
      <c r="TWO120" s="200"/>
      <c r="TWP120" s="200"/>
      <c r="TWQ120" s="200"/>
      <c r="TWR120" s="200"/>
      <c r="TWS120" s="200"/>
      <c r="TWT120" s="200"/>
      <c r="TWU120" s="200"/>
      <c r="TWV120" s="200"/>
      <c r="TWW120" s="200"/>
      <c r="TWX120" s="200"/>
      <c r="TWY120" s="200"/>
      <c r="TWZ120" s="200"/>
      <c r="TXA120" s="200"/>
      <c r="TXB120" s="200"/>
      <c r="TXC120" s="200"/>
      <c r="TXD120" s="200"/>
      <c r="TXE120" s="200"/>
      <c r="TXF120" s="200"/>
      <c r="TXG120" s="200"/>
      <c r="TXH120" s="200"/>
      <c r="TXI120" s="200"/>
      <c r="TXJ120" s="200"/>
      <c r="TXK120" s="200"/>
      <c r="TXL120" s="200"/>
      <c r="TXM120" s="200"/>
      <c r="TXN120" s="200"/>
      <c r="TXO120" s="200"/>
      <c r="TXP120" s="200"/>
      <c r="TXQ120" s="200"/>
      <c r="TXR120" s="200"/>
      <c r="TXS120" s="200"/>
      <c r="TXT120" s="200"/>
      <c r="TXU120" s="200"/>
      <c r="TXV120" s="200"/>
      <c r="TXW120" s="200"/>
      <c r="TXX120" s="200"/>
      <c r="TXY120" s="200"/>
      <c r="TXZ120" s="200"/>
      <c r="TYA120" s="200"/>
      <c r="TYB120" s="200"/>
      <c r="TYC120" s="200"/>
      <c r="TYD120" s="200"/>
      <c r="TYE120" s="200"/>
      <c r="TYF120" s="200"/>
      <c r="TYG120" s="200"/>
      <c r="TYH120" s="200"/>
      <c r="TYI120" s="200"/>
      <c r="TYJ120" s="200"/>
      <c r="TYK120" s="200"/>
      <c r="TYL120" s="200"/>
      <c r="TYM120" s="200"/>
      <c r="TYN120" s="200"/>
      <c r="TYO120" s="200"/>
      <c r="TYP120" s="200"/>
      <c r="TYQ120" s="200"/>
      <c r="TYR120" s="200"/>
      <c r="TYS120" s="200"/>
      <c r="TYT120" s="200"/>
      <c r="TYU120" s="200"/>
      <c r="TYV120" s="200"/>
      <c r="TYW120" s="200"/>
      <c r="TYX120" s="200"/>
      <c r="TYY120" s="200"/>
      <c r="TYZ120" s="200"/>
      <c r="TZA120" s="200"/>
      <c r="TZB120" s="200"/>
      <c r="TZC120" s="200"/>
      <c r="TZD120" s="200"/>
      <c r="TZE120" s="200"/>
      <c r="TZF120" s="200"/>
      <c r="TZG120" s="200"/>
      <c r="TZH120" s="200"/>
      <c r="TZI120" s="200"/>
      <c r="TZJ120" s="200"/>
      <c r="TZK120" s="200"/>
      <c r="TZL120" s="200"/>
      <c r="TZM120" s="200"/>
      <c r="TZN120" s="200"/>
      <c r="TZO120" s="200"/>
      <c r="TZP120" s="200"/>
      <c r="TZQ120" s="200"/>
      <c r="TZR120" s="200"/>
      <c r="TZS120" s="200"/>
      <c r="TZT120" s="200"/>
      <c r="TZU120" s="200"/>
      <c r="TZV120" s="200"/>
      <c r="TZW120" s="200"/>
      <c r="TZX120" s="200"/>
      <c r="TZY120" s="200"/>
      <c r="TZZ120" s="200"/>
      <c r="UAA120" s="200"/>
      <c r="UAB120" s="200"/>
      <c r="UAC120" s="200"/>
      <c r="UAD120" s="200"/>
      <c r="UAE120" s="200"/>
      <c r="UAF120" s="200"/>
      <c r="UAG120" s="200"/>
      <c r="UAH120" s="200"/>
      <c r="UAI120" s="200"/>
      <c r="UAJ120" s="200"/>
      <c r="UAK120" s="200"/>
      <c r="UAL120" s="200"/>
      <c r="UAM120" s="200"/>
      <c r="UAN120" s="200"/>
      <c r="UAO120" s="200"/>
      <c r="UAP120" s="200"/>
      <c r="UAQ120" s="200"/>
      <c r="UAR120" s="200"/>
      <c r="UAS120" s="200"/>
      <c r="UAT120" s="200"/>
      <c r="UAU120" s="200"/>
      <c r="UAV120" s="200"/>
      <c r="UAW120" s="200"/>
      <c r="UAX120" s="200"/>
      <c r="UAY120" s="200"/>
      <c r="UAZ120" s="200"/>
      <c r="UBA120" s="200"/>
      <c r="UBB120" s="200"/>
      <c r="UBC120" s="200"/>
      <c r="UBD120" s="200"/>
      <c r="UBE120" s="200"/>
      <c r="UBF120" s="200"/>
      <c r="UBG120" s="200"/>
      <c r="UBH120" s="200"/>
      <c r="UBI120" s="200"/>
      <c r="UBJ120" s="200"/>
      <c r="UBK120" s="200"/>
      <c r="UBL120" s="200"/>
      <c r="UBM120" s="200"/>
      <c r="UBN120" s="200"/>
      <c r="UBO120" s="200"/>
      <c r="UBP120" s="200"/>
      <c r="UBQ120" s="200"/>
      <c r="UBR120" s="200"/>
      <c r="UBS120" s="200"/>
      <c r="UBT120" s="200"/>
      <c r="UBU120" s="200"/>
      <c r="UBV120" s="200"/>
      <c r="UBW120" s="200"/>
      <c r="UBX120" s="200"/>
      <c r="UBY120" s="200"/>
      <c r="UBZ120" s="200"/>
      <c r="UCA120" s="200"/>
      <c r="UCB120" s="200"/>
      <c r="UCC120" s="200"/>
      <c r="UCD120" s="200"/>
      <c r="UCE120" s="200"/>
      <c r="UCF120" s="200"/>
      <c r="UCG120" s="200"/>
      <c r="UCH120" s="200"/>
      <c r="UCI120" s="200"/>
      <c r="UCJ120" s="200"/>
      <c r="UCK120" s="200"/>
      <c r="UCL120" s="200"/>
      <c r="UCM120" s="200"/>
      <c r="UCN120" s="200"/>
      <c r="UCO120" s="200"/>
      <c r="UCP120" s="200"/>
      <c r="UCQ120" s="200"/>
      <c r="UCR120" s="200"/>
      <c r="UCS120" s="200"/>
      <c r="UCT120" s="200"/>
      <c r="UCU120" s="200"/>
      <c r="UCV120" s="200"/>
      <c r="UCW120" s="200"/>
      <c r="UCX120" s="200"/>
      <c r="UCY120" s="200"/>
      <c r="UCZ120" s="200"/>
      <c r="UDA120" s="200"/>
      <c r="UDB120" s="200"/>
      <c r="UDC120" s="200"/>
      <c r="UDD120" s="200"/>
      <c r="UDE120" s="200"/>
      <c r="UDF120" s="200"/>
      <c r="UDG120" s="200"/>
      <c r="UDH120" s="200"/>
      <c r="UDI120" s="200"/>
      <c r="UDJ120" s="200"/>
      <c r="UDK120" s="200"/>
      <c r="UDL120" s="200"/>
      <c r="UDM120" s="200"/>
      <c r="UDN120" s="200"/>
      <c r="UDO120" s="200"/>
      <c r="UDP120" s="200"/>
      <c r="UDQ120" s="200"/>
      <c r="UDR120" s="200"/>
      <c r="UDS120" s="200"/>
      <c r="UDT120" s="200"/>
      <c r="UDU120" s="200"/>
      <c r="UDV120" s="200"/>
      <c r="UDW120" s="200"/>
      <c r="UDX120" s="200"/>
      <c r="UDY120" s="200"/>
      <c r="UDZ120" s="200"/>
      <c r="UEA120" s="200"/>
      <c r="UEB120" s="200"/>
      <c r="UEC120" s="200"/>
      <c r="UED120" s="200"/>
      <c r="UEE120" s="200"/>
      <c r="UEF120" s="200"/>
      <c r="UEG120" s="200"/>
      <c r="UEH120" s="200"/>
      <c r="UEI120" s="200"/>
      <c r="UEJ120" s="200"/>
      <c r="UEK120" s="200"/>
      <c r="UEL120" s="200"/>
      <c r="UEM120" s="200"/>
      <c r="UEN120" s="200"/>
      <c r="UEO120" s="200"/>
      <c r="UEP120" s="200"/>
      <c r="UEQ120" s="200"/>
      <c r="UER120" s="200"/>
      <c r="UES120" s="200"/>
      <c r="UET120" s="200"/>
      <c r="UEU120" s="200"/>
      <c r="UEV120" s="200"/>
      <c r="UEW120" s="200"/>
      <c r="UEX120" s="200"/>
      <c r="UEY120" s="200"/>
      <c r="UEZ120" s="200"/>
      <c r="UFA120" s="200"/>
      <c r="UFB120" s="200"/>
      <c r="UFC120" s="200"/>
      <c r="UFD120" s="200"/>
      <c r="UFE120" s="200"/>
      <c r="UFF120" s="200"/>
      <c r="UFG120" s="200"/>
      <c r="UFH120" s="200"/>
      <c r="UFI120" s="200"/>
      <c r="UFJ120" s="200"/>
      <c r="UFK120" s="200"/>
      <c r="UFL120" s="200"/>
      <c r="UFM120" s="200"/>
      <c r="UFN120" s="200"/>
      <c r="UFO120" s="200"/>
      <c r="UFP120" s="200"/>
      <c r="UFQ120" s="200"/>
      <c r="UFR120" s="200"/>
      <c r="UFS120" s="200"/>
      <c r="UFT120" s="200"/>
      <c r="UFU120" s="200"/>
      <c r="UFV120" s="200"/>
      <c r="UFW120" s="200"/>
      <c r="UFX120" s="200"/>
      <c r="UFY120" s="200"/>
      <c r="UFZ120" s="200"/>
      <c r="UGA120" s="200"/>
      <c r="UGB120" s="200"/>
      <c r="UGC120" s="200"/>
      <c r="UGD120" s="200"/>
      <c r="UGE120" s="200"/>
      <c r="UGF120" s="200"/>
      <c r="UGG120" s="200"/>
      <c r="UGH120" s="200"/>
      <c r="UGI120" s="200"/>
      <c r="UGJ120" s="200"/>
      <c r="UGK120" s="200"/>
      <c r="UGL120" s="200"/>
      <c r="UGM120" s="200"/>
      <c r="UGN120" s="200"/>
      <c r="UGO120" s="200"/>
      <c r="UGP120" s="200"/>
      <c r="UGQ120" s="200"/>
      <c r="UGR120" s="200"/>
      <c r="UGS120" s="200"/>
      <c r="UGT120" s="200"/>
      <c r="UGU120" s="200"/>
      <c r="UGV120" s="200"/>
      <c r="UGW120" s="200"/>
      <c r="UGX120" s="200"/>
      <c r="UGY120" s="200"/>
      <c r="UGZ120" s="200"/>
      <c r="UHA120" s="200"/>
      <c r="UHB120" s="200"/>
      <c r="UHC120" s="200"/>
      <c r="UHD120" s="200"/>
      <c r="UHE120" s="200"/>
      <c r="UHF120" s="200"/>
      <c r="UHG120" s="200"/>
      <c r="UHH120" s="200"/>
      <c r="UHI120" s="200"/>
      <c r="UHJ120" s="200"/>
      <c r="UHK120" s="200"/>
      <c r="UHL120" s="200"/>
      <c r="UHM120" s="200"/>
      <c r="UHN120" s="200"/>
      <c r="UHO120" s="200"/>
      <c r="UHP120" s="200"/>
      <c r="UHQ120" s="200"/>
      <c r="UHR120" s="200"/>
      <c r="UHS120" s="200"/>
      <c r="UHT120" s="200"/>
      <c r="UHU120" s="200"/>
      <c r="UHV120" s="200"/>
      <c r="UHW120" s="200"/>
      <c r="UHX120" s="200"/>
      <c r="UHY120" s="200"/>
      <c r="UHZ120" s="200"/>
      <c r="UIA120" s="200"/>
      <c r="UIB120" s="200"/>
      <c r="UIC120" s="200"/>
      <c r="UID120" s="200"/>
      <c r="UIE120" s="200"/>
      <c r="UIF120" s="200"/>
      <c r="UIG120" s="200"/>
      <c r="UIH120" s="200"/>
      <c r="UII120" s="200"/>
      <c r="UIJ120" s="200"/>
      <c r="UIK120" s="200"/>
      <c r="UIL120" s="200"/>
      <c r="UIM120" s="200"/>
      <c r="UIN120" s="200"/>
      <c r="UIO120" s="200"/>
      <c r="UIP120" s="200"/>
      <c r="UIQ120" s="200"/>
      <c r="UIR120" s="200"/>
      <c r="UIS120" s="200"/>
      <c r="UIT120" s="200"/>
      <c r="UIU120" s="200"/>
      <c r="UIV120" s="200"/>
      <c r="UIW120" s="200"/>
      <c r="UIX120" s="200"/>
      <c r="UIY120" s="200"/>
      <c r="UIZ120" s="200"/>
      <c r="UJA120" s="200"/>
      <c r="UJB120" s="200"/>
      <c r="UJC120" s="200"/>
      <c r="UJD120" s="200"/>
      <c r="UJE120" s="200"/>
      <c r="UJF120" s="200"/>
      <c r="UJG120" s="200"/>
      <c r="UJH120" s="200"/>
      <c r="UJI120" s="200"/>
      <c r="UJJ120" s="200"/>
      <c r="UJK120" s="200"/>
      <c r="UJL120" s="200"/>
      <c r="UJM120" s="200"/>
      <c r="UJN120" s="200"/>
      <c r="UJO120" s="200"/>
      <c r="UJP120" s="200"/>
      <c r="UJQ120" s="200"/>
      <c r="UJR120" s="200"/>
      <c r="UJS120" s="200"/>
      <c r="UJT120" s="200"/>
      <c r="UJU120" s="200"/>
      <c r="UJV120" s="200"/>
      <c r="UJW120" s="200"/>
      <c r="UJX120" s="200"/>
      <c r="UJY120" s="200"/>
      <c r="UJZ120" s="200"/>
      <c r="UKA120" s="200"/>
      <c r="UKB120" s="200"/>
      <c r="UKC120" s="200"/>
      <c r="UKD120" s="200"/>
      <c r="UKE120" s="200"/>
      <c r="UKF120" s="200"/>
      <c r="UKG120" s="200"/>
      <c r="UKH120" s="200"/>
      <c r="UKI120" s="200"/>
      <c r="UKJ120" s="200"/>
      <c r="UKK120" s="200"/>
      <c r="UKL120" s="200"/>
      <c r="UKM120" s="200"/>
      <c r="UKN120" s="200"/>
      <c r="UKO120" s="200"/>
      <c r="UKP120" s="200"/>
      <c r="UKQ120" s="200"/>
      <c r="UKR120" s="200"/>
      <c r="UKS120" s="200"/>
      <c r="UKT120" s="200"/>
      <c r="UKU120" s="200"/>
      <c r="UKV120" s="200"/>
      <c r="UKW120" s="200"/>
      <c r="UKX120" s="200"/>
      <c r="UKY120" s="200"/>
      <c r="UKZ120" s="200"/>
      <c r="ULA120" s="200"/>
      <c r="ULB120" s="200"/>
      <c r="ULC120" s="200"/>
      <c r="ULD120" s="200"/>
      <c r="ULE120" s="200"/>
      <c r="ULF120" s="200"/>
      <c r="ULG120" s="200"/>
      <c r="ULH120" s="200"/>
      <c r="ULI120" s="200"/>
      <c r="ULJ120" s="200"/>
      <c r="ULK120" s="200"/>
      <c r="ULL120" s="200"/>
      <c r="ULM120" s="200"/>
      <c r="ULN120" s="200"/>
      <c r="ULO120" s="200"/>
      <c r="ULP120" s="200"/>
      <c r="ULQ120" s="200"/>
      <c r="ULR120" s="200"/>
      <c r="ULS120" s="200"/>
      <c r="ULT120" s="200"/>
      <c r="ULU120" s="200"/>
      <c r="ULV120" s="200"/>
      <c r="ULW120" s="200"/>
      <c r="ULX120" s="200"/>
      <c r="ULY120" s="200"/>
      <c r="ULZ120" s="200"/>
      <c r="UMA120" s="200"/>
      <c r="UMB120" s="200"/>
      <c r="UMC120" s="200"/>
      <c r="UMD120" s="200"/>
      <c r="UME120" s="200"/>
      <c r="UMF120" s="200"/>
      <c r="UMG120" s="200"/>
      <c r="UMH120" s="200"/>
      <c r="UMI120" s="200"/>
      <c r="UMJ120" s="200"/>
      <c r="UMK120" s="200"/>
      <c r="UML120" s="200"/>
      <c r="UMM120" s="200"/>
      <c r="UMN120" s="200"/>
      <c r="UMO120" s="200"/>
      <c r="UMP120" s="200"/>
      <c r="UMQ120" s="200"/>
      <c r="UMR120" s="200"/>
      <c r="UMS120" s="200"/>
      <c r="UMT120" s="200"/>
      <c r="UMU120" s="200"/>
      <c r="UMV120" s="200"/>
      <c r="UMW120" s="200"/>
      <c r="UMX120" s="200"/>
      <c r="UMY120" s="200"/>
      <c r="UMZ120" s="200"/>
      <c r="UNA120" s="200"/>
      <c r="UNB120" s="200"/>
      <c r="UNC120" s="200"/>
      <c r="UND120" s="200"/>
      <c r="UNE120" s="200"/>
      <c r="UNF120" s="200"/>
      <c r="UNG120" s="200"/>
      <c r="UNH120" s="200"/>
      <c r="UNI120" s="200"/>
      <c r="UNJ120" s="200"/>
      <c r="UNK120" s="200"/>
      <c r="UNL120" s="200"/>
      <c r="UNM120" s="200"/>
      <c r="UNN120" s="200"/>
      <c r="UNO120" s="200"/>
      <c r="UNP120" s="200"/>
      <c r="UNQ120" s="200"/>
      <c r="UNR120" s="200"/>
      <c r="UNS120" s="200"/>
      <c r="UNT120" s="200"/>
      <c r="UNU120" s="200"/>
      <c r="UNV120" s="200"/>
      <c r="UNW120" s="200"/>
      <c r="UNX120" s="200"/>
      <c r="UNY120" s="200"/>
      <c r="UNZ120" s="200"/>
      <c r="UOA120" s="200"/>
      <c r="UOB120" s="200"/>
      <c r="UOC120" s="200"/>
      <c r="UOD120" s="200"/>
      <c r="UOE120" s="200"/>
      <c r="UOF120" s="200"/>
      <c r="UOG120" s="200"/>
      <c r="UOH120" s="200"/>
      <c r="UOI120" s="200"/>
      <c r="UOJ120" s="200"/>
      <c r="UOK120" s="200"/>
      <c r="UOL120" s="200"/>
      <c r="UOM120" s="200"/>
      <c r="UON120" s="200"/>
      <c r="UOO120" s="200"/>
      <c r="UOP120" s="200"/>
      <c r="UOQ120" s="200"/>
      <c r="UOR120" s="200"/>
      <c r="UOS120" s="200"/>
      <c r="UOT120" s="200"/>
      <c r="UOU120" s="200"/>
      <c r="UOV120" s="200"/>
      <c r="UOW120" s="200"/>
      <c r="UOX120" s="200"/>
      <c r="UOY120" s="200"/>
      <c r="UOZ120" s="200"/>
      <c r="UPA120" s="200"/>
      <c r="UPB120" s="200"/>
      <c r="UPC120" s="200"/>
      <c r="UPD120" s="200"/>
      <c r="UPE120" s="200"/>
      <c r="UPF120" s="200"/>
      <c r="UPG120" s="200"/>
      <c r="UPH120" s="200"/>
      <c r="UPI120" s="200"/>
      <c r="UPJ120" s="200"/>
      <c r="UPK120" s="200"/>
      <c r="UPL120" s="200"/>
      <c r="UPM120" s="200"/>
      <c r="UPN120" s="200"/>
      <c r="UPO120" s="200"/>
      <c r="UPP120" s="200"/>
      <c r="UPQ120" s="200"/>
      <c r="UPR120" s="200"/>
      <c r="UPS120" s="200"/>
      <c r="UPT120" s="200"/>
      <c r="UPU120" s="200"/>
      <c r="UPV120" s="200"/>
      <c r="UPW120" s="200"/>
      <c r="UPX120" s="200"/>
      <c r="UPY120" s="200"/>
      <c r="UPZ120" s="200"/>
      <c r="UQA120" s="200"/>
      <c r="UQB120" s="200"/>
      <c r="UQC120" s="200"/>
      <c r="UQD120" s="200"/>
      <c r="UQE120" s="200"/>
      <c r="UQF120" s="200"/>
      <c r="UQG120" s="200"/>
      <c r="UQH120" s="200"/>
      <c r="UQI120" s="200"/>
      <c r="UQJ120" s="200"/>
      <c r="UQK120" s="200"/>
      <c r="UQL120" s="200"/>
      <c r="UQM120" s="200"/>
      <c r="UQN120" s="200"/>
      <c r="UQO120" s="200"/>
      <c r="UQP120" s="200"/>
      <c r="UQQ120" s="200"/>
      <c r="UQR120" s="200"/>
      <c r="UQS120" s="200"/>
      <c r="UQT120" s="200"/>
      <c r="UQU120" s="200"/>
      <c r="UQV120" s="200"/>
      <c r="UQW120" s="200"/>
      <c r="UQX120" s="200"/>
      <c r="UQY120" s="200"/>
      <c r="UQZ120" s="200"/>
      <c r="URA120" s="200"/>
      <c r="URB120" s="200"/>
      <c r="URC120" s="200"/>
      <c r="URD120" s="200"/>
      <c r="URE120" s="200"/>
      <c r="URF120" s="200"/>
      <c r="URG120" s="200"/>
      <c r="URH120" s="200"/>
      <c r="URI120" s="200"/>
      <c r="URJ120" s="200"/>
      <c r="URK120" s="200"/>
      <c r="URL120" s="200"/>
      <c r="URM120" s="200"/>
      <c r="URN120" s="200"/>
      <c r="URO120" s="200"/>
      <c r="URP120" s="200"/>
      <c r="URQ120" s="200"/>
      <c r="URR120" s="200"/>
      <c r="URS120" s="200"/>
      <c r="URT120" s="200"/>
      <c r="URU120" s="200"/>
      <c r="URV120" s="200"/>
      <c r="URW120" s="200"/>
      <c r="URX120" s="200"/>
      <c r="URY120" s="200"/>
      <c r="URZ120" s="200"/>
      <c r="USA120" s="200"/>
      <c r="USB120" s="200"/>
      <c r="USC120" s="200"/>
      <c r="USD120" s="200"/>
      <c r="USE120" s="200"/>
      <c r="USF120" s="200"/>
      <c r="USG120" s="200"/>
      <c r="USH120" s="200"/>
      <c r="USI120" s="200"/>
      <c r="USJ120" s="200"/>
      <c r="USK120" s="200"/>
      <c r="USL120" s="200"/>
      <c r="USM120" s="200"/>
      <c r="USN120" s="200"/>
      <c r="USO120" s="200"/>
      <c r="USP120" s="200"/>
      <c r="USQ120" s="200"/>
      <c r="USR120" s="200"/>
      <c r="USS120" s="200"/>
      <c r="UST120" s="200"/>
      <c r="USU120" s="200"/>
      <c r="USV120" s="200"/>
      <c r="USW120" s="200"/>
      <c r="USX120" s="200"/>
      <c r="USY120" s="200"/>
      <c r="USZ120" s="200"/>
      <c r="UTA120" s="200"/>
      <c r="UTB120" s="200"/>
      <c r="UTC120" s="200"/>
      <c r="UTD120" s="200"/>
      <c r="UTE120" s="200"/>
      <c r="UTF120" s="200"/>
      <c r="UTG120" s="200"/>
      <c r="UTH120" s="200"/>
      <c r="UTI120" s="200"/>
      <c r="UTJ120" s="200"/>
      <c r="UTK120" s="200"/>
      <c r="UTL120" s="200"/>
      <c r="UTM120" s="200"/>
      <c r="UTN120" s="200"/>
      <c r="UTO120" s="200"/>
      <c r="UTP120" s="200"/>
      <c r="UTQ120" s="200"/>
      <c r="UTR120" s="200"/>
      <c r="UTS120" s="200"/>
      <c r="UTT120" s="200"/>
      <c r="UTU120" s="200"/>
      <c r="UTV120" s="200"/>
      <c r="UTW120" s="200"/>
      <c r="UTX120" s="200"/>
      <c r="UTY120" s="200"/>
      <c r="UTZ120" s="200"/>
      <c r="UUA120" s="200"/>
      <c r="UUB120" s="200"/>
      <c r="UUC120" s="200"/>
      <c r="UUD120" s="200"/>
      <c r="UUE120" s="200"/>
      <c r="UUF120" s="200"/>
      <c r="UUG120" s="200"/>
      <c r="UUH120" s="200"/>
      <c r="UUI120" s="200"/>
      <c r="UUJ120" s="200"/>
      <c r="UUK120" s="200"/>
      <c r="UUL120" s="200"/>
      <c r="UUM120" s="200"/>
      <c r="UUN120" s="200"/>
      <c r="UUO120" s="200"/>
      <c r="UUP120" s="200"/>
      <c r="UUQ120" s="200"/>
      <c r="UUR120" s="200"/>
      <c r="UUS120" s="200"/>
      <c r="UUT120" s="200"/>
      <c r="UUU120" s="200"/>
      <c r="UUV120" s="200"/>
      <c r="UUW120" s="200"/>
      <c r="UUX120" s="200"/>
      <c r="UUY120" s="200"/>
      <c r="UUZ120" s="200"/>
      <c r="UVA120" s="200"/>
      <c r="UVB120" s="200"/>
      <c r="UVC120" s="200"/>
      <c r="UVD120" s="200"/>
      <c r="UVE120" s="200"/>
      <c r="UVF120" s="200"/>
      <c r="UVG120" s="200"/>
      <c r="UVH120" s="200"/>
      <c r="UVI120" s="200"/>
      <c r="UVJ120" s="200"/>
      <c r="UVK120" s="200"/>
      <c r="UVL120" s="200"/>
      <c r="UVM120" s="200"/>
      <c r="UVN120" s="200"/>
      <c r="UVO120" s="200"/>
      <c r="UVP120" s="200"/>
      <c r="UVQ120" s="200"/>
      <c r="UVR120" s="200"/>
      <c r="UVS120" s="200"/>
      <c r="UVT120" s="200"/>
      <c r="UVU120" s="200"/>
      <c r="UVV120" s="200"/>
      <c r="UVW120" s="200"/>
      <c r="UVX120" s="200"/>
      <c r="UVY120" s="200"/>
      <c r="UVZ120" s="200"/>
      <c r="UWA120" s="200"/>
      <c r="UWB120" s="200"/>
      <c r="UWC120" s="200"/>
      <c r="UWD120" s="200"/>
      <c r="UWE120" s="200"/>
      <c r="UWF120" s="200"/>
      <c r="UWG120" s="200"/>
      <c r="UWH120" s="200"/>
      <c r="UWI120" s="200"/>
      <c r="UWJ120" s="200"/>
      <c r="UWK120" s="200"/>
      <c r="UWL120" s="200"/>
      <c r="UWM120" s="200"/>
      <c r="UWN120" s="200"/>
      <c r="UWO120" s="200"/>
      <c r="UWP120" s="200"/>
      <c r="UWQ120" s="200"/>
      <c r="UWR120" s="200"/>
      <c r="UWS120" s="200"/>
      <c r="UWT120" s="200"/>
      <c r="UWU120" s="200"/>
      <c r="UWV120" s="200"/>
      <c r="UWW120" s="200"/>
      <c r="UWX120" s="200"/>
      <c r="UWY120" s="200"/>
      <c r="UWZ120" s="200"/>
      <c r="UXA120" s="200"/>
      <c r="UXB120" s="200"/>
      <c r="UXC120" s="200"/>
      <c r="UXD120" s="200"/>
      <c r="UXE120" s="200"/>
      <c r="UXF120" s="200"/>
      <c r="UXG120" s="200"/>
      <c r="UXH120" s="200"/>
      <c r="UXI120" s="200"/>
      <c r="UXJ120" s="200"/>
      <c r="UXK120" s="200"/>
      <c r="UXL120" s="200"/>
      <c r="UXM120" s="200"/>
      <c r="UXN120" s="200"/>
      <c r="UXO120" s="200"/>
      <c r="UXP120" s="200"/>
      <c r="UXQ120" s="200"/>
      <c r="UXR120" s="200"/>
      <c r="UXS120" s="200"/>
      <c r="UXT120" s="200"/>
      <c r="UXU120" s="200"/>
      <c r="UXV120" s="200"/>
      <c r="UXW120" s="200"/>
      <c r="UXX120" s="200"/>
      <c r="UXY120" s="200"/>
      <c r="UXZ120" s="200"/>
      <c r="UYA120" s="200"/>
      <c r="UYB120" s="200"/>
      <c r="UYC120" s="200"/>
      <c r="UYD120" s="200"/>
      <c r="UYE120" s="200"/>
      <c r="UYF120" s="200"/>
      <c r="UYG120" s="200"/>
      <c r="UYH120" s="200"/>
      <c r="UYI120" s="200"/>
      <c r="UYJ120" s="200"/>
      <c r="UYK120" s="200"/>
      <c r="UYL120" s="200"/>
      <c r="UYM120" s="200"/>
      <c r="UYN120" s="200"/>
      <c r="UYO120" s="200"/>
      <c r="UYP120" s="200"/>
      <c r="UYQ120" s="200"/>
      <c r="UYR120" s="200"/>
      <c r="UYS120" s="200"/>
      <c r="UYT120" s="200"/>
      <c r="UYU120" s="200"/>
      <c r="UYV120" s="200"/>
      <c r="UYW120" s="200"/>
      <c r="UYX120" s="200"/>
      <c r="UYY120" s="200"/>
      <c r="UYZ120" s="200"/>
      <c r="UZA120" s="200"/>
      <c r="UZB120" s="200"/>
      <c r="UZC120" s="200"/>
      <c r="UZD120" s="200"/>
      <c r="UZE120" s="200"/>
      <c r="UZF120" s="200"/>
      <c r="UZG120" s="200"/>
      <c r="UZH120" s="200"/>
      <c r="UZI120" s="200"/>
      <c r="UZJ120" s="200"/>
      <c r="UZK120" s="200"/>
      <c r="UZL120" s="200"/>
      <c r="UZM120" s="200"/>
      <c r="UZN120" s="200"/>
      <c r="UZO120" s="200"/>
      <c r="UZP120" s="200"/>
      <c r="UZQ120" s="200"/>
      <c r="UZR120" s="200"/>
      <c r="UZS120" s="200"/>
      <c r="UZT120" s="200"/>
      <c r="UZU120" s="200"/>
      <c r="UZV120" s="200"/>
      <c r="UZW120" s="200"/>
      <c r="UZX120" s="200"/>
      <c r="UZY120" s="200"/>
      <c r="UZZ120" s="200"/>
      <c r="VAA120" s="200"/>
      <c r="VAB120" s="200"/>
      <c r="VAC120" s="200"/>
      <c r="VAD120" s="200"/>
      <c r="VAE120" s="200"/>
      <c r="VAF120" s="200"/>
      <c r="VAG120" s="200"/>
      <c r="VAH120" s="200"/>
      <c r="VAI120" s="200"/>
      <c r="VAJ120" s="200"/>
      <c r="VAK120" s="200"/>
      <c r="VAL120" s="200"/>
      <c r="VAM120" s="200"/>
      <c r="VAN120" s="200"/>
      <c r="VAO120" s="200"/>
      <c r="VAP120" s="200"/>
      <c r="VAQ120" s="200"/>
      <c r="VAR120" s="200"/>
      <c r="VAS120" s="200"/>
      <c r="VAT120" s="200"/>
      <c r="VAU120" s="200"/>
      <c r="VAV120" s="200"/>
      <c r="VAW120" s="200"/>
      <c r="VAX120" s="200"/>
      <c r="VAY120" s="200"/>
      <c r="VAZ120" s="200"/>
      <c r="VBA120" s="200"/>
      <c r="VBB120" s="200"/>
      <c r="VBC120" s="200"/>
      <c r="VBD120" s="200"/>
      <c r="VBE120" s="200"/>
      <c r="VBF120" s="200"/>
      <c r="VBG120" s="200"/>
      <c r="VBH120" s="200"/>
      <c r="VBI120" s="200"/>
      <c r="VBJ120" s="200"/>
      <c r="VBK120" s="200"/>
      <c r="VBL120" s="200"/>
      <c r="VBM120" s="200"/>
      <c r="VBN120" s="200"/>
      <c r="VBO120" s="200"/>
      <c r="VBP120" s="200"/>
      <c r="VBQ120" s="200"/>
      <c r="VBR120" s="200"/>
      <c r="VBS120" s="200"/>
      <c r="VBT120" s="200"/>
      <c r="VBU120" s="200"/>
      <c r="VBV120" s="200"/>
      <c r="VBW120" s="200"/>
      <c r="VBX120" s="200"/>
      <c r="VBY120" s="200"/>
      <c r="VBZ120" s="200"/>
      <c r="VCA120" s="200"/>
      <c r="VCB120" s="200"/>
      <c r="VCC120" s="200"/>
      <c r="VCD120" s="200"/>
      <c r="VCE120" s="200"/>
      <c r="VCF120" s="200"/>
      <c r="VCG120" s="200"/>
      <c r="VCH120" s="200"/>
      <c r="VCI120" s="200"/>
      <c r="VCJ120" s="200"/>
      <c r="VCK120" s="200"/>
      <c r="VCL120" s="200"/>
      <c r="VCM120" s="200"/>
      <c r="VCN120" s="200"/>
      <c r="VCO120" s="200"/>
      <c r="VCP120" s="200"/>
      <c r="VCQ120" s="200"/>
      <c r="VCR120" s="200"/>
      <c r="VCS120" s="200"/>
      <c r="VCT120" s="200"/>
      <c r="VCU120" s="200"/>
      <c r="VCV120" s="200"/>
      <c r="VCW120" s="200"/>
      <c r="VCX120" s="200"/>
      <c r="VCY120" s="200"/>
      <c r="VCZ120" s="200"/>
      <c r="VDA120" s="200"/>
      <c r="VDB120" s="200"/>
      <c r="VDC120" s="200"/>
      <c r="VDD120" s="200"/>
      <c r="VDE120" s="200"/>
      <c r="VDF120" s="200"/>
      <c r="VDG120" s="200"/>
      <c r="VDH120" s="200"/>
      <c r="VDI120" s="200"/>
      <c r="VDJ120" s="200"/>
      <c r="VDK120" s="200"/>
      <c r="VDL120" s="200"/>
      <c r="VDM120" s="200"/>
      <c r="VDN120" s="200"/>
      <c r="VDO120" s="200"/>
      <c r="VDP120" s="200"/>
      <c r="VDQ120" s="200"/>
      <c r="VDR120" s="200"/>
      <c r="VDS120" s="200"/>
      <c r="VDT120" s="200"/>
      <c r="VDU120" s="200"/>
      <c r="VDV120" s="200"/>
      <c r="VDW120" s="200"/>
      <c r="VDX120" s="200"/>
      <c r="VDY120" s="200"/>
      <c r="VDZ120" s="200"/>
      <c r="VEA120" s="200"/>
      <c r="VEB120" s="200"/>
      <c r="VEC120" s="200"/>
      <c r="VED120" s="200"/>
      <c r="VEE120" s="200"/>
      <c r="VEF120" s="200"/>
      <c r="VEG120" s="200"/>
      <c r="VEH120" s="200"/>
      <c r="VEI120" s="200"/>
      <c r="VEJ120" s="200"/>
      <c r="VEK120" s="200"/>
      <c r="VEL120" s="200"/>
      <c r="VEM120" s="200"/>
      <c r="VEN120" s="200"/>
      <c r="VEO120" s="200"/>
      <c r="VEP120" s="200"/>
      <c r="VEQ120" s="200"/>
      <c r="VER120" s="200"/>
      <c r="VES120" s="200"/>
      <c r="VET120" s="200"/>
      <c r="VEU120" s="200"/>
      <c r="VEV120" s="200"/>
      <c r="VEW120" s="200"/>
      <c r="VEX120" s="200"/>
      <c r="VEY120" s="200"/>
      <c r="VEZ120" s="200"/>
      <c r="VFA120" s="200"/>
      <c r="VFB120" s="200"/>
      <c r="VFC120" s="200"/>
      <c r="VFD120" s="200"/>
      <c r="VFE120" s="200"/>
      <c r="VFF120" s="200"/>
      <c r="VFG120" s="200"/>
      <c r="VFH120" s="200"/>
      <c r="VFI120" s="200"/>
      <c r="VFJ120" s="200"/>
      <c r="VFK120" s="200"/>
      <c r="VFL120" s="200"/>
      <c r="VFM120" s="200"/>
      <c r="VFN120" s="200"/>
      <c r="VFO120" s="200"/>
      <c r="VFP120" s="200"/>
      <c r="VFQ120" s="200"/>
      <c r="VFR120" s="200"/>
      <c r="VFS120" s="200"/>
      <c r="VFT120" s="200"/>
      <c r="VFU120" s="200"/>
      <c r="VFV120" s="200"/>
      <c r="VFW120" s="200"/>
      <c r="VFX120" s="200"/>
      <c r="VFY120" s="200"/>
      <c r="VFZ120" s="200"/>
      <c r="VGA120" s="200"/>
      <c r="VGB120" s="200"/>
      <c r="VGC120" s="200"/>
      <c r="VGD120" s="200"/>
      <c r="VGE120" s="200"/>
      <c r="VGF120" s="200"/>
      <c r="VGG120" s="200"/>
      <c r="VGH120" s="200"/>
      <c r="VGI120" s="200"/>
      <c r="VGJ120" s="200"/>
      <c r="VGK120" s="200"/>
      <c r="VGL120" s="200"/>
      <c r="VGM120" s="200"/>
      <c r="VGN120" s="200"/>
      <c r="VGO120" s="200"/>
      <c r="VGP120" s="200"/>
      <c r="VGQ120" s="200"/>
      <c r="VGR120" s="200"/>
      <c r="VGS120" s="200"/>
      <c r="VGT120" s="200"/>
      <c r="VGU120" s="200"/>
      <c r="VGV120" s="200"/>
      <c r="VGW120" s="200"/>
      <c r="VGX120" s="200"/>
      <c r="VGY120" s="200"/>
      <c r="VGZ120" s="200"/>
      <c r="VHA120" s="200"/>
      <c r="VHB120" s="200"/>
      <c r="VHC120" s="200"/>
      <c r="VHD120" s="200"/>
      <c r="VHE120" s="200"/>
      <c r="VHF120" s="200"/>
      <c r="VHG120" s="200"/>
      <c r="VHH120" s="200"/>
      <c r="VHI120" s="200"/>
      <c r="VHJ120" s="200"/>
      <c r="VHK120" s="200"/>
      <c r="VHL120" s="200"/>
      <c r="VHM120" s="200"/>
      <c r="VHN120" s="200"/>
      <c r="VHO120" s="200"/>
      <c r="VHP120" s="200"/>
      <c r="VHQ120" s="200"/>
      <c r="VHR120" s="200"/>
      <c r="VHS120" s="200"/>
      <c r="VHT120" s="200"/>
      <c r="VHU120" s="200"/>
      <c r="VHV120" s="200"/>
      <c r="VHW120" s="200"/>
      <c r="VHX120" s="200"/>
      <c r="VHY120" s="200"/>
      <c r="VHZ120" s="200"/>
      <c r="VIA120" s="200"/>
      <c r="VIB120" s="200"/>
      <c r="VIC120" s="200"/>
      <c r="VID120" s="200"/>
      <c r="VIE120" s="200"/>
      <c r="VIF120" s="200"/>
      <c r="VIG120" s="200"/>
      <c r="VIH120" s="200"/>
      <c r="VII120" s="200"/>
      <c r="VIJ120" s="200"/>
      <c r="VIK120" s="200"/>
      <c r="VIL120" s="200"/>
      <c r="VIM120" s="200"/>
      <c r="VIN120" s="200"/>
      <c r="VIO120" s="200"/>
      <c r="VIP120" s="200"/>
      <c r="VIQ120" s="200"/>
      <c r="VIR120" s="200"/>
      <c r="VIS120" s="200"/>
      <c r="VIT120" s="200"/>
      <c r="VIU120" s="200"/>
      <c r="VIV120" s="200"/>
      <c r="VIW120" s="200"/>
      <c r="VIX120" s="200"/>
      <c r="VIY120" s="200"/>
      <c r="VIZ120" s="200"/>
      <c r="VJA120" s="200"/>
      <c r="VJB120" s="200"/>
      <c r="VJC120" s="200"/>
      <c r="VJD120" s="200"/>
      <c r="VJE120" s="200"/>
      <c r="VJF120" s="200"/>
      <c r="VJG120" s="200"/>
      <c r="VJH120" s="200"/>
      <c r="VJI120" s="200"/>
      <c r="VJJ120" s="200"/>
      <c r="VJK120" s="200"/>
      <c r="VJL120" s="200"/>
      <c r="VJM120" s="200"/>
      <c r="VJN120" s="200"/>
      <c r="VJO120" s="200"/>
      <c r="VJP120" s="200"/>
      <c r="VJQ120" s="200"/>
      <c r="VJR120" s="200"/>
      <c r="VJS120" s="200"/>
      <c r="VJT120" s="200"/>
      <c r="VJU120" s="200"/>
      <c r="VJV120" s="200"/>
      <c r="VJW120" s="200"/>
      <c r="VJX120" s="200"/>
      <c r="VJY120" s="200"/>
      <c r="VJZ120" s="200"/>
      <c r="VKA120" s="200"/>
      <c r="VKB120" s="200"/>
      <c r="VKC120" s="200"/>
      <c r="VKD120" s="200"/>
      <c r="VKE120" s="200"/>
      <c r="VKF120" s="200"/>
      <c r="VKG120" s="200"/>
      <c r="VKH120" s="200"/>
      <c r="VKI120" s="200"/>
      <c r="VKJ120" s="200"/>
      <c r="VKK120" s="200"/>
      <c r="VKL120" s="200"/>
      <c r="VKM120" s="200"/>
      <c r="VKN120" s="200"/>
      <c r="VKO120" s="200"/>
      <c r="VKP120" s="200"/>
      <c r="VKQ120" s="200"/>
      <c r="VKR120" s="200"/>
      <c r="VKS120" s="200"/>
      <c r="VKT120" s="200"/>
      <c r="VKU120" s="200"/>
      <c r="VKV120" s="200"/>
      <c r="VKW120" s="200"/>
      <c r="VKX120" s="200"/>
      <c r="VKY120" s="200"/>
      <c r="VKZ120" s="200"/>
      <c r="VLA120" s="200"/>
      <c r="VLB120" s="200"/>
      <c r="VLC120" s="200"/>
      <c r="VLD120" s="200"/>
      <c r="VLE120" s="200"/>
      <c r="VLF120" s="200"/>
      <c r="VLG120" s="200"/>
      <c r="VLH120" s="200"/>
      <c r="VLI120" s="200"/>
      <c r="VLJ120" s="200"/>
      <c r="VLK120" s="200"/>
      <c r="VLL120" s="200"/>
      <c r="VLM120" s="200"/>
      <c r="VLN120" s="200"/>
      <c r="VLO120" s="200"/>
      <c r="VLP120" s="200"/>
      <c r="VLQ120" s="200"/>
      <c r="VLR120" s="200"/>
      <c r="VLS120" s="200"/>
      <c r="VLT120" s="200"/>
      <c r="VLU120" s="200"/>
      <c r="VLV120" s="200"/>
      <c r="VLW120" s="200"/>
      <c r="VLX120" s="200"/>
      <c r="VLY120" s="200"/>
      <c r="VLZ120" s="200"/>
      <c r="VMA120" s="200"/>
      <c r="VMB120" s="200"/>
      <c r="VMC120" s="200"/>
      <c r="VMD120" s="200"/>
      <c r="VME120" s="200"/>
      <c r="VMF120" s="200"/>
      <c r="VMG120" s="200"/>
      <c r="VMH120" s="200"/>
      <c r="VMI120" s="200"/>
      <c r="VMJ120" s="200"/>
      <c r="VMK120" s="200"/>
      <c r="VML120" s="200"/>
      <c r="VMM120" s="200"/>
      <c r="VMN120" s="200"/>
      <c r="VMO120" s="200"/>
      <c r="VMP120" s="200"/>
      <c r="VMQ120" s="200"/>
      <c r="VMR120" s="200"/>
      <c r="VMS120" s="200"/>
      <c r="VMT120" s="200"/>
      <c r="VMU120" s="200"/>
      <c r="VMV120" s="200"/>
      <c r="VMW120" s="200"/>
      <c r="VMX120" s="200"/>
      <c r="VMY120" s="200"/>
      <c r="VMZ120" s="200"/>
      <c r="VNA120" s="200"/>
      <c r="VNB120" s="200"/>
      <c r="VNC120" s="200"/>
      <c r="VND120" s="200"/>
      <c r="VNE120" s="200"/>
      <c r="VNF120" s="200"/>
      <c r="VNG120" s="200"/>
      <c r="VNH120" s="200"/>
      <c r="VNI120" s="200"/>
      <c r="VNJ120" s="200"/>
      <c r="VNK120" s="200"/>
      <c r="VNL120" s="200"/>
      <c r="VNM120" s="200"/>
      <c r="VNN120" s="200"/>
      <c r="VNO120" s="200"/>
      <c r="VNP120" s="200"/>
      <c r="VNQ120" s="200"/>
      <c r="VNR120" s="200"/>
      <c r="VNS120" s="200"/>
      <c r="VNT120" s="200"/>
      <c r="VNU120" s="200"/>
      <c r="VNV120" s="200"/>
      <c r="VNW120" s="200"/>
      <c r="VNX120" s="200"/>
      <c r="VNY120" s="200"/>
      <c r="VNZ120" s="200"/>
      <c r="VOA120" s="200"/>
      <c r="VOB120" s="200"/>
      <c r="VOC120" s="200"/>
      <c r="VOD120" s="200"/>
      <c r="VOE120" s="200"/>
      <c r="VOF120" s="200"/>
      <c r="VOG120" s="200"/>
      <c r="VOH120" s="200"/>
      <c r="VOI120" s="200"/>
      <c r="VOJ120" s="200"/>
      <c r="VOK120" s="200"/>
      <c r="VOL120" s="200"/>
      <c r="VOM120" s="200"/>
      <c r="VON120" s="200"/>
      <c r="VOO120" s="200"/>
      <c r="VOP120" s="200"/>
      <c r="VOQ120" s="200"/>
      <c r="VOR120" s="200"/>
      <c r="VOS120" s="200"/>
      <c r="VOT120" s="200"/>
      <c r="VOU120" s="200"/>
      <c r="VOV120" s="200"/>
      <c r="VOW120" s="200"/>
      <c r="VOX120" s="200"/>
      <c r="VOY120" s="200"/>
      <c r="VOZ120" s="200"/>
      <c r="VPA120" s="200"/>
      <c r="VPB120" s="200"/>
      <c r="VPC120" s="200"/>
      <c r="VPD120" s="200"/>
      <c r="VPE120" s="200"/>
      <c r="VPF120" s="200"/>
      <c r="VPG120" s="200"/>
      <c r="VPH120" s="200"/>
      <c r="VPI120" s="200"/>
      <c r="VPJ120" s="200"/>
      <c r="VPK120" s="200"/>
      <c r="VPL120" s="200"/>
      <c r="VPM120" s="200"/>
      <c r="VPN120" s="200"/>
      <c r="VPO120" s="200"/>
      <c r="VPP120" s="200"/>
      <c r="VPQ120" s="200"/>
      <c r="VPR120" s="200"/>
      <c r="VPS120" s="200"/>
      <c r="VPT120" s="200"/>
      <c r="VPU120" s="200"/>
      <c r="VPV120" s="200"/>
      <c r="VPW120" s="200"/>
      <c r="VPX120" s="200"/>
      <c r="VPY120" s="200"/>
      <c r="VPZ120" s="200"/>
      <c r="VQA120" s="200"/>
      <c r="VQB120" s="200"/>
      <c r="VQC120" s="200"/>
      <c r="VQD120" s="200"/>
      <c r="VQE120" s="200"/>
      <c r="VQF120" s="200"/>
      <c r="VQG120" s="200"/>
      <c r="VQH120" s="200"/>
      <c r="VQI120" s="200"/>
      <c r="VQJ120" s="200"/>
      <c r="VQK120" s="200"/>
      <c r="VQL120" s="200"/>
      <c r="VQM120" s="200"/>
      <c r="VQN120" s="200"/>
      <c r="VQO120" s="200"/>
      <c r="VQP120" s="200"/>
      <c r="VQQ120" s="200"/>
      <c r="VQR120" s="200"/>
      <c r="VQS120" s="200"/>
      <c r="VQT120" s="200"/>
      <c r="VQU120" s="200"/>
      <c r="VQV120" s="200"/>
      <c r="VQW120" s="200"/>
      <c r="VQX120" s="200"/>
      <c r="VQY120" s="200"/>
      <c r="VQZ120" s="200"/>
      <c r="VRA120" s="200"/>
      <c r="VRB120" s="200"/>
      <c r="VRC120" s="200"/>
      <c r="VRD120" s="200"/>
      <c r="VRE120" s="200"/>
      <c r="VRF120" s="200"/>
      <c r="VRG120" s="200"/>
      <c r="VRH120" s="200"/>
      <c r="VRI120" s="200"/>
      <c r="VRJ120" s="200"/>
      <c r="VRK120" s="200"/>
      <c r="VRL120" s="200"/>
      <c r="VRM120" s="200"/>
      <c r="VRN120" s="200"/>
      <c r="VRO120" s="200"/>
      <c r="VRP120" s="200"/>
      <c r="VRQ120" s="200"/>
      <c r="VRR120" s="200"/>
      <c r="VRS120" s="200"/>
      <c r="VRT120" s="200"/>
      <c r="VRU120" s="200"/>
      <c r="VRV120" s="200"/>
      <c r="VRW120" s="200"/>
      <c r="VRX120" s="200"/>
      <c r="VRY120" s="200"/>
      <c r="VRZ120" s="200"/>
      <c r="VSA120" s="200"/>
      <c r="VSB120" s="200"/>
      <c r="VSC120" s="200"/>
      <c r="VSD120" s="200"/>
      <c r="VSE120" s="200"/>
      <c r="VSF120" s="200"/>
      <c r="VSG120" s="200"/>
      <c r="VSH120" s="200"/>
      <c r="VSI120" s="200"/>
      <c r="VSJ120" s="200"/>
      <c r="VSK120" s="200"/>
      <c r="VSL120" s="200"/>
      <c r="VSM120" s="200"/>
      <c r="VSN120" s="200"/>
      <c r="VSO120" s="200"/>
      <c r="VSP120" s="200"/>
      <c r="VSQ120" s="200"/>
      <c r="VSR120" s="200"/>
      <c r="VSS120" s="200"/>
      <c r="VST120" s="200"/>
      <c r="VSU120" s="200"/>
      <c r="VSV120" s="200"/>
      <c r="VSW120" s="200"/>
      <c r="VSX120" s="200"/>
      <c r="VSY120" s="200"/>
      <c r="VSZ120" s="200"/>
      <c r="VTA120" s="200"/>
      <c r="VTB120" s="200"/>
      <c r="VTC120" s="200"/>
      <c r="VTD120" s="200"/>
      <c r="VTE120" s="200"/>
      <c r="VTF120" s="200"/>
      <c r="VTG120" s="200"/>
      <c r="VTH120" s="200"/>
      <c r="VTI120" s="200"/>
      <c r="VTJ120" s="200"/>
      <c r="VTK120" s="200"/>
      <c r="VTL120" s="200"/>
      <c r="VTM120" s="200"/>
      <c r="VTN120" s="200"/>
      <c r="VTO120" s="200"/>
      <c r="VTP120" s="200"/>
      <c r="VTQ120" s="200"/>
      <c r="VTR120" s="200"/>
      <c r="VTS120" s="200"/>
      <c r="VTT120" s="200"/>
      <c r="VTU120" s="200"/>
      <c r="VTV120" s="200"/>
      <c r="VTW120" s="200"/>
      <c r="VTX120" s="200"/>
      <c r="VTY120" s="200"/>
      <c r="VTZ120" s="200"/>
      <c r="VUA120" s="200"/>
      <c r="VUB120" s="200"/>
      <c r="VUC120" s="200"/>
      <c r="VUD120" s="200"/>
      <c r="VUE120" s="200"/>
      <c r="VUF120" s="200"/>
      <c r="VUG120" s="200"/>
      <c r="VUH120" s="200"/>
      <c r="VUI120" s="200"/>
      <c r="VUJ120" s="200"/>
      <c r="VUK120" s="200"/>
      <c r="VUL120" s="200"/>
      <c r="VUM120" s="200"/>
      <c r="VUN120" s="200"/>
      <c r="VUO120" s="200"/>
      <c r="VUP120" s="200"/>
      <c r="VUQ120" s="200"/>
      <c r="VUR120" s="200"/>
      <c r="VUS120" s="200"/>
      <c r="VUT120" s="200"/>
      <c r="VUU120" s="200"/>
      <c r="VUV120" s="200"/>
      <c r="VUW120" s="200"/>
      <c r="VUX120" s="200"/>
      <c r="VUY120" s="200"/>
      <c r="VUZ120" s="200"/>
      <c r="VVA120" s="200"/>
      <c r="VVB120" s="200"/>
      <c r="VVC120" s="200"/>
      <c r="VVD120" s="200"/>
      <c r="VVE120" s="200"/>
      <c r="VVF120" s="200"/>
      <c r="VVG120" s="200"/>
      <c r="VVH120" s="200"/>
      <c r="VVI120" s="200"/>
      <c r="VVJ120" s="200"/>
      <c r="VVK120" s="200"/>
      <c r="VVL120" s="200"/>
      <c r="VVM120" s="200"/>
      <c r="VVN120" s="200"/>
      <c r="VVO120" s="200"/>
      <c r="VVP120" s="200"/>
      <c r="VVQ120" s="200"/>
      <c r="VVR120" s="200"/>
      <c r="VVS120" s="200"/>
      <c r="VVT120" s="200"/>
      <c r="VVU120" s="200"/>
      <c r="VVV120" s="200"/>
      <c r="VVW120" s="200"/>
      <c r="VVX120" s="200"/>
      <c r="VVY120" s="200"/>
      <c r="VVZ120" s="200"/>
      <c r="VWA120" s="200"/>
      <c r="VWB120" s="200"/>
      <c r="VWC120" s="200"/>
      <c r="VWD120" s="200"/>
      <c r="VWE120" s="200"/>
      <c r="VWF120" s="200"/>
      <c r="VWG120" s="200"/>
      <c r="VWH120" s="200"/>
      <c r="VWI120" s="200"/>
      <c r="VWJ120" s="200"/>
      <c r="VWK120" s="200"/>
      <c r="VWL120" s="200"/>
      <c r="VWM120" s="200"/>
      <c r="VWN120" s="200"/>
      <c r="VWO120" s="200"/>
      <c r="VWP120" s="200"/>
      <c r="VWQ120" s="200"/>
      <c r="VWR120" s="200"/>
      <c r="VWS120" s="200"/>
      <c r="VWT120" s="200"/>
      <c r="VWU120" s="200"/>
      <c r="VWV120" s="200"/>
      <c r="VWW120" s="200"/>
      <c r="VWX120" s="200"/>
      <c r="VWY120" s="200"/>
      <c r="VWZ120" s="200"/>
      <c r="VXA120" s="200"/>
      <c r="VXB120" s="200"/>
      <c r="VXC120" s="200"/>
      <c r="VXD120" s="200"/>
      <c r="VXE120" s="200"/>
      <c r="VXF120" s="200"/>
      <c r="VXG120" s="200"/>
      <c r="VXH120" s="200"/>
      <c r="VXI120" s="200"/>
      <c r="VXJ120" s="200"/>
      <c r="VXK120" s="200"/>
      <c r="VXL120" s="200"/>
      <c r="VXM120" s="200"/>
      <c r="VXN120" s="200"/>
      <c r="VXO120" s="200"/>
      <c r="VXP120" s="200"/>
      <c r="VXQ120" s="200"/>
      <c r="VXR120" s="200"/>
      <c r="VXS120" s="200"/>
      <c r="VXT120" s="200"/>
      <c r="VXU120" s="200"/>
      <c r="VXV120" s="200"/>
      <c r="VXW120" s="200"/>
      <c r="VXX120" s="200"/>
      <c r="VXY120" s="200"/>
      <c r="VXZ120" s="200"/>
      <c r="VYA120" s="200"/>
      <c r="VYB120" s="200"/>
      <c r="VYC120" s="200"/>
      <c r="VYD120" s="200"/>
      <c r="VYE120" s="200"/>
      <c r="VYF120" s="200"/>
      <c r="VYG120" s="200"/>
      <c r="VYH120" s="200"/>
      <c r="VYI120" s="200"/>
      <c r="VYJ120" s="200"/>
      <c r="VYK120" s="200"/>
      <c r="VYL120" s="200"/>
      <c r="VYM120" s="200"/>
      <c r="VYN120" s="200"/>
      <c r="VYO120" s="200"/>
      <c r="VYP120" s="200"/>
      <c r="VYQ120" s="200"/>
      <c r="VYR120" s="200"/>
      <c r="VYS120" s="200"/>
      <c r="VYT120" s="200"/>
      <c r="VYU120" s="200"/>
      <c r="VYV120" s="200"/>
      <c r="VYW120" s="200"/>
      <c r="VYX120" s="200"/>
      <c r="VYY120" s="200"/>
      <c r="VYZ120" s="200"/>
      <c r="VZA120" s="200"/>
      <c r="VZB120" s="200"/>
      <c r="VZC120" s="200"/>
      <c r="VZD120" s="200"/>
      <c r="VZE120" s="200"/>
      <c r="VZF120" s="200"/>
      <c r="VZG120" s="200"/>
      <c r="VZH120" s="200"/>
      <c r="VZI120" s="200"/>
      <c r="VZJ120" s="200"/>
      <c r="VZK120" s="200"/>
      <c r="VZL120" s="200"/>
      <c r="VZM120" s="200"/>
      <c r="VZN120" s="200"/>
      <c r="VZO120" s="200"/>
      <c r="VZP120" s="200"/>
      <c r="VZQ120" s="200"/>
      <c r="VZR120" s="200"/>
      <c r="VZS120" s="200"/>
      <c r="VZT120" s="200"/>
      <c r="VZU120" s="200"/>
      <c r="VZV120" s="200"/>
      <c r="VZW120" s="200"/>
      <c r="VZX120" s="200"/>
      <c r="VZY120" s="200"/>
      <c r="VZZ120" s="200"/>
      <c r="WAA120" s="200"/>
      <c r="WAB120" s="200"/>
      <c r="WAC120" s="200"/>
      <c r="WAD120" s="200"/>
      <c r="WAE120" s="200"/>
      <c r="WAF120" s="200"/>
      <c r="WAG120" s="200"/>
      <c r="WAH120" s="200"/>
      <c r="WAI120" s="200"/>
      <c r="WAJ120" s="200"/>
      <c r="WAK120" s="200"/>
      <c r="WAL120" s="200"/>
      <c r="WAM120" s="200"/>
      <c r="WAN120" s="200"/>
      <c r="WAO120" s="200"/>
      <c r="WAP120" s="200"/>
      <c r="WAQ120" s="200"/>
      <c r="WAR120" s="200"/>
      <c r="WAS120" s="200"/>
      <c r="WAT120" s="200"/>
      <c r="WAU120" s="200"/>
      <c r="WAV120" s="200"/>
      <c r="WAW120" s="200"/>
      <c r="WAX120" s="200"/>
      <c r="WAY120" s="200"/>
      <c r="WAZ120" s="200"/>
      <c r="WBA120" s="200"/>
      <c r="WBB120" s="200"/>
      <c r="WBC120" s="200"/>
      <c r="WBD120" s="200"/>
      <c r="WBE120" s="200"/>
      <c r="WBF120" s="200"/>
      <c r="WBG120" s="200"/>
      <c r="WBH120" s="200"/>
      <c r="WBI120" s="200"/>
      <c r="WBJ120" s="200"/>
      <c r="WBK120" s="200"/>
      <c r="WBL120" s="200"/>
      <c r="WBM120" s="200"/>
      <c r="WBN120" s="200"/>
      <c r="WBO120" s="200"/>
      <c r="WBP120" s="200"/>
      <c r="WBQ120" s="200"/>
      <c r="WBR120" s="200"/>
      <c r="WBS120" s="200"/>
      <c r="WBT120" s="200"/>
      <c r="WBU120" s="200"/>
      <c r="WBV120" s="200"/>
      <c r="WBW120" s="200"/>
      <c r="WBX120" s="200"/>
      <c r="WBY120" s="200"/>
      <c r="WBZ120" s="200"/>
      <c r="WCA120" s="200"/>
      <c r="WCB120" s="200"/>
      <c r="WCC120" s="200"/>
      <c r="WCD120" s="200"/>
      <c r="WCE120" s="200"/>
      <c r="WCF120" s="200"/>
      <c r="WCG120" s="200"/>
      <c r="WCH120" s="200"/>
      <c r="WCI120" s="200"/>
      <c r="WCJ120" s="200"/>
      <c r="WCK120" s="200"/>
      <c r="WCL120" s="200"/>
      <c r="WCM120" s="200"/>
      <c r="WCN120" s="200"/>
      <c r="WCO120" s="200"/>
      <c r="WCP120" s="200"/>
      <c r="WCQ120" s="200"/>
      <c r="WCR120" s="200"/>
      <c r="WCS120" s="200"/>
      <c r="WCT120" s="200"/>
      <c r="WCU120" s="200"/>
      <c r="WCV120" s="200"/>
      <c r="WCW120" s="200"/>
      <c r="WCX120" s="200"/>
      <c r="WCY120" s="200"/>
      <c r="WCZ120" s="200"/>
      <c r="WDA120" s="200"/>
      <c r="WDB120" s="200"/>
      <c r="WDC120" s="200"/>
      <c r="WDD120" s="200"/>
      <c r="WDE120" s="200"/>
      <c r="WDF120" s="200"/>
      <c r="WDG120" s="200"/>
      <c r="WDH120" s="200"/>
      <c r="WDI120" s="200"/>
      <c r="WDJ120" s="200"/>
      <c r="WDK120" s="200"/>
      <c r="WDL120" s="200"/>
      <c r="WDM120" s="200"/>
      <c r="WDN120" s="200"/>
      <c r="WDO120" s="200"/>
      <c r="WDP120" s="200"/>
      <c r="WDQ120" s="200"/>
      <c r="WDR120" s="200"/>
      <c r="WDS120" s="200"/>
      <c r="WDT120" s="200"/>
      <c r="WDU120" s="200"/>
      <c r="WDV120" s="200"/>
      <c r="WDW120" s="200"/>
      <c r="WDX120" s="200"/>
      <c r="WDY120" s="200"/>
      <c r="WDZ120" s="200"/>
      <c r="WEA120" s="200"/>
      <c r="WEB120" s="200"/>
      <c r="WEC120" s="200"/>
      <c r="WED120" s="200"/>
      <c r="WEE120" s="200"/>
      <c r="WEF120" s="200"/>
      <c r="WEG120" s="200"/>
      <c r="WEH120" s="200"/>
      <c r="WEI120" s="200"/>
      <c r="WEJ120" s="200"/>
      <c r="WEK120" s="200"/>
      <c r="WEL120" s="200"/>
      <c r="WEM120" s="200"/>
      <c r="WEN120" s="200"/>
      <c r="WEO120" s="200"/>
      <c r="WEP120" s="200"/>
      <c r="WEQ120" s="200"/>
      <c r="WER120" s="200"/>
      <c r="WES120" s="200"/>
      <c r="WET120" s="200"/>
      <c r="WEU120" s="200"/>
      <c r="WEV120" s="200"/>
      <c r="WEW120" s="200"/>
      <c r="WEX120" s="200"/>
      <c r="WEY120" s="200"/>
      <c r="WEZ120" s="200"/>
      <c r="WFA120" s="200"/>
      <c r="WFB120" s="200"/>
      <c r="WFC120" s="200"/>
      <c r="WFD120" s="200"/>
      <c r="WFE120" s="200"/>
      <c r="WFF120" s="200"/>
      <c r="WFG120" s="200"/>
      <c r="WFH120" s="200"/>
      <c r="WFI120" s="200"/>
      <c r="WFJ120" s="200"/>
      <c r="WFK120" s="200"/>
      <c r="WFL120" s="200"/>
      <c r="WFM120" s="200"/>
      <c r="WFN120" s="200"/>
      <c r="WFO120" s="200"/>
      <c r="WFP120" s="200"/>
      <c r="WFQ120" s="200"/>
      <c r="WFR120" s="200"/>
      <c r="WFS120" s="200"/>
      <c r="WFT120" s="200"/>
      <c r="WFU120" s="200"/>
      <c r="WFV120" s="200"/>
      <c r="WFW120" s="200"/>
      <c r="WFX120" s="200"/>
      <c r="WFY120" s="200"/>
      <c r="WFZ120" s="200"/>
      <c r="WGA120" s="200"/>
      <c r="WGB120" s="200"/>
      <c r="WGC120" s="200"/>
      <c r="WGD120" s="200"/>
      <c r="WGE120" s="200"/>
      <c r="WGF120" s="200"/>
      <c r="WGG120" s="200"/>
      <c r="WGH120" s="200"/>
      <c r="WGI120" s="200"/>
      <c r="WGJ120" s="200"/>
      <c r="WGK120" s="200"/>
      <c r="WGL120" s="200"/>
      <c r="WGM120" s="200"/>
      <c r="WGN120" s="200"/>
      <c r="WGO120" s="200"/>
      <c r="WGP120" s="200"/>
      <c r="WGQ120" s="200"/>
      <c r="WGR120" s="200"/>
      <c r="WGS120" s="200"/>
      <c r="WGT120" s="200"/>
      <c r="WGU120" s="200"/>
      <c r="WGV120" s="200"/>
      <c r="WGW120" s="200"/>
      <c r="WGX120" s="200"/>
      <c r="WGY120" s="200"/>
      <c r="WGZ120" s="200"/>
      <c r="WHA120" s="200"/>
      <c r="WHB120" s="200"/>
      <c r="WHC120" s="200"/>
      <c r="WHD120" s="200"/>
      <c r="WHE120" s="200"/>
      <c r="WHF120" s="200"/>
      <c r="WHG120" s="200"/>
      <c r="WHH120" s="200"/>
      <c r="WHI120" s="200"/>
      <c r="WHJ120" s="200"/>
      <c r="WHK120" s="200"/>
      <c r="WHL120" s="200"/>
      <c r="WHM120" s="200"/>
      <c r="WHN120" s="200"/>
      <c r="WHO120" s="200"/>
      <c r="WHP120" s="200"/>
      <c r="WHQ120" s="200"/>
      <c r="WHR120" s="200"/>
      <c r="WHS120" s="200"/>
      <c r="WHT120" s="200"/>
      <c r="WHU120" s="200"/>
      <c r="WHV120" s="200"/>
      <c r="WHW120" s="200"/>
      <c r="WHX120" s="200"/>
      <c r="WHY120" s="200"/>
      <c r="WHZ120" s="200"/>
      <c r="WIA120" s="200"/>
      <c r="WIB120" s="200"/>
      <c r="WIC120" s="200"/>
      <c r="WID120" s="200"/>
      <c r="WIE120" s="200"/>
      <c r="WIF120" s="200"/>
      <c r="WIG120" s="200"/>
      <c r="WIH120" s="200"/>
      <c r="WII120" s="200"/>
      <c r="WIJ120" s="200"/>
      <c r="WIK120" s="200"/>
      <c r="WIL120" s="200"/>
      <c r="WIM120" s="200"/>
      <c r="WIN120" s="200"/>
      <c r="WIO120" s="200"/>
      <c r="WIP120" s="200"/>
      <c r="WIQ120" s="200"/>
      <c r="WIR120" s="200"/>
      <c r="WIS120" s="200"/>
      <c r="WIT120" s="200"/>
      <c r="WIU120" s="200"/>
      <c r="WIV120" s="200"/>
      <c r="WIW120" s="200"/>
      <c r="WIX120" s="200"/>
      <c r="WIY120" s="200"/>
      <c r="WIZ120" s="200"/>
      <c r="WJA120" s="200"/>
      <c r="WJB120" s="200"/>
      <c r="WJC120" s="200"/>
      <c r="WJD120" s="200"/>
      <c r="WJE120" s="200"/>
      <c r="WJF120" s="200"/>
      <c r="WJG120" s="200"/>
      <c r="WJH120" s="200"/>
      <c r="WJI120" s="200"/>
      <c r="WJJ120" s="200"/>
      <c r="WJK120" s="200"/>
      <c r="WJL120" s="200"/>
      <c r="WJM120" s="200"/>
      <c r="WJN120" s="200"/>
      <c r="WJO120" s="200"/>
      <c r="WJP120" s="200"/>
      <c r="WJQ120" s="200"/>
      <c r="WJR120" s="200"/>
      <c r="WJS120" s="200"/>
      <c r="WJT120" s="200"/>
      <c r="WJU120" s="200"/>
      <c r="WJV120" s="200"/>
      <c r="WJW120" s="200"/>
      <c r="WJX120" s="200"/>
      <c r="WJY120" s="200"/>
      <c r="WJZ120" s="200"/>
      <c r="WKA120" s="200"/>
      <c r="WKB120" s="200"/>
      <c r="WKC120" s="200"/>
      <c r="WKD120" s="200"/>
      <c r="WKE120" s="200"/>
      <c r="WKF120" s="200"/>
      <c r="WKG120" s="200"/>
      <c r="WKH120" s="200"/>
      <c r="WKI120" s="200"/>
      <c r="WKJ120" s="200"/>
      <c r="WKK120" s="200"/>
      <c r="WKL120" s="200"/>
      <c r="WKM120" s="200"/>
      <c r="WKN120" s="200"/>
      <c r="WKO120" s="200"/>
      <c r="WKP120" s="200"/>
      <c r="WKQ120" s="200"/>
      <c r="WKR120" s="200"/>
      <c r="WKS120" s="200"/>
      <c r="WKT120" s="200"/>
      <c r="WKU120" s="200"/>
      <c r="WKV120" s="200"/>
      <c r="WKW120" s="200"/>
      <c r="WKX120" s="200"/>
      <c r="WKY120" s="200"/>
      <c r="WKZ120" s="200"/>
      <c r="WLA120" s="200"/>
      <c r="WLB120" s="200"/>
      <c r="WLC120" s="200"/>
      <c r="WLD120" s="200"/>
      <c r="WLE120" s="200"/>
      <c r="WLF120" s="200"/>
      <c r="WLG120" s="200"/>
      <c r="WLH120" s="200"/>
      <c r="WLI120" s="200"/>
      <c r="WLJ120" s="200"/>
      <c r="WLK120" s="200"/>
      <c r="WLL120" s="200"/>
      <c r="WLM120" s="200"/>
      <c r="WLN120" s="200"/>
      <c r="WLO120" s="200"/>
      <c r="WLP120" s="200"/>
      <c r="WLQ120" s="200"/>
      <c r="WLR120" s="200"/>
      <c r="WLS120" s="200"/>
      <c r="WLT120" s="200"/>
      <c r="WLU120" s="200"/>
      <c r="WLV120" s="200"/>
      <c r="WLW120" s="200"/>
      <c r="WLX120" s="200"/>
      <c r="WLY120" s="200"/>
      <c r="WLZ120" s="200"/>
      <c r="WMA120" s="200"/>
      <c r="WMB120" s="200"/>
      <c r="WMC120" s="200"/>
      <c r="WMD120" s="200"/>
      <c r="WME120" s="200"/>
      <c r="WMF120" s="200"/>
      <c r="WMG120" s="200"/>
      <c r="WMH120" s="200"/>
      <c r="WMI120" s="200"/>
      <c r="WMJ120" s="200"/>
      <c r="WMK120" s="200"/>
      <c r="WML120" s="200"/>
      <c r="WMM120" s="200"/>
      <c r="WMN120" s="200"/>
      <c r="WMO120" s="200"/>
      <c r="WMP120" s="200"/>
      <c r="WMQ120" s="200"/>
      <c r="WMR120" s="200"/>
      <c r="WMS120" s="200"/>
      <c r="WMT120" s="200"/>
      <c r="WMU120" s="200"/>
      <c r="WMV120" s="200"/>
      <c r="WMW120" s="200"/>
      <c r="WMX120" s="200"/>
      <c r="WMY120" s="200"/>
      <c r="WMZ120" s="200"/>
      <c r="WNA120" s="200"/>
      <c r="WNB120" s="200"/>
      <c r="WNC120" s="200"/>
      <c r="WND120" s="200"/>
      <c r="WNE120" s="200"/>
      <c r="WNF120" s="200"/>
      <c r="WNG120" s="200"/>
      <c r="WNH120" s="200"/>
      <c r="WNI120" s="200"/>
      <c r="WNJ120" s="200"/>
      <c r="WNK120" s="200"/>
      <c r="WNL120" s="200"/>
      <c r="WNM120" s="200"/>
      <c r="WNN120" s="200"/>
      <c r="WNO120" s="200"/>
      <c r="WNP120" s="200"/>
      <c r="WNQ120" s="200"/>
      <c r="WNR120" s="200"/>
      <c r="WNS120" s="200"/>
      <c r="WNT120" s="200"/>
      <c r="WNU120" s="200"/>
      <c r="WNV120" s="200"/>
      <c r="WNW120" s="200"/>
      <c r="WNX120" s="200"/>
      <c r="WNY120" s="200"/>
      <c r="WNZ120" s="200"/>
      <c r="WOA120" s="200"/>
      <c r="WOB120" s="200"/>
      <c r="WOC120" s="200"/>
      <c r="WOD120" s="200"/>
      <c r="WOE120" s="200"/>
      <c r="WOF120" s="200"/>
      <c r="WOG120" s="200"/>
      <c r="WOH120" s="200"/>
      <c r="WOI120" s="200"/>
      <c r="WOJ120" s="200"/>
      <c r="WOK120" s="200"/>
      <c r="WOL120" s="200"/>
      <c r="WOM120" s="200"/>
      <c r="WON120" s="200"/>
      <c r="WOO120" s="200"/>
      <c r="WOP120" s="200"/>
      <c r="WOQ120" s="200"/>
      <c r="WOR120" s="200"/>
      <c r="WOS120" s="200"/>
      <c r="WOT120" s="200"/>
      <c r="WOU120" s="200"/>
      <c r="WOV120" s="200"/>
      <c r="WOW120" s="200"/>
      <c r="WOX120" s="200"/>
      <c r="WOY120" s="200"/>
      <c r="WOZ120" s="200"/>
      <c r="WPA120" s="200"/>
      <c r="WPB120" s="200"/>
      <c r="WPC120" s="200"/>
      <c r="WPD120" s="200"/>
      <c r="WPE120" s="200"/>
      <c r="WPF120" s="200"/>
      <c r="WPG120" s="200"/>
      <c r="WPH120" s="200"/>
      <c r="WPI120" s="200"/>
      <c r="WPJ120" s="200"/>
      <c r="WPK120" s="200"/>
      <c r="WPL120" s="200"/>
      <c r="WPM120" s="200"/>
      <c r="WPN120" s="200"/>
      <c r="WPO120" s="200"/>
      <c r="WPP120" s="200"/>
      <c r="WPQ120" s="200"/>
      <c r="WPR120" s="200"/>
      <c r="WPS120" s="200"/>
      <c r="WPT120" s="200"/>
      <c r="WPU120" s="200"/>
      <c r="WPV120" s="200"/>
      <c r="WPW120" s="200"/>
      <c r="WPX120" s="200"/>
      <c r="WPY120" s="200"/>
      <c r="WPZ120" s="200"/>
      <c r="WQA120" s="200"/>
      <c r="WQB120" s="200"/>
      <c r="WQC120" s="200"/>
      <c r="WQD120" s="200"/>
      <c r="WQE120" s="200"/>
      <c r="WQF120" s="200"/>
      <c r="WQG120" s="200"/>
      <c r="WQH120" s="200"/>
      <c r="WQI120" s="200"/>
      <c r="WQJ120" s="200"/>
      <c r="WQK120" s="200"/>
      <c r="WQL120" s="200"/>
      <c r="WQM120" s="200"/>
      <c r="WQN120" s="200"/>
      <c r="WQO120" s="200"/>
      <c r="WQP120" s="200"/>
      <c r="WQQ120" s="200"/>
      <c r="WQR120" s="200"/>
      <c r="WQS120" s="200"/>
      <c r="WQT120" s="200"/>
      <c r="WQU120" s="200"/>
      <c r="WQV120" s="200"/>
      <c r="WQW120" s="200"/>
      <c r="WQX120" s="200"/>
      <c r="WQY120" s="200"/>
      <c r="WQZ120" s="200"/>
      <c r="WRA120" s="200"/>
      <c r="WRB120" s="200"/>
      <c r="WRC120" s="200"/>
      <c r="WRD120" s="200"/>
      <c r="WRE120" s="200"/>
      <c r="WRF120" s="200"/>
      <c r="WRG120" s="200"/>
      <c r="WRH120" s="200"/>
      <c r="WRI120" s="200"/>
      <c r="WRJ120" s="200"/>
      <c r="WRK120" s="200"/>
      <c r="WRL120" s="200"/>
      <c r="WRM120" s="200"/>
      <c r="WRN120" s="200"/>
      <c r="WRO120" s="200"/>
      <c r="WRP120" s="200"/>
      <c r="WRQ120" s="200"/>
      <c r="WRR120" s="200"/>
      <c r="WRS120" s="200"/>
      <c r="WRT120" s="200"/>
      <c r="WRU120" s="200"/>
      <c r="WRV120" s="200"/>
      <c r="WRW120" s="200"/>
      <c r="WRX120" s="200"/>
      <c r="WRY120" s="200"/>
      <c r="WRZ120" s="200"/>
      <c r="WSA120" s="200"/>
      <c r="WSB120" s="200"/>
      <c r="WSC120" s="200"/>
      <c r="WSD120" s="200"/>
      <c r="WSE120" s="200"/>
      <c r="WSF120" s="200"/>
      <c r="WSG120" s="200"/>
      <c r="WSH120" s="200"/>
      <c r="WSI120" s="200"/>
      <c r="WSJ120" s="200"/>
      <c r="WSK120" s="200"/>
      <c r="WSL120" s="200"/>
      <c r="WSM120" s="200"/>
      <c r="WSN120" s="200"/>
      <c r="WSO120" s="200"/>
      <c r="WSP120" s="200"/>
      <c r="WSQ120" s="200"/>
      <c r="WSR120" s="200"/>
      <c r="WSS120" s="200"/>
      <c r="WST120" s="200"/>
      <c r="WSU120" s="200"/>
      <c r="WSV120" s="200"/>
      <c r="WSW120" s="200"/>
      <c r="WSX120" s="200"/>
      <c r="WSY120" s="200"/>
      <c r="WSZ120" s="200"/>
      <c r="WTA120" s="200"/>
      <c r="WTB120" s="200"/>
      <c r="WTC120" s="200"/>
      <c r="WTD120" s="200"/>
      <c r="WTE120" s="200"/>
      <c r="WTF120" s="200"/>
      <c r="WTG120" s="200"/>
      <c r="WTH120" s="200"/>
      <c r="WTI120" s="200"/>
      <c r="WTJ120" s="200"/>
      <c r="WTK120" s="200"/>
      <c r="WTL120" s="200"/>
      <c r="WTM120" s="200"/>
      <c r="WTN120" s="200"/>
      <c r="WTO120" s="200"/>
      <c r="WTP120" s="200"/>
      <c r="WTQ120" s="200"/>
      <c r="WTR120" s="200"/>
      <c r="WTS120" s="200"/>
      <c r="WTT120" s="200"/>
      <c r="WTU120" s="200"/>
      <c r="WTV120" s="200"/>
      <c r="WTW120" s="200"/>
      <c r="WTX120" s="200"/>
      <c r="WTY120" s="200"/>
      <c r="WTZ120" s="200"/>
      <c r="WUA120" s="200"/>
      <c r="WUB120" s="200"/>
      <c r="WUC120" s="200"/>
      <c r="WUD120" s="200"/>
      <c r="WUE120" s="200"/>
      <c r="WUF120" s="200"/>
      <c r="WUG120" s="200"/>
      <c r="WUH120" s="200"/>
      <c r="WUI120" s="200"/>
      <c r="WUJ120" s="200"/>
      <c r="WUK120" s="200"/>
      <c r="WUL120" s="200"/>
      <c r="WUM120" s="200"/>
      <c r="WUN120" s="200"/>
      <c r="WUO120" s="200"/>
      <c r="WUP120" s="200"/>
      <c r="WUQ120" s="200"/>
      <c r="WUR120" s="200"/>
      <c r="WUS120" s="200"/>
      <c r="WUT120" s="200"/>
      <c r="WUU120" s="200"/>
      <c r="WUV120" s="200"/>
      <c r="WUW120" s="200"/>
      <c r="WUX120" s="200"/>
      <c r="WUY120" s="200"/>
      <c r="WUZ120" s="200"/>
      <c r="WVA120" s="200"/>
      <c r="WVB120" s="200"/>
      <c r="WVC120" s="200"/>
      <c r="WVD120" s="200"/>
      <c r="WVE120" s="200"/>
      <c r="WVF120" s="200"/>
      <c r="WVG120" s="200"/>
      <c r="WVH120" s="200"/>
      <c r="WVI120" s="200"/>
      <c r="WVJ120" s="200"/>
      <c r="WVK120" s="200"/>
      <c r="WVL120" s="200"/>
      <c r="WVM120" s="200"/>
      <c r="WVN120" s="200"/>
      <c r="WVO120" s="200"/>
      <c r="WVP120" s="200"/>
      <c r="WVQ120" s="200"/>
      <c r="WVR120" s="200"/>
      <c r="WVS120" s="200"/>
      <c r="WVT120" s="200"/>
      <c r="WVU120" s="200"/>
      <c r="WVV120" s="200"/>
      <c r="WVW120" s="200"/>
      <c r="WVX120" s="200"/>
      <c r="WVY120" s="200"/>
      <c r="WVZ120" s="200"/>
      <c r="WWA120" s="200"/>
      <c r="WWB120" s="200"/>
      <c r="WWC120" s="200"/>
      <c r="WWD120" s="200"/>
      <c r="WWE120" s="200"/>
      <c r="WWF120" s="200"/>
      <c r="WWG120" s="200"/>
      <c r="WWH120" s="200"/>
      <c r="WWI120" s="200"/>
      <c r="WWJ120" s="200"/>
      <c r="WWK120" s="200"/>
      <c r="WWL120" s="200"/>
      <c r="WWM120" s="200"/>
      <c r="WWN120" s="200"/>
      <c r="WWO120" s="200"/>
      <c r="WWP120" s="200"/>
      <c r="WWQ120" s="200"/>
      <c r="WWR120" s="200"/>
      <c r="WWS120" s="200"/>
      <c r="WWT120" s="200"/>
      <c r="WWU120" s="200"/>
      <c r="WWV120" s="200"/>
      <c r="WWW120" s="200"/>
      <c r="WWX120" s="200"/>
      <c r="WWY120" s="200"/>
      <c r="WWZ120" s="200"/>
      <c r="WXA120" s="200"/>
      <c r="WXB120" s="200"/>
      <c r="WXC120" s="200"/>
      <c r="WXD120" s="200"/>
      <c r="WXE120" s="200"/>
      <c r="WXF120" s="200"/>
      <c r="WXG120" s="200"/>
      <c r="WXH120" s="200"/>
      <c r="WXI120" s="200"/>
      <c r="WXJ120" s="200"/>
      <c r="WXK120" s="200"/>
      <c r="WXL120" s="200"/>
      <c r="WXM120" s="200"/>
      <c r="WXN120" s="200"/>
      <c r="WXO120" s="200"/>
      <c r="WXP120" s="200"/>
      <c r="WXQ120" s="200"/>
      <c r="WXR120" s="200"/>
      <c r="WXS120" s="200"/>
      <c r="WXT120" s="200"/>
      <c r="WXU120" s="200"/>
      <c r="WXV120" s="200"/>
      <c r="WXW120" s="200"/>
      <c r="WXX120" s="200"/>
      <c r="WXY120" s="200"/>
      <c r="WXZ120" s="200"/>
      <c r="WYA120" s="200"/>
      <c r="WYB120" s="200"/>
      <c r="WYC120" s="200"/>
      <c r="WYD120" s="200"/>
      <c r="WYE120" s="200"/>
      <c r="WYF120" s="200"/>
      <c r="WYG120" s="200"/>
      <c r="WYH120" s="200"/>
      <c r="WYI120" s="200"/>
      <c r="WYJ120" s="200"/>
      <c r="WYK120" s="200"/>
      <c r="WYL120" s="200"/>
      <c r="WYM120" s="200"/>
      <c r="WYN120" s="200"/>
      <c r="WYO120" s="200"/>
      <c r="WYP120" s="200"/>
      <c r="WYQ120" s="200"/>
      <c r="WYR120" s="200"/>
      <c r="WYS120" s="200"/>
      <c r="WYT120" s="200"/>
      <c r="WYU120" s="200"/>
      <c r="WYV120" s="200"/>
      <c r="WYW120" s="200"/>
      <c r="WYX120" s="200"/>
      <c r="WYY120" s="200"/>
      <c r="WYZ120" s="200"/>
      <c r="WZA120" s="200"/>
      <c r="WZB120" s="200"/>
      <c r="WZC120" s="200"/>
      <c r="WZD120" s="200"/>
      <c r="WZE120" s="200"/>
      <c r="WZF120" s="200"/>
      <c r="WZG120" s="200"/>
      <c r="WZH120" s="200"/>
      <c r="WZI120" s="200"/>
      <c r="WZJ120" s="200"/>
      <c r="WZK120" s="200"/>
      <c r="WZL120" s="200"/>
      <c r="WZM120" s="200"/>
      <c r="WZN120" s="200"/>
      <c r="WZO120" s="200"/>
      <c r="WZP120" s="200"/>
      <c r="WZQ120" s="200"/>
      <c r="WZR120" s="200"/>
      <c r="WZS120" s="200"/>
      <c r="WZT120" s="200"/>
      <c r="WZU120" s="200"/>
      <c r="WZV120" s="200"/>
      <c r="WZW120" s="200"/>
      <c r="WZX120" s="200"/>
      <c r="WZY120" s="200"/>
      <c r="WZZ120" s="200"/>
      <c r="XAA120" s="200"/>
      <c r="XAB120" s="200"/>
      <c r="XAC120" s="200"/>
      <c r="XAD120" s="200"/>
      <c r="XAE120" s="200"/>
      <c r="XAF120" s="200"/>
      <c r="XAG120" s="200"/>
      <c r="XAH120" s="200"/>
      <c r="XAI120" s="200"/>
      <c r="XAJ120" s="200"/>
      <c r="XAK120" s="200"/>
      <c r="XAL120" s="200"/>
      <c r="XAM120" s="200"/>
      <c r="XAN120" s="200"/>
      <c r="XAO120" s="200"/>
      <c r="XAP120" s="200"/>
      <c r="XAQ120" s="200"/>
      <c r="XAR120" s="200"/>
      <c r="XAS120" s="200"/>
      <c r="XAT120" s="200"/>
      <c r="XAU120" s="200"/>
      <c r="XAV120" s="200"/>
      <c r="XAW120" s="200"/>
      <c r="XAX120" s="200"/>
      <c r="XAY120" s="200"/>
      <c r="XAZ120" s="200"/>
      <c r="XBA120" s="200"/>
      <c r="XBB120" s="200"/>
      <c r="XBC120" s="200"/>
      <c r="XBD120" s="200"/>
      <c r="XBE120" s="200"/>
      <c r="XBF120" s="200"/>
      <c r="XBG120" s="200"/>
      <c r="XBH120" s="200"/>
      <c r="XBI120" s="200"/>
      <c r="XBJ120" s="200"/>
      <c r="XBK120" s="200"/>
      <c r="XBL120" s="200"/>
      <c r="XBM120" s="200"/>
      <c r="XBN120" s="200"/>
      <c r="XBO120" s="200"/>
      <c r="XBP120" s="200"/>
      <c r="XBQ120" s="200"/>
      <c r="XBR120" s="200"/>
      <c r="XBS120" s="200"/>
      <c r="XBT120" s="200"/>
      <c r="XBU120" s="200"/>
      <c r="XBV120" s="200"/>
      <c r="XBW120" s="200"/>
      <c r="XBX120" s="200"/>
      <c r="XBY120" s="200"/>
      <c r="XBZ120" s="200"/>
      <c r="XCA120" s="200"/>
      <c r="XCB120" s="200"/>
      <c r="XCC120" s="200"/>
      <c r="XCD120" s="200"/>
      <c r="XCE120" s="200"/>
      <c r="XCF120" s="200"/>
      <c r="XCG120" s="200"/>
      <c r="XCH120" s="200"/>
      <c r="XCI120" s="200"/>
      <c r="XCJ120" s="200"/>
      <c r="XCK120" s="200"/>
      <c r="XCL120" s="200"/>
      <c r="XCM120" s="200"/>
      <c r="XCN120" s="200"/>
      <c r="XCO120" s="200"/>
      <c r="XCP120" s="200"/>
      <c r="XCQ120" s="200"/>
      <c r="XCR120" s="200"/>
      <c r="XCS120" s="200"/>
      <c r="XCT120" s="200"/>
      <c r="XCU120" s="200"/>
      <c r="XCV120" s="200"/>
      <c r="XCW120" s="200"/>
      <c r="XCX120" s="200"/>
      <c r="XCY120" s="200"/>
      <c r="XCZ120" s="200"/>
      <c r="XDA120" s="200"/>
      <c r="XDB120" s="200"/>
      <c r="XDC120" s="200"/>
      <c r="XDD120" s="200"/>
      <c r="XDE120" s="200"/>
      <c r="XDF120" s="200"/>
      <c r="XDG120" s="200"/>
      <c r="XDH120" s="200"/>
      <c r="XDI120" s="200"/>
      <c r="XDJ120" s="200"/>
      <c r="XDK120" s="200"/>
      <c r="XDL120" s="200"/>
      <c r="XDM120" s="200"/>
      <c r="XDN120" s="200"/>
      <c r="XDO120" s="200"/>
      <c r="XDP120" s="200"/>
      <c r="XDQ120" s="200"/>
      <c r="XDR120" s="200"/>
      <c r="XDS120" s="200"/>
      <c r="XDT120" s="200"/>
      <c r="XDU120" s="200"/>
      <c r="XDV120" s="200"/>
      <c r="XDW120" s="200"/>
      <c r="XDX120" s="200"/>
      <c r="XDY120" s="200"/>
      <c r="XDZ120" s="200"/>
      <c r="XEA120" s="200"/>
      <c r="XEB120" s="200"/>
      <c r="XEC120" s="200"/>
      <c r="XED120" s="200"/>
      <c r="XEE120" s="200"/>
      <c r="XEF120" s="200"/>
      <c r="XEG120" s="200"/>
      <c r="XEH120" s="200"/>
      <c r="XEI120" s="200"/>
      <c r="XEJ120" s="200"/>
      <c r="XEK120" s="200"/>
      <c r="XEL120" s="200"/>
      <c r="XEM120" s="200"/>
      <c r="XEN120" s="200"/>
      <c r="XEO120" s="200"/>
      <c r="XEP120" s="200"/>
      <c r="XEQ120" s="200"/>
      <c r="XER120" s="200"/>
      <c r="XES120" s="200"/>
      <c r="XET120" s="200"/>
      <c r="XEU120" s="200"/>
      <c r="XEV120" s="200"/>
      <c r="XEW120" s="200"/>
      <c r="XEX120" s="200"/>
      <c r="XEY120" s="200"/>
      <c r="XEZ120" s="200"/>
      <c r="XFA120" s="200"/>
      <c r="XFB120" s="200"/>
    </row>
    <row r="121" spans="1:16382" s="151" customFormat="1" ht="12" customHeight="1">
      <c r="A121" s="148" t="s">
        <v>326</v>
      </c>
      <c r="B121" s="148" t="s">
        <v>327</v>
      </c>
      <c r="C121" s="181">
        <v>4.6900000000000004</v>
      </c>
      <c r="D121" s="181">
        <v>4.72</v>
      </c>
      <c r="E121" s="181"/>
      <c r="F121" s="181"/>
      <c r="G121" s="153">
        <v>959.02</v>
      </c>
      <c r="H121" s="153">
        <v>984.26</v>
      </c>
      <c r="I121" s="153">
        <v>988.95</v>
      </c>
      <c r="J121" s="153">
        <v>1089.6600000000001</v>
      </c>
      <c r="K121" s="153">
        <v>1108.7900000000002</v>
      </c>
      <c r="L121" s="153">
        <v>1132.3799999999999</v>
      </c>
      <c r="M121" s="153">
        <v>1093.8400000000001</v>
      </c>
      <c r="N121" s="153">
        <v>1091.48</v>
      </c>
      <c r="O121" s="153">
        <v>1104.8400000000001</v>
      </c>
      <c r="P121" s="153">
        <v>1109.5600000000002</v>
      </c>
      <c r="Q121" s="153">
        <v>1100.1200000000001</v>
      </c>
      <c r="R121" s="153">
        <v>1020.7199999999999</v>
      </c>
      <c r="S121" s="153">
        <v>12783.62</v>
      </c>
      <c r="T121" s="181"/>
      <c r="U121" s="183">
        <f t="shared" si="56"/>
        <v>204.48187633262259</v>
      </c>
      <c r="V121" s="183">
        <f t="shared" si="57"/>
        <v>209.86353944562899</v>
      </c>
      <c r="W121" s="183">
        <f t="shared" si="58"/>
        <v>210.86353944562899</v>
      </c>
      <c r="X121" s="183">
        <f t="shared" si="59"/>
        <v>232.3368869936034</v>
      </c>
      <c r="Y121" s="183">
        <f t="shared" si="60"/>
        <v>236.41577825159916</v>
      </c>
      <c r="Z121" s="183">
        <f t="shared" si="61"/>
        <v>239.91101694915253</v>
      </c>
      <c r="AA121" s="183">
        <f t="shared" si="62"/>
        <v>231.74576271186444</v>
      </c>
      <c r="AB121" s="183">
        <f t="shared" si="63"/>
        <v>231.24576271186442</v>
      </c>
      <c r="AC121" s="183">
        <f t="shared" si="64"/>
        <v>234.07627118644072</v>
      </c>
      <c r="AD121" s="183">
        <f t="shared" si="65"/>
        <v>235.07627118644072</v>
      </c>
      <c r="AE121" s="183">
        <f t="shared" si="66"/>
        <v>233.07627118644072</v>
      </c>
      <c r="AF121" s="183">
        <f t="shared" si="67"/>
        <v>216.25423728813558</v>
      </c>
      <c r="AG121" s="183">
        <f t="shared" si="51"/>
        <v>2715.3472136894229</v>
      </c>
      <c r="AH121" s="184">
        <f t="shared" si="52"/>
        <v>226.27893447411859</v>
      </c>
      <c r="AI121" s="200"/>
      <c r="AM121" s="150"/>
      <c r="AN121" s="180"/>
      <c r="AQ121" s="188">
        <v>226.27893447411859</v>
      </c>
      <c r="AS121" s="185">
        <f t="shared" si="53"/>
        <v>4.9967166998507437</v>
      </c>
      <c r="AT121" s="186">
        <f t="shared" si="54"/>
        <v>13567.820768535126</v>
      </c>
      <c r="AU121" s="186"/>
      <c r="AV121" s="187">
        <f t="shared" si="55"/>
        <v>784.20076853512546</v>
      </c>
      <c r="AW121" s="184" t="e">
        <f>+INDEX('DF Calcs'!E:E,MATCH(A121,'DF Calcs'!C:C,0))-AQ121</f>
        <v>#N/A</v>
      </c>
      <c r="BE121" s="188">
        <f t="shared" ref="BE121:BE145" si="68">$AQ121*$BD121</f>
        <v>0</v>
      </c>
      <c r="BG121" s="188">
        <f t="shared" ref="BG121:BG145" si="69">$AQ121*$BF121</f>
        <v>0</v>
      </c>
      <c r="BI121" s="188">
        <f t="shared" ref="BI121:BI145" si="70">$AQ121*$BH121</f>
        <v>0</v>
      </c>
    </row>
    <row r="122" spans="1:16382" s="151" customFormat="1" ht="12" customHeight="1">
      <c r="A122" s="148" t="s">
        <v>328</v>
      </c>
      <c r="B122" s="148" t="s">
        <v>329</v>
      </c>
      <c r="C122" s="181">
        <v>1.52</v>
      </c>
      <c r="D122" s="181">
        <f>C122</f>
        <v>1.52</v>
      </c>
      <c r="E122" s="181"/>
      <c r="F122" s="181"/>
      <c r="G122" s="153">
        <v>7.15</v>
      </c>
      <c r="H122" s="153">
        <v>7.6</v>
      </c>
      <c r="I122" s="153">
        <v>7.6</v>
      </c>
      <c r="J122" s="153">
        <v>6.84</v>
      </c>
      <c r="K122" s="153">
        <v>4.5599999999999996</v>
      </c>
      <c r="L122" s="153">
        <v>4.5599999999999996</v>
      </c>
      <c r="M122" s="153">
        <v>4.5599999999999996</v>
      </c>
      <c r="N122" s="153">
        <v>4.5599999999999996</v>
      </c>
      <c r="O122" s="153">
        <v>4.5599999999999996</v>
      </c>
      <c r="P122" s="153">
        <v>4.5599999999999996</v>
      </c>
      <c r="Q122" s="153">
        <v>4.5599999999999996</v>
      </c>
      <c r="R122" s="153">
        <v>3.04</v>
      </c>
      <c r="S122" s="153">
        <v>64.15000000000002</v>
      </c>
      <c r="T122" s="181"/>
      <c r="U122" s="183">
        <f t="shared" si="56"/>
        <v>4.7039473684210531</v>
      </c>
      <c r="V122" s="183">
        <f t="shared" si="57"/>
        <v>5</v>
      </c>
      <c r="W122" s="183">
        <f t="shared" si="58"/>
        <v>5</v>
      </c>
      <c r="X122" s="183">
        <f t="shared" si="59"/>
        <v>4.5</v>
      </c>
      <c r="Y122" s="183">
        <f t="shared" si="60"/>
        <v>2.9999999999999996</v>
      </c>
      <c r="Z122" s="183">
        <f t="shared" si="61"/>
        <v>2.9999999999999996</v>
      </c>
      <c r="AA122" s="183">
        <f t="shared" si="62"/>
        <v>2.9999999999999996</v>
      </c>
      <c r="AB122" s="183">
        <f t="shared" si="63"/>
        <v>2.9999999999999996</v>
      </c>
      <c r="AC122" s="183">
        <f t="shared" si="64"/>
        <v>2.9999999999999996</v>
      </c>
      <c r="AD122" s="183">
        <f t="shared" si="65"/>
        <v>2.9999999999999996</v>
      </c>
      <c r="AE122" s="183">
        <f t="shared" si="66"/>
        <v>2.9999999999999996</v>
      </c>
      <c r="AF122" s="183">
        <f t="shared" si="67"/>
        <v>2</v>
      </c>
      <c r="AG122" s="183">
        <f t="shared" si="51"/>
        <v>42.203947368421055</v>
      </c>
      <c r="AH122" s="184">
        <f t="shared" si="52"/>
        <v>3.5169956140350878</v>
      </c>
      <c r="AI122" s="200"/>
      <c r="AM122" s="150"/>
      <c r="AN122" s="180"/>
      <c r="AQ122" s="188">
        <v>3.5169956140350878</v>
      </c>
      <c r="AS122" s="185">
        <f t="shared" si="53"/>
        <v>1.609112157579053</v>
      </c>
      <c r="AT122" s="186">
        <f t="shared" si="54"/>
        <v>67.91088480835279</v>
      </c>
      <c r="AU122" s="186"/>
      <c r="AV122" s="187">
        <f t="shared" si="55"/>
        <v>3.7608848083527704</v>
      </c>
      <c r="AW122" s="184" t="e">
        <f>+INDEX('DF Calcs'!E:E,MATCH(A122,'DF Calcs'!C:C,0))-AQ122</f>
        <v>#N/A</v>
      </c>
      <c r="BE122" s="188">
        <f t="shared" si="68"/>
        <v>0</v>
      </c>
      <c r="BG122" s="188">
        <f t="shared" si="69"/>
        <v>0</v>
      </c>
      <c r="BI122" s="188">
        <f t="shared" si="70"/>
        <v>0</v>
      </c>
    </row>
    <row r="123" spans="1:16382" s="151" customFormat="1" ht="12" customHeight="1">
      <c r="A123" s="148" t="s">
        <v>330</v>
      </c>
      <c r="B123" s="148" t="s">
        <v>331</v>
      </c>
      <c r="C123" s="181">
        <v>3.59</v>
      </c>
      <c r="D123" s="181">
        <f>C123</f>
        <v>3.59</v>
      </c>
      <c r="E123" s="181"/>
      <c r="F123" s="181"/>
      <c r="G123" s="153">
        <v>6.76</v>
      </c>
      <c r="H123" s="153">
        <v>7.18</v>
      </c>
      <c r="I123" s="153">
        <v>7.18</v>
      </c>
      <c r="J123" s="153">
        <v>7.18</v>
      </c>
      <c r="K123" s="153">
        <v>7.18</v>
      </c>
      <c r="L123" s="153">
        <v>7.18</v>
      </c>
      <c r="M123" s="153">
        <v>7.18</v>
      </c>
      <c r="N123" s="153">
        <v>7.18</v>
      </c>
      <c r="O123" s="153">
        <v>7.18</v>
      </c>
      <c r="P123" s="153">
        <v>7.18</v>
      </c>
      <c r="Q123" s="153">
        <v>7.18</v>
      </c>
      <c r="R123" s="153">
        <v>7.18</v>
      </c>
      <c r="S123" s="153">
        <v>85.740000000000009</v>
      </c>
      <c r="T123" s="181"/>
      <c r="U123" s="183">
        <f t="shared" si="56"/>
        <v>1.883008356545961</v>
      </c>
      <c r="V123" s="183">
        <f t="shared" si="57"/>
        <v>2</v>
      </c>
      <c r="W123" s="183">
        <f t="shared" si="58"/>
        <v>2</v>
      </c>
      <c r="X123" s="183">
        <f t="shared" si="59"/>
        <v>2</v>
      </c>
      <c r="Y123" s="183">
        <f t="shared" si="60"/>
        <v>2</v>
      </c>
      <c r="Z123" s="183">
        <f t="shared" si="61"/>
        <v>2</v>
      </c>
      <c r="AA123" s="183">
        <f t="shared" si="62"/>
        <v>2</v>
      </c>
      <c r="AB123" s="183">
        <f t="shared" si="63"/>
        <v>2</v>
      </c>
      <c r="AC123" s="183">
        <f t="shared" si="64"/>
        <v>2</v>
      </c>
      <c r="AD123" s="183">
        <f t="shared" si="65"/>
        <v>2</v>
      </c>
      <c r="AE123" s="183">
        <f t="shared" si="66"/>
        <v>2</v>
      </c>
      <c r="AF123" s="183">
        <f t="shared" si="67"/>
        <v>2</v>
      </c>
      <c r="AG123" s="183">
        <f t="shared" si="51"/>
        <v>23.883008356545961</v>
      </c>
      <c r="AH123" s="184">
        <f t="shared" si="52"/>
        <v>1.99025069637883</v>
      </c>
      <c r="AI123" s="200"/>
      <c r="AM123" s="150"/>
      <c r="AN123" s="180"/>
      <c r="AQ123" s="188">
        <v>1.99025069637883</v>
      </c>
      <c r="AS123" s="185">
        <f t="shared" si="53"/>
        <v>3.8004688458610527</v>
      </c>
      <c r="AT123" s="186">
        <f t="shared" si="54"/>
        <v>90.766629204492105</v>
      </c>
      <c r="AU123" s="186"/>
      <c r="AV123" s="187">
        <f t="shared" si="55"/>
        <v>5.0266292044920959</v>
      </c>
      <c r="AW123" s="184" t="e">
        <f>+INDEX('DF Calcs'!E:E,MATCH(A123,'DF Calcs'!C:C,0))-AQ123</f>
        <v>#N/A</v>
      </c>
      <c r="BE123" s="188">
        <f t="shared" si="68"/>
        <v>0</v>
      </c>
      <c r="BG123" s="188">
        <f t="shared" si="69"/>
        <v>0</v>
      </c>
      <c r="BI123" s="188">
        <f t="shared" si="70"/>
        <v>0</v>
      </c>
    </row>
    <row r="124" spans="1:16382" s="151" customFormat="1" ht="12" customHeight="1">
      <c r="A124" s="148" t="s">
        <v>332</v>
      </c>
      <c r="B124" s="148" t="s">
        <v>333</v>
      </c>
      <c r="C124" s="181">
        <v>0.69</v>
      </c>
      <c r="D124" s="181">
        <v>0.69</v>
      </c>
      <c r="E124" s="181"/>
      <c r="F124" s="181"/>
      <c r="G124" s="153">
        <v>1.3</v>
      </c>
      <c r="H124" s="153">
        <v>1.38</v>
      </c>
      <c r="I124" s="153">
        <v>1.38</v>
      </c>
      <c r="J124" s="153">
        <v>1.38</v>
      </c>
      <c r="K124" s="153">
        <v>1.38</v>
      </c>
      <c r="L124" s="153">
        <v>1.38</v>
      </c>
      <c r="M124" s="153">
        <v>1.38</v>
      </c>
      <c r="N124" s="153">
        <v>1.38</v>
      </c>
      <c r="O124" s="153">
        <v>0.68</v>
      </c>
      <c r="P124" s="153">
        <v>0</v>
      </c>
      <c r="Q124" s="153">
        <v>0</v>
      </c>
      <c r="R124" s="153">
        <v>0</v>
      </c>
      <c r="S124" s="153">
        <v>11.639999999999997</v>
      </c>
      <c r="T124" s="181"/>
      <c r="U124" s="183">
        <f t="shared" si="56"/>
        <v>1.8840579710144929</v>
      </c>
      <c r="V124" s="183">
        <f t="shared" si="57"/>
        <v>2</v>
      </c>
      <c r="W124" s="183">
        <f t="shared" si="58"/>
        <v>2</v>
      </c>
      <c r="X124" s="183">
        <f t="shared" si="59"/>
        <v>2</v>
      </c>
      <c r="Y124" s="183">
        <f t="shared" si="60"/>
        <v>2</v>
      </c>
      <c r="Z124" s="183">
        <f t="shared" si="61"/>
        <v>2</v>
      </c>
      <c r="AA124" s="183">
        <f t="shared" si="62"/>
        <v>2</v>
      </c>
      <c r="AB124" s="183">
        <f t="shared" si="63"/>
        <v>2</v>
      </c>
      <c r="AC124" s="183">
        <f t="shared" si="64"/>
        <v>0.98550724637681175</v>
      </c>
      <c r="AD124" s="183">
        <f t="shared" si="65"/>
        <v>0</v>
      </c>
      <c r="AE124" s="183">
        <f t="shared" si="66"/>
        <v>0</v>
      </c>
      <c r="AF124" s="183">
        <f t="shared" si="67"/>
        <v>0</v>
      </c>
      <c r="AG124" s="183">
        <f t="shared" si="51"/>
        <v>16.869565217391305</v>
      </c>
      <c r="AH124" s="184">
        <f t="shared" si="52"/>
        <v>1.4057971014492754</v>
      </c>
      <c r="AI124" s="200"/>
      <c r="AM124" s="150"/>
      <c r="AN124" s="180"/>
      <c r="AQ124" s="188">
        <v>1.4057971014492754</v>
      </c>
      <c r="AS124" s="185">
        <f t="shared" si="53"/>
        <v>0.73045222942733323</v>
      </c>
      <c r="AT124" s="186">
        <f t="shared" si="54"/>
        <v>12.322411522513274</v>
      </c>
      <c r="AU124" s="186"/>
      <c r="AV124" s="187">
        <f t="shared" si="55"/>
        <v>0.68241152251327719</v>
      </c>
      <c r="AW124" s="184" t="e">
        <f>+INDEX('DF Calcs'!E:E,MATCH(A124,'DF Calcs'!C:C,0))-AQ124</f>
        <v>#N/A</v>
      </c>
      <c r="BE124" s="188">
        <f t="shared" si="68"/>
        <v>0</v>
      </c>
      <c r="BG124" s="188">
        <f t="shared" si="69"/>
        <v>0</v>
      </c>
      <c r="BI124" s="188">
        <f t="shared" si="70"/>
        <v>0</v>
      </c>
    </row>
    <row r="125" spans="1:16382" s="151" customFormat="1" ht="12" customHeight="1">
      <c r="A125" s="148" t="s">
        <v>334</v>
      </c>
      <c r="B125" s="148" t="s">
        <v>335</v>
      </c>
      <c r="C125" s="181">
        <v>35.72</v>
      </c>
      <c r="D125" s="181">
        <v>35.94</v>
      </c>
      <c r="E125" s="181"/>
      <c r="F125" s="181"/>
      <c r="G125" s="153">
        <v>0</v>
      </c>
      <c r="H125" s="153">
        <v>35.72</v>
      </c>
      <c r="I125" s="153">
        <v>0</v>
      </c>
      <c r="J125" s="153">
        <v>0</v>
      </c>
      <c r="K125" s="153">
        <v>0</v>
      </c>
      <c r="L125" s="153">
        <v>71.66</v>
      </c>
      <c r="M125" s="153">
        <v>0</v>
      </c>
      <c r="N125" s="153">
        <v>-35.72</v>
      </c>
      <c r="O125" s="153">
        <v>0</v>
      </c>
      <c r="P125" s="153">
        <v>0</v>
      </c>
      <c r="Q125" s="153">
        <v>0</v>
      </c>
      <c r="R125" s="153">
        <v>0</v>
      </c>
      <c r="S125" s="153">
        <v>71.66</v>
      </c>
      <c r="T125" s="181"/>
      <c r="U125" s="183">
        <f t="shared" si="56"/>
        <v>0</v>
      </c>
      <c r="V125" s="183">
        <f t="shared" si="57"/>
        <v>1</v>
      </c>
      <c r="W125" s="183">
        <f t="shared" si="58"/>
        <v>0</v>
      </c>
      <c r="X125" s="183">
        <f t="shared" si="59"/>
        <v>0</v>
      </c>
      <c r="Y125" s="183">
        <f t="shared" si="60"/>
        <v>0</v>
      </c>
      <c r="Z125" s="183">
        <f t="shared" si="61"/>
        <v>1.9938786867000557</v>
      </c>
      <c r="AA125" s="183">
        <f t="shared" si="62"/>
        <v>0</v>
      </c>
      <c r="AB125" s="183">
        <f t="shared" si="63"/>
        <v>-0.99387868670005564</v>
      </c>
      <c r="AC125" s="183">
        <f t="shared" si="64"/>
        <v>0</v>
      </c>
      <c r="AD125" s="183">
        <f t="shared" si="65"/>
        <v>0</v>
      </c>
      <c r="AE125" s="183">
        <f t="shared" si="66"/>
        <v>0</v>
      </c>
      <c r="AF125" s="183">
        <f t="shared" si="67"/>
        <v>0</v>
      </c>
      <c r="AG125" s="183">
        <f t="shared" ref="AG125:AG144" si="71">+SUM(U125:AF125)</f>
        <v>2</v>
      </c>
      <c r="AH125" s="184">
        <f t="shared" ref="AH125:AH144" si="72">SUM(U125:AF125)/12</f>
        <v>0.16666666666666666</v>
      </c>
      <c r="AI125" s="200"/>
      <c r="AM125" s="150"/>
      <c r="AN125" s="180"/>
      <c r="AQ125" s="188">
        <v>0.16666666666666666</v>
      </c>
      <c r="AS125" s="185">
        <f t="shared" ref="AS125:AS143" si="73">D125*(1+$BA$3)</f>
        <v>38.047033515388925</v>
      </c>
      <c r="AT125" s="186">
        <f t="shared" ref="AT125:AT143" si="74">AQ125*AS125*12</f>
        <v>76.09406703077785</v>
      </c>
      <c r="AU125" s="186"/>
      <c r="AV125" s="187">
        <f t="shared" ref="AV125:AV143" si="75">AT125+AU125-S125</f>
        <v>4.4340670307778538</v>
      </c>
      <c r="AW125" s="184" t="e">
        <f>+INDEX('DF Calcs'!E:E,MATCH(A125,'DF Calcs'!C:C,0))-AQ125</f>
        <v>#N/A</v>
      </c>
      <c r="BE125" s="188">
        <f t="shared" si="68"/>
        <v>0</v>
      </c>
      <c r="BG125" s="188">
        <f t="shared" si="69"/>
        <v>0</v>
      </c>
      <c r="BI125" s="188">
        <f t="shared" si="70"/>
        <v>0</v>
      </c>
    </row>
    <row r="126" spans="1:16382" s="151" customFormat="1" ht="12" customHeight="1">
      <c r="A126" s="148" t="s">
        <v>621</v>
      </c>
      <c r="B126" s="148" t="s">
        <v>622</v>
      </c>
      <c r="C126" s="181">
        <v>40.590000000000003</v>
      </c>
      <c r="D126" s="181">
        <v>40.840000000000003</v>
      </c>
      <c r="E126" s="181"/>
      <c r="F126" s="181"/>
      <c r="G126" s="153">
        <v>0</v>
      </c>
      <c r="H126" s="153">
        <v>0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0</v>
      </c>
      <c r="T126" s="181"/>
      <c r="U126" s="183">
        <f t="shared" si="56"/>
        <v>0</v>
      </c>
      <c r="V126" s="183">
        <f t="shared" si="57"/>
        <v>0</v>
      </c>
      <c r="W126" s="183">
        <f t="shared" si="58"/>
        <v>0</v>
      </c>
      <c r="X126" s="183">
        <f t="shared" si="59"/>
        <v>0</v>
      </c>
      <c r="Y126" s="183">
        <f t="shared" si="60"/>
        <v>0</v>
      </c>
      <c r="Z126" s="183">
        <f t="shared" si="61"/>
        <v>0</v>
      </c>
      <c r="AA126" s="183">
        <f t="shared" si="62"/>
        <v>0</v>
      </c>
      <c r="AB126" s="183">
        <f t="shared" si="63"/>
        <v>0</v>
      </c>
      <c r="AC126" s="183">
        <f t="shared" si="64"/>
        <v>0</v>
      </c>
      <c r="AD126" s="183">
        <f t="shared" si="65"/>
        <v>0</v>
      </c>
      <c r="AE126" s="183">
        <f t="shared" si="66"/>
        <v>0</v>
      </c>
      <c r="AF126" s="183">
        <f t="shared" si="67"/>
        <v>0</v>
      </c>
      <c r="AG126" s="183">
        <f t="shared" si="71"/>
        <v>0</v>
      </c>
      <c r="AH126" s="184">
        <f t="shared" si="72"/>
        <v>0</v>
      </c>
      <c r="AI126" s="200"/>
      <c r="AM126" s="150"/>
      <c r="AN126" s="180"/>
      <c r="AQ126" s="188">
        <v>0</v>
      </c>
      <c r="AS126" s="185">
        <f t="shared" si="73"/>
        <v>43.234302970742455</v>
      </c>
      <c r="AT126" s="186">
        <f t="shared" si="74"/>
        <v>0</v>
      </c>
      <c r="AU126" s="186"/>
      <c r="AV126" s="187">
        <f t="shared" si="75"/>
        <v>0</v>
      </c>
      <c r="AW126" s="184" t="e">
        <f>+INDEX('DF Calcs'!E:E,MATCH(A126,'DF Calcs'!C:C,0))-AQ126</f>
        <v>#N/A</v>
      </c>
      <c r="BE126" s="188">
        <f t="shared" si="68"/>
        <v>0</v>
      </c>
      <c r="BG126" s="188">
        <f t="shared" si="69"/>
        <v>0</v>
      </c>
      <c r="BI126" s="188">
        <f t="shared" si="70"/>
        <v>0</v>
      </c>
    </row>
    <row r="127" spans="1:16382" s="151" customFormat="1" ht="12" customHeight="1">
      <c r="A127" s="148" t="s">
        <v>344</v>
      </c>
      <c r="B127" s="148" t="s">
        <v>345</v>
      </c>
      <c r="C127" s="181">
        <v>21.72</v>
      </c>
      <c r="D127" s="181">
        <v>21.85</v>
      </c>
      <c r="E127" s="181"/>
      <c r="F127" s="181"/>
      <c r="G127" s="153">
        <v>0</v>
      </c>
      <c r="H127" s="153">
        <v>0</v>
      </c>
      <c r="I127" s="153">
        <v>0</v>
      </c>
      <c r="J127" s="153">
        <v>0</v>
      </c>
      <c r="K127" s="153">
        <v>0</v>
      </c>
      <c r="L127" s="153">
        <v>0</v>
      </c>
      <c r="M127" s="153">
        <v>0</v>
      </c>
      <c r="N127" s="153">
        <v>0</v>
      </c>
      <c r="O127" s="153">
        <v>0</v>
      </c>
      <c r="P127" s="153">
        <v>0</v>
      </c>
      <c r="Q127" s="153">
        <v>0</v>
      </c>
      <c r="R127" s="153">
        <v>0</v>
      </c>
      <c r="S127" s="153">
        <v>0</v>
      </c>
      <c r="T127" s="181"/>
      <c r="U127" s="183">
        <f t="shared" si="56"/>
        <v>0</v>
      </c>
      <c r="V127" s="183">
        <f t="shared" si="57"/>
        <v>0</v>
      </c>
      <c r="W127" s="183">
        <f t="shared" si="58"/>
        <v>0</v>
      </c>
      <c r="X127" s="183">
        <f t="shared" si="59"/>
        <v>0</v>
      </c>
      <c r="Y127" s="183">
        <f t="shared" si="60"/>
        <v>0</v>
      </c>
      <c r="Z127" s="183">
        <f t="shared" si="61"/>
        <v>0</v>
      </c>
      <c r="AA127" s="183">
        <f t="shared" si="62"/>
        <v>0</v>
      </c>
      <c r="AB127" s="183">
        <f t="shared" si="63"/>
        <v>0</v>
      </c>
      <c r="AC127" s="183">
        <f t="shared" si="64"/>
        <v>0</v>
      </c>
      <c r="AD127" s="183">
        <f t="shared" si="65"/>
        <v>0</v>
      </c>
      <c r="AE127" s="183">
        <f t="shared" si="66"/>
        <v>0</v>
      </c>
      <c r="AF127" s="183">
        <f t="shared" si="67"/>
        <v>0</v>
      </c>
      <c r="AG127" s="183">
        <f t="shared" si="71"/>
        <v>0</v>
      </c>
      <c r="AH127" s="184">
        <f t="shared" si="72"/>
        <v>0</v>
      </c>
      <c r="AI127" s="200"/>
      <c r="AM127" s="150"/>
      <c r="AN127" s="180"/>
      <c r="AQ127" s="188">
        <v>0</v>
      </c>
      <c r="AS127" s="185">
        <f t="shared" si="73"/>
        <v>23.13098726519889</v>
      </c>
      <c r="AT127" s="186">
        <f t="shared" si="74"/>
        <v>0</v>
      </c>
      <c r="AU127" s="186"/>
      <c r="AV127" s="187">
        <f t="shared" si="75"/>
        <v>0</v>
      </c>
      <c r="AW127" s="184" t="e">
        <f>+INDEX('DF Calcs'!E:E,MATCH(A127,'DF Calcs'!C:C,0))-AQ127</f>
        <v>#N/A</v>
      </c>
      <c r="BE127" s="188">
        <f t="shared" si="68"/>
        <v>0</v>
      </c>
      <c r="BG127" s="188">
        <f t="shared" si="69"/>
        <v>0</v>
      </c>
      <c r="BI127" s="188">
        <f t="shared" si="70"/>
        <v>0</v>
      </c>
    </row>
    <row r="128" spans="1:16382" s="151" customFormat="1" ht="12" customHeight="1">
      <c r="A128" s="148" t="s">
        <v>306</v>
      </c>
      <c r="B128" s="148" t="s">
        <v>307</v>
      </c>
      <c r="C128" s="181">
        <v>36.68</v>
      </c>
      <c r="D128" s="181">
        <v>36.68</v>
      </c>
      <c r="E128" s="181"/>
      <c r="F128" s="181"/>
      <c r="G128" s="153">
        <v>0</v>
      </c>
      <c r="H128" s="153">
        <v>0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  <c r="T128" s="181"/>
      <c r="U128" s="183">
        <f t="shared" si="56"/>
        <v>0</v>
      </c>
      <c r="V128" s="183">
        <f t="shared" si="57"/>
        <v>0</v>
      </c>
      <c r="W128" s="183">
        <f t="shared" si="58"/>
        <v>0</v>
      </c>
      <c r="X128" s="183">
        <f t="shared" si="59"/>
        <v>0</v>
      </c>
      <c r="Y128" s="183">
        <f t="shared" si="60"/>
        <v>0</v>
      </c>
      <c r="Z128" s="183">
        <f t="shared" si="61"/>
        <v>0</v>
      </c>
      <c r="AA128" s="183">
        <f t="shared" si="62"/>
        <v>0</v>
      </c>
      <c r="AB128" s="183">
        <f t="shared" si="63"/>
        <v>0</v>
      </c>
      <c r="AC128" s="183">
        <f t="shared" si="64"/>
        <v>0</v>
      </c>
      <c r="AD128" s="183">
        <f t="shared" si="65"/>
        <v>0</v>
      </c>
      <c r="AE128" s="183">
        <f t="shared" si="66"/>
        <v>0</v>
      </c>
      <c r="AF128" s="183">
        <f t="shared" si="67"/>
        <v>0</v>
      </c>
      <c r="AG128" s="183">
        <f t="shared" si="71"/>
        <v>0</v>
      </c>
      <c r="AH128" s="184">
        <f t="shared" si="72"/>
        <v>0</v>
      </c>
      <c r="AI128" s="200"/>
      <c r="AM128" s="150"/>
      <c r="AN128" s="180"/>
      <c r="AQ128" s="188">
        <v>0</v>
      </c>
      <c r="AS128" s="185">
        <f t="shared" si="73"/>
        <v>38.830417065789256</v>
      </c>
      <c r="AT128" s="186">
        <f t="shared" si="74"/>
        <v>0</v>
      </c>
      <c r="AU128" s="186"/>
      <c r="AV128" s="187">
        <f t="shared" si="75"/>
        <v>0</v>
      </c>
      <c r="AW128" s="184" t="e">
        <f>+INDEX('DF Calcs'!E:E,MATCH(A128,'DF Calcs'!C:C,0))-AQ128</f>
        <v>#N/A</v>
      </c>
      <c r="BE128" s="188">
        <f t="shared" si="68"/>
        <v>0</v>
      </c>
      <c r="BG128" s="188">
        <f t="shared" si="69"/>
        <v>0</v>
      </c>
      <c r="BI128" s="188">
        <f t="shared" si="70"/>
        <v>0</v>
      </c>
    </row>
    <row r="129" spans="1:16382" s="151" customFormat="1" ht="12" customHeight="1">
      <c r="A129" s="148" t="s">
        <v>336</v>
      </c>
      <c r="B129" s="148" t="s">
        <v>337</v>
      </c>
      <c r="C129" s="181">
        <v>21.72</v>
      </c>
      <c r="D129" s="181">
        <v>21.85</v>
      </c>
      <c r="E129" s="181"/>
      <c r="F129" s="181"/>
      <c r="G129" s="153">
        <v>243.12</v>
      </c>
      <c r="H129" s="153">
        <v>147.66</v>
      </c>
      <c r="I129" s="153">
        <v>390.96</v>
      </c>
      <c r="J129" s="153">
        <v>325.8</v>
      </c>
      <c r="K129" s="153">
        <v>173.76</v>
      </c>
      <c r="L129" s="153">
        <v>131.1</v>
      </c>
      <c r="M129" s="153">
        <v>152.94999999999999</v>
      </c>
      <c r="N129" s="153">
        <v>109.25</v>
      </c>
      <c r="O129" s="153">
        <v>240.35</v>
      </c>
      <c r="P129" s="153">
        <v>87.4</v>
      </c>
      <c r="Q129" s="153">
        <v>152.94999999999999</v>
      </c>
      <c r="R129" s="153">
        <v>327.75</v>
      </c>
      <c r="S129" s="153">
        <v>2483.0499999999997</v>
      </c>
      <c r="T129" s="181"/>
      <c r="U129" s="183">
        <f t="shared" si="56"/>
        <v>11.193370165745858</v>
      </c>
      <c r="V129" s="183">
        <f t="shared" si="57"/>
        <v>6.7983425414364644</v>
      </c>
      <c r="W129" s="183">
        <f t="shared" si="58"/>
        <v>18</v>
      </c>
      <c r="X129" s="183">
        <f t="shared" si="59"/>
        <v>15.000000000000002</v>
      </c>
      <c r="Y129" s="183">
        <f t="shared" si="60"/>
        <v>8</v>
      </c>
      <c r="Z129" s="183">
        <f t="shared" si="61"/>
        <v>5.9999999999999991</v>
      </c>
      <c r="AA129" s="183">
        <f t="shared" si="62"/>
        <v>6.9999999999999991</v>
      </c>
      <c r="AB129" s="183">
        <f t="shared" si="63"/>
        <v>5</v>
      </c>
      <c r="AC129" s="183">
        <f t="shared" si="64"/>
        <v>10.999999999999998</v>
      </c>
      <c r="AD129" s="183">
        <f t="shared" si="65"/>
        <v>4</v>
      </c>
      <c r="AE129" s="183">
        <f t="shared" si="66"/>
        <v>6.9999999999999991</v>
      </c>
      <c r="AF129" s="183">
        <f t="shared" si="67"/>
        <v>14.999999999999998</v>
      </c>
      <c r="AG129" s="183">
        <f t="shared" si="71"/>
        <v>113.99171270718232</v>
      </c>
      <c r="AH129" s="184">
        <f t="shared" si="72"/>
        <v>9.499309392265193</v>
      </c>
      <c r="AI129" s="200"/>
      <c r="AM129" s="150"/>
      <c r="AN129" s="180"/>
      <c r="AQ129" s="188">
        <v>9.499309392265193</v>
      </c>
      <c r="AS129" s="185">
        <f t="shared" si="73"/>
        <v>23.13098726519889</v>
      </c>
      <c r="AT129" s="186">
        <f t="shared" si="74"/>
        <v>2636.7408549680445</v>
      </c>
      <c r="AU129" s="186"/>
      <c r="AV129" s="187">
        <f t="shared" si="75"/>
        <v>153.69085496804473</v>
      </c>
      <c r="AW129" s="184" t="e">
        <f>+INDEX('DF Calcs'!E:E,MATCH(A129,'DF Calcs'!C:C,0))-AQ129</f>
        <v>#N/A</v>
      </c>
      <c r="BE129" s="188">
        <f t="shared" si="68"/>
        <v>0</v>
      </c>
      <c r="BG129" s="188">
        <f t="shared" si="69"/>
        <v>0</v>
      </c>
      <c r="BI129" s="188">
        <f t="shared" si="70"/>
        <v>0</v>
      </c>
    </row>
    <row r="130" spans="1:16382" s="151" customFormat="1" ht="12" customHeight="1">
      <c r="A130" s="148" t="s">
        <v>338</v>
      </c>
      <c r="B130" s="148" t="s">
        <v>339</v>
      </c>
      <c r="C130" s="181">
        <v>26.77</v>
      </c>
      <c r="D130" s="181">
        <v>26.93</v>
      </c>
      <c r="E130" s="181"/>
      <c r="F130" s="181"/>
      <c r="G130" s="153">
        <v>24.98</v>
      </c>
      <c r="H130" s="153">
        <v>0</v>
      </c>
      <c r="I130" s="153">
        <v>26.77</v>
      </c>
      <c r="J130" s="153">
        <v>0</v>
      </c>
      <c r="K130" s="153">
        <v>26.77</v>
      </c>
      <c r="L130" s="153">
        <v>107.72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186.24</v>
      </c>
      <c r="T130" s="181"/>
      <c r="U130" s="183">
        <f t="shared" si="56"/>
        <v>0.93313410534180052</v>
      </c>
      <c r="V130" s="183">
        <f t="shared" si="57"/>
        <v>0</v>
      </c>
      <c r="W130" s="183">
        <f t="shared" si="58"/>
        <v>1</v>
      </c>
      <c r="X130" s="183">
        <f t="shared" si="59"/>
        <v>0</v>
      </c>
      <c r="Y130" s="183">
        <f t="shared" si="60"/>
        <v>1</v>
      </c>
      <c r="Z130" s="183">
        <f t="shared" si="61"/>
        <v>4</v>
      </c>
      <c r="AA130" s="183">
        <f t="shared" si="62"/>
        <v>0</v>
      </c>
      <c r="AB130" s="183">
        <f t="shared" si="63"/>
        <v>0</v>
      </c>
      <c r="AC130" s="183">
        <f t="shared" si="64"/>
        <v>0</v>
      </c>
      <c r="AD130" s="183">
        <f t="shared" si="65"/>
        <v>0</v>
      </c>
      <c r="AE130" s="183">
        <f t="shared" si="66"/>
        <v>0</v>
      </c>
      <c r="AF130" s="183">
        <f t="shared" si="67"/>
        <v>0</v>
      </c>
      <c r="AG130" s="183">
        <f t="shared" si="71"/>
        <v>6.9331341053418001</v>
      </c>
      <c r="AH130" s="184">
        <f t="shared" si="72"/>
        <v>0.57776117544515004</v>
      </c>
      <c r="AI130" s="200"/>
      <c r="AM130" s="150"/>
      <c r="AN130" s="180"/>
      <c r="AQ130" s="188">
        <v>0.57776117544515004</v>
      </c>
      <c r="AS130" s="185">
        <f t="shared" si="73"/>
        <v>28.508809476055195</v>
      </c>
      <c r="AT130" s="186">
        <f t="shared" si="74"/>
        <v>197.65539928112977</v>
      </c>
      <c r="AU130" s="186"/>
      <c r="AV130" s="187">
        <f t="shared" si="75"/>
        <v>11.415399281129766</v>
      </c>
      <c r="AW130" s="184" t="e">
        <f>+INDEX('DF Calcs'!E:E,MATCH(A130,'DF Calcs'!C:C,0))-AQ130</f>
        <v>#N/A</v>
      </c>
      <c r="BE130" s="188">
        <f t="shared" si="68"/>
        <v>0</v>
      </c>
      <c r="BG130" s="188">
        <f t="shared" si="69"/>
        <v>0</v>
      </c>
      <c r="BI130" s="188">
        <f t="shared" si="70"/>
        <v>0</v>
      </c>
    </row>
    <row r="131" spans="1:16382" s="151" customFormat="1" ht="12" customHeight="1">
      <c r="A131" s="148" t="s">
        <v>340</v>
      </c>
      <c r="B131" s="148" t="s">
        <v>341</v>
      </c>
      <c r="C131" s="181">
        <v>26.77</v>
      </c>
      <c r="D131" s="181">
        <v>26.93</v>
      </c>
      <c r="E131" s="181"/>
      <c r="F131" s="181"/>
      <c r="G131" s="153">
        <v>0</v>
      </c>
      <c r="H131" s="153">
        <v>0</v>
      </c>
      <c r="I131" s="153">
        <v>53.54</v>
      </c>
      <c r="J131" s="153">
        <v>26.77</v>
      </c>
      <c r="K131" s="153">
        <v>0</v>
      </c>
      <c r="L131" s="153">
        <v>0</v>
      </c>
      <c r="M131" s="153">
        <v>0</v>
      </c>
      <c r="N131" s="153">
        <v>0</v>
      </c>
      <c r="O131" s="153">
        <v>0</v>
      </c>
      <c r="P131" s="153">
        <v>26.93</v>
      </c>
      <c r="Q131" s="153">
        <v>0</v>
      </c>
      <c r="R131" s="153">
        <v>26.93</v>
      </c>
      <c r="S131" s="153">
        <v>134.17000000000002</v>
      </c>
      <c r="T131" s="181"/>
      <c r="U131" s="183">
        <f t="shared" si="56"/>
        <v>0</v>
      </c>
      <c r="V131" s="183">
        <f t="shared" si="57"/>
        <v>0</v>
      </c>
      <c r="W131" s="183">
        <f t="shared" si="58"/>
        <v>2</v>
      </c>
      <c r="X131" s="183">
        <f t="shared" si="59"/>
        <v>1</v>
      </c>
      <c r="Y131" s="183">
        <f t="shared" si="60"/>
        <v>0</v>
      </c>
      <c r="Z131" s="183">
        <f t="shared" si="61"/>
        <v>0</v>
      </c>
      <c r="AA131" s="183">
        <f t="shared" si="62"/>
        <v>0</v>
      </c>
      <c r="AB131" s="183">
        <f t="shared" si="63"/>
        <v>0</v>
      </c>
      <c r="AC131" s="183">
        <f t="shared" si="64"/>
        <v>0</v>
      </c>
      <c r="AD131" s="183">
        <f t="shared" si="65"/>
        <v>1</v>
      </c>
      <c r="AE131" s="183">
        <f t="shared" si="66"/>
        <v>0</v>
      </c>
      <c r="AF131" s="183">
        <f t="shared" si="67"/>
        <v>1</v>
      </c>
      <c r="AG131" s="183">
        <f t="shared" si="71"/>
        <v>5</v>
      </c>
      <c r="AH131" s="184">
        <f t="shared" si="72"/>
        <v>0.41666666666666669</v>
      </c>
      <c r="AI131" s="200"/>
      <c r="AM131" s="150"/>
      <c r="AN131" s="150"/>
      <c r="AQ131" s="188">
        <v>0.41666666666666669</v>
      </c>
      <c r="AS131" s="185">
        <f t="shared" si="73"/>
        <v>28.508809476055195</v>
      </c>
      <c r="AT131" s="186">
        <f t="shared" si="74"/>
        <v>142.54404738027597</v>
      </c>
      <c r="AU131" s="186"/>
      <c r="AV131" s="187">
        <f t="shared" si="75"/>
        <v>8.3740473802759539</v>
      </c>
      <c r="AW131" s="184" t="e">
        <f>+INDEX('DF Calcs'!E:E,MATCH(A131,'DF Calcs'!C:C,0))-AQ131</f>
        <v>#N/A</v>
      </c>
      <c r="BE131" s="188">
        <f t="shared" si="68"/>
        <v>0</v>
      </c>
      <c r="BG131" s="188">
        <f t="shared" si="69"/>
        <v>0</v>
      </c>
      <c r="BI131" s="188">
        <f t="shared" si="70"/>
        <v>0</v>
      </c>
    </row>
    <row r="132" spans="1:16382" s="151" customFormat="1" ht="12" customHeight="1">
      <c r="A132" s="148" t="s">
        <v>342</v>
      </c>
      <c r="B132" s="148" t="s">
        <v>343</v>
      </c>
      <c r="C132" s="181">
        <v>31.12</v>
      </c>
      <c r="D132" s="181">
        <v>31.31</v>
      </c>
      <c r="E132" s="181"/>
      <c r="F132" s="181"/>
      <c r="G132" s="153">
        <v>29.03</v>
      </c>
      <c r="H132" s="153">
        <v>31.12</v>
      </c>
      <c r="I132" s="153">
        <v>31.12</v>
      </c>
      <c r="J132" s="153">
        <v>0</v>
      </c>
      <c r="K132" s="153">
        <v>31.12</v>
      </c>
      <c r="L132" s="153">
        <v>375.72</v>
      </c>
      <c r="M132" s="153">
        <v>125.24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623.35</v>
      </c>
      <c r="T132" s="181"/>
      <c r="U132" s="183">
        <f t="shared" si="56"/>
        <v>0.93284061696658094</v>
      </c>
      <c r="V132" s="183">
        <f t="shared" si="57"/>
        <v>1</v>
      </c>
      <c r="W132" s="183">
        <f t="shared" si="58"/>
        <v>1</v>
      </c>
      <c r="X132" s="183">
        <f t="shared" si="59"/>
        <v>0</v>
      </c>
      <c r="Y132" s="183">
        <f t="shared" si="60"/>
        <v>1</v>
      </c>
      <c r="Z132" s="183">
        <f t="shared" si="61"/>
        <v>12.000000000000002</v>
      </c>
      <c r="AA132" s="183">
        <f t="shared" si="62"/>
        <v>4</v>
      </c>
      <c r="AB132" s="183">
        <f t="shared" si="63"/>
        <v>0</v>
      </c>
      <c r="AC132" s="183">
        <f t="shared" si="64"/>
        <v>0</v>
      </c>
      <c r="AD132" s="183">
        <f t="shared" si="65"/>
        <v>0</v>
      </c>
      <c r="AE132" s="183">
        <f t="shared" si="66"/>
        <v>0</v>
      </c>
      <c r="AF132" s="183">
        <f t="shared" si="67"/>
        <v>0</v>
      </c>
      <c r="AG132" s="183">
        <f t="shared" si="71"/>
        <v>19.932840616966583</v>
      </c>
      <c r="AH132" s="184">
        <f t="shared" si="72"/>
        <v>1.6610700514138819</v>
      </c>
      <c r="AI132" s="200"/>
      <c r="AM132" s="150"/>
      <c r="AN132" s="180"/>
      <c r="AQ132" s="188">
        <v>1.6610700514138819</v>
      </c>
      <c r="AS132" s="185">
        <f t="shared" si="73"/>
        <v>33.145593193289571</v>
      </c>
      <c r="AT132" s="186">
        <f t="shared" si="74"/>
        <v>660.68582627665342</v>
      </c>
      <c r="AU132" s="186"/>
      <c r="AV132" s="187">
        <f t="shared" si="75"/>
        <v>37.335826276653393</v>
      </c>
      <c r="AW132" s="184" t="e">
        <f>+INDEX('DF Calcs'!E:E,MATCH(A132,'DF Calcs'!C:C,0))-AQ132</f>
        <v>#N/A</v>
      </c>
      <c r="BE132" s="188">
        <f t="shared" si="68"/>
        <v>0</v>
      </c>
      <c r="BG132" s="188">
        <f t="shared" si="69"/>
        <v>0</v>
      </c>
      <c r="BI132" s="188">
        <f t="shared" si="70"/>
        <v>0</v>
      </c>
    </row>
    <row r="133" spans="1:16382" s="151" customFormat="1" ht="12" customHeight="1">
      <c r="A133" s="148" t="s">
        <v>346</v>
      </c>
      <c r="B133" s="148" t="s">
        <v>347</v>
      </c>
      <c r="C133" s="181">
        <v>13.51</v>
      </c>
      <c r="D133" s="181">
        <v>13.59</v>
      </c>
      <c r="E133" s="181"/>
      <c r="F133" s="181"/>
      <c r="G133" s="153">
        <v>340.2</v>
      </c>
      <c r="H133" s="153">
        <v>511.56</v>
      </c>
      <c r="I133" s="153">
        <v>391.78999999999996</v>
      </c>
      <c r="J133" s="153">
        <v>689.01</v>
      </c>
      <c r="K133" s="153">
        <v>743.05</v>
      </c>
      <c r="L133" s="153">
        <v>407.7</v>
      </c>
      <c r="M133" s="153">
        <v>637.74</v>
      </c>
      <c r="N133" s="153">
        <v>530.01</v>
      </c>
      <c r="O133" s="153">
        <v>462.06</v>
      </c>
      <c r="P133" s="153">
        <v>625.14</v>
      </c>
      <c r="Q133" s="153">
        <v>570.78</v>
      </c>
      <c r="R133" s="153">
        <v>733.86</v>
      </c>
      <c r="S133" s="153">
        <v>6642.9</v>
      </c>
      <c r="T133" s="181"/>
      <c r="U133" s="183">
        <f t="shared" si="56"/>
        <v>25.181347150259068</v>
      </c>
      <c r="V133" s="183">
        <f t="shared" si="57"/>
        <v>37.865284974093264</v>
      </c>
      <c r="W133" s="183">
        <f t="shared" si="58"/>
        <v>28.999999999999996</v>
      </c>
      <c r="X133" s="183">
        <f t="shared" si="59"/>
        <v>51</v>
      </c>
      <c r="Y133" s="183">
        <f t="shared" si="60"/>
        <v>55</v>
      </c>
      <c r="Z133" s="183">
        <f t="shared" si="61"/>
        <v>30</v>
      </c>
      <c r="AA133" s="183">
        <f t="shared" si="62"/>
        <v>46.927152317880797</v>
      </c>
      <c r="AB133" s="183">
        <f t="shared" si="63"/>
        <v>39</v>
      </c>
      <c r="AC133" s="183">
        <f t="shared" si="64"/>
        <v>34</v>
      </c>
      <c r="AD133" s="183">
        <f t="shared" si="65"/>
        <v>46</v>
      </c>
      <c r="AE133" s="183">
        <f t="shared" si="66"/>
        <v>42</v>
      </c>
      <c r="AF133" s="183">
        <f t="shared" si="67"/>
        <v>54</v>
      </c>
      <c r="AG133" s="183">
        <f t="shared" si="71"/>
        <v>489.97378444223312</v>
      </c>
      <c r="AH133" s="184">
        <f t="shared" si="72"/>
        <v>40.831148703519425</v>
      </c>
      <c r="AI133" s="200"/>
      <c r="AM133" s="150"/>
      <c r="AN133" s="177"/>
      <c r="AQ133" s="188">
        <v>40.831148703519425</v>
      </c>
      <c r="AS133" s="185">
        <f t="shared" si="73"/>
        <v>14.386733040460086</v>
      </c>
      <c r="AT133" s="186">
        <f t="shared" si="74"/>
        <v>7049.1220335943435</v>
      </c>
      <c r="AU133" s="186"/>
      <c r="AV133" s="187">
        <f t="shared" si="75"/>
        <v>406.22203359434388</v>
      </c>
      <c r="AW133" s="184" t="e">
        <f>+INDEX('DF Calcs'!E:E,MATCH(A133,'DF Calcs'!C:C,0))-AQ133</f>
        <v>#N/A</v>
      </c>
      <c r="BE133" s="188">
        <f t="shared" si="68"/>
        <v>0</v>
      </c>
      <c r="BG133" s="188">
        <f t="shared" si="69"/>
        <v>0</v>
      </c>
      <c r="BI133" s="188">
        <f t="shared" si="70"/>
        <v>0</v>
      </c>
    </row>
    <row r="134" spans="1:16382" s="151" customFormat="1" ht="12.75" customHeight="1">
      <c r="A134" s="148" t="s">
        <v>348</v>
      </c>
      <c r="B134" s="148" t="s">
        <v>349</v>
      </c>
      <c r="C134" s="181">
        <v>85.35</v>
      </c>
      <c r="D134" s="181">
        <v>85.87</v>
      </c>
      <c r="E134" s="181"/>
      <c r="F134" s="181"/>
      <c r="G134" s="153">
        <v>172.35</v>
      </c>
      <c r="H134" s="153">
        <v>91.5</v>
      </c>
      <c r="I134" s="153">
        <v>68.27000000000001</v>
      </c>
      <c r="J134" s="153">
        <v>42.68</v>
      </c>
      <c r="K134" s="153">
        <v>42.6</v>
      </c>
      <c r="L134" s="153">
        <v>73.710000000000008</v>
      </c>
      <c r="M134" s="153">
        <v>319.72000000000003</v>
      </c>
      <c r="N134" s="153">
        <v>98.1</v>
      </c>
      <c r="O134" s="153">
        <v>147.6</v>
      </c>
      <c r="P134" s="153">
        <v>196.8</v>
      </c>
      <c r="Q134" s="153">
        <v>24.6</v>
      </c>
      <c r="R134" s="153">
        <v>0</v>
      </c>
      <c r="S134" s="153">
        <v>1277.9299999999998</v>
      </c>
      <c r="T134" s="181"/>
      <c r="U134" s="183">
        <f t="shared" si="56"/>
        <v>2.0193321616871707</v>
      </c>
      <c r="V134" s="183">
        <f t="shared" si="57"/>
        <v>1.0720562390158173</v>
      </c>
      <c r="W134" s="183">
        <f t="shared" si="58"/>
        <v>0.7998828353837143</v>
      </c>
      <c r="X134" s="183">
        <f t="shared" si="59"/>
        <v>0.50005858230814293</v>
      </c>
      <c r="Y134" s="183">
        <f t="shared" si="60"/>
        <v>0.49912126537785595</v>
      </c>
      <c r="Z134" s="183">
        <f t="shared" si="61"/>
        <v>0.8583905904273903</v>
      </c>
      <c r="AA134" s="183">
        <f t="shared" si="62"/>
        <v>3.7233026668219402</v>
      </c>
      <c r="AB134" s="183">
        <f t="shared" si="63"/>
        <v>1.1424245953185046</v>
      </c>
      <c r="AC134" s="183">
        <f t="shared" si="64"/>
        <v>1.718877372772796</v>
      </c>
      <c r="AD134" s="183">
        <f t="shared" si="65"/>
        <v>2.2918364970303946</v>
      </c>
      <c r="AE134" s="183">
        <f t="shared" si="66"/>
        <v>0.28647956212879933</v>
      </c>
      <c r="AF134" s="183">
        <f t="shared" si="67"/>
        <v>0</v>
      </c>
      <c r="AG134" s="183">
        <f t="shared" si="71"/>
        <v>14.911762368272525</v>
      </c>
      <c r="AH134" s="184">
        <f t="shared" si="72"/>
        <v>1.2426468640227104</v>
      </c>
      <c r="AI134" s="200"/>
      <c r="AM134" s="150"/>
      <c r="AN134" s="180"/>
      <c r="AQ134" s="188">
        <v>1.2426468640227104</v>
      </c>
      <c r="AS134" s="185">
        <f t="shared" si="73"/>
        <v>90.904250639021896</v>
      </c>
      <c r="AT134" s="186">
        <f t="shared" si="74"/>
        <v>1355.5425837949804</v>
      </c>
      <c r="AU134" s="186"/>
      <c r="AV134" s="187">
        <f t="shared" si="75"/>
        <v>77.612583794980537</v>
      </c>
      <c r="AW134" s="184" t="e">
        <f>+INDEX('DF Calcs'!E:E,MATCH(A134,'DF Calcs'!C:C,0))-AQ134</f>
        <v>#N/A</v>
      </c>
      <c r="BE134" s="188">
        <f t="shared" si="68"/>
        <v>0</v>
      </c>
      <c r="BG134" s="188">
        <f t="shared" si="69"/>
        <v>0</v>
      </c>
      <c r="BI134" s="188">
        <f t="shared" si="70"/>
        <v>0</v>
      </c>
    </row>
    <row r="135" spans="1:16382" s="151" customFormat="1" ht="12" customHeight="1">
      <c r="A135" s="148" t="s">
        <v>350</v>
      </c>
      <c r="B135" s="148" t="s">
        <v>351</v>
      </c>
      <c r="C135" s="181">
        <v>1.38</v>
      </c>
      <c r="D135" s="181">
        <v>1.39</v>
      </c>
      <c r="E135" s="181"/>
      <c r="F135" s="181"/>
      <c r="G135" s="153">
        <v>1321.5</v>
      </c>
      <c r="H135" s="153">
        <v>1524.69</v>
      </c>
      <c r="I135" s="153">
        <v>1497.03</v>
      </c>
      <c r="J135" s="153">
        <v>1576.5900000000004</v>
      </c>
      <c r="K135" s="153">
        <v>1541.7800000000002</v>
      </c>
      <c r="L135" s="153">
        <v>1580.6200000000001</v>
      </c>
      <c r="M135" s="153">
        <v>1536.7</v>
      </c>
      <c r="N135" s="153">
        <v>1659.39</v>
      </c>
      <c r="O135" s="153">
        <v>1639.65</v>
      </c>
      <c r="P135" s="153">
        <v>1628.91</v>
      </c>
      <c r="Q135" s="153">
        <v>1618</v>
      </c>
      <c r="R135" s="153">
        <v>1808.39</v>
      </c>
      <c r="S135" s="153">
        <v>18933.25</v>
      </c>
      <c r="T135" s="181"/>
      <c r="U135" s="183">
        <f t="shared" si="56"/>
        <v>957.60869565217399</v>
      </c>
      <c r="V135" s="183">
        <f t="shared" si="57"/>
        <v>1104.8478260869567</v>
      </c>
      <c r="W135" s="183">
        <f t="shared" si="58"/>
        <v>1084.804347826087</v>
      </c>
      <c r="X135" s="183">
        <f t="shared" si="59"/>
        <v>1142.4565217391307</v>
      </c>
      <c r="Y135" s="183">
        <f t="shared" si="60"/>
        <v>1117.2318840579712</v>
      </c>
      <c r="Z135" s="183">
        <f t="shared" si="61"/>
        <v>1137.1366906474823</v>
      </c>
      <c r="AA135" s="183">
        <f t="shared" si="62"/>
        <v>1105.5395683453239</v>
      </c>
      <c r="AB135" s="183">
        <f t="shared" si="63"/>
        <v>1193.8057553956837</v>
      </c>
      <c r="AC135" s="183">
        <f t="shared" si="64"/>
        <v>1179.6043165467627</v>
      </c>
      <c r="AD135" s="183">
        <f t="shared" si="65"/>
        <v>1171.8776978417268</v>
      </c>
      <c r="AE135" s="183">
        <f t="shared" si="66"/>
        <v>1164.0287769784175</v>
      </c>
      <c r="AF135" s="183">
        <f t="shared" si="67"/>
        <v>1301.0000000000002</v>
      </c>
      <c r="AG135" s="183">
        <f t="shared" si="71"/>
        <v>13659.942081117717</v>
      </c>
      <c r="AH135" s="184">
        <f t="shared" si="72"/>
        <v>1138.3285067598097</v>
      </c>
      <c r="AI135" s="200"/>
      <c r="AM135" s="150"/>
      <c r="AN135" s="180"/>
      <c r="AQ135" s="188">
        <v>1138.3285067598097</v>
      </c>
      <c r="AS135" s="185">
        <f t="shared" si="73"/>
        <v>1.4714907230492655</v>
      </c>
      <c r="AT135" s="186">
        <f t="shared" si="74"/>
        <v>20100.478049754998</v>
      </c>
      <c r="AU135" s="186"/>
      <c r="AV135" s="187">
        <f t="shared" si="75"/>
        <v>1167.2280497549982</v>
      </c>
      <c r="AW135" s="184" t="e">
        <f>+INDEX('DF Calcs'!E:E,MATCH(A135,'DF Calcs'!C:C,0))-AQ135</f>
        <v>#N/A</v>
      </c>
      <c r="BE135" s="188">
        <f t="shared" si="68"/>
        <v>0</v>
      </c>
      <c r="BG135" s="188">
        <f t="shared" si="69"/>
        <v>0</v>
      </c>
      <c r="BI135" s="188">
        <f t="shared" si="70"/>
        <v>0</v>
      </c>
    </row>
    <row r="136" spans="1:16382" s="151" customFormat="1" ht="12" customHeight="1">
      <c r="A136" s="148" t="s">
        <v>535</v>
      </c>
      <c r="B136" s="148" t="s">
        <v>536</v>
      </c>
      <c r="C136" s="181">
        <v>1.38</v>
      </c>
      <c r="D136" s="181">
        <v>1.39</v>
      </c>
      <c r="E136" s="181"/>
      <c r="F136" s="181"/>
      <c r="G136" s="153">
        <v>0</v>
      </c>
      <c r="H136" s="153">
        <v>0</v>
      </c>
      <c r="I136" s="153">
        <v>0</v>
      </c>
      <c r="J136" s="153">
        <v>0</v>
      </c>
      <c r="K136" s="153">
        <v>0</v>
      </c>
      <c r="L136" s="153">
        <v>0</v>
      </c>
      <c r="M136" s="153">
        <v>0</v>
      </c>
      <c r="N136" s="153">
        <v>0</v>
      </c>
      <c r="O136" s="153">
        <v>0</v>
      </c>
      <c r="P136" s="153">
        <v>0</v>
      </c>
      <c r="Q136" s="153">
        <v>0</v>
      </c>
      <c r="R136" s="153">
        <v>0</v>
      </c>
      <c r="S136" s="153">
        <v>0</v>
      </c>
      <c r="T136" s="181"/>
      <c r="U136" s="183">
        <f t="shared" si="56"/>
        <v>0</v>
      </c>
      <c r="V136" s="183">
        <f t="shared" si="57"/>
        <v>0</v>
      </c>
      <c r="W136" s="183">
        <f t="shared" si="58"/>
        <v>0</v>
      </c>
      <c r="X136" s="183">
        <f t="shared" si="59"/>
        <v>0</v>
      </c>
      <c r="Y136" s="183">
        <f t="shared" si="60"/>
        <v>0</v>
      </c>
      <c r="Z136" s="183">
        <f t="shared" si="61"/>
        <v>0</v>
      </c>
      <c r="AA136" s="183">
        <f t="shared" si="62"/>
        <v>0</v>
      </c>
      <c r="AB136" s="183">
        <f t="shared" si="63"/>
        <v>0</v>
      </c>
      <c r="AC136" s="183">
        <f t="shared" si="64"/>
        <v>0</v>
      </c>
      <c r="AD136" s="183">
        <f t="shared" si="65"/>
        <v>0</v>
      </c>
      <c r="AE136" s="183">
        <f t="shared" si="66"/>
        <v>0</v>
      </c>
      <c r="AF136" s="183">
        <f t="shared" si="67"/>
        <v>0</v>
      </c>
      <c r="AG136" s="183">
        <f t="shared" si="71"/>
        <v>0</v>
      </c>
      <c r="AH136" s="184">
        <f t="shared" si="72"/>
        <v>0</v>
      </c>
      <c r="AI136" s="200"/>
      <c r="AM136" s="150"/>
      <c r="AN136" s="180"/>
      <c r="AQ136" s="188">
        <v>0</v>
      </c>
      <c r="AS136" s="185">
        <f t="shared" si="73"/>
        <v>1.4714907230492655</v>
      </c>
      <c r="AT136" s="186">
        <f t="shared" si="74"/>
        <v>0</v>
      </c>
      <c r="AU136" s="186"/>
      <c r="AV136" s="187">
        <f t="shared" si="75"/>
        <v>0</v>
      </c>
      <c r="AW136" s="184" t="e">
        <f>+INDEX('DF Calcs'!E:E,MATCH(A136,'DF Calcs'!C:C,0))-AQ136</f>
        <v>#N/A</v>
      </c>
      <c r="BE136" s="188">
        <f t="shared" si="68"/>
        <v>0</v>
      </c>
      <c r="BG136" s="188">
        <f t="shared" si="69"/>
        <v>0</v>
      </c>
      <c r="BI136" s="188">
        <f t="shared" si="70"/>
        <v>0</v>
      </c>
    </row>
    <row r="137" spans="1:16382" s="151" customFormat="1" ht="12" customHeight="1">
      <c r="A137" s="148" t="s">
        <v>352</v>
      </c>
      <c r="B137" s="148" t="s">
        <v>353</v>
      </c>
      <c r="C137" s="181">
        <v>1.38</v>
      </c>
      <c r="D137" s="181">
        <v>1.39</v>
      </c>
      <c r="E137" s="181"/>
      <c r="F137" s="181"/>
      <c r="G137" s="153">
        <v>2875.1299999999997</v>
      </c>
      <c r="H137" s="153">
        <v>3080.6000000000004</v>
      </c>
      <c r="I137" s="153">
        <v>3119.88</v>
      </c>
      <c r="J137" s="153">
        <v>3061.3399999999997</v>
      </c>
      <c r="K137" s="153">
        <v>3210.3</v>
      </c>
      <c r="L137" s="153">
        <v>3164</v>
      </c>
      <c r="M137" s="153">
        <v>3232.9700000000003</v>
      </c>
      <c r="N137" s="153">
        <v>3174.21</v>
      </c>
      <c r="O137" s="153">
        <v>3231.99</v>
      </c>
      <c r="P137" s="153">
        <v>3210.2799999999997</v>
      </c>
      <c r="Q137" s="153">
        <v>3288.5099999999998</v>
      </c>
      <c r="R137" s="153">
        <v>3338</v>
      </c>
      <c r="S137" s="153">
        <v>37987.21</v>
      </c>
      <c r="T137" s="181"/>
      <c r="U137" s="183">
        <f t="shared" si="56"/>
        <v>2083.427536231884</v>
      </c>
      <c r="V137" s="183">
        <f t="shared" si="57"/>
        <v>2232.3188405797105</v>
      </c>
      <c r="W137" s="183">
        <f t="shared" si="58"/>
        <v>2260.7826086956525</v>
      </c>
      <c r="X137" s="183">
        <f t="shared" si="59"/>
        <v>2218.3623188405795</v>
      </c>
      <c r="Y137" s="183">
        <f t="shared" si="60"/>
        <v>2326.3043478260875</v>
      </c>
      <c r="Z137" s="183">
        <f t="shared" si="61"/>
        <v>2276.2589928057555</v>
      </c>
      <c r="AA137" s="183">
        <f t="shared" si="62"/>
        <v>2325.8776978417268</v>
      </c>
      <c r="AB137" s="183">
        <f t="shared" si="63"/>
        <v>2283.6043165467627</v>
      </c>
      <c r="AC137" s="183">
        <f t="shared" si="64"/>
        <v>2325.1726618705038</v>
      </c>
      <c r="AD137" s="183">
        <f t="shared" si="65"/>
        <v>2309.5539568345325</v>
      </c>
      <c r="AE137" s="183">
        <f t="shared" si="66"/>
        <v>2365.8345323741005</v>
      </c>
      <c r="AF137" s="183">
        <f t="shared" si="67"/>
        <v>2401.4388489208636</v>
      </c>
      <c r="AG137" s="183">
        <f t="shared" si="71"/>
        <v>27408.936659368163</v>
      </c>
      <c r="AH137" s="184">
        <f t="shared" si="72"/>
        <v>2284.078054947347</v>
      </c>
      <c r="AI137" s="200"/>
      <c r="AM137" s="150"/>
      <c r="AN137" s="180"/>
      <c r="AQ137" s="188">
        <v>2284.078054947347</v>
      </c>
      <c r="AS137" s="185">
        <f t="shared" si="73"/>
        <v>1.4714907230492655</v>
      </c>
      <c r="AT137" s="186">
        <f t="shared" si="74"/>
        <v>40331.996022905179</v>
      </c>
      <c r="AU137" s="186"/>
      <c r="AV137" s="187">
        <f t="shared" si="75"/>
        <v>2344.7860229051803</v>
      </c>
      <c r="AW137" s="184" t="e">
        <f>+INDEX('DF Calcs'!E:E,MATCH(A137,'DF Calcs'!C:C,0))-AQ137</f>
        <v>#N/A</v>
      </c>
      <c r="BE137" s="188">
        <f t="shared" si="68"/>
        <v>0</v>
      </c>
      <c r="BG137" s="188">
        <f t="shared" si="69"/>
        <v>0</v>
      </c>
      <c r="BI137" s="188">
        <f t="shared" si="70"/>
        <v>0</v>
      </c>
    </row>
    <row r="138" spans="1:16382" s="151" customFormat="1" ht="12" customHeight="1">
      <c r="A138" s="148" t="s">
        <v>354</v>
      </c>
      <c r="B138" s="148" t="s">
        <v>355</v>
      </c>
      <c r="C138" s="181">
        <v>25.42</v>
      </c>
      <c r="D138" s="181">
        <v>25.57</v>
      </c>
      <c r="E138" s="181"/>
      <c r="F138" s="181"/>
      <c r="G138" s="153">
        <v>20.260000000000002</v>
      </c>
      <c r="H138" s="153">
        <v>41.980000000000004</v>
      </c>
      <c r="I138" s="153">
        <v>86.88</v>
      </c>
      <c r="J138" s="153">
        <v>65.16</v>
      </c>
      <c r="K138" s="153">
        <v>0</v>
      </c>
      <c r="L138" s="153">
        <v>0</v>
      </c>
      <c r="M138" s="153">
        <v>0</v>
      </c>
      <c r="N138" s="153">
        <v>0</v>
      </c>
      <c r="O138" s="153">
        <v>0</v>
      </c>
      <c r="P138" s="153">
        <v>0</v>
      </c>
      <c r="Q138" s="153">
        <v>0</v>
      </c>
      <c r="R138" s="153">
        <v>21.85</v>
      </c>
      <c r="S138" s="153">
        <v>236.13</v>
      </c>
      <c r="T138" s="181"/>
      <c r="U138" s="183">
        <f t="shared" si="56"/>
        <v>0.79701022816679779</v>
      </c>
      <c r="V138" s="183">
        <f t="shared" si="57"/>
        <v>1.6514555468135328</v>
      </c>
      <c r="W138" s="183">
        <f t="shared" si="58"/>
        <v>3.4177812745869391</v>
      </c>
      <c r="X138" s="183">
        <f t="shared" si="59"/>
        <v>2.5633359559402042</v>
      </c>
      <c r="Y138" s="183">
        <f t="shared" si="60"/>
        <v>0</v>
      </c>
      <c r="Z138" s="183">
        <f t="shared" si="61"/>
        <v>0</v>
      </c>
      <c r="AA138" s="183">
        <f t="shared" si="62"/>
        <v>0</v>
      </c>
      <c r="AB138" s="183">
        <f t="shared" si="63"/>
        <v>0</v>
      </c>
      <c r="AC138" s="183">
        <f t="shared" si="64"/>
        <v>0</v>
      </c>
      <c r="AD138" s="183">
        <f t="shared" si="65"/>
        <v>0</v>
      </c>
      <c r="AE138" s="183">
        <f t="shared" si="66"/>
        <v>0</v>
      </c>
      <c r="AF138" s="183">
        <f t="shared" si="67"/>
        <v>0.85451701212358233</v>
      </c>
      <c r="AG138" s="183">
        <f t="shared" si="71"/>
        <v>9.2841000176310562</v>
      </c>
      <c r="AH138" s="184">
        <f t="shared" si="72"/>
        <v>0.77367500146925472</v>
      </c>
      <c r="AI138" s="200"/>
      <c r="AM138" s="150"/>
      <c r="AN138" s="180"/>
      <c r="AQ138" s="188">
        <v>0.77367500146925472</v>
      </c>
      <c r="AS138" s="185">
        <f t="shared" si="73"/>
        <v>27.069077545589728</v>
      </c>
      <c r="AT138" s="186">
        <f t="shared" si="74"/>
        <v>251.31202331826603</v>
      </c>
      <c r="AU138" s="186"/>
      <c r="AV138" s="187">
        <f t="shared" si="75"/>
        <v>15.182023318266033</v>
      </c>
      <c r="AW138" s="184" t="e">
        <f>+INDEX('DF Calcs'!E:E,MATCH(A138,'DF Calcs'!C:C,0))-AQ138</f>
        <v>#N/A</v>
      </c>
      <c r="BE138" s="188">
        <f t="shared" si="68"/>
        <v>0</v>
      </c>
      <c r="BG138" s="188">
        <f t="shared" si="69"/>
        <v>0</v>
      </c>
      <c r="BI138" s="188">
        <f t="shared" si="70"/>
        <v>0</v>
      </c>
    </row>
    <row r="139" spans="1:16382" s="151" customFormat="1" ht="12" customHeight="1">
      <c r="A139" s="148" t="s">
        <v>356</v>
      </c>
      <c r="B139" s="148" t="s">
        <v>357</v>
      </c>
      <c r="C139" s="181">
        <v>25.42</v>
      </c>
      <c r="D139" s="181">
        <v>25.57</v>
      </c>
      <c r="E139" s="181"/>
      <c r="F139" s="181"/>
      <c r="G139" s="153">
        <v>0</v>
      </c>
      <c r="H139" s="153">
        <v>0</v>
      </c>
      <c r="I139" s="153">
        <v>0</v>
      </c>
      <c r="J139" s="153">
        <v>0</v>
      </c>
      <c r="K139" s="153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26.93</v>
      </c>
      <c r="S139" s="153">
        <v>26.93</v>
      </c>
      <c r="T139" s="181"/>
      <c r="U139" s="183">
        <f t="shared" si="56"/>
        <v>0</v>
      </c>
      <c r="V139" s="183">
        <f t="shared" si="57"/>
        <v>0</v>
      </c>
      <c r="W139" s="183">
        <f t="shared" si="58"/>
        <v>0</v>
      </c>
      <c r="X139" s="183">
        <f t="shared" si="59"/>
        <v>0</v>
      </c>
      <c r="Y139" s="183">
        <f t="shared" si="60"/>
        <v>0</v>
      </c>
      <c r="Z139" s="183">
        <f t="shared" si="61"/>
        <v>0</v>
      </c>
      <c r="AA139" s="183">
        <f t="shared" si="62"/>
        <v>0</v>
      </c>
      <c r="AB139" s="183">
        <f t="shared" si="63"/>
        <v>0</v>
      </c>
      <c r="AC139" s="183">
        <f t="shared" si="64"/>
        <v>0</v>
      </c>
      <c r="AD139" s="183">
        <f t="shared" si="65"/>
        <v>0</v>
      </c>
      <c r="AE139" s="183">
        <f t="shared" si="66"/>
        <v>0</v>
      </c>
      <c r="AF139" s="183">
        <f t="shared" si="67"/>
        <v>1.0531873289010558</v>
      </c>
      <c r="AG139" s="183">
        <f t="shared" si="71"/>
        <v>1.0531873289010558</v>
      </c>
      <c r="AH139" s="184">
        <f t="shared" si="72"/>
        <v>8.7765610741754652E-2</v>
      </c>
      <c r="AI139" s="200"/>
      <c r="AM139" s="150"/>
      <c r="AN139" s="180"/>
      <c r="AQ139" s="188">
        <v>8.7765610741754652E-2</v>
      </c>
      <c r="AS139" s="185">
        <f t="shared" si="73"/>
        <v>27.069077545589728</v>
      </c>
      <c r="AT139" s="186">
        <f t="shared" si="74"/>
        <v>28.508809476055191</v>
      </c>
      <c r="AU139" s="186"/>
      <c r="AV139" s="187">
        <f t="shared" si="75"/>
        <v>1.5788094760551914</v>
      </c>
      <c r="AW139" s="184" t="e">
        <f>+INDEX('DF Calcs'!E:E,MATCH(A139,'DF Calcs'!C:C,0))-AQ139</f>
        <v>#N/A</v>
      </c>
      <c r="BE139" s="188">
        <f t="shared" si="68"/>
        <v>0</v>
      </c>
      <c r="BG139" s="188">
        <f t="shared" si="69"/>
        <v>0</v>
      </c>
      <c r="BI139" s="188">
        <f t="shared" si="70"/>
        <v>0</v>
      </c>
    </row>
    <row r="140" spans="1:16382" s="151" customFormat="1" ht="12" customHeight="1">
      <c r="A140" s="148" t="s">
        <v>358</v>
      </c>
      <c r="B140" s="148" t="s">
        <v>359</v>
      </c>
      <c r="C140" s="181">
        <v>25.42</v>
      </c>
      <c r="D140" s="181">
        <v>25.57</v>
      </c>
      <c r="E140" s="181"/>
      <c r="F140" s="181"/>
      <c r="G140" s="153">
        <v>0</v>
      </c>
      <c r="H140" s="153">
        <v>0</v>
      </c>
      <c r="I140" s="153">
        <v>0</v>
      </c>
      <c r="J140" s="153">
        <v>0</v>
      </c>
      <c r="K140" s="153">
        <v>53.54</v>
      </c>
      <c r="L140" s="153">
        <v>0</v>
      </c>
      <c r="M140" s="153">
        <v>0</v>
      </c>
      <c r="N140" s="153">
        <v>0</v>
      </c>
      <c r="O140" s="153">
        <v>0</v>
      </c>
      <c r="P140" s="153">
        <v>0</v>
      </c>
      <c r="Q140" s="153">
        <v>0</v>
      </c>
      <c r="R140" s="153">
        <v>0</v>
      </c>
      <c r="S140" s="153">
        <v>53.54</v>
      </c>
      <c r="T140" s="181"/>
      <c r="U140" s="183">
        <f t="shared" si="56"/>
        <v>0</v>
      </c>
      <c r="V140" s="183">
        <f t="shared" si="57"/>
        <v>0</v>
      </c>
      <c r="W140" s="183">
        <f t="shared" si="58"/>
        <v>0</v>
      </c>
      <c r="X140" s="183">
        <f t="shared" si="59"/>
        <v>0</v>
      </c>
      <c r="Y140" s="183">
        <f t="shared" si="60"/>
        <v>2.1062155782848149</v>
      </c>
      <c r="Z140" s="183">
        <f t="shared" si="61"/>
        <v>0</v>
      </c>
      <c r="AA140" s="183">
        <f t="shared" si="62"/>
        <v>0</v>
      </c>
      <c r="AB140" s="183">
        <f t="shared" si="63"/>
        <v>0</v>
      </c>
      <c r="AC140" s="183">
        <f t="shared" si="64"/>
        <v>0</v>
      </c>
      <c r="AD140" s="183">
        <f t="shared" si="65"/>
        <v>0</v>
      </c>
      <c r="AE140" s="183">
        <f t="shared" si="66"/>
        <v>0</v>
      </c>
      <c r="AF140" s="183">
        <f t="shared" si="67"/>
        <v>0</v>
      </c>
      <c r="AG140" s="183">
        <f t="shared" si="71"/>
        <v>2.1062155782848149</v>
      </c>
      <c r="AH140" s="184">
        <f t="shared" si="72"/>
        <v>0.17551796485706792</v>
      </c>
      <c r="AI140" s="200"/>
      <c r="AM140" s="150"/>
      <c r="AN140" s="180"/>
      <c r="AQ140" s="188">
        <v>0.17551796485706792</v>
      </c>
      <c r="AS140" s="185">
        <f t="shared" si="73"/>
        <v>27.069077545589728</v>
      </c>
      <c r="AT140" s="186">
        <f t="shared" si="74"/>
        <v>57.013312816320763</v>
      </c>
      <c r="AU140" s="186"/>
      <c r="AV140" s="187">
        <f t="shared" si="75"/>
        <v>3.4733128163207638</v>
      </c>
      <c r="AW140" s="184" t="e">
        <f>+INDEX('DF Calcs'!E:E,MATCH(A140,'DF Calcs'!C:C,0))-AQ140</f>
        <v>#N/A</v>
      </c>
      <c r="BE140" s="188">
        <f t="shared" si="68"/>
        <v>0</v>
      </c>
      <c r="BG140" s="188">
        <f t="shared" si="69"/>
        <v>0</v>
      </c>
      <c r="BI140" s="188">
        <f t="shared" si="70"/>
        <v>0</v>
      </c>
    </row>
    <row r="141" spans="1:16382" s="151" customFormat="1" ht="12" customHeight="1">
      <c r="A141" s="148" t="s">
        <v>360</v>
      </c>
      <c r="B141" s="148" t="s">
        <v>361</v>
      </c>
      <c r="C141" s="181">
        <v>17.47</v>
      </c>
      <c r="D141" s="181">
        <v>17.579999999999998</v>
      </c>
      <c r="E141" s="181"/>
      <c r="F141" s="181"/>
      <c r="G141" s="153">
        <v>0</v>
      </c>
      <c r="H141" s="153">
        <v>0</v>
      </c>
      <c r="I141" s="153">
        <v>0</v>
      </c>
      <c r="J141" s="153">
        <v>0</v>
      </c>
      <c r="K141" s="153">
        <v>0</v>
      </c>
      <c r="L141" s="153">
        <v>0</v>
      </c>
      <c r="M141" s="153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81"/>
      <c r="U141" s="183">
        <f t="shared" si="56"/>
        <v>0</v>
      </c>
      <c r="V141" s="183">
        <f t="shared" si="57"/>
        <v>0</v>
      </c>
      <c r="W141" s="183">
        <f t="shared" si="58"/>
        <v>0</v>
      </c>
      <c r="X141" s="183">
        <f t="shared" si="59"/>
        <v>0</v>
      </c>
      <c r="Y141" s="183">
        <f t="shared" si="60"/>
        <v>0</v>
      </c>
      <c r="Z141" s="183">
        <f t="shared" si="61"/>
        <v>0</v>
      </c>
      <c r="AA141" s="183">
        <f t="shared" si="62"/>
        <v>0</v>
      </c>
      <c r="AB141" s="183">
        <f t="shared" si="63"/>
        <v>0</v>
      </c>
      <c r="AC141" s="183">
        <f t="shared" si="64"/>
        <v>0</v>
      </c>
      <c r="AD141" s="183">
        <f t="shared" si="65"/>
        <v>0</v>
      </c>
      <c r="AE141" s="183">
        <f t="shared" si="66"/>
        <v>0</v>
      </c>
      <c r="AF141" s="183">
        <f t="shared" si="67"/>
        <v>0</v>
      </c>
      <c r="AG141" s="183">
        <f t="shared" si="71"/>
        <v>0</v>
      </c>
      <c r="AH141" s="184">
        <f t="shared" si="72"/>
        <v>0</v>
      </c>
      <c r="AI141" s="200"/>
      <c r="AM141" s="150"/>
      <c r="AN141" s="180"/>
      <c r="AQ141" s="188">
        <v>0</v>
      </c>
      <c r="AS141" s="185">
        <f t="shared" si="73"/>
        <v>18.6106524541051</v>
      </c>
      <c r="AT141" s="186">
        <f t="shared" si="74"/>
        <v>0</v>
      </c>
      <c r="AU141" s="186"/>
      <c r="AV141" s="187">
        <f t="shared" si="75"/>
        <v>0</v>
      </c>
      <c r="AW141" s="184" t="e">
        <f>+INDEX('DF Calcs'!E:E,MATCH(A141,'DF Calcs'!C:C,0))-AQ141</f>
        <v>#N/A</v>
      </c>
      <c r="BE141" s="188">
        <f t="shared" si="68"/>
        <v>0</v>
      </c>
      <c r="BG141" s="188">
        <f t="shared" si="69"/>
        <v>0</v>
      </c>
      <c r="BI141" s="188">
        <f t="shared" si="70"/>
        <v>0</v>
      </c>
    </row>
    <row r="142" spans="1:16382" s="151" customFormat="1" ht="12" customHeight="1">
      <c r="A142" s="148" t="s">
        <v>537</v>
      </c>
      <c r="B142" s="148" t="s">
        <v>538</v>
      </c>
      <c r="C142" s="181">
        <v>48.36</v>
      </c>
      <c r="D142" s="181">
        <v>48.65</v>
      </c>
      <c r="E142" s="202"/>
      <c r="F142" s="202"/>
      <c r="G142" s="153">
        <v>270.71999999999997</v>
      </c>
      <c r="H142" s="153">
        <v>335.28</v>
      </c>
      <c r="I142" s="153">
        <v>293.27999999999997</v>
      </c>
      <c r="J142" s="153">
        <v>383.52</v>
      </c>
      <c r="K142" s="153">
        <v>190.07999999999998</v>
      </c>
      <c r="L142" s="153">
        <v>194.89</v>
      </c>
      <c r="M142" s="153">
        <v>97.3</v>
      </c>
      <c r="N142" s="153">
        <v>291.89999999999998</v>
      </c>
      <c r="O142" s="153">
        <v>97.3</v>
      </c>
      <c r="P142" s="153">
        <v>97.59</v>
      </c>
      <c r="Q142" s="153">
        <v>194.6</v>
      </c>
      <c r="R142" s="153">
        <v>194.6</v>
      </c>
      <c r="S142" s="153">
        <v>2641.06</v>
      </c>
      <c r="T142" s="202"/>
      <c r="U142" s="183">
        <f t="shared" si="56"/>
        <v>5.5980148883374685</v>
      </c>
      <c r="V142" s="183">
        <f t="shared" si="57"/>
        <v>6.9330024813895781</v>
      </c>
      <c r="W142" s="183">
        <f t="shared" si="58"/>
        <v>6.064516129032258</v>
      </c>
      <c r="X142" s="183">
        <f t="shared" si="59"/>
        <v>7.9305210918114142</v>
      </c>
      <c r="Y142" s="183">
        <f t="shared" si="60"/>
        <v>3.9305210918114142</v>
      </c>
      <c r="Z142" s="183">
        <f t="shared" si="61"/>
        <v>4.0059609455292904</v>
      </c>
      <c r="AA142" s="183">
        <f t="shared" si="62"/>
        <v>2</v>
      </c>
      <c r="AB142" s="183">
        <f t="shared" si="63"/>
        <v>6</v>
      </c>
      <c r="AC142" s="183">
        <f t="shared" si="64"/>
        <v>2</v>
      </c>
      <c r="AD142" s="183">
        <f t="shared" si="65"/>
        <v>2.0059609455292908</v>
      </c>
      <c r="AE142" s="183">
        <f t="shared" si="66"/>
        <v>4</v>
      </c>
      <c r="AF142" s="183">
        <f t="shared" si="67"/>
        <v>4</v>
      </c>
      <c r="AG142" s="183">
        <f t="shared" si="71"/>
        <v>54.468497573440708</v>
      </c>
      <c r="AH142" s="184">
        <f t="shared" si="72"/>
        <v>4.5390414644533923</v>
      </c>
      <c r="AI142" s="200"/>
      <c r="AJ142" s="200"/>
      <c r="AK142" s="200"/>
      <c r="AL142" s="200"/>
      <c r="AM142" s="200"/>
      <c r="AN142" s="200"/>
      <c r="AO142" s="200"/>
      <c r="AP142" s="200"/>
      <c r="AQ142" s="188">
        <v>4.5390414644533923</v>
      </c>
      <c r="AR142" s="200"/>
      <c r="AS142" s="185">
        <f t="shared" si="73"/>
        <v>51.502175306724297</v>
      </c>
      <c r="AT142" s="186">
        <f t="shared" si="74"/>
        <v>2805.2461107212303</v>
      </c>
      <c r="AU142" s="186"/>
      <c r="AV142" s="187">
        <f t="shared" si="75"/>
        <v>164.18611072123031</v>
      </c>
      <c r="AW142" s="184" t="e">
        <f>+INDEX('DF Calcs'!E:E,MATCH(A142,'DF Calcs'!C:C,0))-AQ142</f>
        <v>#N/A</v>
      </c>
      <c r="AX142" s="200"/>
      <c r="AY142" s="200"/>
      <c r="AZ142" s="200"/>
      <c r="BA142" s="200"/>
      <c r="BB142" s="200"/>
      <c r="BC142" s="200"/>
      <c r="BD142" s="200"/>
      <c r="BE142" s="188">
        <f t="shared" si="68"/>
        <v>0</v>
      </c>
      <c r="BF142" s="200"/>
      <c r="BG142" s="188">
        <f t="shared" si="69"/>
        <v>0</v>
      </c>
      <c r="BH142" s="200"/>
      <c r="BI142" s="188">
        <f t="shared" si="70"/>
        <v>0</v>
      </c>
      <c r="BJ142" s="200"/>
      <c r="BK142" s="200"/>
      <c r="BL142" s="200"/>
      <c r="BM142" s="200"/>
      <c r="BN142" s="200"/>
      <c r="BO142" s="200"/>
      <c r="BP142" s="200"/>
      <c r="BQ142" s="200"/>
      <c r="BR142" s="200"/>
      <c r="BS142" s="200"/>
      <c r="BT142" s="200"/>
      <c r="BU142" s="200"/>
      <c r="BV142" s="200"/>
      <c r="BW142" s="200"/>
      <c r="BX142" s="200"/>
      <c r="BY142" s="200"/>
      <c r="BZ142" s="200"/>
      <c r="CA142" s="200"/>
      <c r="CB142" s="200"/>
      <c r="CC142" s="200"/>
      <c r="CD142" s="200"/>
      <c r="CE142" s="200"/>
      <c r="CF142" s="200"/>
      <c r="CG142" s="200"/>
      <c r="CH142" s="200"/>
      <c r="CI142" s="200"/>
      <c r="CJ142" s="200"/>
      <c r="CK142" s="200"/>
      <c r="CL142" s="200"/>
      <c r="CM142" s="200"/>
      <c r="CN142" s="200"/>
      <c r="CO142" s="200"/>
      <c r="CP142" s="200"/>
      <c r="CQ142" s="200"/>
      <c r="CR142" s="200"/>
      <c r="CS142" s="200"/>
      <c r="CT142" s="200"/>
      <c r="CU142" s="200"/>
      <c r="CV142" s="200"/>
      <c r="CW142" s="200"/>
      <c r="CX142" s="200"/>
      <c r="CY142" s="200"/>
      <c r="CZ142" s="200"/>
      <c r="DA142" s="200"/>
      <c r="DB142" s="200"/>
      <c r="DC142" s="200"/>
      <c r="DD142" s="200"/>
      <c r="DE142" s="200"/>
      <c r="DF142" s="200"/>
      <c r="DG142" s="200"/>
      <c r="DH142" s="200"/>
      <c r="DI142" s="200"/>
      <c r="DJ142" s="200"/>
      <c r="DK142" s="200"/>
      <c r="DL142" s="200"/>
      <c r="DM142" s="200"/>
      <c r="DN142" s="200"/>
      <c r="DO142" s="200"/>
      <c r="DP142" s="200"/>
      <c r="DQ142" s="200"/>
      <c r="DR142" s="200"/>
      <c r="DS142" s="200"/>
      <c r="DT142" s="200"/>
      <c r="DU142" s="200"/>
      <c r="DV142" s="200"/>
      <c r="DW142" s="200"/>
      <c r="DX142" s="200"/>
      <c r="DY142" s="200"/>
      <c r="DZ142" s="200"/>
      <c r="EA142" s="200"/>
      <c r="EB142" s="200"/>
      <c r="EC142" s="200"/>
      <c r="ED142" s="200"/>
      <c r="EE142" s="200"/>
      <c r="EF142" s="200"/>
      <c r="EG142" s="200"/>
      <c r="EH142" s="200"/>
      <c r="EI142" s="200"/>
      <c r="EJ142" s="200"/>
      <c r="EK142" s="200"/>
      <c r="EL142" s="200"/>
      <c r="EM142" s="200"/>
      <c r="EN142" s="200"/>
      <c r="EO142" s="200"/>
      <c r="EP142" s="200"/>
      <c r="EQ142" s="200"/>
      <c r="ER142" s="200"/>
      <c r="ES142" s="200"/>
      <c r="ET142" s="200"/>
      <c r="EU142" s="200"/>
      <c r="EV142" s="200"/>
      <c r="EW142" s="200"/>
      <c r="EX142" s="200"/>
      <c r="EY142" s="200"/>
      <c r="EZ142" s="200"/>
      <c r="FA142" s="200"/>
      <c r="FB142" s="200"/>
      <c r="FC142" s="200"/>
      <c r="FD142" s="200"/>
      <c r="FE142" s="200"/>
      <c r="FF142" s="200"/>
      <c r="FG142" s="200"/>
      <c r="FH142" s="200"/>
      <c r="FI142" s="200"/>
      <c r="FJ142" s="200"/>
      <c r="FK142" s="200"/>
      <c r="FL142" s="200"/>
      <c r="FM142" s="200"/>
      <c r="FN142" s="200"/>
      <c r="FO142" s="200"/>
      <c r="FP142" s="200"/>
      <c r="FQ142" s="200"/>
      <c r="FR142" s="200"/>
      <c r="FS142" s="200"/>
      <c r="FT142" s="200"/>
      <c r="FU142" s="200"/>
      <c r="FV142" s="200"/>
      <c r="FW142" s="200"/>
      <c r="FX142" s="200"/>
      <c r="FY142" s="200"/>
      <c r="FZ142" s="200"/>
      <c r="GA142" s="200"/>
      <c r="GB142" s="200"/>
      <c r="GC142" s="200"/>
      <c r="GD142" s="200"/>
      <c r="GE142" s="200"/>
      <c r="GF142" s="200"/>
      <c r="GG142" s="200"/>
      <c r="GH142" s="200"/>
      <c r="GI142" s="200"/>
      <c r="GJ142" s="200"/>
      <c r="GK142" s="200"/>
      <c r="GL142" s="200"/>
      <c r="GM142" s="200"/>
      <c r="GN142" s="200"/>
      <c r="GO142" s="200"/>
      <c r="GP142" s="200"/>
      <c r="GQ142" s="200"/>
      <c r="GR142" s="200"/>
      <c r="GS142" s="200"/>
      <c r="GT142" s="200"/>
      <c r="GU142" s="200"/>
      <c r="GV142" s="200"/>
      <c r="GW142" s="200"/>
      <c r="GX142" s="200"/>
      <c r="GY142" s="200"/>
      <c r="GZ142" s="200"/>
      <c r="HA142" s="200"/>
      <c r="HB142" s="200"/>
      <c r="HC142" s="200"/>
      <c r="HD142" s="200"/>
      <c r="HE142" s="200"/>
      <c r="HF142" s="200"/>
      <c r="HG142" s="200"/>
      <c r="HH142" s="200"/>
      <c r="HI142" s="200"/>
      <c r="HJ142" s="200"/>
      <c r="HK142" s="200"/>
      <c r="HL142" s="200"/>
      <c r="HM142" s="200"/>
      <c r="HN142" s="200"/>
      <c r="HO142" s="200"/>
      <c r="HP142" s="200"/>
      <c r="HQ142" s="200"/>
      <c r="HR142" s="200"/>
      <c r="HS142" s="200"/>
      <c r="HT142" s="200"/>
      <c r="HU142" s="200"/>
      <c r="HV142" s="200"/>
      <c r="HW142" s="200"/>
      <c r="HX142" s="200"/>
      <c r="HY142" s="200"/>
      <c r="HZ142" s="200"/>
      <c r="IA142" s="200"/>
      <c r="IB142" s="200"/>
      <c r="IC142" s="200"/>
      <c r="ID142" s="200"/>
      <c r="IE142" s="200"/>
      <c r="IF142" s="200"/>
      <c r="IG142" s="200"/>
      <c r="IH142" s="200"/>
      <c r="II142" s="200"/>
      <c r="IJ142" s="200"/>
      <c r="IK142" s="200"/>
      <c r="IL142" s="200"/>
      <c r="IM142" s="200"/>
      <c r="IN142" s="200"/>
      <c r="IO142" s="200"/>
      <c r="IP142" s="200"/>
      <c r="IQ142" s="200"/>
      <c r="IR142" s="200"/>
      <c r="IS142" s="200"/>
      <c r="IT142" s="200"/>
      <c r="IU142" s="200"/>
      <c r="IV142" s="200"/>
      <c r="IW142" s="200"/>
      <c r="IX142" s="200"/>
      <c r="IY142" s="200"/>
      <c r="IZ142" s="200"/>
      <c r="JA142" s="200"/>
      <c r="JB142" s="200"/>
      <c r="JC142" s="200"/>
      <c r="JD142" s="200"/>
      <c r="JE142" s="200"/>
      <c r="JF142" s="200"/>
      <c r="JG142" s="200"/>
      <c r="JH142" s="200"/>
      <c r="JI142" s="200"/>
      <c r="JJ142" s="200"/>
      <c r="JK142" s="200"/>
      <c r="JL142" s="200"/>
      <c r="JM142" s="200"/>
      <c r="JN142" s="200"/>
      <c r="JO142" s="200"/>
      <c r="JP142" s="200"/>
      <c r="JQ142" s="200"/>
      <c r="JR142" s="200"/>
      <c r="JS142" s="200"/>
      <c r="JT142" s="200"/>
      <c r="JU142" s="200"/>
      <c r="JV142" s="200"/>
      <c r="JW142" s="200"/>
      <c r="JX142" s="200"/>
      <c r="JY142" s="200"/>
      <c r="JZ142" s="200"/>
      <c r="KA142" s="200"/>
      <c r="KB142" s="200"/>
      <c r="KC142" s="200"/>
      <c r="KD142" s="200"/>
      <c r="KE142" s="200"/>
      <c r="KF142" s="200"/>
      <c r="KG142" s="200"/>
      <c r="KH142" s="200"/>
      <c r="KI142" s="200"/>
      <c r="KJ142" s="200"/>
      <c r="KK142" s="200"/>
      <c r="KL142" s="200"/>
      <c r="KM142" s="200"/>
      <c r="KN142" s="200"/>
      <c r="KO142" s="200"/>
      <c r="KP142" s="200"/>
      <c r="KQ142" s="200"/>
      <c r="KR142" s="200"/>
      <c r="KS142" s="200"/>
      <c r="KT142" s="200"/>
      <c r="KU142" s="200"/>
      <c r="KV142" s="200"/>
      <c r="KW142" s="200"/>
      <c r="KX142" s="200"/>
      <c r="KY142" s="200"/>
      <c r="KZ142" s="200"/>
      <c r="LA142" s="200"/>
      <c r="LB142" s="200"/>
      <c r="LC142" s="200"/>
      <c r="LD142" s="200"/>
      <c r="LE142" s="200"/>
      <c r="LF142" s="200"/>
      <c r="LG142" s="200"/>
      <c r="LH142" s="200"/>
      <c r="LI142" s="200"/>
      <c r="LJ142" s="200"/>
      <c r="LK142" s="200"/>
      <c r="LL142" s="200"/>
      <c r="LM142" s="200"/>
      <c r="LN142" s="200"/>
      <c r="LO142" s="200"/>
      <c r="LP142" s="200"/>
      <c r="LQ142" s="200"/>
      <c r="LR142" s="200"/>
      <c r="LS142" s="200"/>
      <c r="LT142" s="200"/>
      <c r="LU142" s="200"/>
      <c r="LV142" s="200"/>
      <c r="LW142" s="200"/>
      <c r="LX142" s="200"/>
      <c r="LY142" s="200"/>
      <c r="LZ142" s="200"/>
      <c r="MA142" s="200"/>
      <c r="MB142" s="200"/>
      <c r="MC142" s="200"/>
      <c r="MD142" s="200"/>
      <c r="ME142" s="200"/>
      <c r="MF142" s="200"/>
      <c r="MG142" s="200"/>
      <c r="MH142" s="200"/>
      <c r="MI142" s="200"/>
      <c r="MJ142" s="200"/>
      <c r="MK142" s="200"/>
      <c r="ML142" s="200"/>
      <c r="MM142" s="200"/>
      <c r="MN142" s="200"/>
      <c r="MO142" s="200"/>
      <c r="MP142" s="200"/>
      <c r="MQ142" s="200"/>
      <c r="MR142" s="200"/>
      <c r="MS142" s="200"/>
      <c r="MT142" s="200"/>
      <c r="MU142" s="200"/>
      <c r="MV142" s="200"/>
      <c r="MW142" s="200"/>
      <c r="MX142" s="200"/>
      <c r="MY142" s="200"/>
      <c r="MZ142" s="200"/>
      <c r="NA142" s="200"/>
      <c r="NB142" s="200"/>
      <c r="NC142" s="200"/>
      <c r="ND142" s="200"/>
      <c r="NE142" s="200"/>
      <c r="NF142" s="200"/>
      <c r="NG142" s="200"/>
      <c r="NH142" s="200"/>
      <c r="NI142" s="200"/>
      <c r="NJ142" s="200"/>
      <c r="NK142" s="200"/>
      <c r="NL142" s="200"/>
      <c r="NM142" s="200"/>
      <c r="NN142" s="200"/>
      <c r="NO142" s="200"/>
      <c r="NP142" s="200"/>
      <c r="NQ142" s="200"/>
      <c r="NR142" s="200"/>
      <c r="NS142" s="200"/>
      <c r="NT142" s="200"/>
      <c r="NU142" s="200"/>
      <c r="NV142" s="200"/>
      <c r="NW142" s="200"/>
      <c r="NX142" s="200"/>
      <c r="NY142" s="200"/>
      <c r="NZ142" s="200"/>
      <c r="OA142" s="200"/>
      <c r="OB142" s="200"/>
      <c r="OC142" s="200"/>
      <c r="OD142" s="200"/>
      <c r="OE142" s="200"/>
      <c r="OF142" s="200"/>
      <c r="OG142" s="200"/>
      <c r="OH142" s="200"/>
      <c r="OI142" s="200"/>
      <c r="OJ142" s="200"/>
      <c r="OK142" s="200"/>
      <c r="OL142" s="200"/>
      <c r="OM142" s="200"/>
      <c r="ON142" s="200"/>
      <c r="OO142" s="200"/>
      <c r="OP142" s="200"/>
      <c r="OQ142" s="200"/>
      <c r="OR142" s="200"/>
      <c r="OS142" s="200"/>
      <c r="OT142" s="200"/>
      <c r="OU142" s="200"/>
      <c r="OV142" s="200"/>
      <c r="OW142" s="200"/>
      <c r="OX142" s="200"/>
      <c r="OY142" s="200"/>
      <c r="OZ142" s="200"/>
      <c r="PA142" s="200"/>
      <c r="PB142" s="200"/>
      <c r="PC142" s="200"/>
      <c r="PD142" s="200"/>
      <c r="PE142" s="200"/>
      <c r="PF142" s="200"/>
      <c r="PG142" s="200"/>
      <c r="PH142" s="200"/>
      <c r="PI142" s="200"/>
      <c r="PJ142" s="200"/>
      <c r="PK142" s="200"/>
      <c r="PL142" s="200"/>
      <c r="PM142" s="200"/>
      <c r="PN142" s="200"/>
      <c r="PO142" s="200"/>
      <c r="PP142" s="200"/>
      <c r="PQ142" s="200"/>
      <c r="PR142" s="200"/>
      <c r="PS142" s="200"/>
      <c r="PT142" s="200"/>
      <c r="PU142" s="200"/>
      <c r="PV142" s="200"/>
      <c r="PW142" s="200"/>
      <c r="PX142" s="200"/>
      <c r="PY142" s="200"/>
      <c r="PZ142" s="200"/>
      <c r="QA142" s="200"/>
      <c r="QB142" s="200"/>
      <c r="QC142" s="200"/>
      <c r="QD142" s="200"/>
      <c r="QE142" s="200"/>
      <c r="QF142" s="200"/>
      <c r="QG142" s="200"/>
      <c r="QH142" s="200"/>
      <c r="QI142" s="200"/>
      <c r="QJ142" s="200"/>
      <c r="QK142" s="200"/>
      <c r="QL142" s="200"/>
      <c r="QM142" s="200"/>
      <c r="QN142" s="200"/>
      <c r="QO142" s="200"/>
      <c r="QP142" s="200"/>
      <c r="QQ142" s="200"/>
      <c r="QR142" s="200"/>
      <c r="QS142" s="200"/>
      <c r="QT142" s="200"/>
      <c r="QU142" s="200"/>
      <c r="QV142" s="200"/>
      <c r="QW142" s="200"/>
      <c r="QX142" s="200"/>
      <c r="QY142" s="200"/>
      <c r="QZ142" s="200"/>
      <c r="RA142" s="200"/>
      <c r="RB142" s="200"/>
      <c r="RC142" s="200"/>
      <c r="RD142" s="200"/>
      <c r="RE142" s="200"/>
      <c r="RF142" s="200"/>
      <c r="RG142" s="200"/>
      <c r="RH142" s="200"/>
      <c r="RI142" s="200"/>
      <c r="RJ142" s="200"/>
      <c r="RK142" s="200"/>
      <c r="RL142" s="200"/>
      <c r="RM142" s="200"/>
      <c r="RN142" s="200"/>
      <c r="RO142" s="200"/>
      <c r="RP142" s="200"/>
      <c r="RQ142" s="200"/>
      <c r="RR142" s="200"/>
      <c r="RS142" s="200"/>
      <c r="RT142" s="200"/>
      <c r="RU142" s="200"/>
      <c r="RV142" s="200"/>
      <c r="RW142" s="200"/>
      <c r="RX142" s="200"/>
      <c r="RY142" s="200"/>
      <c r="RZ142" s="200"/>
      <c r="SA142" s="200"/>
      <c r="SB142" s="200"/>
      <c r="SC142" s="200"/>
      <c r="SD142" s="200"/>
      <c r="SE142" s="200"/>
      <c r="SF142" s="200"/>
      <c r="SG142" s="200"/>
      <c r="SH142" s="200"/>
      <c r="SI142" s="200"/>
      <c r="SJ142" s="200"/>
      <c r="SK142" s="200"/>
      <c r="SL142" s="200"/>
      <c r="SM142" s="200"/>
      <c r="SN142" s="200"/>
      <c r="SO142" s="200"/>
      <c r="SP142" s="200"/>
      <c r="SQ142" s="200"/>
      <c r="SR142" s="200"/>
      <c r="SS142" s="200"/>
      <c r="ST142" s="200"/>
      <c r="SU142" s="200"/>
      <c r="SV142" s="200"/>
      <c r="SW142" s="200"/>
      <c r="SX142" s="200"/>
      <c r="SY142" s="200"/>
      <c r="SZ142" s="200"/>
      <c r="TA142" s="200"/>
      <c r="TB142" s="200"/>
      <c r="TC142" s="200"/>
      <c r="TD142" s="200"/>
      <c r="TE142" s="200"/>
      <c r="TF142" s="200"/>
      <c r="TG142" s="200"/>
      <c r="TH142" s="200"/>
      <c r="TI142" s="200"/>
      <c r="TJ142" s="200"/>
      <c r="TK142" s="200"/>
      <c r="TL142" s="200"/>
      <c r="TM142" s="200"/>
      <c r="TN142" s="200"/>
      <c r="TO142" s="200"/>
      <c r="TP142" s="200"/>
      <c r="TQ142" s="200"/>
      <c r="TR142" s="200"/>
      <c r="TS142" s="200"/>
      <c r="TT142" s="200"/>
      <c r="TU142" s="200"/>
      <c r="TV142" s="200"/>
      <c r="TW142" s="200"/>
      <c r="TX142" s="200"/>
      <c r="TY142" s="200"/>
      <c r="TZ142" s="200"/>
      <c r="UA142" s="200"/>
      <c r="UB142" s="200"/>
      <c r="UC142" s="200"/>
      <c r="UD142" s="200"/>
      <c r="UE142" s="200"/>
      <c r="UF142" s="200"/>
      <c r="UG142" s="200"/>
      <c r="UH142" s="200"/>
      <c r="UI142" s="200"/>
      <c r="UJ142" s="200"/>
      <c r="UK142" s="200"/>
      <c r="UL142" s="200"/>
      <c r="UM142" s="200"/>
      <c r="UN142" s="200"/>
      <c r="UO142" s="200"/>
      <c r="UP142" s="200"/>
      <c r="UQ142" s="200"/>
      <c r="UR142" s="200"/>
      <c r="US142" s="200"/>
      <c r="UT142" s="200"/>
      <c r="UU142" s="200"/>
      <c r="UV142" s="200"/>
      <c r="UW142" s="200"/>
      <c r="UX142" s="200"/>
      <c r="UY142" s="200"/>
      <c r="UZ142" s="200"/>
      <c r="VA142" s="200"/>
      <c r="VB142" s="200"/>
      <c r="VC142" s="200"/>
      <c r="VD142" s="200"/>
      <c r="VE142" s="200"/>
      <c r="VF142" s="200"/>
      <c r="VG142" s="200"/>
      <c r="VH142" s="200"/>
      <c r="VI142" s="200"/>
      <c r="VJ142" s="200"/>
      <c r="VK142" s="200"/>
      <c r="VL142" s="200"/>
      <c r="VM142" s="200"/>
      <c r="VN142" s="200"/>
      <c r="VO142" s="200"/>
      <c r="VP142" s="200"/>
      <c r="VQ142" s="200"/>
      <c r="VR142" s="200"/>
      <c r="VS142" s="200"/>
      <c r="VT142" s="200"/>
      <c r="VU142" s="200"/>
      <c r="VV142" s="200"/>
      <c r="VW142" s="200"/>
      <c r="VX142" s="200"/>
      <c r="VY142" s="200"/>
      <c r="VZ142" s="200"/>
      <c r="WA142" s="200"/>
      <c r="WB142" s="200"/>
      <c r="WC142" s="200"/>
      <c r="WD142" s="200"/>
      <c r="WE142" s="200"/>
      <c r="WF142" s="200"/>
      <c r="WG142" s="200"/>
      <c r="WH142" s="200"/>
      <c r="WI142" s="200"/>
      <c r="WJ142" s="200"/>
      <c r="WK142" s="200"/>
      <c r="WL142" s="200"/>
      <c r="WM142" s="200"/>
      <c r="WN142" s="200"/>
      <c r="WO142" s="200"/>
      <c r="WP142" s="200"/>
      <c r="WQ142" s="200"/>
      <c r="WR142" s="200"/>
      <c r="WS142" s="200"/>
      <c r="WT142" s="200"/>
      <c r="WU142" s="200"/>
      <c r="WV142" s="200"/>
      <c r="WW142" s="200"/>
      <c r="WX142" s="200"/>
      <c r="WY142" s="200"/>
      <c r="WZ142" s="200"/>
      <c r="XA142" s="200"/>
      <c r="XB142" s="200"/>
      <c r="XC142" s="200"/>
      <c r="XD142" s="200"/>
      <c r="XE142" s="200"/>
      <c r="XF142" s="200"/>
      <c r="XG142" s="200"/>
      <c r="XH142" s="200"/>
      <c r="XI142" s="200"/>
      <c r="XJ142" s="200"/>
      <c r="XK142" s="200"/>
      <c r="XL142" s="200"/>
      <c r="XM142" s="200"/>
      <c r="XN142" s="200"/>
      <c r="XO142" s="200"/>
      <c r="XP142" s="200"/>
      <c r="XQ142" s="200"/>
      <c r="XR142" s="200"/>
      <c r="XS142" s="200"/>
      <c r="XT142" s="200"/>
      <c r="XU142" s="200"/>
      <c r="XV142" s="200"/>
      <c r="XW142" s="200"/>
      <c r="XX142" s="200"/>
      <c r="XY142" s="200"/>
      <c r="XZ142" s="200"/>
      <c r="YA142" s="200"/>
      <c r="YB142" s="200"/>
      <c r="YC142" s="200"/>
      <c r="YD142" s="200"/>
      <c r="YE142" s="200"/>
      <c r="YF142" s="200"/>
      <c r="YG142" s="200"/>
      <c r="YH142" s="200"/>
      <c r="YI142" s="200"/>
      <c r="YJ142" s="200"/>
      <c r="YK142" s="200"/>
      <c r="YL142" s="200"/>
      <c r="YM142" s="200"/>
      <c r="YN142" s="200"/>
      <c r="YO142" s="200"/>
      <c r="YP142" s="200"/>
      <c r="YQ142" s="200"/>
      <c r="YR142" s="200"/>
      <c r="YS142" s="200"/>
      <c r="YT142" s="200"/>
      <c r="YU142" s="200"/>
      <c r="YV142" s="200"/>
      <c r="YW142" s="200"/>
      <c r="YX142" s="200"/>
      <c r="YY142" s="200"/>
      <c r="YZ142" s="200"/>
      <c r="ZA142" s="200"/>
      <c r="ZB142" s="200"/>
      <c r="ZC142" s="200"/>
      <c r="ZD142" s="200"/>
      <c r="ZE142" s="200"/>
      <c r="ZF142" s="200"/>
      <c r="ZG142" s="200"/>
      <c r="ZH142" s="200"/>
      <c r="ZI142" s="200"/>
      <c r="ZJ142" s="200"/>
      <c r="ZK142" s="200"/>
      <c r="ZL142" s="200"/>
      <c r="ZM142" s="200"/>
      <c r="ZN142" s="200"/>
      <c r="ZO142" s="200"/>
      <c r="ZP142" s="200"/>
      <c r="ZQ142" s="200"/>
      <c r="ZR142" s="200"/>
      <c r="ZS142" s="200"/>
      <c r="ZT142" s="200"/>
      <c r="ZU142" s="200"/>
      <c r="ZV142" s="200"/>
      <c r="ZW142" s="200"/>
      <c r="ZX142" s="200"/>
      <c r="ZY142" s="200"/>
      <c r="ZZ142" s="200"/>
      <c r="AAA142" s="200"/>
      <c r="AAB142" s="200"/>
      <c r="AAC142" s="200"/>
      <c r="AAD142" s="200"/>
      <c r="AAE142" s="200"/>
      <c r="AAF142" s="200"/>
      <c r="AAG142" s="200"/>
      <c r="AAH142" s="200"/>
      <c r="AAI142" s="200"/>
      <c r="AAJ142" s="200"/>
      <c r="AAK142" s="200"/>
      <c r="AAL142" s="200"/>
      <c r="AAM142" s="200"/>
      <c r="AAN142" s="200"/>
      <c r="AAO142" s="200"/>
      <c r="AAP142" s="200"/>
      <c r="AAQ142" s="200"/>
      <c r="AAR142" s="200"/>
      <c r="AAS142" s="200"/>
      <c r="AAT142" s="200"/>
      <c r="AAU142" s="200"/>
      <c r="AAV142" s="200"/>
      <c r="AAW142" s="200"/>
      <c r="AAX142" s="200"/>
      <c r="AAY142" s="200"/>
      <c r="AAZ142" s="200"/>
      <c r="ABA142" s="200"/>
      <c r="ABB142" s="200"/>
      <c r="ABC142" s="200"/>
      <c r="ABD142" s="200"/>
      <c r="ABE142" s="200"/>
      <c r="ABF142" s="200"/>
      <c r="ABG142" s="200"/>
      <c r="ABH142" s="200"/>
      <c r="ABI142" s="200"/>
      <c r="ABJ142" s="200"/>
      <c r="ABK142" s="200"/>
      <c r="ABL142" s="200"/>
      <c r="ABM142" s="200"/>
      <c r="ABN142" s="200"/>
      <c r="ABO142" s="200"/>
      <c r="ABP142" s="200"/>
      <c r="ABQ142" s="200"/>
      <c r="ABR142" s="200"/>
      <c r="ABS142" s="200"/>
      <c r="ABT142" s="200"/>
      <c r="ABU142" s="200"/>
      <c r="ABV142" s="200"/>
      <c r="ABW142" s="200"/>
      <c r="ABX142" s="200"/>
      <c r="ABY142" s="200"/>
      <c r="ABZ142" s="200"/>
      <c r="ACA142" s="200"/>
      <c r="ACB142" s="200"/>
      <c r="ACC142" s="200"/>
      <c r="ACD142" s="200"/>
      <c r="ACE142" s="200"/>
      <c r="ACF142" s="200"/>
      <c r="ACG142" s="200"/>
      <c r="ACH142" s="200"/>
      <c r="ACI142" s="200"/>
      <c r="ACJ142" s="200"/>
      <c r="ACK142" s="200"/>
      <c r="ACL142" s="200"/>
      <c r="ACM142" s="200"/>
      <c r="ACN142" s="200"/>
      <c r="ACO142" s="200"/>
      <c r="ACP142" s="200"/>
      <c r="ACQ142" s="200"/>
      <c r="ACR142" s="200"/>
      <c r="ACS142" s="200"/>
      <c r="ACT142" s="200"/>
      <c r="ACU142" s="200"/>
      <c r="ACV142" s="200"/>
      <c r="ACW142" s="200"/>
      <c r="ACX142" s="200"/>
      <c r="ACY142" s="200"/>
      <c r="ACZ142" s="200"/>
      <c r="ADA142" s="200"/>
      <c r="ADB142" s="200"/>
      <c r="ADC142" s="200"/>
      <c r="ADD142" s="200"/>
      <c r="ADE142" s="200"/>
      <c r="ADF142" s="200"/>
      <c r="ADG142" s="200"/>
      <c r="ADH142" s="200"/>
      <c r="ADI142" s="200"/>
      <c r="ADJ142" s="200"/>
      <c r="ADK142" s="200"/>
      <c r="ADL142" s="200"/>
      <c r="ADM142" s="200"/>
      <c r="ADN142" s="200"/>
      <c r="ADO142" s="200"/>
      <c r="ADP142" s="200"/>
      <c r="ADQ142" s="200"/>
      <c r="ADR142" s="200"/>
      <c r="ADS142" s="200"/>
      <c r="ADT142" s="200"/>
      <c r="ADU142" s="200"/>
      <c r="ADV142" s="200"/>
      <c r="ADW142" s="200"/>
      <c r="ADX142" s="200"/>
      <c r="ADY142" s="200"/>
      <c r="ADZ142" s="200"/>
      <c r="AEA142" s="200"/>
      <c r="AEB142" s="200"/>
      <c r="AEC142" s="200"/>
      <c r="AED142" s="200"/>
      <c r="AEE142" s="200"/>
      <c r="AEF142" s="200"/>
      <c r="AEG142" s="200"/>
      <c r="AEH142" s="200"/>
      <c r="AEI142" s="200"/>
      <c r="AEJ142" s="200"/>
      <c r="AEK142" s="200"/>
      <c r="AEL142" s="200"/>
      <c r="AEM142" s="200"/>
      <c r="AEN142" s="200"/>
      <c r="AEO142" s="200"/>
      <c r="AEP142" s="200"/>
      <c r="AEQ142" s="200"/>
      <c r="AER142" s="200"/>
      <c r="AES142" s="200"/>
      <c r="AET142" s="200"/>
      <c r="AEU142" s="200"/>
      <c r="AEV142" s="200"/>
      <c r="AEW142" s="200"/>
      <c r="AEX142" s="200"/>
      <c r="AEY142" s="200"/>
      <c r="AEZ142" s="200"/>
      <c r="AFA142" s="200"/>
      <c r="AFB142" s="200"/>
      <c r="AFC142" s="200"/>
      <c r="AFD142" s="200"/>
      <c r="AFE142" s="200"/>
      <c r="AFF142" s="200"/>
      <c r="AFG142" s="200"/>
      <c r="AFH142" s="200"/>
      <c r="AFI142" s="200"/>
      <c r="AFJ142" s="200"/>
      <c r="AFK142" s="200"/>
      <c r="AFL142" s="200"/>
      <c r="AFM142" s="200"/>
      <c r="AFN142" s="200"/>
      <c r="AFO142" s="200"/>
      <c r="AFP142" s="200"/>
      <c r="AFQ142" s="200"/>
      <c r="AFR142" s="200"/>
      <c r="AFS142" s="200"/>
      <c r="AFT142" s="200"/>
      <c r="AFU142" s="200"/>
      <c r="AFV142" s="200"/>
      <c r="AFW142" s="200"/>
      <c r="AFX142" s="200"/>
      <c r="AFY142" s="200"/>
      <c r="AFZ142" s="200"/>
      <c r="AGA142" s="200"/>
      <c r="AGB142" s="200"/>
      <c r="AGC142" s="200"/>
      <c r="AGD142" s="200"/>
      <c r="AGE142" s="200"/>
      <c r="AGF142" s="200"/>
      <c r="AGG142" s="200"/>
      <c r="AGH142" s="200"/>
      <c r="AGI142" s="200"/>
      <c r="AGJ142" s="200"/>
      <c r="AGK142" s="200"/>
      <c r="AGL142" s="200"/>
      <c r="AGM142" s="200"/>
      <c r="AGN142" s="200"/>
      <c r="AGO142" s="200"/>
      <c r="AGP142" s="200"/>
      <c r="AGQ142" s="200"/>
      <c r="AGR142" s="200"/>
      <c r="AGS142" s="200"/>
      <c r="AGT142" s="200"/>
      <c r="AGU142" s="200"/>
      <c r="AGV142" s="200"/>
      <c r="AGW142" s="200"/>
      <c r="AGX142" s="200"/>
      <c r="AGY142" s="200"/>
      <c r="AGZ142" s="200"/>
      <c r="AHA142" s="200"/>
      <c r="AHB142" s="200"/>
      <c r="AHC142" s="200"/>
      <c r="AHD142" s="200"/>
      <c r="AHE142" s="200"/>
      <c r="AHF142" s="200"/>
      <c r="AHG142" s="200"/>
      <c r="AHH142" s="200"/>
      <c r="AHI142" s="200"/>
      <c r="AHJ142" s="200"/>
      <c r="AHK142" s="200"/>
      <c r="AHL142" s="200"/>
      <c r="AHM142" s="200"/>
      <c r="AHN142" s="200"/>
      <c r="AHO142" s="200"/>
      <c r="AHP142" s="200"/>
      <c r="AHQ142" s="200"/>
      <c r="AHR142" s="200"/>
      <c r="AHS142" s="200"/>
      <c r="AHT142" s="200"/>
      <c r="AHU142" s="200"/>
      <c r="AHV142" s="200"/>
      <c r="AHW142" s="200"/>
      <c r="AHX142" s="200"/>
      <c r="AHY142" s="200"/>
      <c r="AHZ142" s="200"/>
      <c r="AIA142" s="200"/>
      <c r="AIB142" s="200"/>
      <c r="AIC142" s="200"/>
      <c r="AID142" s="200"/>
      <c r="AIE142" s="200"/>
      <c r="AIF142" s="200"/>
      <c r="AIG142" s="200"/>
      <c r="AIH142" s="200"/>
      <c r="AII142" s="200"/>
      <c r="AIJ142" s="200"/>
      <c r="AIK142" s="200"/>
      <c r="AIL142" s="200"/>
      <c r="AIM142" s="200"/>
      <c r="AIN142" s="200"/>
      <c r="AIO142" s="200"/>
      <c r="AIP142" s="200"/>
      <c r="AIQ142" s="200"/>
      <c r="AIR142" s="200"/>
      <c r="AIS142" s="200"/>
      <c r="AIT142" s="200"/>
      <c r="AIU142" s="200"/>
      <c r="AIV142" s="200"/>
      <c r="AIW142" s="200"/>
      <c r="AIX142" s="200"/>
      <c r="AIY142" s="200"/>
      <c r="AIZ142" s="200"/>
      <c r="AJA142" s="200"/>
      <c r="AJB142" s="200"/>
      <c r="AJC142" s="200"/>
      <c r="AJD142" s="200"/>
      <c r="AJE142" s="200"/>
      <c r="AJF142" s="200"/>
      <c r="AJG142" s="200"/>
      <c r="AJH142" s="200"/>
      <c r="AJI142" s="200"/>
      <c r="AJJ142" s="200"/>
      <c r="AJK142" s="200"/>
      <c r="AJL142" s="200"/>
      <c r="AJM142" s="200"/>
      <c r="AJN142" s="200"/>
      <c r="AJO142" s="200"/>
      <c r="AJP142" s="200"/>
      <c r="AJQ142" s="200"/>
      <c r="AJR142" s="200"/>
      <c r="AJS142" s="200"/>
      <c r="AJT142" s="200"/>
      <c r="AJU142" s="200"/>
      <c r="AJV142" s="200"/>
      <c r="AJW142" s="200"/>
      <c r="AJX142" s="200"/>
      <c r="AJY142" s="200"/>
      <c r="AJZ142" s="200"/>
      <c r="AKA142" s="200"/>
      <c r="AKB142" s="200"/>
      <c r="AKC142" s="200"/>
      <c r="AKD142" s="200"/>
      <c r="AKE142" s="200"/>
      <c r="AKF142" s="200"/>
      <c r="AKG142" s="200"/>
      <c r="AKH142" s="200"/>
      <c r="AKI142" s="200"/>
      <c r="AKJ142" s="200"/>
      <c r="AKK142" s="200"/>
      <c r="AKL142" s="200"/>
      <c r="AKM142" s="200"/>
      <c r="AKN142" s="200"/>
      <c r="AKO142" s="200"/>
      <c r="AKP142" s="200"/>
      <c r="AKQ142" s="200"/>
      <c r="AKR142" s="200"/>
      <c r="AKS142" s="200"/>
      <c r="AKT142" s="200"/>
      <c r="AKU142" s="200"/>
      <c r="AKV142" s="200"/>
      <c r="AKW142" s="200"/>
      <c r="AKX142" s="200"/>
      <c r="AKY142" s="200"/>
      <c r="AKZ142" s="200"/>
      <c r="ALA142" s="200"/>
      <c r="ALB142" s="200"/>
      <c r="ALC142" s="200"/>
      <c r="ALD142" s="200"/>
      <c r="ALE142" s="200"/>
      <c r="ALF142" s="200"/>
      <c r="ALG142" s="200"/>
      <c r="ALH142" s="200"/>
      <c r="ALI142" s="200"/>
      <c r="ALJ142" s="200"/>
      <c r="ALK142" s="200"/>
      <c r="ALL142" s="200"/>
      <c r="ALM142" s="200"/>
      <c r="ALN142" s="200"/>
      <c r="ALO142" s="200"/>
      <c r="ALP142" s="200"/>
      <c r="ALQ142" s="200"/>
      <c r="ALR142" s="200"/>
      <c r="ALS142" s="200"/>
      <c r="ALT142" s="200"/>
      <c r="ALU142" s="200"/>
      <c r="ALV142" s="200"/>
      <c r="ALW142" s="200"/>
      <c r="ALX142" s="200"/>
      <c r="ALY142" s="200"/>
      <c r="ALZ142" s="200"/>
      <c r="AMA142" s="200"/>
      <c r="AMB142" s="200"/>
      <c r="AMC142" s="200"/>
      <c r="AMD142" s="200"/>
      <c r="AME142" s="200"/>
      <c r="AMF142" s="200"/>
      <c r="AMG142" s="200"/>
      <c r="AMH142" s="200"/>
      <c r="AMI142" s="200"/>
      <c r="AMJ142" s="200"/>
      <c r="AMK142" s="200"/>
      <c r="AML142" s="200"/>
      <c r="AMM142" s="200"/>
      <c r="AMN142" s="200"/>
      <c r="AMO142" s="200"/>
      <c r="AMP142" s="200"/>
      <c r="AMQ142" s="200"/>
      <c r="AMR142" s="200"/>
      <c r="AMS142" s="200"/>
      <c r="AMT142" s="200"/>
      <c r="AMU142" s="200"/>
      <c r="AMV142" s="200"/>
      <c r="AMW142" s="200"/>
      <c r="AMX142" s="200"/>
      <c r="AMY142" s="200"/>
      <c r="AMZ142" s="200"/>
      <c r="ANA142" s="200"/>
      <c r="ANB142" s="200"/>
      <c r="ANC142" s="200"/>
      <c r="AND142" s="200"/>
      <c r="ANE142" s="200"/>
      <c r="ANF142" s="200"/>
      <c r="ANG142" s="200"/>
      <c r="ANH142" s="200"/>
      <c r="ANI142" s="200"/>
      <c r="ANJ142" s="200"/>
      <c r="ANK142" s="200"/>
      <c r="ANL142" s="200"/>
      <c r="ANM142" s="200"/>
      <c r="ANN142" s="200"/>
      <c r="ANO142" s="200"/>
      <c r="ANP142" s="200"/>
      <c r="ANQ142" s="200"/>
      <c r="ANR142" s="200"/>
      <c r="ANS142" s="200"/>
      <c r="ANT142" s="200"/>
      <c r="ANU142" s="200"/>
      <c r="ANV142" s="200"/>
      <c r="ANW142" s="200"/>
      <c r="ANX142" s="200"/>
      <c r="ANY142" s="200"/>
      <c r="ANZ142" s="200"/>
      <c r="AOA142" s="200"/>
      <c r="AOB142" s="200"/>
      <c r="AOC142" s="200"/>
      <c r="AOD142" s="200"/>
      <c r="AOE142" s="200"/>
      <c r="AOF142" s="200"/>
      <c r="AOG142" s="200"/>
      <c r="AOH142" s="200"/>
      <c r="AOI142" s="200"/>
      <c r="AOJ142" s="200"/>
      <c r="AOK142" s="200"/>
      <c r="AOL142" s="200"/>
      <c r="AOM142" s="200"/>
      <c r="AON142" s="200"/>
      <c r="AOO142" s="200"/>
      <c r="AOP142" s="200"/>
      <c r="AOQ142" s="200"/>
      <c r="AOR142" s="200"/>
      <c r="AOS142" s="200"/>
      <c r="AOT142" s="200"/>
      <c r="AOU142" s="200"/>
      <c r="AOV142" s="200"/>
      <c r="AOW142" s="200"/>
      <c r="AOX142" s="200"/>
      <c r="AOY142" s="200"/>
      <c r="AOZ142" s="200"/>
      <c r="APA142" s="200"/>
      <c r="APB142" s="200"/>
      <c r="APC142" s="200"/>
      <c r="APD142" s="200"/>
      <c r="APE142" s="200"/>
      <c r="APF142" s="200"/>
      <c r="APG142" s="200"/>
      <c r="APH142" s="200"/>
      <c r="API142" s="200"/>
      <c r="APJ142" s="200"/>
      <c r="APK142" s="200"/>
      <c r="APL142" s="200"/>
      <c r="APM142" s="200"/>
      <c r="APN142" s="200"/>
      <c r="APO142" s="200"/>
      <c r="APP142" s="200"/>
      <c r="APQ142" s="200"/>
      <c r="APR142" s="200"/>
      <c r="APS142" s="200"/>
      <c r="APT142" s="200"/>
      <c r="APU142" s="200"/>
      <c r="APV142" s="200"/>
      <c r="APW142" s="200"/>
      <c r="APX142" s="200"/>
      <c r="APY142" s="200"/>
      <c r="APZ142" s="200"/>
      <c r="AQA142" s="200"/>
      <c r="AQB142" s="200"/>
      <c r="AQC142" s="200"/>
      <c r="AQD142" s="200"/>
      <c r="AQE142" s="200"/>
      <c r="AQF142" s="200"/>
      <c r="AQG142" s="200"/>
      <c r="AQH142" s="200"/>
      <c r="AQI142" s="200"/>
      <c r="AQJ142" s="200"/>
      <c r="AQK142" s="200"/>
      <c r="AQL142" s="200"/>
      <c r="AQM142" s="200"/>
      <c r="AQN142" s="200"/>
      <c r="AQO142" s="200"/>
      <c r="AQP142" s="200"/>
      <c r="AQQ142" s="200"/>
      <c r="AQR142" s="200"/>
      <c r="AQS142" s="200"/>
      <c r="AQT142" s="200"/>
      <c r="AQU142" s="200"/>
      <c r="AQV142" s="200"/>
      <c r="AQW142" s="200"/>
      <c r="AQX142" s="200"/>
      <c r="AQY142" s="200"/>
      <c r="AQZ142" s="200"/>
      <c r="ARA142" s="200"/>
      <c r="ARB142" s="200"/>
      <c r="ARC142" s="200"/>
      <c r="ARD142" s="200"/>
      <c r="ARE142" s="200"/>
      <c r="ARF142" s="200"/>
      <c r="ARG142" s="200"/>
      <c r="ARH142" s="200"/>
      <c r="ARI142" s="200"/>
      <c r="ARJ142" s="200"/>
      <c r="ARK142" s="200"/>
      <c r="ARL142" s="200"/>
      <c r="ARM142" s="200"/>
      <c r="ARN142" s="200"/>
      <c r="ARO142" s="200"/>
      <c r="ARP142" s="200"/>
      <c r="ARQ142" s="200"/>
      <c r="ARR142" s="200"/>
      <c r="ARS142" s="200"/>
      <c r="ART142" s="200"/>
      <c r="ARU142" s="200"/>
      <c r="ARV142" s="200"/>
      <c r="ARW142" s="200"/>
      <c r="ARX142" s="200"/>
      <c r="ARY142" s="200"/>
      <c r="ARZ142" s="200"/>
      <c r="ASA142" s="200"/>
      <c r="ASB142" s="200"/>
      <c r="ASC142" s="200"/>
      <c r="ASD142" s="200"/>
      <c r="ASE142" s="200"/>
      <c r="ASF142" s="200"/>
      <c r="ASG142" s="200"/>
      <c r="ASH142" s="200"/>
      <c r="ASI142" s="200"/>
      <c r="ASJ142" s="200"/>
      <c r="ASK142" s="200"/>
      <c r="ASL142" s="200"/>
      <c r="ASM142" s="200"/>
      <c r="ASN142" s="200"/>
      <c r="ASO142" s="200"/>
      <c r="ASP142" s="200"/>
      <c r="ASQ142" s="200"/>
      <c r="ASR142" s="200"/>
      <c r="ASS142" s="200"/>
      <c r="AST142" s="200"/>
      <c r="ASU142" s="200"/>
      <c r="ASV142" s="200"/>
      <c r="ASW142" s="200"/>
      <c r="ASX142" s="200"/>
      <c r="ASY142" s="200"/>
      <c r="ASZ142" s="200"/>
      <c r="ATA142" s="200"/>
      <c r="ATB142" s="200"/>
      <c r="ATC142" s="200"/>
      <c r="ATD142" s="200"/>
      <c r="ATE142" s="200"/>
      <c r="ATF142" s="200"/>
      <c r="ATG142" s="200"/>
      <c r="ATH142" s="200"/>
      <c r="ATI142" s="200"/>
      <c r="ATJ142" s="200"/>
      <c r="ATK142" s="200"/>
      <c r="ATL142" s="200"/>
      <c r="ATM142" s="200"/>
      <c r="ATN142" s="200"/>
      <c r="ATO142" s="200"/>
      <c r="ATP142" s="200"/>
      <c r="ATQ142" s="200"/>
      <c r="ATR142" s="200"/>
      <c r="ATS142" s="200"/>
      <c r="ATT142" s="200"/>
      <c r="ATU142" s="200"/>
      <c r="ATV142" s="200"/>
      <c r="ATW142" s="200"/>
      <c r="ATX142" s="200"/>
      <c r="ATY142" s="200"/>
      <c r="ATZ142" s="200"/>
      <c r="AUA142" s="200"/>
      <c r="AUB142" s="200"/>
      <c r="AUC142" s="200"/>
      <c r="AUD142" s="200"/>
      <c r="AUE142" s="200"/>
      <c r="AUF142" s="200"/>
      <c r="AUG142" s="200"/>
      <c r="AUH142" s="200"/>
      <c r="AUI142" s="200"/>
      <c r="AUJ142" s="200"/>
      <c r="AUK142" s="200"/>
      <c r="AUL142" s="200"/>
      <c r="AUM142" s="200"/>
      <c r="AUN142" s="200"/>
      <c r="AUO142" s="200"/>
      <c r="AUP142" s="200"/>
      <c r="AUQ142" s="200"/>
      <c r="AUR142" s="200"/>
      <c r="AUS142" s="200"/>
      <c r="AUT142" s="200"/>
      <c r="AUU142" s="200"/>
      <c r="AUV142" s="200"/>
      <c r="AUW142" s="200"/>
      <c r="AUX142" s="200"/>
      <c r="AUY142" s="200"/>
      <c r="AUZ142" s="200"/>
      <c r="AVA142" s="200"/>
      <c r="AVB142" s="200"/>
      <c r="AVC142" s="200"/>
      <c r="AVD142" s="200"/>
      <c r="AVE142" s="200"/>
      <c r="AVF142" s="200"/>
      <c r="AVG142" s="200"/>
      <c r="AVH142" s="200"/>
      <c r="AVI142" s="200"/>
      <c r="AVJ142" s="200"/>
      <c r="AVK142" s="200"/>
      <c r="AVL142" s="200"/>
      <c r="AVM142" s="200"/>
      <c r="AVN142" s="200"/>
      <c r="AVO142" s="200"/>
      <c r="AVP142" s="200"/>
      <c r="AVQ142" s="200"/>
      <c r="AVR142" s="200"/>
      <c r="AVS142" s="200"/>
      <c r="AVT142" s="200"/>
      <c r="AVU142" s="200"/>
      <c r="AVV142" s="200"/>
      <c r="AVW142" s="200"/>
      <c r="AVX142" s="200"/>
      <c r="AVY142" s="200"/>
      <c r="AVZ142" s="200"/>
      <c r="AWA142" s="200"/>
      <c r="AWB142" s="200"/>
      <c r="AWC142" s="200"/>
      <c r="AWD142" s="200"/>
      <c r="AWE142" s="200"/>
      <c r="AWF142" s="200"/>
      <c r="AWG142" s="200"/>
      <c r="AWH142" s="200"/>
      <c r="AWI142" s="200"/>
      <c r="AWJ142" s="200"/>
      <c r="AWK142" s="200"/>
      <c r="AWL142" s="200"/>
      <c r="AWM142" s="200"/>
      <c r="AWN142" s="200"/>
      <c r="AWO142" s="200"/>
      <c r="AWP142" s="200"/>
      <c r="AWQ142" s="200"/>
      <c r="AWR142" s="200"/>
      <c r="AWS142" s="200"/>
      <c r="AWT142" s="200"/>
      <c r="AWU142" s="200"/>
      <c r="AWV142" s="200"/>
      <c r="AWW142" s="200"/>
      <c r="AWX142" s="200"/>
      <c r="AWY142" s="200"/>
      <c r="AWZ142" s="200"/>
      <c r="AXA142" s="200"/>
      <c r="AXB142" s="200"/>
      <c r="AXC142" s="200"/>
      <c r="AXD142" s="200"/>
      <c r="AXE142" s="200"/>
      <c r="AXF142" s="200"/>
      <c r="AXG142" s="200"/>
      <c r="AXH142" s="200"/>
      <c r="AXI142" s="200"/>
      <c r="AXJ142" s="200"/>
      <c r="AXK142" s="200"/>
      <c r="AXL142" s="200"/>
      <c r="AXM142" s="200"/>
      <c r="AXN142" s="200"/>
      <c r="AXO142" s="200"/>
      <c r="AXP142" s="200"/>
      <c r="AXQ142" s="200"/>
      <c r="AXR142" s="200"/>
      <c r="AXS142" s="200"/>
      <c r="AXT142" s="200"/>
      <c r="AXU142" s="200"/>
      <c r="AXV142" s="200"/>
      <c r="AXW142" s="200"/>
      <c r="AXX142" s="200"/>
      <c r="AXY142" s="200"/>
      <c r="AXZ142" s="200"/>
      <c r="AYA142" s="200"/>
      <c r="AYB142" s="200"/>
      <c r="AYC142" s="200"/>
      <c r="AYD142" s="200"/>
      <c r="AYE142" s="200"/>
      <c r="AYF142" s="200"/>
      <c r="AYG142" s="200"/>
      <c r="AYH142" s="200"/>
      <c r="AYI142" s="200"/>
      <c r="AYJ142" s="200"/>
      <c r="AYK142" s="200"/>
      <c r="AYL142" s="200"/>
      <c r="AYM142" s="200"/>
      <c r="AYN142" s="200"/>
      <c r="AYO142" s="200"/>
      <c r="AYP142" s="200"/>
      <c r="AYQ142" s="200"/>
      <c r="AYR142" s="200"/>
      <c r="AYS142" s="200"/>
      <c r="AYT142" s="200"/>
      <c r="AYU142" s="200"/>
      <c r="AYV142" s="200"/>
      <c r="AYW142" s="200"/>
      <c r="AYX142" s="200"/>
      <c r="AYY142" s="200"/>
      <c r="AYZ142" s="200"/>
      <c r="AZA142" s="200"/>
      <c r="AZB142" s="200"/>
      <c r="AZC142" s="200"/>
      <c r="AZD142" s="200"/>
      <c r="AZE142" s="200"/>
      <c r="AZF142" s="200"/>
      <c r="AZG142" s="200"/>
      <c r="AZH142" s="200"/>
      <c r="AZI142" s="200"/>
      <c r="AZJ142" s="200"/>
      <c r="AZK142" s="200"/>
      <c r="AZL142" s="200"/>
      <c r="AZM142" s="200"/>
      <c r="AZN142" s="200"/>
      <c r="AZO142" s="200"/>
      <c r="AZP142" s="200"/>
      <c r="AZQ142" s="200"/>
      <c r="AZR142" s="200"/>
      <c r="AZS142" s="200"/>
      <c r="AZT142" s="200"/>
      <c r="AZU142" s="200"/>
      <c r="AZV142" s="200"/>
      <c r="AZW142" s="200"/>
      <c r="AZX142" s="200"/>
      <c r="AZY142" s="200"/>
      <c r="AZZ142" s="200"/>
      <c r="BAA142" s="200"/>
      <c r="BAB142" s="200"/>
      <c r="BAC142" s="200"/>
      <c r="BAD142" s="200"/>
      <c r="BAE142" s="200"/>
      <c r="BAF142" s="200"/>
      <c r="BAG142" s="200"/>
      <c r="BAH142" s="200"/>
      <c r="BAI142" s="200"/>
      <c r="BAJ142" s="200"/>
      <c r="BAK142" s="200"/>
      <c r="BAL142" s="200"/>
      <c r="BAM142" s="200"/>
      <c r="BAN142" s="200"/>
      <c r="BAO142" s="200"/>
      <c r="BAP142" s="200"/>
      <c r="BAQ142" s="200"/>
      <c r="BAR142" s="200"/>
      <c r="BAS142" s="200"/>
      <c r="BAT142" s="200"/>
      <c r="BAU142" s="200"/>
      <c r="BAV142" s="200"/>
      <c r="BAW142" s="200"/>
      <c r="BAX142" s="200"/>
      <c r="BAY142" s="200"/>
      <c r="BAZ142" s="200"/>
      <c r="BBA142" s="200"/>
      <c r="BBB142" s="200"/>
      <c r="BBC142" s="200"/>
      <c r="BBD142" s="200"/>
      <c r="BBE142" s="200"/>
      <c r="BBF142" s="200"/>
      <c r="BBG142" s="200"/>
      <c r="BBH142" s="200"/>
      <c r="BBI142" s="200"/>
      <c r="BBJ142" s="200"/>
      <c r="BBK142" s="200"/>
      <c r="BBL142" s="200"/>
      <c r="BBM142" s="200"/>
      <c r="BBN142" s="200"/>
      <c r="BBO142" s="200"/>
      <c r="BBP142" s="200"/>
      <c r="BBQ142" s="200"/>
      <c r="BBR142" s="200"/>
      <c r="BBS142" s="200"/>
      <c r="BBT142" s="200"/>
      <c r="BBU142" s="200"/>
      <c r="BBV142" s="200"/>
      <c r="BBW142" s="200"/>
      <c r="BBX142" s="200"/>
      <c r="BBY142" s="200"/>
      <c r="BBZ142" s="200"/>
      <c r="BCA142" s="200"/>
      <c r="BCB142" s="200"/>
      <c r="BCC142" s="200"/>
      <c r="BCD142" s="200"/>
      <c r="BCE142" s="200"/>
      <c r="BCF142" s="200"/>
      <c r="BCG142" s="200"/>
      <c r="BCH142" s="200"/>
      <c r="BCI142" s="200"/>
      <c r="BCJ142" s="200"/>
      <c r="BCK142" s="200"/>
      <c r="BCL142" s="200"/>
      <c r="BCM142" s="200"/>
      <c r="BCN142" s="200"/>
      <c r="BCO142" s="200"/>
      <c r="BCP142" s="200"/>
      <c r="BCQ142" s="200"/>
      <c r="BCR142" s="200"/>
      <c r="BCS142" s="200"/>
      <c r="BCT142" s="200"/>
      <c r="BCU142" s="200"/>
      <c r="BCV142" s="200"/>
      <c r="BCW142" s="200"/>
      <c r="BCX142" s="200"/>
      <c r="BCY142" s="200"/>
      <c r="BCZ142" s="200"/>
      <c r="BDA142" s="200"/>
      <c r="BDB142" s="200"/>
      <c r="BDC142" s="200"/>
      <c r="BDD142" s="200"/>
      <c r="BDE142" s="200"/>
      <c r="BDF142" s="200"/>
      <c r="BDG142" s="200"/>
      <c r="BDH142" s="200"/>
      <c r="BDI142" s="200"/>
      <c r="BDJ142" s="200"/>
      <c r="BDK142" s="200"/>
      <c r="BDL142" s="200"/>
      <c r="BDM142" s="200"/>
      <c r="BDN142" s="200"/>
      <c r="BDO142" s="200"/>
      <c r="BDP142" s="200"/>
      <c r="BDQ142" s="200"/>
      <c r="BDR142" s="200"/>
      <c r="BDS142" s="200"/>
      <c r="BDT142" s="200"/>
      <c r="BDU142" s="200"/>
      <c r="BDV142" s="200"/>
      <c r="BDW142" s="200"/>
      <c r="BDX142" s="200"/>
      <c r="BDY142" s="200"/>
      <c r="BDZ142" s="200"/>
      <c r="BEA142" s="200"/>
      <c r="BEB142" s="200"/>
      <c r="BEC142" s="200"/>
      <c r="BED142" s="200"/>
      <c r="BEE142" s="200"/>
      <c r="BEF142" s="200"/>
      <c r="BEG142" s="200"/>
      <c r="BEH142" s="200"/>
      <c r="BEI142" s="200"/>
      <c r="BEJ142" s="200"/>
      <c r="BEK142" s="200"/>
      <c r="BEL142" s="200"/>
      <c r="BEM142" s="200"/>
      <c r="BEN142" s="200"/>
      <c r="BEO142" s="200"/>
      <c r="BEP142" s="200"/>
      <c r="BEQ142" s="200"/>
      <c r="BER142" s="200"/>
      <c r="BES142" s="200"/>
      <c r="BET142" s="200"/>
      <c r="BEU142" s="200"/>
      <c r="BEV142" s="200"/>
      <c r="BEW142" s="200"/>
      <c r="BEX142" s="200"/>
      <c r="BEY142" s="200"/>
      <c r="BEZ142" s="200"/>
      <c r="BFA142" s="200"/>
      <c r="BFB142" s="200"/>
      <c r="BFC142" s="200"/>
      <c r="BFD142" s="200"/>
      <c r="BFE142" s="200"/>
      <c r="BFF142" s="200"/>
      <c r="BFG142" s="200"/>
      <c r="BFH142" s="200"/>
      <c r="BFI142" s="200"/>
      <c r="BFJ142" s="200"/>
      <c r="BFK142" s="200"/>
      <c r="BFL142" s="200"/>
      <c r="BFM142" s="200"/>
      <c r="BFN142" s="200"/>
      <c r="BFO142" s="200"/>
      <c r="BFP142" s="200"/>
      <c r="BFQ142" s="200"/>
      <c r="BFR142" s="200"/>
      <c r="BFS142" s="200"/>
      <c r="BFT142" s="200"/>
      <c r="BFU142" s="200"/>
      <c r="BFV142" s="200"/>
      <c r="BFW142" s="200"/>
      <c r="BFX142" s="200"/>
      <c r="BFY142" s="200"/>
      <c r="BFZ142" s="200"/>
      <c r="BGA142" s="200"/>
      <c r="BGB142" s="200"/>
      <c r="BGC142" s="200"/>
      <c r="BGD142" s="200"/>
      <c r="BGE142" s="200"/>
      <c r="BGF142" s="200"/>
      <c r="BGG142" s="200"/>
      <c r="BGH142" s="200"/>
      <c r="BGI142" s="200"/>
      <c r="BGJ142" s="200"/>
      <c r="BGK142" s="200"/>
      <c r="BGL142" s="200"/>
      <c r="BGM142" s="200"/>
      <c r="BGN142" s="200"/>
      <c r="BGO142" s="200"/>
      <c r="BGP142" s="200"/>
      <c r="BGQ142" s="200"/>
      <c r="BGR142" s="200"/>
      <c r="BGS142" s="200"/>
      <c r="BGT142" s="200"/>
      <c r="BGU142" s="200"/>
      <c r="BGV142" s="200"/>
      <c r="BGW142" s="200"/>
      <c r="BGX142" s="200"/>
      <c r="BGY142" s="200"/>
      <c r="BGZ142" s="200"/>
      <c r="BHA142" s="200"/>
      <c r="BHB142" s="200"/>
      <c r="BHC142" s="200"/>
      <c r="BHD142" s="200"/>
      <c r="BHE142" s="200"/>
      <c r="BHF142" s="200"/>
      <c r="BHG142" s="200"/>
      <c r="BHH142" s="200"/>
      <c r="BHI142" s="200"/>
      <c r="BHJ142" s="200"/>
      <c r="BHK142" s="200"/>
      <c r="BHL142" s="200"/>
      <c r="BHM142" s="200"/>
      <c r="BHN142" s="200"/>
      <c r="BHO142" s="200"/>
      <c r="BHP142" s="200"/>
      <c r="BHQ142" s="200"/>
      <c r="BHR142" s="200"/>
      <c r="BHS142" s="200"/>
      <c r="BHT142" s="200"/>
      <c r="BHU142" s="200"/>
      <c r="BHV142" s="200"/>
      <c r="BHW142" s="200"/>
      <c r="BHX142" s="200"/>
      <c r="BHY142" s="200"/>
      <c r="BHZ142" s="200"/>
      <c r="BIA142" s="200"/>
      <c r="BIB142" s="200"/>
      <c r="BIC142" s="200"/>
      <c r="BID142" s="200"/>
      <c r="BIE142" s="200"/>
      <c r="BIF142" s="200"/>
      <c r="BIG142" s="200"/>
      <c r="BIH142" s="200"/>
      <c r="BII142" s="200"/>
      <c r="BIJ142" s="200"/>
      <c r="BIK142" s="200"/>
      <c r="BIL142" s="200"/>
      <c r="BIM142" s="200"/>
      <c r="BIN142" s="200"/>
      <c r="BIO142" s="200"/>
      <c r="BIP142" s="200"/>
      <c r="BIQ142" s="200"/>
      <c r="BIR142" s="200"/>
      <c r="BIS142" s="200"/>
      <c r="BIT142" s="200"/>
      <c r="BIU142" s="200"/>
      <c r="BIV142" s="200"/>
      <c r="BIW142" s="200"/>
      <c r="BIX142" s="200"/>
      <c r="BIY142" s="200"/>
      <c r="BIZ142" s="200"/>
      <c r="BJA142" s="200"/>
      <c r="BJB142" s="200"/>
      <c r="BJC142" s="200"/>
      <c r="BJD142" s="200"/>
      <c r="BJE142" s="200"/>
      <c r="BJF142" s="200"/>
      <c r="BJG142" s="200"/>
      <c r="BJH142" s="200"/>
      <c r="BJI142" s="200"/>
      <c r="BJJ142" s="200"/>
      <c r="BJK142" s="200"/>
      <c r="BJL142" s="200"/>
      <c r="BJM142" s="200"/>
      <c r="BJN142" s="200"/>
      <c r="BJO142" s="200"/>
      <c r="BJP142" s="200"/>
      <c r="BJQ142" s="200"/>
      <c r="BJR142" s="200"/>
      <c r="BJS142" s="200"/>
      <c r="BJT142" s="200"/>
      <c r="BJU142" s="200"/>
      <c r="BJV142" s="200"/>
      <c r="BJW142" s="200"/>
      <c r="BJX142" s="200"/>
      <c r="BJY142" s="200"/>
      <c r="BJZ142" s="200"/>
      <c r="BKA142" s="200"/>
      <c r="BKB142" s="200"/>
      <c r="BKC142" s="200"/>
      <c r="BKD142" s="200"/>
      <c r="BKE142" s="200"/>
      <c r="BKF142" s="200"/>
      <c r="BKG142" s="200"/>
      <c r="BKH142" s="200"/>
      <c r="BKI142" s="200"/>
      <c r="BKJ142" s="200"/>
      <c r="BKK142" s="200"/>
      <c r="BKL142" s="200"/>
      <c r="BKM142" s="200"/>
      <c r="BKN142" s="200"/>
      <c r="BKO142" s="200"/>
      <c r="BKP142" s="200"/>
      <c r="BKQ142" s="200"/>
      <c r="BKR142" s="200"/>
      <c r="BKS142" s="200"/>
      <c r="BKT142" s="200"/>
      <c r="BKU142" s="200"/>
      <c r="BKV142" s="200"/>
      <c r="BKW142" s="200"/>
      <c r="BKX142" s="200"/>
      <c r="BKY142" s="200"/>
      <c r="BKZ142" s="200"/>
      <c r="BLA142" s="200"/>
      <c r="BLB142" s="200"/>
      <c r="BLC142" s="200"/>
      <c r="BLD142" s="200"/>
      <c r="BLE142" s="200"/>
      <c r="BLF142" s="200"/>
      <c r="BLG142" s="200"/>
      <c r="BLH142" s="200"/>
      <c r="BLI142" s="200"/>
      <c r="BLJ142" s="200"/>
      <c r="BLK142" s="200"/>
      <c r="BLL142" s="200"/>
      <c r="BLM142" s="200"/>
      <c r="BLN142" s="200"/>
      <c r="BLO142" s="200"/>
      <c r="BLP142" s="200"/>
      <c r="BLQ142" s="200"/>
      <c r="BLR142" s="200"/>
      <c r="BLS142" s="200"/>
      <c r="BLT142" s="200"/>
      <c r="BLU142" s="200"/>
      <c r="BLV142" s="200"/>
      <c r="BLW142" s="200"/>
      <c r="BLX142" s="200"/>
      <c r="BLY142" s="200"/>
      <c r="BLZ142" s="200"/>
      <c r="BMA142" s="200"/>
      <c r="BMB142" s="200"/>
      <c r="BMC142" s="200"/>
      <c r="BMD142" s="200"/>
      <c r="BME142" s="200"/>
      <c r="BMF142" s="200"/>
      <c r="BMG142" s="200"/>
      <c r="BMH142" s="200"/>
      <c r="BMI142" s="200"/>
      <c r="BMJ142" s="200"/>
      <c r="BMK142" s="200"/>
      <c r="BML142" s="200"/>
      <c r="BMM142" s="200"/>
      <c r="BMN142" s="200"/>
      <c r="BMO142" s="200"/>
      <c r="BMP142" s="200"/>
      <c r="BMQ142" s="200"/>
      <c r="BMR142" s="200"/>
      <c r="BMS142" s="200"/>
      <c r="BMT142" s="200"/>
      <c r="BMU142" s="200"/>
      <c r="BMV142" s="200"/>
      <c r="BMW142" s="200"/>
      <c r="BMX142" s="200"/>
      <c r="BMY142" s="200"/>
      <c r="BMZ142" s="200"/>
      <c r="BNA142" s="200"/>
      <c r="BNB142" s="200"/>
      <c r="BNC142" s="200"/>
      <c r="BND142" s="200"/>
      <c r="BNE142" s="200"/>
      <c r="BNF142" s="200"/>
      <c r="BNG142" s="200"/>
      <c r="BNH142" s="200"/>
      <c r="BNI142" s="200"/>
      <c r="BNJ142" s="200"/>
      <c r="BNK142" s="200"/>
      <c r="BNL142" s="200"/>
      <c r="BNM142" s="200"/>
      <c r="BNN142" s="200"/>
      <c r="BNO142" s="200"/>
      <c r="BNP142" s="200"/>
      <c r="BNQ142" s="200"/>
      <c r="BNR142" s="200"/>
      <c r="BNS142" s="200"/>
      <c r="BNT142" s="200"/>
      <c r="BNU142" s="200"/>
      <c r="BNV142" s="200"/>
      <c r="BNW142" s="200"/>
      <c r="BNX142" s="200"/>
      <c r="BNY142" s="200"/>
      <c r="BNZ142" s="200"/>
      <c r="BOA142" s="200"/>
      <c r="BOB142" s="200"/>
      <c r="BOC142" s="200"/>
      <c r="BOD142" s="200"/>
      <c r="BOE142" s="200"/>
      <c r="BOF142" s="200"/>
      <c r="BOG142" s="200"/>
      <c r="BOH142" s="200"/>
      <c r="BOI142" s="200"/>
      <c r="BOJ142" s="200"/>
      <c r="BOK142" s="200"/>
      <c r="BOL142" s="200"/>
      <c r="BOM142" s="200"/>
      <c r="BON142" s="200"/>
      <c r="BOO142" s="200"/>
      <c r="BOP142" s="200"/>
      <c r="BOQ142" s="200"/>
      <c r="BOR142" s="200"/>
      <c r="BOS142" s="200"/>
      <c r="BOT142" s="200"/>
      <c r="BOU142" s="200"/>
      <c r="BOV142" s="200"/>
      <c r="BOW142" s="200"/>
      <c r="BOX142" s="200"/>
      <c r="BOY142" s="200"/>
      <c r="BOZ142" s="200"/>
      <c r="BPA142" s="200"/>
      <c r="BPB142" s="200"/>
      <c r="BPC142" s="200"/>
      <c r="BPD142" s="200"/>
      <c r="BPE142" s="200"/>
      <c r="BPF142" s="200"/>
      <c r="BPG142" s="200"/>
      <c r="BPH142" s="200"/>
      <c r="BPI142" s="200"/>
      <c r="BPJ142" s="200"/>
      <c r="BPK142" s="200"/>
      <c r="BPL142" s="200"/>
      <c r="BPM142" s="200"/>
      <c r="BPN142" s="200"/>
      <c r="BPO142" s="200"/>
      <c r="BPP142" s="200"/>
      <c r="BPQ142" s="200"/>
      <c r="BPR142" s="200"/>
      <c r="BPS142" s="200"/>
      <c r="BPT142" s="200"/>
      <c r="BPU142" s="200"/>
      <c r="BPV142" s="200"/>
      <c r="BPW142" s="200"/>
      <c r="BPX142" s="200"/>
      <c r="BPY142" s="200"/>
      <c r="BPZ142" s="200"/>
      <c r="BQA142" s="200"/>
      <c r="BQB142" s="200"/>
      <c r="BQC142" s="200"/>
      <c r="BQD142" s="200"/>
      <c r="BQE142" s="200"/>
      <c r="BQF142" s="200"/>
      <c r="BQG142" s="200"/>
      <c r="BQH142" s="200"/>
      <c r="BQI142" s="200"/>
      <c r="BQJ142" s="200"/>
      <c r="BQK142" s="200"/>
      <c r="BQL142" s="200"/>
      <c r="BQM142" s="200"/>
      <c r="BQN142" s="200"/>
      <c r="BQO142" s="200"/>
      <c r="BQP142" s="200"/>
      <c r="BQQ142" s="200"/>
      <c r="BQR142" s="200"/>
      <c r="BQS142" s="200"/>
      <c r="BQT142" s="200"/>
      <c r="BQU142" s="200"/>
      <c r="BQV142" s="200"/>
      <c r="BQW142" s="200"/>
      <c r="BQX142" s="200"/>
      <c r="BQY142" s="200"/>
      <c r="BQZ142" s="200"/>
      <c r="BRA142" s="200"/>
      <c r="BRB142" s="200"/>
      <c r="BRC142" s="200"/>
      <c r="BRD142" s="200"/>
      <c r="BRE142" s="200"/>
      <c r="BRF142" s="200"/>
      <c r="BRG142" s="200"/>
      <c r="BRH142" s="200"/>
      <c r="BRI142" s="200"/>
      <c r="BRJ142" s="200"/>
      <c r="BRK142" s="200"/>
      <c r="BRL142" s="200"/>
      <c r="BRM142" s="200"/>
      <c r="BRN142" s="200"/>
      <c r="BRO142" s="200"/>
      <c r="BRP142" s="200"/>
      <c r="BRQ142" s="200"/>
      <c r="BRR142" s="200"/>
      <c r="BRS142" s="200"/>
      <c r="BRT142" s="200"/>
      <c r="BRU142" s="200"/>
      <c r="BRV142" s="200"/>
      <c r="BRW142" s="200"/>
      <c r="BRX142" s="200"/>
      <c r="BRY142" s="200"/>
      <c r="BRZ142" s="200"/>
      <c r="BSA142" s="200"/>
      <c r="BSB142" s="200"/>
      <c r="BSC142" s="200"/>
      <c r="BSD142" s="200"/>
      <c r="BSE142" s="200"/>
      <c r="BSF142" s="200"/>
      <c r="BSG142" s="200"/>
      <c r="BSH142" s="200"/>
      <c r="BSI142" s="200"/>
      <c r="BSJ142" s="200"/>
      <c r="BSK142" s="200"/>
      <c r="BSL142" s="200"/>
      <c r="BSM142" s="200"/>
      <c r="BSN142" s="200"/>
      <c r="BSO142" s="200"/>
      <c r="BSP142" s="200"/>
      <c r="BSQ142" s="200"/>
      <c r="BSR142" s="200"/>
      <c r="BSS142" s="200"/>
      <c r="BST142" s="200"/>
      <c r="BSU142" s="200"/>
      <c r="BSV142" s="200"/>
      <c r="BSW142" s="200"/>
      <c r="BSX142" s="200"/>
      <c r="BSY142" s="200"/>
      <c r="BSZ142" s="200"/>
      <c r="BTA142" s="200"/>
      <c r="BTB142" s="200"/>
      <c r="BTC142" s="200"/>
      <c r="BTD142" s="200"/>
      <c r="BTE142" s="200"/>
      <c r="BTF142" s="200"/>
      <c r="BTG142" s="200"/>
      <c r="BTH142" s="200"/>
      <c r="BTI142" s="200"/>
      <c r="BTJ142" s="200"/>
      <c r="BTK142" s="200"/>
      <c r="BTL142" s="200"/>
      <c r="BTM142" s="200"/>
      <c r="BTN142" s="200"/>
      <c r="BTO142" s="200"/>
      <c r="BTP142" s="200"/>
      <c r="BTQ142" s="200"/>
      <c r="BTR142" s="200"/>
      <c r="BTS142" s="200"/>
      <c r="BTT142" s="200"/>
      <c r="BTU142" s="200"/>
      <c r="BTV142" s="200"/>
      <c r="BTW142" s="200"/>
      <c r="BTX142" s="200"/>
      <c r="BTY142" s="200"/>
      <c r="BTZ142" s="200"/>
      <c r="BUA142" s="200"/>
      <c r="BUB142" s="200"/>
      <c r="BUC142" s="200"/>
      <c r="BUD142" s="200"/>
      <c r="BUE142" s="200"/>
      <c r="BUF142" s="200"/>
      <c r="BUG142" s="200"/>
      <c r="BUH142" s="200"/>
      <c r="BUI142" s="200"/>
      <c r="BUJ142" s="200"/>
      <c r="BUK142" s="200"/>
      <c r="BUL142" s="200"/>
      <c r="BUM142" s="200"/>
      <c r="BUN142" s="200"/>
      <c r="BUO142" s="200"/>
      <c r="BUP142" s="200"/>
      <c r="BUQ142" s="200"/>
      <c r="BUR142" s="200"/>
      <c r="BUS142" s="200"/>
      <c r="BUT142" s="200"/>
      <c r="BUU142" s="200"/>
      <c r="BUV142" s="200"/>
      <c r="BUW142" s="200"/>
      <c r="BUX142" s="200"/>
      <c r="BUY142" s="200"/>
      <c r="BUZ142" s="200"/>
      <c r="BVA142" s="200"/>
      <c r="BVB142" s="200"/>
      <c r="BVC142" s="200"/>
      <c r="BVD142" s="200"/>
      <c r="BVE142" s="200"/>
      <c r="BVF142" s="200"/>
      <c r="BVG142" s="200"/>
      <c r="BVH142" s="200"/>
      <c r="BVI142" s="200"/>
      <c r="BVJ142" s="200"/>
      <c r="BVK142" s="200"/>
      <c r="BVL142" s="200"/>
      <c r="BVM142" s="200"/>
      <c r="BVN142" s="200"/>
      <c r="BVO142" s="200"/>
      <c r="BVP142" s="200"/>
      <c r="BVQ142" s="200"/>
      <c r="BVR142" s="200"/>
      <c r="BVS142" s="200"/>
      <c r="BVT142" s="200"/>
      <c r="BVU142" s="200"/>
      <c r="BVV142" s="200"/>
      <c r="BVW142" s="200"/>
      <c r="BVX142" s="200"/>
      <c r="BVY142" s="200"/>
      <c r="BVZ142" s="200"/>
      <c r="BWA142" s="200"/>
      <c r="BWB142" s="200"/>
      <c r="BWC142" s="200"/>
      <c r="BWD142" s="200"/>
      <c r="BWE142" s="200"/>
      <c r="BWF142" s="200"/>
      <c r="BWG142" s="200"/>
      <c r="BWH142" s="200"/>
      <c r="BWI142" s="200"/>
      <c r="BWJ142" s="200"/>
      <c r="BWK142" s="200"/>
      <c r="BWL142" s="200"/>
      <c r="BWM142" s="200"/>
      <c r="BWN142" s="200"/>
      <c r="BWO142" s="200"/>
      <c r="BWP142" s="200"/>
      <c r="BWQ142" s="200"/>
      <c r="BWR142" s="200"/>
      <c r="BWS142" s="200"/>
      <c r="BWT142" s="200"/>
      <c r="BWU142" s="200"/>
      <c r="BWV142" s="200"/>
      <c r="BWW142" s="200"/>
      <c r="BWX142" s="200"/>
      <c r="BWY142" s="200"/>
      <c r="BWZ142" s="200"/>
      <c r="BXA142" s="200"/>
      <c r="BXB142" s="200"/>
      <c r="BXC142" s="200"/>
      <c r="BXD142" s="200"/>
      <c r="BXE142" s="200"/>
      <c r="BXF142" s="200"/>
      <c r="BXG142" s="200"/>
      <c r="BXH142" s="200"/>
      <c r="BXI142" s="200"/>
      <c r="BXJ142" s="200"/>
      <c r="BXK142" s="200"/>
      <c r="BXL142" s="200"/>
      <c r="BXM142" s="200"/>
      <c r="BXN142" s="200"/>
      <c r="BXO142" s="200"/>
      <c r="BXP142" s="200"/>
      <c r="BXQ142" s="200"/>
      <c r="BXR142" s="200"/>
      <c r="BXS142" s="200"/>
      <c r="BXT142" s="200"/>
      <c r="BXU142" s="200"/>
      <c r="BXV142" s="200"/>
      <c r="BXW142" s="200"/>
      <c r="BXX142" s="200"/>
      <c r="BXY142" s="200"/>
      <c r="BXZ142" s="200"/>
      <c r="BYA142" s="200"/>
      <c r="BYB142" s="200"/>
      <c r="BYC142" s="200"/>
      <c r="BYD142" s="200"/>
      <c r="BYE142" s="200"/>
      <c r="BYF142" s="200"/>
      <c r="BYG142" s="200"/>
      <c r="BYH142" s="200"/>
      <c r="BYI142" s="200"/>
      <c r="BYJ142" s="200"/>
      <c r="BYK142" s="200"/>
      <c r="BYL142" s="200"/>
      <c r="BYM142" s="200"/>
      <c r="BYN142" s="200"/>
      <c r="BYO142" s="200"/>
      <c r="BYP142" s="200"/>
      <c r="BYQ142" s="200"/>
      <c r="BYR142" s="200"/>
      <c r="BYS142" s="200"/>
      <c r="BYT142" s="200"/>
      <c r="BYU142" s="200"/>
      <c r="BYV142" s="200"/>
      <c r="BYW142" s="200"/>
      <c r="BYX142" s="200"/>
      <c r="BYY142" s="200"/>
      <c r="BYZ142" s="200"/>
      <c r="BZA142" s="200"/>
      <c r="BZB142" s="200"/>
      <c r="BZC142" s="200"/>
      <c r="BZD142" s="200"/>
      <c r="BZE142" s="200"/>
      <c r="BZF142" s="200"/>
      <c r="BZG142" s="200"/>
      <c r="BZH142" s="200"/>
      <c r="BZI142" s="200"/>
      <c r="BZJ142" s="200"/>
      <c r="BZK142" s="200"/>
      <c r="BZL142" s="200"/>
      <c r="BZM142" s="200"/>
      <c r="BZN142" s="200"/>
      <c r="BZO142" s="200"/>
      <c r="BZP142" s="200"/>
      <c r="BZQ142" s="200"/>
      <c r="BZR142" s="200"/>
      <c r="BZS142" s="200"/>
      <c r="BZT142" s="200"/>
      <c r="BZU142" s="200"/>
      <c r="BZV142" s="200"/>
      <c r="BZW142" s="200"/>
      <c r="BZX142" s="200"/>
      <c r="BZY142" s="200"/>
      <c r="BZZ142" s="200"/>
      <c r="CAA142" s="200"/>
      <c r="CAB142" s="200"/>
      <c r="CAC142" s="200"/>
      <c r="CAD142" s="200"/>
      <c r="CAE142" s="200"/>
      <c r="CAF142" s="200"/>
      <c r="CAG142" s="200"/>
      <c r="CAH142" s="200"/>
      <c r="CAI142" s="200"/>
      <c r="CAJ142" s="200"/>
      <c r="CAK142" s="200"/>
      <c r="CAL142" s="200"/>
      <c r="CAM142" s="200"/>
      <c r="CAN142" s="200"/>
      <c r="CAO142" s="200"/>
      <c r="CAP142" s="200"/>
      <c r="CAQ142" s="200"/>
      <c r="CAR142" s="200"/>
      <c r="CAS142" s="200"/>
      <c r="CAT142" s="200"/>
      <c r="CAU142" s="200"/>
      <c r="CAV142" s="200"/>
      <c r="CAW142" s="200"/>
      <c r="CAX142" s="200"/>
      <c r="CAY142" s="200"/>
      <c r="CAZ142" s="200"/>
      <c r="CBA142" s="200"/>
      <c r="CBB142" s="200"/>
      <c r="CBC142" s="200"/>
      <c r="CBD142" s="200"/>
      <c r="CBE142" s="200"/>
      <c r="CBF142" s="200"/>
      <c r="CBG142" s="200"/>
      <c r="CBH142" s="200"/>
      <c r="CBI142" s="200"/>
      <c r="CBJ142" s="200"/>
      <c r="CBK142" s="200"/>
      <c r="CBL142" s="200"/>
      <c r="CBM142" s="200"/>
      <c r="CBN142" s="200"/>
      <c r="CBO142" s="200"/>
      <c r="CBP142" s="200"/>
      <c r="CBQ142" s="200"/>
      <c r="CBR142" s="200"/>
      <c r="CBS142" s="200"/>
      <c r="CBT142" s="200"/>
      <c r="CBU142" s="200"/>
      <c r="CBV142" s="200"/>
      <c r="CBW142" s="200"/>
      <c r="CBX142" s="200"/>
      <c r="CBY142" s="200"/>
      <c r="CBZ142" s="200"/>
      <c r="CCA142" s="200"/>
      <c r="CCB142" s="200"/>
      <c r="CCC142" s="200"/>
      <c r="CCD142" s="200"/>
      <c r="CCE142" s="200"/>
      <c r="CCF142" s="200"/>
      <c r="CCG142" s="200"/>
      <c r="CCH142" s="200"/>
      <c r="CCI142" s="200"/>
      <c r="CCJ142" s="200"/>
      <c r="CCK142" s="200"/>
      <c r="CCL142" s="200"/>
      <c r="CCM142" s="200"/>
      <c r="CCN142" s="200"/>
      <c r="CCO142" s="200"/>
      <c r="CCP142" s="200"/>
      <c r="CCQ142" s="200"/>
      <c r="CCR142" s="200"/>
      <c r="CCS142" s="200"/>
      <c r="CCT142" s="200"/>
      <c r="CCU142" s="200"/>
      <c r="CCV142" s="200"/>
      <c r="CCW142" s="200"/>
      <c r="CCX142" s="200"/>
      <c r="CCY142" s="200"/>
      <c r="CCZ142" s="200"/>
      <c r="CDA142" s="200"/>
      <c r="CDB142" s="200"/>
      <c r="CDC142" s="200"/>
      <c r="CDD142" s="200"/>
      <c r="CDE142" s="200"/>
      <c r="CDF142" s="200"/>
      <c r="CDG142" s="200"/>
      <c r="CDH142" s="200"/>
      <c r="CDI142" s="200"/>
      <c r="CDJ142" s="200"/>
      <c r="CDK142" s="200"/>
      <c r="CDL142" s="200"/>
      <c r="CDM142" s="200"/>
      <c r="CDN142" s="200"/>
      <c r="CDO142" s="200"/>
      <c r="CDP142" s="200"/>
      <c r="CDQ142" s="200"/>
      <c r="CDR142" s="200"/>
      <c r="CDS142" s="200"/>
      <c r="CDT142" s="200"/>
      <c r="CDU142" s="200"/>
      <c r="CDV142" s="200"/>
      <c r="CDW142" s="200"/>
      <c r="CDX142" s="200"/>
      <c r="CDY142" s="200"/>
      <c r="CDZ142" s="200"/>
      <c r="CEA142" s="200"/>
      <c r="CEB142" s="200"/>
      <c r="CEC142" s="200"/>
      <c r="CED142" s="200"/>
      <c r="CEE142" s="200"/>
      <c r="CEF142" s="200"/>
      <c r="CEG142" s="200"/>
      <c r="CEH142" s="200"/>
      <c r="CEI142" s="200"/>
      <c r="CEJ142" s="200"/>
      <c r="CEK142" s="200"/>
      <c r="CEL142" s="200"/>
      <c r="CEM142" s="200"/>
      <c r="CEN142" s="200"/>
      <c r="CEO142" s="200"/>
      <c r="CEP142" s="200"/>
      <c r="CEQ142" s="200"/>
      <c r="CER142" s="200"/>
      <c r="CES142" s="200"/>
      <c r="CET142" s="200"/>
      <c r="CEU142" s="200"/>
      <c r="CEV142" s="200"/>
      <c r="CEW142" s="200"/>
      <c r="CEX142" s="200"/>
      <c r="CEY142" s="200"/>
      <c r="CEZ142" s="200"/>
      <c r="CFA142" s="200"/>
      <c r="CFB142" s="200"/>
      <c r="CFC142" s="200"/>
      <c r="CFD142" s="200"/>
      <c r="CFE142" s="200"/>
      <c r="CFF142" s="200"/>
      <c r="CFG142" s="200"/>
      <c r="CFH142" s="200"/>
      <c r="CFI142" s="200"/>
      <c r="CFJ142" s="200"/>
      <c r="CFK142" s="200"/>
      <c r="CFL142" s="200"/>
      <c r="CFM142" s="200"/>
      <c r="CFN142" s="200"/>
      <c r="CFO142" s="200"/>
      <c r="CFP142" s="200"/>
      <c r="CFQ142" s="200"/>
      <c r="CFR142" s="200"/>
      <c r="CFS142" s="200"/>
      <c r="CFT142" s="200"/>
      <c r="CFU142" s="200"/>
      <c r="CFV142" s="200"/>
      <c r="CFW142" s="200"/>
      <c r="CFX142" s="200"/>
      <c r="CFY142" s="200"/>
      <c r="CFZ142" s="200"/>
      <c r="CGA142" s="200"/>
      <c r="CGB142" s="200"/>
      <c r="CGC142" s="200"/>
      <c r="CGD142" s="200"/>
      <c r="CGE142" s="200"/>
      <c r="CGF142" s="200"/>
      <c r="CGG142" s="200"/>
      <c r="CGH142" s="200"/>
      <c r="CGI142" s="200"/>
      <c r="CGJ142" s="200"/>
      <c r="CGK142" s="200"/>
      <c r="CGL142" s="200"/>
      <c r="CGM142" s="200"/>
      <c r="CGN142" s="200"/>
      <c r="CGO142" s="200"/>
      <c r="CGP142" s="200"/>
      <c r="CGQ142" s="200"/>
      <c r="CGR142" s="200"/>
      <c r="CGS142" s="200"/>
      <c r="CGT142" s="200"/>
      <c r="CGU142" s="200"/>
      <c r="CGV142" s="200"/>
      <c r="CGW142" s="200"/>
      <c r="CGX142" s="200"/>
      <c r="CGY142" s="200"/>
      <c r="CGZ142" s="200"/>
      <c r="CHA142" s="200"/>
      <c r="CHB142" s="200"/>
      <c r="CHC142" s="200"/>
      <c r="CHD142" s="200"/>
      <c r="CHE142" s="200"/>
      <c r="CHF142" s="200"/>
      <c r="CHG142" s="200"/>
      <c r="CHH142" s="200"/>
      <c r="CHI142" s="200"/>
      <c r="CHJ142" s="200"/>
      <c r="CHK142" s="200"/>
      <c r="CHL142" s="200"/>
      <c r="CHM142" s="200"/>
      <c r="CHN142" s="200"/>
      <c r="CHO142" s="200"/>
      <c r="CHP142" s="200"/>
      <c r="CHQ142" s="200"/>
      <c r="CHR142" s="200"/>
      <c r="CHS142" s="200"/>
      <c r="CHT142" s="200"/>
      <c r="CHU142" s="200"/>
      <c r="CHV142" s="200"/>
      <c r="CHW142" s="200"/>
      <c r="CHX142" s="200"/>
      <c r="CHY142" s="200"/>
      <c r="CHZ142" s="200"/>
      <c r="CIA142" s="200"/>
      <c r="CIB142" s="200"/>
      <c r="CIC142" s="200"/>
      <c r="CID142" s="200"/>
      <c r="CIE142" s="200"/>
      <c r="CIF142" s="200"/>
      <c r="CIG142" s="200"/>
      <c r="CIH142" s="200"/>
      <c r="CII142" s="200"/>
      <c r="CIJ142" s="200"/>
      <c r="CIK142" s="200"/>
      <c r="CIL142" s="200"/>
      <c r="CIM142" s="200"/>
      <c r="CIN142" s="200"/>
      <c r="CIO142" s="200"/>
      <c r="CIP142" s="200"/>
      <c r="CIQ142" s="200"/>
      <c r="CIR142" s="200"/>
      <c r="CIS142" s="200"/>
      <c r="CIT142" s="200"/>
      <c r="CIU142" s="200"/>
      <c r="CIV142" s="200"/>
      <c r="CIW142" s="200"/>
      <c r="CIX142" s="200"/>
      <c r="CIY142" s="200"/>
      <c r="CIZ142" s="200"/>
      <c r="CJA142" s="200"/>
      <c r="CJB142" s="200"/>
      <c r="CJC142" s="200"/>
      <c r="CJD142" s="200"/>
      <c r="CJE142" s="200"/>
      <c r="CJF142" s="200"/>
      <c r="CJG142" s="200"/>
      <c r="CJH142" s="200"/>
      <c r="CJI142" s="200"/>
      <c r="CJJ142" s="200"/>
      <c r="CJK142" s="200"/>
      <c r="CJL142" s="200"/>
      <c r="CJM142" s="200"/>
      <c r="CJN142" s="200"/>
      <c r="CJO142" s="200"/>
      <c r="CJP142" s="200"/>
      <c r="CJQ142" s="200"/>
      <c r="CJR142" s="200"/>
      <c r="CJS142" s="200"/>
      <c r="CJT142" s="200"/>
      <c r="CJU142" s="200"/>
      <c r="CJV142" s="200"/>
      <c r="CJW142" s="200"/>
      <c r="CJX142" s="200"/>
      <c r="CJY142" s="200"/>
      <c r="CJZ142" s="200"/>
      <c r="CKA142" s="200"/>
      <c r="CKB142" s="200"/>
      <c r="CKC142" s="200"/>
      <c r="CKD142" s="200"/>
      <c r="CKE142" s="200"/>
      <c r="CKF142" s="200"/>
      <c r="CKG142" s="200"/>
      <c r="CKH142" s="200"/>
      <c r="CKI142" s="200"/>
      <c r="CKJ142" s="200"/>
      <c r="CKK142" s="200"/>
      <c r="CKL142" s="200"/>
      <c r="CKM142" s="200"/>
      <c r="CKN142" s="200"/>
      <c r="CKO142" s="200"/>
      <c r="CKP142" s="200"/>
      <c r="CKQ142" s="200"/>
      <c r="CKR142" s="200"/>
      <c r="CKS142" s="200"/>
      <c r="CKT142" s="200"/>
      <c r="CKU142" s="200"/>
      <c r="CKV142" s="200"/>
      <c r="CKW142" s="200"/>
      <c r="CKX142" s="200"/>
      <c r="CKY142" s="200"/>
      <c r="CKZ142" s="200"/>
      <c r="CLA142" s="200"/>
      <c r="CLB142" s="200"/>
      <c r="CLC142" s="200"/>
      <c r="CLD142" s="200"/>
      <c r="CLE142" s="200"/>
      <c r="CLF142" s="200"/>
      <c r="CLG142" s="200"/>
      <c r="CLH142" s="200"/>
      <c r="CLI142" s="200"/>
      <c r="CLJ142" s="200"/>
      <c r="CLK142" s="200"/>
      <c r="CLL142" s="200"/>
      <c r="CLM142" s="200"/>
      <c r="CLN142" s="200"/>
      <c r="CLO142" s="200"/>
      <c r="CLP142" s="200"/>
      <c r="CLQ142" s="200"/>
      <c r="CLR142" s="200"/>
      <c r="CLS142" s="200"/>
      <c r="CLT142" s="200"/>
      <c r="CLU142" s="200"/>
      <c r="CLV142" s="200"/>
      <c r="CLW142" s="200"/>
      <c r="CLX142" s="200"/>
      <c r="CLY142" s="200"/>
      <c r="CLZ142" s="200"/>
      <c r="CMA142" s="200"/>
      <c r="CMB142" s="200"/>
      <c r="CMC142" s="200"/>
      <c r="CMD142" s="200"/>
      <c r="CME142" s="200"/>
      <c r="CMF142" s="200"/>
      <c r="CMG142" s="200"/>
      <c r="CMH142" s="200"/>
      <c r="CMI142" s="200"/>
      <c r="CMJ142" s="200"/>
      <c r="CMK142" s="200"/>
      <c r="CML142" s="200"/>
      <c r="CMM142" s="200"/>
      <c r="CMN142" s="200"/>
      <c r="CMO142" s="200"/>
      <c r="CMP142" s="200"/>
      <c r="CMQ142" s="200"/>
      <c r="CMR142" s="200"/>
      <c r="CMS142" s="200"/>
      <c r="CMT142" s="200"/>
      <c r="CMU142" s="200"/>
      <c r="CMV142" s="200"/>
      <c r="CMW142" s="200"/>
      <c r="CMX142" s="200"/>
      <c r="CMY142" s="200"/>
      <c r="CMZ142" s="200"/>
      <c r="CNA142" s="200"/>
      <c r="CNB142" s="200"/>
      <c r="CNC142" s="200"/>
      <c r="CND142" s="200"/>
      <c r="CNE142" s="200"/>
      <c r="CNF142" s="200"/>
      <c r="CNG142" s="200"/>
      <c r="CNH142" s="200"/>
      <c r="CNI142" s="200"/>
      <c r="CNJ142" s="200"/>
      <c r="CNK142" s="200"/>
      <c r="CNL142" s="200"/>
      <c r="CNM142" s="200"/>
      <c r="CNN142" s="200"/>
      <c r="CNO142" s="200"/>
      <c r="CNP142" s="200"/>
      <c r="CNQ142" s="200"/>
      <c r="CNR142" s="200"/>
      <c r="CNS142" s="200"/>
      <c r="CNT142" s="200"/>
      <c r="CNU142" s="200"/>
      <c r="CNV142" s="200"/>
      <c r="CNW142" s="200"/>
      <c r="CNX142" s="200"/>
      <c r="CNY142" s="200"/>
      <c r="CNZ142" s="200"/>
      <c r="COA142" s="200"/>
      <c r="COB142" s="200"/>
      <c r="COC142" s="200"/>
      <c r="COD142" s="200"/>
      <c r="COE142" s="200"/>
      <c r="COF142" s="200"/>
      <c r="COG142" s="200"/>
      <c r="COH142" s="200"/>
      <c r="COI142" s="200"/>
      <c r="COJ142" s="200"/>
      <c r="COK142" s="200"/>
      <c r="COL142" s="200"/>
      <c r="COM142" s="200"/>
      <c r="CON142" s="200"/>
      <c r="COO142" s="200"/>
      <c r="COP142" s="200"/>
      <c r="COQ142" s="200"/>
      <c r="COR142" s="200"/>
      <c r="COS142" s="200"/>
      <c r="COT142" s="200"/>
      <c r="COU142" s="200"/>
      <c r="COV142" s="200"/>
      <c r="COW142" s="200"/>
      <c r="COX142" s="200"/>
      <c r="COY142" s="200"/>
      <c r="COZ142" s="200"/>
      <c r="CPA142" s="200"/>
      <c r="CPB142" s="200"/>
      <c r="CPC142" s="200"/>
      <c r="CPD142" s="200"/>
      <c r="CPE142" s="200"/>
      <c r="CPF142" s="200"/>
      <c r="CPG142" s="200"/>
      <c r="CPH142" s="200"/>
      <c r="CPI142" s="200"/>
      <c r="CPJ142" s="200"/>
      <c r="CPK142" s="200"/>
      <c r="CPL142" s="200"/>
      <c r="CPM142" s="200"/>
      <c r="CPN142" s="200"/>
      <c r="CPO142" s="200"/>
      <c r="CPP142" s="200"/>
      <c r="CPQ142" s="200"/>
      <c r="CPR142" s="200"/>
      <c r="CPS142" s="200"/>
      <c r="CPT142" s="200"/>
      <c r="CPU142" s="200"/>
      <c r="CPV142" s="200"/>
      <c r="CPW142" s="200"/>
      <c r="CPX142" s="200"/>
      <c r="CPY142" s="200"/>
      <c r="CPZ142" s="200"/>
      <c r="CQA142" s="200"/>
      <c r="CQB142" s="200"/>
      <c r="CQC142" s="200"/>
      <c r="CQD142" s="200"/>
      <c r="CQE142" s="200"/>
      <c r="CQF142" s="200"/>
      <c r="CQG142" s="200"/>
      <c r="CQH142" s="200"/>
      <c r="CQI142" s="200"/>
      <c r="CQJ142" s="200"/>
      <c r="CQK142" s="200"/>
      <c r="CQL142" s="200"/>
      <c r="CQM142" s="200"/>
      <c r="CQN142" s="200"/>
      <c r="CQO142" s="200"/>
      <c r="CQP142" s="200"/>
      <c r="CQQ142" s="200"/>
      <c r="CQR142" s="200"/>
      <c r="CQS142" s="200"/>
      <c r="CQT142" s="200"/>
      <c r="CQU142" s="200"/>
      <c r="CQV142" s="200"/>
      <c r="CQW142" s="200"/>
      <c r="CQX142" s="200"/>
      <c r="CQY142" s="200"/>
      <c r="CQZ142" s="200"/>
      <c r="CRA142" s="200"/>
      <c r="CRB142" s="200"/>
      <c r="CRC142" s="200"/>
      <c r="CRD142" s="200"/>
      <c r="CRE142" s="200"/>
      <c r="CRF142" s="200"/>
      <c r="CRG142" s="200"/>
      <c r="CRH142" s="200"/>
      <c r="CRI142" s="200"/>
      <c r="CRJ142" s="200"/>
      <c r="CRK142" s="200"/>
      <c r="CRL142" s="200"/>
      <c r="CRM142" s="200"/>
      <c r="CRN142" s="200"/>
      <c r="CRO142" s="200"/>
      <c r="CRP142" s="200"/>
      <c r="CRQ142" s="200"/>
      <c r="CRR142" s="200"/>
      <c r="CRS142" s="200"/>
      <c r="CRT142" s="200"/>
      <c r="CRU142" s="200"/>
      <c r="CRV142" s="200"/>
      <c r="CRW142" s="200"/>
      <c r="CRX142" s="200"/>
      <c r="CRY142" s="200"/>
      <c r="CRZ142" s="200"/>
      <c r="CSA142" s="200"/>
      <c r="CSB142" s="200"/>
      <c r="CSC142" s="200"/>
      <c r="CSD142" s="200"/>
      <c r="CSE142" s="200"/>
      <c r="CSF142" s="200"/>
      <c r="CSG142" s="200"/>
      <c r="CSH142" s="200"/>
      <c r="CSI142" s="200"/>
      <c r="CSJ142" s="200"/>
      <c r="CSK142" s="200"/>
      <c r="CSL142" s="200"/>
      <c r="CSM142" s="200"/>
      <c r="CSN142" s="200"/>
      <c r="CSO142" s="200"/>
      <c r="CSP142" s="200"/>
      <c r="CSQ142" s="200"/>
      <c r="CSR142" s="200"/>
      <c r="CSS142" s="200"/>
      <c r="CST142" s="200"/>
      <c r="CSU142" s="200"/>
      <c r="CSV142" s="200"/>
      <c r="CSW142" s="200"/>
      <c r="CSX142" s="200"/>
      <c r="CSY142" s="200"/>
      <c r="CSZ142" s="200"/>
      <c r="CTA142" s="200"/>
      <c r="CTB142" s="200"/>
      <c r="CTC142" s="200"/>
      <c r="CTD142" s="200"/>
      <c r="CTE142" s="200"/>
      <c r="CTF142" s="200"/>
      <c r="CTG142" s="200"/>
      <c r="CTH142" s="200"/>
      <c r="CTI142" s="200"/>
      <c r="CTJ142" s="200"/>
      <c r="CTK142" s="200"/>
      <c r="CTL142" s="200"/>
      <c r="CTM142" s="200"/>
      <c r="CTN142" s="200"/>
      <c r="CTO142" s="200"/>
      <c r="CTP142" s="200"/>
      <c r="CTQ142" s="200"/>
      <c r="CTR142" s="200"/>
      <c r="CTS142" s="200"/>
      <c r="CTT142" s="200"/>
      <c r="CTU142" s="200"/>
      <c r="CTV142" s="200"/>
      <c r="CTW142" s="200"/>
      <c r="CTX142" s="200"/>
      <c r="CTY142" s="200"/>
      <c r="CTZ142" s="200"/>
      <c r="CUA142" s="200"/>
      <c r="CUB142" s="200"/>
      <c r="CUC142" s="200"/>
      <c r="CUD142" s="200"/>
      <c r="CUE142" s="200"/>
      <c r="CUF142" s="200"/>
      <c r="CUG142" s="200"/>
      <c r="CUH142" s="200"/>
      <c r="CUI142" s="200"/>
      <c r="CUJ142" s="200"/>
      <c r="CUK142" s="200"/>
      <c r="CUL142" s="200"/>
      <c r="CUM142" s="200"/>
      <c r="CUN142" s="200"/>
      <c r="CUO142" s="200"/>
      <c r="CUP142" s="200"/>
      <c r="CUQ142" s="200"/>
      <c r="CUR142" s="200"/>
      <c r="CUS142" s="200"/>
      <c r="CUT142" s="200"/>
      <c r="CUU142" s="200"/>
      <c r="CUV142" s="200"/>
      <c r="CUW142" s="200"/>
      <c r="CUX142" s="200"/>
      <c r="CUY142" s="200"/>
      <c r="CUZ142" s="200"/>
      <c r="CVA142" s="200"/>
      <c r="CVB142" s="200"/>
      <c r="CVC142" s="200"/>
      <c r="CVD142" s="200"/>
      <c r="CVE142" s="200"/>
      <c r="CVF142" s="200"/>
      <c r="CVG142" s="200"/>
      <c r="CVH142" s="200"/>
      <c r="CVI142" s="200"/>
      <c r="CVJ142" s="200"/>
      <c r="CVK142" s="200"/>
      <c r="CVL142" s="200"/>
      <c r="CVM142" s="200"/>
      <c r="CVN142" s="200"/>
      <c r="CVO142" s="200"/>
      <c r="CVP142" s="200"/>
      <c r="CVQ142" s="200"/>
      <c r="CVR142" s="200"/>
      <c r="CVS142" s="200"/>
      <c r="CVT142" s="200"/>
      <c r="CVU142" s="200"/>
      <c r="CVV142" s="200"/>
      <c r="CVW142" s="200"/>
      <c r="CVX142" s="200"/>
      <c r="CVY142" s="200"/>
      <c r="CVZ142" s="200"/>
      <c r="CWA142" s="200"/>
      <c r="CWB142" s="200"/>
      <c r="CWC142" s="200"/>
      <c r="CWD142" s="200"/>
      <c r="CWE142" s="200"/>
      <c r="CWF142" s="200"/>
      <c r="CWG142" s="200"/>
      <c r="CWH142" s="200"/>
      <c r="CWI142" s="200"/>
      <c r="CWJ142" s="200"/>
      <c r="CWK142" s="200"/>
      <c r="CWL142" s="200"/>
      <c r="CWM142" s="200"/>
      <c r="CWN142" s="200"/>
      <c r="CWO142" s="200"/>
      <c r="CWP142" s="200"/>
      <c r="CWQ142" s="200"/>
      <c r="CWR142" s="200"/>
      <c r="CWS142" s="200"/>
      <c r="CWT142" s="200"/>
      <c r="CWU142" s="200"/>
      <c r="CWV142" s="200"/>
      <c r="CWW142" s="200"/>
      <c r="CWX142" s="200"/>
      <c r="CWY142" s="200"/>
      <c r="CWZ142" s="200"/>
      <c r="CXA142" s="200"/>
      <c r="CXB142" s="200"/>
      <c r="CXC142" s="200"/>
      <c r="CXD142" s="200"/>
      <c r="CXE142" s="200"/>
      <c r="CXF142" s="200"/>
      <c r="CXG142" s="200"/>
      <c r="CXH142" s="200"/>
      <c r="CXI142" s="200"/>
      <c r="CXJ142" s="200"/>
      <c r="CXK142" s="200"/>
      <c r="CXL142" s="200"/>
      <c r="CXM142" s="200"/>
      <c r="CXN142" s="200"/>
      <c r="CXO142" s="200"/>
      <c r="CXP142" s="200"/>
      <c r="CXQ142" s="200"/>
      <c r="CXR142" s="200"/>
      <c r="CXS142" s="200"/>
      <c r="CXT142" s="200"/>
      <c r="CXU142" s="200"/>
      <c r="CXV142" s="200"/>
      <c r="CXW142" s="200"/>
      <c r="CXX142" s="200"/>
      <c r="CXY142" s="200"/>
      <c r="CXZ142" s="200"/>
      <c r="CYA142" s="200"/>
      <c r="CYB142" s="200"/>
      <c r="CYC142" s="200"/>
      <c r="CYD142" s="200"/>
      <c r="CYE142" s="200"/>
      <c r="CYF142" s="200"/>
      <c r="CYG142" s="200"/>
      <c r="CYH142" s="200"/>
      <c r="CYI142" s="200"/>
      <c r="CYJ142" s="200"/>
      <c r="CYK142" s="200"/>
      <c r="CYL142" s="200"/>
      <c r="CYM142" s="200"/>
      <c r="CYN142" s="200"/>
      <c r="CYO142" s="200"/>
      <c r="CYP142" s="200"/>
      <c r="CYQ142" s="200"/>
      <c r="CYR142" s="200"/>
      <c r="CYS142" s="200"/>
      <c r="CYT142" s="200"/>
      <c r="CYU142" s="200"/>
      <c r="CYV142" s="200"/>
      <c r="CYW142" s="200"/>
      <c r="CYX142" s="200"/>
      <c r="CYY142" s="200"/>
      <c r="CYZ142" s="200"/>
      <c r="CZA142" s="200"/>
      <c r="CZB142" s="200"/>
      <c r="CZC142" s="200"/>
      <c r="CZD142" s="200"/>
      <c r="CZE142" s="200"/>
      <c r="CZF142" s="200"/>
      <c r="CZG142" s="200"/>
      <c r="CZH142" s="200"/>
      <c r="CZI142" s="200"/>
      <c r="CZJ142" s="200"/>
      <c r="CZK142" s="200"/>
      <c r="CZL142" s="200"/>
      <c r="CZM142" s="200"/>
      <c r="CZN142" s="200"/>
      <c r="CZO142" s="200"/>
      <c r="CZP142" s="200"/>
      <c r="CZQ142" s="200"/>
      <c r="CZR142" s="200"/>
      <c r="CZS142" s="200"/>
      <c r="CZT142" s="200"/>
      <c r="CZU142" s="200"/>
      <c r="CZV142" s="200"/>
      <c r="CZW142" s="200"/>
      <c r="CZX142" s="200"/>
      <c r="CZY142" s="200"/>
      <c r="CZZ142" s="200"/>
      <c r="DAA142" s="200"/>
      <c r="DAB142" s="200"/>
      <c r="DAC142" s="200"/>
      <c r="DAD142" s="200"/>
      <c r="DAE142" s="200"/>
      <c r="DAF142" s="200"/>
      <c r="DAG142" s="200"/>
      <c r="DAH142" s="200"/>
      <c r="DAI142" s="200"/>
      <c r="DAJ142" s="200"/>
      <c r="DAK142" s="200"/>
      <c r="DAL142" s="200"/>
      <c r="DAM142" s="200"/>
      <c r="DAN142" s="200"/>
      <c r="DAO142" s="200"/>
      <c r="DAP142" s="200"/>
      <c r="DAQ142" s="200"/>
      <c r="DAR142" s="200"/>
      <c r="DAS142" s="200"/>
      <c r="DAT142" s="200"/>
      <c r="DAU142" s="200"/>
      <c r="DAV142" s="200"/>
      <c r="DAW142" s="200"/>
      <c r="DAX142" s="200"/>
      <c r="DAY142" s="200"/>
      <c r="DAZ142" s="200"/>
      <c r="DBA142" s="200"/>
      <c r="DBB142" s="200"/>
      <c r="DBC142" s="200"/>
      <c r="DBD142" s="200"/>
      <c r="DBE142" s="200"/>
      <c r="DBF142" s="200"/>
      <c r="DBG142" s="200"/>
      <c r="DBH142" s="200"/>
      <c r="DBI142" s="200"/>
      <c r="DBJ142" s="200"/>
      <c r="DBK142" s="200"/>
      <c r="DBL142" s="200"/>
      <c r="DBM142" s="200"/>
      <c r="DBN142" s="200"/>
      <c r="DBO142" s="200"/>
      <c r="DBP142" s="200"/>
      <c r="DBQ142" s="200"/>
      <c r="DBR142" s="200"/>
      <c r="DBS142" s="200"/>
      <c r="DBT142" s="200"/>
      <c r="DBU142" s="200"/>
      <c r="DBV142" s="200"/>
      <c r="DBW142" s="200"/>
      <c r="DBX142" s="200"/>
      <c r="DBY142" s="200"/>
      <c r="DBZ142" s="200"/>
      <c r="DCA142" s="200"/>
      <c r="DCB142" s="200"/>
      <c r="DCC142" s="200"/>
      <c r="DCD142" s="200"/>
      <c r="DCE142" s="200"/>
      <c r="DCF142" s="200"/>
      <c r="DCG142" s="200"/>
      <c r="DCH142" s="200"/>
      <c r="DCI142" s="200"/>
      <c r="DCJ142" s="200"/>
      <c r="DCK142" s="200"/>
      <c r="DCL142" s="200"/>
      <c r="DCM142" s="200"/>
      <c r="DCN142" s="200"/>
      <c r="DCO142" s="200"/>
      <c r="DCP142" s="200"/>
      <c r="DCQ142" s="200"/>
      <c r="DCR142" s="200"/>
      <c r="DCS142" s="200"/>
      <c r="DCT142" s="200"/>
      <c r="DCU142" s="200"/>
      <c r="DCV142" s="200"/>
      <c r="DCW142" s="200"/>
      <c r="DCX142" s="200"/>
      <c r="DCY142" s="200"/>
      <c r="DCZ142" s="200"/>
      <c r="DDA142" s="200"/>
      <c r="DDB142" s="200"/>
      <c r="DDC142" s="200"/>
      <c r="DDD142" s="200"/>
      <c r="DDE142" s="200"/>
      <c r="DDF142" s="200"/>
      <c r="DDG142" s="200"/>
      <c r="DDH142" s="200"/>
      <c r="DDI142" s="200"/>
      <c r="DDJ142" s="200"/>
      <c r="DDK142" s="200"/>
      <c r="DDL142" s="200"/>
      <c r="DDM142" s="200"/>
      <c r="DDN142" s="200"/>
      <c r="DDO142" s="200"/>
      <c r="DDP142" s="200"/>
      <c r="DDQ142" s="200"/>
      <c r="DDR142" s="200"/>
      <c r="DDS142" s="200"/>
      <c r="DDT142" s="200"/>
      <c r="DDU142" s="200"/>
      <c r="DDV142" s="200"/>
      <c r="DDW142" s="200"/>
      <c r="DDX142" s="200"/>
      <c r="DDY142" s="200"/>
      <c r="DDZ142" s="200"/>
      <c r="DEA142" s="200"/>
      <c r="DEB142" s="200"/>
      <c r="DEC142" s="200"/>
      <c r="DED142" s="200"/>
      <c r="DEE142" s="200"/>
      <c r="DEF142" s="200"/>
      <c r="DEG142" s="200"/>
      <c r="DEH142" s="200"/>
      <c r="DEI142" s="200"/>
      <c r="DEJ142" s="200"/>
      <c r="DEK142" s="200"/>
      <c r="DEL142" s="200"/>
      <c r="DEM142" s="200"/>
      <c r="DEN142" s="200"/>
      <c r="DEO142" s="200"/>
      <c r="DEP142" s="200"/>
      <c r="DEQ142" s="200"/>
      <c r="DER142" s="200"/>
      <c r="DES142" s="200"/>
      <c r="DET142" s="200"/>
      <c r="DEU142" s="200"/>
      <c r="DEV142" s="200"/>
      <c r="DEW142" s="200"/>
      <c r="DEX142" s="200"/>
      <c r="DEY142" s="200"/>
      <c r="DEZ142" s="200"/>
      <c r="DFA142" s="200"/>
      <c r="DFB142" s="200"/>
      <c r="DFC142" s="200"/>
      <c r="DFD142" s="200"/>
      <c r="DFE142" s="200"/>
      <c r="DFF142" s="200"/>
      <c r="DFG142" s="200"/>
      <c r="DFH142" s="200"/>
      <c r="DFI142" s="200"/>
      <c r="DFJ142" s="200"/>
      <c r="DFK142" s="200"/>
      <c r="DFL142" s="200"/>
      <c r="DFM142" s="200"/>
      <c r="DFN142" s="200"/>
      <c r="DFO142" s="200"/>
      <c r="DFP142" s="200"/>
      <c r="DFQ142" s="200"/>
      <c r="DFR142" s="200"/>
      <c r="DFS142" s="200"/>
      <c r="DFT142" s="200"/>
      <c r="DFU142" s="200"/>
      <c r="DFV142" s="200"/>
      <c r="DFW142" s="200"/>
      <c r="DFX142" s="200"/>
      <c r="DFY142" s="200"/>
      <c r="DFZ142" s="200"/>
      <c r="DGA142" s="200"/>
      <c r="DGB142" s="200"/>
      <c r="DGC142" s="200"/>
      <c r="DGD142" s="200"/>
      <c r="DGE142" s="200"/>
      <c r="DGF142" s="200"/>
      <c r="DGG142" s="200"/>
      <c r="DGH142" s="200"/>
      <c r="DGI142" s="200"/>
      <c r="DGJ142" s="200"/>
      <c r="DGK142" s="200"/>
      <c r="DGL142" s="200"/>
      <c r="DGM142" s="200"/>
      <c r="DGN142" s="200"/>
      <c r="DGO142" s="200"/>
      <c r="DGP142" s="200"/>
      <c r="DGQ142" s="200"/>
      <c r="DGR142" s="200"/>
      <c r="DGS142" s="200"/>
      <c r="DGT142" s="200"/>
      <c r="DGU142" s="200"/>
      <c r="DGV142" s="200"/>
      <c r="DGW142" s="200"/>
      <c r="DGX142" s="200"/>
      <c r="DGY142" s="200"/>
      <c r="DGZ142" s="200"/>
      <c r="DHA142" s="200"/>
      <c r="DHB142" s="200"/>
      <c r="DHC142" s="200"/>
      <c r="DHD142" s="200"/>
      <c r="DHE142" s="200"/>
      <c r="DHF142" s="200"/>
      <c r="DHG142" s="200"/>
      <c r="DHH142" s="200"/>
      <c r="DHI142" s="200"/>
      <c r="DHJ142" s="200"/>
      <c r="DHK142" s="200"/>
      <c r="DHL142" s="200"/>
      <c r="DHM142" s="200"/>
      <c r="DHN142" s="200"/>
      <c r="DHO142" s="200"/>
      <c r="DHP142" s="200"/>
      <c r="DHQ142" s="200"/>
      <c r="DHR142" s="200"/>
      <c r="DHS142" s="200"/>
      <c r="DHT142" s="200"/>
      <c r="DHU142" s="200"/>
      <c r="DHV142" s="200"/>
      <c r="DHW142" s="200"/>
      <c r="DHX142" s="200"/>
      <c r="DHY142" s="200"/>
      <c r="DHZ142" s="200"/>
      <c r="DIA142" s="200"/>
      <c r="DIB142" s="200"/>
      <c r="DIC142" s="200"/>
      <c r="DID142" s="200"/>
      <c r="DIE142" s="200"/>
      <c r="DIF142" s="200"/>
      <c r="DIG142" s="200"/>
      <c r="DIH142" s="200"/>
      <c r="DII142" s="200"/>
      <c r="DIJ142" s="200"/>
      <c r="DIK142" s="200"/>
      <c r="DIL142" s="200"/>
      <c r="DIM142" s="200"/>
      <c r="DIN142" s="200"/>
      <c r="DIO142" s="200"/>
      <c r="DIP142" s="200"/>
      <c r="DIQ142" s="200"/>
      <c r="DIR142" s="200"/>
      <c r="DIS142" s="200"/>
      <c r="DIT142" s="200"/>
      <c r="DIU142" s="200"/>
      <c r="DIV142" s="200"/>
      <c r="DIW142" s="200"/>
      <c r="DIX142" s="200"/>
      <c r="DIY142" s="200"/>
      <c r="DIZ142" s="200"/>
      <c r="DJA142" s="200"/>
      <c r="DJB142" s="200"/>
      <c r="DJC142" s="200"/>
      <c r="DJD142" s="200"/>
      <c r="DJE142" s="200"/>
      <c r="DJF142" s="200"/>
      <c r="DJG142" s="200"/>
      <c r="DJH142" s="200"/>
      <c r="DJI142" s="200"/>
      <c r="DJJ142" s="200"/>
      <c r="DJK142" s="200"/>
      <c r="DJL142" s="200"/>
      <c r="DJM142" s="200"/>
      <c r="DJN142" s="200"/>
      <c r="DJO142" s="200"/>
      <c r="DJP142" s="200"/>
      <c r="DJQ142" s="200"/>
      <c r="DJR142" s="200"/>
      <c r="DJS142" s="200"/>
      <c r="DJT142" s="200"/>
      <c r="DJU142" s="200"/>
      <c r="DJV142" s="200"/>
      <c r="DJW142" s="200"/>
      <c r="DJX142" s="200"/>
      <c r="DJY142" s="200"/>
      <c r="DJZ142" s="200"/>
      <c r="DKA142" s="200"/>
      <c r="DKB142" s="200"/>
      <c r="DKC142" s="200"/>
      <c r="DKD142" s="200"/>
      <c r="DKE142" s="200"/>
      <c r="DKF142" s="200"/>
      <c r="DKG142" s="200"/>
      <c r="DKH142" s="200"/>
      <c r="DKI142" s="200"/>
      <c r="DKJ142" s="200"/>
      <c r="DKK142" s="200"/>
      <c r="DKL142" s="200"/>
      <c r="DKM142" s="200"/>
      <c r="DKN142" s="200"/>
      <c r="DKO142" s="200"/>
      <c r="DKP142" s="200"/>
      <c r="DKQ142" s="200"/>
      <c r="DKR142" s="200"/>
      <c r="DKS142" s="200"/>
      <c r="DKT142" s="200"/>
      <c r="DKU142" s="200"/>
      <c r="DKV142" s="200"/>
      <c r="DKW142" s="200"/>
      <c r="DKX142" s="200"/>
      <c r="DKY142" s="200"/>
      <c r="DKZ142" s="200"/>
      <c r="DLA142" s="200"/>
      <c r="DLB142" s="200"/>
      <c r="DLC142" s="200"/>
      <c r="DLD142" s="200"/>
      <c r="DLE142" s="200"/>
      <c r="DLF142" s="200"/>
      <c r="DLG142" s="200"/>
      <c r="DLH142" s="200"/>
      <c r="DLI142" s="200"/>
      <c r="DLJ142" s="200"/>
      <c r="DLK142" s="200"/>
      <c r="DLL142" s="200"/>
      <c r="DLM142" s="200"/>
      <c r="DLN142" s="200"/>
      <c r="DLO142" s="200"/>
      <c r="DLP142" s="200"/>
      <c r="DLQ142" s="200"/>
      <c r="DLR142" s="200"/>
      <c r="DLS142" s="200"/>
      <c r="DLT142" s="200"/>
      <c r="DLU142" s="200"/>
      <c r="DLV142" s="200"/>
      <c r="DLW142" s="200"/>
      <c r="DLX142" s="200"/>
      <c r="DLY142" s="200"/>
      <c r="DLZ142" s="200"/>
      <c r="DMA142" s="200"/>
      <c r="DMB142" s="200"/>
      <c r="DMC142" s="200"/>
      <c r="DMD142" s="200"/>
      <c r="DME142" s="200"/>
      <c r="DMF142" s="200"/>
      <c r="DMG142" s="200"/>
      <c r="DMH142" s="200"/>
      <c r="DMI142" s="200"/>
      <c r="DMJ142" s="200"/>
      <c r="DMK142" s="200"/>
      <c r="DML142" s="200"/>
      <c r="DMM142" s="200"/>
      <c r="DMN142" s="200"/>
      <c r="DMO142" s="200"/>
      <c r="DMP142" s="200"/>
      <c r="DMQ142" s="200"/>
      <c r="DMR142" s="200"/>
      <c r="DMS142" s="200"/>
      <c r="DMT142" s="200"/>
      <c r="DMU142" s="200"/>
      <c r="DMV142" s="200"/>
      <c r="DMW142" s="200"/>
      <c r="DMX142" s="200"/>
      <c r="DMY142" s="200"/>
      <c r="DMZ142" s="200"/>
      <c r="DNA142" s="200"/>
      <c r="DNB142" s="200"/>
      <c r="DNC142" s="200"/>
      <c r="DND142" s="200"/>
      <c r="DNE142" s="200"/>
      <c r="DNF142" s="200"/>
      <c r="DNG142" s="200"/>
      <c r="DNH142" s="200"/>
      <c r="DNI142" s="200"/>
      <c r="DNJ142" s="200"/>
      <c r="DNK142" s="200"/>
      <c r="DNL142" s="200"/>
      <c r="DNM142" s="200"/>
      <c r="DNN142" s="200"/>
      <c r="DNO142" s="200"/>
      <c r="DNP142" s="200"/>
      <c r="DNQ142" s="200"/>
      <c r="DNR142" s="200"/>
      <c r="DNS142" s="200"/>
      <c r="DNT142" s="200"/>
      <c r="DNU142" s="200"/>
      <c r="DNV142" s="200"/>
      <c r="DNW142" s="200"/>
      <c r="DNX142" s="200"/>
      <c r="DNY142" s="200"/>
      <c r="DNZ142" s="200"/>
      <c r="DOA142" s="200"/>
      <c r="DOB142" s="200"/>
      <c r="DOC142" s="200"/>
      <c r="DOD142" s="200"/>
      <c r="DOE142" s="200"/>
      <c r="DOF142" s="200"/>
      <c r="DOG142" s="200"/>
      <c r="DOH142" s="200"/>
      <c r="DOI142" s="200"/>
      <c r="DOJ142" s="200"/>
      <c r="DOK142" s="200"/>
      <c r="DOL142" s="200"/>
      <c r="DOM142" s="200"/>
      <c r="DON142" s="200"/>
      <c r="DOO142" s="200"/>
      <c r="DOP142" s="200"/>
      <c r="DOQ142" s="200"/>
      <c r="DOR142" s="200"/>
      <c r="DOS142" s="200"/>
      <c r="DOT142" s="200"/>
      <c r="DOU142" s="200"/>
      <c r="DOV142" s="200"/>
      <c r="DOW142" s="200"/>
      <c r="DOX142" s="200"/>
      <c r="DOY142" s="200"/>
      <c r="DOZ142" s="200"/>
      <c r="DPA142" s="200"/>
      <c r="DPB142" s="200"/>
      <c r="DPC142" s="200"/>
      <c r="DPD142" s="200"/>
      <c r="DPE142" s="200"/>
      <c r="DPF142" s="200"/>
      <c r="DPG142" s="200"/>
      <c r="DPH142" s="200"/>
      <c r="DPI142" s="200"/>
      <c r="DPJ142" s="200"/>
      <c r="DPK142" s="200"/>
      <c r="DPL142" s="200"/>
      <c r="DPM142" s="200"/>
      <c r="DPN142" s="200"/>
      <c r="DPO142" s="200"/>
      <c r="DPP142" s="200"/>
      <c r="DPQ142" s="200"/>
      <c r="DPR142" s="200"/>
      <c r="DPS142" s="200"/>
      <c r="DPT142" s="200"/>
      <c r="DPU142" s="200"/>
      <c r="DPV142" s="200"/>
      <c r="DPW142" s="200"/>
      <c r="DPX142" s="200"/>
      <c r="DPY142" s="200"/>
      <c r="DPZ142" s="200"/>
      <c r="DQA142" s="200"/>
      <c r="DQB142" s="200"/>
      <c r="DQC142" s="200"/>
      <c r="DQD142" s="200"/>
      <c r="DQE142" s="200"/>
      <c r="DQF142" s="200"/>
      <c r="DQG142" s="200"/>
      <c r="DQH142" s="200"/>
      <c r="DQI142" s="200"/>
      <c r="DQJ142" s="200"/>
      <c r="DQK142" s="200"/>
      <c r="DQL142" s="200"/>
      <c r="DQM142" s="200"/>
      <c r="DQN142" s="200"/>
      <c r="DQO142" s="200"/>
      <c r="DQP142" s="200"/>
      <c r="DQQ142" s="200"/>
      <c r="DQR142" s="200"/>
      <c r="DQS142" s="200"/>
      <c r="DQT142" s="200"/>
      <c r="DQU142" s="200"/>
      <c r="DQV142" s="200"/>
      <c r="DQW142" s="200"/>
      <c r="DQX142" s="200"/>
      <c r="DQY142" s="200"/>
      <c r="DQZ142" s="200"/>
      <c r="DRA142" s="200"/>
      <c r="DRB142" s="200"/>
      <c r="DRC142" s="200"/>
      <c r="DRD142" s="200"/>
      <c r="DRE142" s="200"/>
      <c r="DRF142" s="200"/>
      <c r="DRG142" s="200"/>
      <c r="DRH142" s="200"/>
      <c r="DRI142" s="200"/>
      <c r="DRJ142" s="200"/>
      <c r="DRK142" s="200"/>
      <c r="DRL142" s="200"/>
      <c r="DRM142" s="200"/>
      <c r="DRN142" s="200"/>
      <c r="DRO142" s="200"/>
      <c r="DRP142" s="200"/>
      <c r="DRQ142" s="200"/>
      <c r="DRR142" s="200"/>
      <c r="DRS142" s="200"/>
      <c r="DRT142" s="200"/>
      <c r="DRU142" s="200"/>
      <c r="DRV142" s="200"/>
      <c r="DRW142" s="200"/>
      <c r="DRX142" s="200"/>
      <c r="DRY142" s="200"/>
      <c r="DRZ142" s="200"/>
      <c r="DSA142" s="200"/>
      <c r="DSB142" s="200"/>
      <c r="DSC142" s="200"/>
      <c r="DSD142" s="200"/>
      <c r="DSE142" s="200"/>
      <c r="DSF142" s="200"/>
      <c r="DSG142" s="200"/>
      <c r="DSH142" s="200"/>
      <c r="DSI142" s="200"/>
      <c r="DSJ142" s="200"/>
      <c r="DSK142" s="200"/>
      <c r="DSL142" s="200"/>
      <c r="DSM142" s="200"/>
      <c r="DSN142" s="200"/>
      <c r="DSO142" s="200"/>
      <c r="DSP142" s="200"/>
      <c r="DSQ142" s="200"/>
      <c r="DSR142" s="200"/>
      <c r="DSS142" s="200"/>
      <c r="DST142" s="200"/>
      <c r="DSU142" s="200"/>
      <c r="DSV142" s="200"/>
      <c r="DSW142" s="200"/>
      <c r="DSX142" s="200"/>
      <c r="DSY142" s="200"/>
      <c r="DSZ142" s="200"/>
      <c r="DTA142" s="200"/>
      <c r="DTB142" s="200"/>
      <c r="DTC142" s="200"/>
      <c r="DTD142" s="200"/>
      <c r="DTE142" s="200"/>
      <c r="DTF142" s="200"/>
      <c r="DTG142" s="200"/>
      <c r="DTH142" s="200"/>
      <c r="DTI142" s="200"/>
      <c r="DTJ142" s="200"/>
      <c r="DTK142" s="200"/>
      <c r="DTL142" s="200"/>
      <c r="DTM142" s="200"/>
      <c r="DTN142" s="200"/>
      <c r="DTO142" s="200"/>
      <c r="DTP142" s="200"/>
      <c r="DTQ142" s="200"/>
      <c r="DTR142" s="200"/>
      <c r="DTS142" s="200"/>
      <c r="DTT142" s="200"/>
      <c r="DTU142" s="200"/>
      <c r="DTV142" s="200"/>
      <c r="DTW142" s="200"/>
      <c r="DTX142" s="200"/>
      <c r="DTY142" s="200"/>
      <c r="DTZ142" s="200"/>
      <c r="DUA142" s="200"/>
      <c r="DUB142" s="200"/>
      <c r="DUC142" s="200"/>
      <c r="DUD142" s="200"/>
      <c r="DUE142" s="200"/>
      <c r="DUF142" s="200"/>
      <c r="DUG142" s="200"/>
      <c r="DUH142" s="200"/>
      <c r="DUI142" s="200"/>
      <c r="DUJ142" s="200"/>
      <c r="DUK142" s="200"/>
      <c r="DUL142" s="200"/>
      <c r="DUM142" s="200"/>
      <c r="DUN142" s="200"/>
      <c r="DUO142" s="200"/>
      <c r="DUP142" s="200"/>
      <c r="DUQ142" s="200"/>
      <c r="DUR142" s="200"/>
      <c r="DUS142" s="200"/>
      <c r="DUT142" s="200"/>
      <c r="DUU142" s="200"/>
      <c r="DUV142" s="200"/>
      <c r="DUW142" s="200"/>
      <c r="DUX142" s="200"/>
      <c r="DUY142" s="200"/>
      <c r="DUZ142" s="200"/>
      <c r="DVA142" s="200"/>
      <c r="DVB142" s="200"/>
      <c r="DVC142" s="200"/>
      <c r="DVD142" s="200"/>
      <c r="DVE142" s="200"/>
      <c r="DVF142" s="200"/>
      <c r="DVG142" s="200"/>
      <c r="DVH142" s="200"/>
      <c r="DVI142" s="200"/>
      <c r="DVJ142" s="200"/>
      <c r="DVK142" s="200"/>
      <c r="DVL142" s="200"/>
      <c r="DVM142" s="200"/>
      <c r="DVN142" s="200"/>
      <c r="DVO142" s="200"/>
      <c r="DVP142" s="200"/>
      <c r="DVQ142" s="200"/>
      <c r="DVR142" s="200"/>
      <c r="DVS142" s="200"/>
      <c r="DVT142" s="200"/>
      <c r="DVU142" s="200"/>
      <c r="DVV142" s="200"/>
      <c r="DVW142" s="200"/>
      <c r="DVX142" s="200"/>
      <c r="DVY142" s="200"/>
      <c r="DVZ142" s="200"/>
      <c r="DWA142" s="200"/>
      <c r="DWB142" s="200"/>
      <c r="DWC142" s="200"/>
      <c r="DWD142" s="200"/>
      <c r="DWE142" s="200"/>
      <c r="DWF142" s="200"/>
      <c r="DWG142" s="200"/>
      <c r="DWH142" s="200"/>
      <c r="DWI142" s="200"/>
      <c r="DWJ142" s="200"/>
      <c r="DWK142" s="200"/>
      <c r="DWL142" s="200"/>
      <c r="DWM142" s="200"/>
      <c r="DWN142" s="200"/>
      <c r="DWO142" s="200"/>
      <c r="DWP142" s="200"/>
      <c r="DWQ142" s="200"/>
      <c r="DWR142" s="200"/>
      <c r="DWS142" s="200"/>
      <c r="DWT142" s="200"/>
      <c r="DWU142" s="200"/>
      <c r="DWV142" s="200"/>
      <c r="DWW142" s="200"/>
      <c r="DWX142" s="200"/>
      <c r="DWY142" s="200"/>
      <c r="DWZ142" s="200"/>
      <c r="DXA142" s="200"/>
      <c r="DXB142" s="200"/>
      <c r="DXC142" s="200"/>
      <c r="DXD142" s="200"/>
      <c r="DXE142" s="200"/>
      <c r="DXF142" s="200"/>
      <c r="DXG142" s="200"/>
      <c r="DXH142" s="200"/>
      <c r="DXI142" s="200"/>
      <c r="DXJ142" s="200"/>
      <c r="DXK142" s="200"/>
      <c r="DXL142" s="200"/>
      <c r="DXM142" s="200"/>
      <c r="DXN142" s="200"/>
      <c r="DXO142" s="200"/>
      <c r="DXP142" s="200"/>
      <c r="DXQ142" s="200"/>
      <c r="DXR142" s="200"/>
      <c r="DXS142" s="200"/>
      <c r="DXT142" s="200"/>
      <c r="DXU142" s="200"/>
      <c r="DXV142" s="200"/>
      <c r="DXW142" s="200"/>
      <c r="DXX142" s="200"/>
      <c r="DXY142" s="200"/>
      <c r="DXZ142" s="200"/>
      <c r="DYA142" s="200"/>
      <c r="DYB142" s="200"/>
      <c r="DYC142" s="200"/>
      <c r="DYD142" s="200"/>
      <c r="DYE142" s="200"/>
      <c r="DYF142" s="200"/>
      <c r="DYG142" s="200"/>
      <c r="DYH142" s="200"/>
      <c r="DYI142" s="200"/>
      <c r="DYJ142" s="200"/>
      <c r="DYK142" s="200"/>
      <c r="DYL142" s="200"/>
      <c r="DYM142" s="200"/>
      <c r="DYN142" s="200"/>
      <c r="DYO142" s="200"/>
      <c r="DYP142" s="200"/>
      <c r="DYQ142" s="200"/>
      <c r="DYR142" s="200"/>
      <c r="DYS142" s="200"/>
      <c r="DYT142" s="200"/>
      <c r="DYU142" s="200"/>
      <c r="DYV142" s="200"/>
      <c r="DYW142" s="200"/>
      <c r="DYX142" s="200"/>
      <c r="DYY142" s="200"/>
      <c r="DYZ142" s="200"/>
      <c r="DZA142" s="200"/>
      <c r="DZB142" s="200"/>
      <c r="DZC142" s="200"/>
      <c r="DZD142" s="200"/>
      <c r="DZE142" s="200"/>
      <c r="DZF142" s="200"/>
      <c r="DZG142" s="200"/>
      <c r="DZH142" s="200"/>
      <c r="DZI142" s="200"/>
      <c r="DZJ142" s="200"/>
      <c r="DZK142" s="200"/>
      <c r="DZL142" s="200"/>
      <c r="DZM142" s="200"/>
      <c r="DZN142" s="200"/>
      <c r="DZO142" s="200"/>
      <c r="DZP142" s="200"/>
      <c r="DZQ142" s="200"/>
      <c r="DZR142" s="200"/>
      <c r="DZS142" s="200"/>
      <c r="DZT142" s="200"/>
      <c r="DZU142" s="200"/>
      <c r="DZV142" s="200"/>
      <c r="DZW142" s="200"/>
      <c r="DZX142" s="200"/>
      <c r="DZY142" s="200"/>
      <c r="DZZ142" s="200"/>
      <c r="EAA142" s="200"/>
      <c r="EAB142" s="200"/>
      <c r="EAC142" s="200"/>
      <c r="EAD142" s="200"/>
      <c r="EAE142" s="200"/>
      <c r="EAF142" s="200"/>
      <c r="EAG142" s="200"/>
      <c r="EAH142" s="200"/>
      <c r="EAI142" s="200"/>
      <c r="EAJ142" s="200"/>
      <c r="EAK142" s="200"/>
      <c r="EAL142" s="200"/>
      <c r="EAM142" s="200"/>
      <c r="EAN142" s="200"/>
      <c r="EAO142" s="200"/>
      <c r="EAP142" s="200"/>
      <c r="EAQ142" s="200"/>
      <c r="EAR142" s="200"/>
      <c r="EAS142" s="200"/>
      <c r="EAT142" s="200"/>
      <c r="EAU142" s="200"/>
      <c r="EAV142" s="200"/>
      <c r="EAW142" s="200"/>
      <c r="EAX142" s="200"/>
      <c r="EAY142" s="200"/>
      <c r="EAZ142" s="200"/>
      <c r="EBA142" s="200"/>
      <c r="EBB142" s="200"/>
      <c r="EBC142" s="200"/>
      <c r="EBD142" s="200"/>
      <c r="EBE142" s="200"/>
      <c r="EBF142" s="200"/>
      <c r="EBG142" s="200"/>
      <c r="EBH142" s="200"/>
      <c r="EBI142" s="200"/>
      <c r="EBJ142" s="200"/>
      <c r="EBK142" s="200"/>
      <c r="EBL142" s="200"/>
      <c r="EBM142" s="200"/>
      <c r="EBN142" s="200"/>
      <c r="EBO142" s="200"/>
      <c r="EBP142" s="200"/>
      <c r="EBQ142" s="200"/>
      <c r="EBR142" s="200"/>
      <c r="EBS142" s="200"/>
      <c r="EBT142" s="200"/>
      <c r="EBU142" s="200"/>
      <c r="EBV142" s="200"/>
      <c r="EBW142" s="200"/>
      <c r="EBX142" s="200"/>
      <c r="EBY142" s="200"/>
      <c r="EBZ142" s="200"/>
      <c r="ECA142" s="200"/>
      <c r="ECB142" s="200"/>
      <c r="ECC142" s="200"/>
      <c r="ECD142" s="200"/>
      <c r="ECE142" s="200"/>
      <c r="ECF142" s="200"/>
      <c r="ECG142" s="200"/>
      <c r="ECH142" s="200"/>
      <c r="ECI142" s="200"/>
      <c r="ECJ142" s="200"/>
      <c r="ECK142" s="200"/>
      <c r="ECL142" s="200"/>
      <c r="ECM142" s="200"/>
      <c r="ECN142" s="200"/>
      <c r="ECO142" s="200"/>
      <c r="ECP142" s="200"/>
      <c r="ECQ142" s="200"/>
      <c r="ECR142" s="200"/>
      <c r="ECS142" s="200"/>
      <c r="ECT142" s="200"/>
      <c r="ECU142" s="200"/>
      <c r="ECV142" s="200"/>
      <c r="ECW142" s="200"/>
      <c r="ECX142" s="200"/>
      <c r="ECY142" s="200"/>
      <c r="ECZ142" s="200"/>
      <c r="EDA142" s="200"/>
      <c r="EDB142" s="200"/>
      <c r="EDC142" s="200"/>
      <c r="EDD142" s="200"/>
      <c r="EDE142" s="200"/>
      <c r="EDF142" s="200"/>
      <c r="EDG142" s="200"/>
      <c r="EDH142" s="200"/>
      <c r="EDI142" s="200"/>
      <c r="EDJ142" s="200"/>
      <c r="EDK142" s="200"/>
      <c r="EDL142" s="200"/>
      <c r="EDM142" s="200"/>
      <c r="EDN142" s="200"/>
      <c r="EDO142" s="200"/>
      <c r="EDP142" s="200"/>
      <c r="EDQ142" s="200"/>
      <c r="EDR142" s="200"/>
      <c r="EDS142" s="200"/>
      <c r="EDT142" s="200"/>
      <c r="EDU142" s="200"/>
      <c r="EDV142" s="200"/>
      <c r="EDW142" s="200"/>
      <c r="EDX142" s="200"/>
      <c r="EDY142" s="200"/>
      <c r="EDZ142" s="200"/>
      <c r="EEA142" s="200"/>
      <c r="EEB142" s="200"/>
      <c r="EEC142" s="200"/>
      <c r="EED142" s="200"/>
      <c r="EEE142" s="200"/>
      <c r="EEF142" s="200"/>
      <c r="EEG142" s="200"/>
      <c r="EEH142" s="200"/>
      <c r="EEI142" s="200"/>
      <c r="EEJ142" s="200"/>
      <c r="EEK142" s="200"/>
      <c r="EEL142" s="200"/>
      <c r="EEM142" s="200"/>
      <c r="EEN142" s="200"/>
      <c r="EEO142" s="200"/>
      <c r="EEP142" s="200"/>
      <c r="EEQ142" s="200"/>
      <c r="EER142" s="200"/>
      <c r="EES142" s="200"/>
      <c r="EET142" s="200"/>
      <c r="EEU142" s="200"/>
      <c r="EEV142" s="200"/>
      <c r="EEW142" s="200"/>
      <c r="EEX142" s="200"/>
      <c r="EEY142" s="200"/>
      <c r="EEZ142" s="200"/>
      <c r="EFA142" s="200"/>
      <c r="EFB142" s="200"/>
      <c r="EFC142" s="200"/>
      <c r="EFD142" s="200"/>
      <c r="EFE142" s="200"/>
      <c r="EFF142" s="200"/>
      <c r="EFG142" s="200"/>
      <c r="EFH142" s="200"/>
      <c r="EFI142" s="200"/>
      <c r="EFJ142" s="200"/>
      <c r="EFK142" s="200"/>
      <c r="EFL142" s="200"/>
      <c r="EFM142" s="200"/>
      <c r="EFN142" s="200"/>
      <c r="EFO142" s="200"/>
      <c r="EFP142" s="200"/>
      <c r="EFQ142" s="200"/>
      <c r="EFR142" s="200"/>
      <c r="EFS142" s="200"/>
      <c r="EFT142" s="200"/>
      <c r="EFU142" s="200"/>
      <c r="EFV142" s="200"/>
      <c r="EFW142" s="200"/>
      <c r="EFX142" s="200"/>
      <c r="EFY142" s="200"/>
      <c r="EFZ142" s="200"/>
      <c r="EGA142" s="200"/>
      <c r="EGB142" s="200"/>
      <c r="EGC142" s="200"/>
      <c r="EGD142" s="200"/>
      <c r="EGE142" s="200"/>
      <c r="EGF142" s="200"/>
      <c r="EGG142" s="200"/>
      <c r="EGH142" s="200"/>
      <c r="EGI142" s="200"/>
      <c r="EGJ142" s="200"/>
      <c r="EGK142" s="200"/>
      <c r="EGL142" s="200"/>
      <c r="EGM142" s="200"/>
      <c r="EGN142" s="200"/>
      <c r="EGO142" s="200"/>
      <c r="EGP142" s="200"/>
      <c r="EGQ142" s="200"/>
      <c r="EGR142" s="200"/>
      <c r="EGS142" s="200"/>
      <c r="EGT142" s="200"/>
      <c r="EGU142" s="200"/>
      <c r="EGV142" s="200"/>
      <c r="EGW142" s="200"/>
      <c r="EGX142" s="200"/>
      <c r="EGY142" s="200"/>
      <c r="EGZ142" s="200"/>
      <c r="EHA142" s="200"/>
      <c r="EHB142" s="200"/>
      <c r="EHC142" s="200"/>
      <c r="EHD142" s="200"/>
      <c r="EHE142" s="200"/>
      <c r="EHF142" s="200"/>
      <c r="EHG142" s="200"/>
      <c r="EHH142" s="200"/>
      <c r="EHI142" s="200"/>
      <c r="EHJ142" s="200"/>
      <c r="EHK142" s="200"/>
      <c r="EHL142" s="200"/>
      <c r="EHM142" s="200"/>
      <c r="EHN142" s="200"/>
      <c r="EHO142" s="200"/>
      <c r="EHP142" s="200"/>
      <c r="EHQ142" s="200"/>
      <c r="EHR142" s="200"/>
      <c r="EHS142" s="200"/>
      <c r="EHT142" s="200"/>
      <c r="EHU142" s="200"/>
      <c r="EHV142" s="200"/>
      <c r="EHW142" s="200"/>
      <c r="EHX142" s="200"/>
      <c r="EHY142" s="200"/>
      <c r="EHZ142" s="200"/>
      <c r="EIA142" s="200"/>
      <c r="EIB142" s="200"/>
      <c r="EIC142" s="200"/>
      <c r="EID142" s="200"/>
      <c r="EIE142" s="200"/>
      <c r="EIF142" s="200"/>
      <c r="EIG142" s="200"/>
      <c r="EIH142" s="200"/>
      <c r="EII142" s="200"/>
      <c r="EIJ142" s="200"/>
      <c r="EIK142" s="200"/>
      <c r="EIL142" s="200"/>
      <c r="EIM142" s="200"/>
      <c r="EIN142" s="200"/>
      <c r="EIO142" s="200"/>
      <c r="EIP142" s="200"/>
      <c r="EIQ142" s="200"/>
      <c r="EIR142" s="200"/>
      <c r="EIS142" s="200"/>
      <c r="EIT142" s="200"/>
      <c r="EIU142" s="200"/>
      <c r="EIV142" s="200"/>
      <c r="EIW142" s="200"/>
      <c r="EIX142" s="200"/>
      <c r="EIY142" s="200"/>
      <c r="EIZ142" s="200"/>
      <c r="EJA142" s="200"/>
      <c r="EJB142" s="200"/>
      <c r="EJC142" s="200"/>
      <c r="EJD142" s="200"/>
      <c r="EJE142" s="200"/>
      <c r="EJF142" s="200"/>
      <c r="EJG142" s="200"/>
      <c r="EJH142" s="200"/>
      <c r="EJI142" s="200"/>
      <c r="EJJ142" s="200"/>
      <c r="EJK142" s="200"/>
      <c r="EJL142" s="200"/>
      <c r="EJM142" s="200"/>
      <c r="EJN142" s="200"/>
      <c r="EJO142" s="200"/>
      <c r="EJP142" s="200"/>
      <c r="EJQ142" s="200"/>
      <c r="EJR142" s="200"/>
      <c r="EJS142" s="200"/>
      <c r="EJT142" s="200"/>
      <c r="EJU142" s="200"/>
      <c r="EJV142" s="200"/>
      <c r="EJW142" s="200"/>
      <c r="EJX142" s="200"/>
      <c r="EJY142" s="200"/>
      <c r="EJZ142" s="200"/>
      <c r="EKA142" s="200"/>
      <c r="EKB142" s="200"/>
      <c r="EKC142" s="200"/>
      <c r="EKD142" s="200"/>
      <c r="EKE142" s="200"/>
      <c r="EKF142" s="200"/>
      <c r="EKG142" s="200"/>
      <c r="EKH142" s="200"/>
      <c r="EKI142" s="200"/>
      <c r="EKJ142" s="200"/>
      <c r="EKK142" s="200"/>
      <c r="EKL142" s="200"/>
      <c r="EKM142" s="200"/>
      <c r="EKN142" s="200"/>
      <c r="EKO142" s="200"/>
      <c r="EKP142" s="200"/>
      <c r="EKQ142" s="200"/>
      <c r="EKR142" s="200"/>
      <c r="EKS142" s="200"/>
      <c r="EKT142" s="200"/>
      <c r="EKU142" s="200"/>
      <c r="EKV142" s="200"/>
      <c r="EKW142" s="200"/>
      <c r="EKX142" s="200"/>
      <c r="EKY142" s="200"/>
      <c r="EKZ142" s="200"/>
      <c r="ELA142" s="200"/>
      <c r="ELB142" s="200"/>
      <c r="ELC142" s="200"/>
      <c r="ELD142" s="200"/>
      <c r="ELE142" s="200"/>
      <c r="ELF142" s="200"/>
      <c r="ELG142" s="200"/>
      <c r="ELH142" s="200"/>
      <c r="ELI142" s="200"/>
      <c r="ELJ142" s="200"/>
      <c r="ELK142" s="200"/>
      <c r="ELL142" s="200"/>
      <c r="ELM142" s="200"/>
      <c r="ELN142" s="200"/>
      <c r="ELO142" s="200"/>
      <c r="ELP142" s="200"/>
      <c r="ELQ142" s="200"/>
      <c r="ELR142" s="200"/>
      <c r="ELS142" s="200"/>
      <c r="ELT142" s="200"/>
      <c r="ELU142" s="200"/>
      <c r="ELV142" s="200"/>
      <c r="ELW142" s="200"/>
      <c r="ELX142" s="200"/>
      <c r="ELY142" s="200"/>
      <c r="ELZ142" s="200"/>
      <c r="EMA142" s="200"/>
      <c r="EMB142" s="200"/>
      <c r="EMC142" s="200"/>
      <c r="EMD142" s="200"/>
      <c r="EME142" s="200"/>
      <c r="EMF142" s="200"/>
      <c r="EMG142" s="200"/>
      <c r="EMH142" s="200"/>
      <c r="EMI142" s="200"/>
      <c r="EMJ142" s="200"/>
      <c r="EMK142" s="200"/>
      <c r="EML142" s="200"/>
      <c r="EMM142" s="200"/>
      <c r="EMN142" s="200"/>
      <c r="EMO142" s="200"/>
      <c r="EMP142" s="200"/>
      <c r="EMQ142" s="200"/>
      <c r="EMR142" s="200"/>
      <c r="EMS142" s="200"/>
      <c r="EMT142" s="200"/>
      <c r="EMU142" s="200"/>
      <c r="EMV142" s="200"/>
      <c r="EMW142" s="200"/>
      <c r="EMX142" s="200"/>
      <c r="EMY142" s="200"/>
      <c r="EMZ142" s="200"/>
      <c r="ENA142" s="200"/>
      <c r="ENB142" s="200"/>
      <c r="ENC142" s="200"/>
      <c r="END142" s="200"/>
      <c r="ENE142" s="200"/>
      <c r="ENF142" s="200"/>
      <c r="ENG142" s="200"/>
      <c r="ENH142" s="200"/>
      <c r="ENI142" s="200"/>
      <c r="ENJ142" s="200"/>
      <c r="ENK142" s="200"/>
      <c r="ENL142" s="200"/>
      <c r="ENM142" s="200"/>
      <c r="ENN142" s="200"/>
      <c r="ENO142" s="200"/>
      <c r="ENP142" s="200"/>
      <c r="ENQ142" s="200"/>
      <c r="ENR142" s="200"/>
      <c r="ENS142" s="200"/>
      <c r="ENT142" s="200"/>
      <c r="ENU142" s="200"/>
      <c r="ENV142" s="200"/>
      <c r="ENW142" s="200"/>
      <c r="ENX142" s="200"/>
      <c r="ENY142" s="200"/>
      <c r="ENZ142" s="200"/>
      <c r="EOA142" s="200"/>
      <c r="EOB142" s="200"/>
      <c r="EOC142" s="200"/>
      <c r="EOD142" s="200"/>
      <c r="EOE142" s="200"/>
      <c r="EOF142" s="200"/>
      <c r="EOG142" s="200"/>
      <c r="EOH142" s="200"/>
      <c r="EOI142" s="200"/>
      <c r="EOJ142" s="200"/>
      <c r="EOK142" s="200"/>
      <c r="EOL142" s="200"/>
      <c r="EOM142" s="200"/>
      <c r="EON142" s="200"/>
      <c r="EOO142" s="200"/>
      <c r="EOP142" s="200"/>
      <c r="EOQ142" s="200"/>
      <c r="EOR142" s="200"/>
      <c r="EOS142" s="200"/>
      <c r="EOT142" s="200"/>
      <c r="EOU142" s="200"/>
      <c r="EOV142" s="200"/>
      <c r="EOW142" s="200"/>
      <c r="EOX142" s="200"/>
      <c r="EOY142" s="200"/>
      <c r="EOZ142" s="200"/>
      <c r="EPA142" s="200"/>
      <c r="EPB142" s="200"/>
      <c r="EPC142" s="200"/>
      <c r="EPD142" s="200"/>
      <c r="EPE142" s="200"/>
      <c r="EPF142" s="200"/>
      <c r="EPG142" s="200"/>
      <c r="EPH142" s="200"/>
      <c r="EPI142" s="200"/>
      <c r="EPJ142" s="200"/>
      <c r="EPK142" s="200"/>
      <c r="EPL142" s="200"/>
      <c r="EPM142" s="200"/>
      <c r="EPN142" s="200"/>
      <c r="EPO142" s="200"/>
      <c r="EPP142" s="200"/>
      <c r="EPQ142" s="200"/>
      <c r="EPR142" s="200"/>
      <c r="EPS142" s="200"/>
      <c r="EPT142" s="200"/>
      <c r="EPU142" s="200"/>
      <c r="EPV142" s="200"/>
      <c r="EPW142" s="200"/>
      <c r="EPX142" s="200"/>
      <c r="EPY142" s="200"/>
      <c r="EPZ142" s="200"/>
      <c r="EQA142" s="200"/>
      <c r="EQB142" s="200"/>
      <c r="EQC142" s="200"/>
      <c r="EQD142" s="200"/>
      <c r="EQE142" s="200"/>
      <c r="EQF142" s="200"/>
      <c r="EQG142" s="200"/>
      <c r="EQH142" s="200"/>
      <c r="EQI142" s="200"/>
      <c r="EQJ142" s="200"/>
      <c r="EQK142" s="200"/>
      <c r="EQL142" s="200"/>
      <c r="EQM142" s="200"/>
      <c r="EQN142" s="200"/>
      <c r="EQO142" s="200"/>
      <c r="EQP142" s="200"/>
      <c r="EQQ142" s="200"/>
      <c r="EQR142" s="200"/>
      <c r="EQS142" s="200"/>
      <c r="EQT142" s="200"/>
      <c r="EQU142" s="200"/>
      <c r="EQV142" s="200"/>
      <c r="EQW142" s="200"/>
      <c r="EQX142" s="200"/>
      <c r="EQY142" s="200"/>
      <c r="EQZ142" s="200"/>
      <c r="ERA142" s="200"/>
      <c r="ERB142" s="200"/>
      <c r="ERC142" s="200"/>
      <c r="ERD142" s="200"/>
      <c r="ERE142" s="200"/>
      <c r="ERF142" s="200"/>
      <c r="ERG142" s="200"/>
      <c r="ERH142" s="200"/>
      <c r="ERI142" s="200"/>
      <c r="ERJ142" s="200"/>
      <c r="ERK142" s="200"/>
      <c r="ERL142" s="200"/>
      <c r="ERM142" s="200"/>
      <c r="ERN142" s="200"/>
      <c r="ERO142" s="200"/>
      <c r="ERP142" s="200"/>
      <c r="ERQ142" s="200"/>
      <c r="ERR142" s="200"/>
      <c r="ERS142" s="200"/>
      <c r="ERT142" s="200"/>
      <c r="ERU142" s="200"/>
      <c r="ERV142" s="200"/>
      <c r="ERW142" s="200"/>
      <c r="ERX142" s="200"/>
      <c r="ERY142" s="200"/>
      <c r="ERZ142" s="200"/>
      <c r="ESA142" s="200"/>
      <c r="ESB142" s="200"/>
      <c r="ESC142" s="200"/>
      <c r="ESD142" s="200"/>
      <c r="ESE142" s="200"/>
      <c r="ESF142" s="200"/>
      <c r="ESG142" s="200"/>
      <c r="ESH142" s="200"/>
      <c r="ESI142" s="200"/>
      <c r="ESJ142" s="200"/>
      <c r="ESK142" s="200"/>
      <c r="ESL142" s="200"/>
      <c r="ESM142" s="200"/>
      <c r="ESN142" s="200"/>
      <c r="ESO142" s="200"/>
      <c r="ESP142" s="200"/>
      <c r="ESQ142" s="200"/>
      <c r="ESR142" s="200"/>
      <c r="ESS142" s="200"/>
      <c r="EST142" s="200"/>
      <c r="ESU142" s="200"/>
      <c r="ESV142" s="200"/>
      <c r="ESW142" s="200"/>
      <c r="ESX142" s="200"/>
      <c r="ESY142" s="200"/>
      <c r="ESZ142" s="200"/>
      <c r="ETA142" s="200"/>
      <c r="ETB142" s="200"/>
      <c r="ETC142" s="200"/>
      <c r="ETD142" s="200"/>
      <c r="ETE142" s="200"/>
      <c r="ETF142" s="200"/>
      <c r="ETG142" s="200"/>
      <c r="ETH142" s="200"/>
      <c r="ETI142" s="200"/>
      <c r="ETJ142" s="200"/>
      <c r="ETK142" s="200"/>
      <c r="ETL142" s="200"/>
      <c r="ETM142" s="200"/>
      <c r="ETN142" s="200"/>
      <c r="ETO142" s="200"/>
      <c r="ETP142" s="200"/>
      <c r="ETQ142" s="200"/>
      <c r="ETR142" s="200"/>
      <c r="ETS142" s="200"/>
      <c r="ETT142" s="200"/>
      <c r="ETU142" s="200"/>
      <c r="ETV142" s="200"/>
      <c r="ETW142" s="200"/>
      <c r="ETX142" s="200"/>
      <c r="ETY142" s="200"/>
      <c r="ETZ142" s="200"/>
      <c r="EUA142" s="200"/>
      <c r="EUB142" s="200"/>
      <c r="EUC142" s="200"/>
      <c r="EUD142" s="200"/>
      <c r="EUE142" s="200"/>
      <c r="EUF142" s="200"/>
      <c r="EUG142" s="200"/>
      <c r="EUH142" s="200"/>
      <c r="EUI142" s="200"/>
      <c r="EUJ142" s="200"/>
      <c r="EUK142" s="200"/>
      <c r="EUL142" s="200"/>
      <c r="EUM142" s="200"/>
      <c r="EUN142" s="200"/>
      <c r="EUO142" s="200"/>
      <c r="EUP142" s="200"/>
      <c r="EUQ142" s="200"/>
      <c r="EUR142" s="200"/>
      <c r="EUS142" s="200"/>
      <c r="EUT142" s="200"/>
      <c r="EUU142" s="200"/>
      <c r="EUV142" s="200"/>
      <c r="EUW142" s="200"/>
      <c r="EUX142" s="200"/>
      <c r="EUY142" s="200"/>
      <c r="EUZ142" s="200"/>
      <c r="EVA142" s="200"/>
      <c r="EVB142" s="200"/>
      <c r="EVC142" s="200"/>
      <c r="EVD142" s="200"/>
      <c r="EVE142" s="200"/>
      <c r="EVF142" s="200"/>
      <c r="EVG142" s="200"/>
      <c r="EVH142" s="200"/>
      <c r="EVI142" s="200"/>
      <c r="EVJ142" s="200"/>
      <c r="EVK142" s="200"/>
      <c r="EVL142" s="200"/>
      <c r="EVM142" s="200"/>
      <c r="EVN142" s="200"/>
      <c r="EVO142" s="200"/>
      <c r="EVP142" s="200"/>
      <c r="EVQ142" s="200"/>
      <c r="EVR142" s="200"/>
      <c r="EVS142" s="200"/>
      <c r="EVT142" s="200"/>
      <c r="EVU142" s="200"/>
      <c r="EVV142" s="200"/>
      <c r="EVW142" s="200"/>
      <c r="EVX142" s="200"/>
      <c r="EVY142" s="200"/>
      <c r="EVZ142" s="200"/>
      <c r="EWA142" s="200"/>
      <c r="EWB142" s="200"/>
      <c r="EWC142" s="200"/>
      <c r="EWD142" s="200"/>
      <c r="EWE142" s="200"/>
      <c r="EWF142" s="200"/>
      <c r="EWG142" s="200"/>
      <c r="EWH142" s="200"/>
      <c r="EWI142" s="200"/>
      <c r="EWJ142" s="200"/>
      <c r="EWK142" s="200"/>
      <c r="EWL142" s="200"/>
      <c r="EWM142" s="200"/>
      <c r="EWN142" s="200"/>
      <c r="EWO142" s="200"/>
      <c r="EWP142" s="200"/>
      <c r="EWQ142" s="200"/>
      <c r="EWR142" s="200"/>
      <c r="EWS142" s="200"/>
      <c r="EWT142" s="200"/>
      <c r="EWU142" s="200"/>
      <c r="EWV142" s="200"/>
      <c r="EWW142" s="200"/>
      <c r="EWX142" s="200"/>
      <c r="EWY142" s="200"/>
      <c r="EWZ142" s="200"/>
      <c r="EXA142" s="200"/>
      <c r="EXB142" s="200"/>
      <c r="EXC142" s="200"/>
      <c r="EXD142" s="200"/>
      <c r="EXE142" s="200"/>
      <c r="EXF142" s="200"/>
      <c r="EXG142" s="200"/>
      <c r="EXH142" s="200"/>
      <c r="EXI142" s="200"/>
      <c r="EXJ142" s="200"/>
      <c r="EXK142" s="200"/>
      <c r="EXL142" s="200"/>
      <c r="EXM142" s="200"/>
      <c r="EXN142" s="200"/>
      <c r="EXO142" s="200"/>
      <c r="EXP142" s="200"/>
      <c r="EXQ142" s="200"/>
      <c r="EXR142" s="200"/>
      <c r="EXS142" s="200"/>
      <c r="EXT142" s="200"/>
      <c r="EXU142" s="200"/>
      <c r="EXV142" s="200"/>
      <c r="EXW142" s="200"/>
      <c r="EXX142" s="200"/>
      <c r="EXY142" s="200"/>
      <c r="EXZ142" s="200"/>
      <c r="EYA142" s="200"/>
      <c r="EYB142" s="200"/>
      <c r="EYC142" s="200"/>
      <c r="EYD142" s="200"/>
      <c r="EYE142" s="200"/>
      <c r="EYF142" s="200"/>
      <c r="EYG142" s="200"/>
      <c r="EYH142" s="200"/>
      <c r="EYI142" s="200"/>
      <c r="EYJ142" s="200"/>
      <c r="EYK142" s="200"/>
      <c r="EYL142" s="200"/>
      <c r="EYM142" s="200"/>
      <c r="EYN142" s="200"/>
      <c r="EYO142" s="200"/>
      <c r="EYP142" s="200"/>
      <c r="EYQ142" s="200"/>
      <c r="EYR142" s="200"/>
      <c r="EYS142" s="200"/>
      <c r="EYT142" s="200"/>
      <c r="EYU142" s="200"/>
      <c r="EYV142" s="200"/>
      <c r="EYW142" s="200"/>
      <c r="EYX142" s="200"/>
      <c r="EYY142" s="200"/>
      <c r="EYZ142" s="200"/>
      <c r="EZA142" s="200"/>
      <c r="EZB142" s="200"/>
      <c r="EZC142" s="200"/>
      <c r="EZD142" s="200"/>
      <c r="EZE142" s="200"/>
      <c r="EZF142" s="200"/>
      <c r="EZG142" s="200"/>
      <c r="EZH142" s="200"/>
      <c r="EZI142" s="200"/>
      <c r="EZJ142" s="200"/>
      <c r="EZK142" s="200"/>
      <c r="EZL142" s="200"/>
      <c r="EZM142" s="200"/>
      <c r="EZN142" s="200"/>
      <c r="EZO142" s="200"/>
      <c r="EZP142" s="200"/>
      <c r="EZQ142" s="200"/>
      <c r="EZR142" s="200"/>
      <c r="EZS142" s="200"/>
      <c r="EZT142" s="200"/>
      <c r="EZU142" s="200"/>
      <c r="EZV142" s="200"/>
      <c r="EZW142" s="200"/>
      <c r="EZX142" s="200"/>
      <c r="EZY142" s="200"/>
      <c r="EZZ142" s="200"/>
      <c r="FAA142" s="200"/>
      <c r="FAB142" s="200"/>
      <c r="FAC142" s="200"/>
      <c r="FAD142" s="200"/>
      <c r="FAE142" s="200"/>
      <c r="FAF142" s="200"/>
      <c r="FAG142" s="200"/>
      <c r="FAH142" s="200"/>
      <c r="FAI142" s="200"/>
      <c r="FAJ142" s="200"/>
      <c r="FAK142" s="200"/>
      <c r="FAL142" s="200"/>
      <c r="FAM142" s="200"/>
      <c r="FAN142" s="200"/>
      <c r="FAO142" s="200"/>
      <c r="FAP142" s="200"/>
      <c r="FAQ142" s="200"/>
      <c r="FAR142" s="200"/>
      <c r="FAS142" s="200"/>
      <c r="FAT142" s="200"/>
      <c r="FAU142" s="200"/>
      <c r="FAV142" s="200"/>
      <c r="FAW142" s="200"/>
      <c r="FAX142" s="200"/>
      <c r="FAY142" s="200"/>
      <c r="FAZ142" s="200"/>
      <c r="FBA142" s="200"/>
      <c r="FBB142" s="200"/>
      <c r="FBC142" s="200"/>
      <c r="FBD142" s="200"/>
      <c r="FBE142" s="200"/>
      <c r="FBF142" s="200"/>
      <c r="FBG142" s="200"/>
      <c r="FBH142" s="200"/>
      <c r="FBI142" s="200"/>
      <c r="FBJ142" s="200"/>
      <c r="FBK142" s="200"/>
      <c r="FBL142" s="200"/>
      <c r="FBM142" s="200"/>
      <c r="FBN142" s="200"/>
      <c r="FBO142" s="200"/>
      <c r="FBP142" s="200"/>
      <c r="FBQ142" s="200"/>
      <c r="FBR142" s="200"/>
      <c r="FBS142" s="200"/>
      <c r="FBT142" s="200"/>
      <c r="FBU142" s="200"/>
      <c r="FBV142" s="200"/>
      <c r="FBW142" s="200"/>
      <c r="FBX142" s="200"/>
      <c r="FBY142" s="200"/>
      <c r="FBZ142" s="200"/>
      <c r="FCA142" s="200"/>
      <c r="FCB142" s="200"/>
      <c r="FCC142" s="200"/>
      <c r="FCD142" s="200"/>
      <c r="FCE142" s="200"/>
      <c r="FCF142" s="200"/>
      <c r="FCG142" s="200"/>
      <c r="FCH142" s="200"/>
      <c r="FCI142" s="200"/>
      <c r="FCJ142" s="200"/>
      <c r="FCK142" s="200"/>
      <c r="FCL142" s="200"/>
      <c r="FCM142" s="200"/>
      <c r="FCN142" s="200"/>
      <c r="FCO142" s="200"/>
      <c r="FCP142" s="200"/>
      <c r="FCQ142" s="200"/>
      <c r="FCR142" s="200"/>
      <c r="FCS142" s="200"/>
      <c r="FCT142" s="200"/>
      <c r="FCU142" s="200"/>
      <c r="FCV142" s="200"/>
      <c r="FCW142" s="200"/>
      <c r="FCX142" s="200"/>
      <c r="FCY142" s="200"/>
      <c r="FCZ142" s="200"/>
      <c r="FDA142" s="200"/>
      <c r="FDB142" s="200"/>
      <c r="FDC142" s="200"/>
      <c r="FDD142" s="200"/>
      <c r="FDE142" s="200"/>
      <c r="FDF142" s="200"/>
      <c r="FDG142" s="200"/>
      <c r="FDH142" s="200"/>
      <c r="FDI142" s="200"/>
      <c r="FDJ142" s="200"/>
      <c r="FDK142" s="200"/>
      <c r="FDL142" s="200"/>
      <c r="FDM142" s="200"/>
      <c r="FDN142" s="200"/>
      <c r="FDO142" s="200"/>
      <c r="FDP142" s="200"/>
      <c r="FDQ142" s="200"/>
      <c r="FDR142" s="200"/>
      <c r="FDS142" s="200"/>
      <c r="FDT142" s="200"/>
      <c r="FDU142" s="200"/>
      <c r="FDV142" s="200"/>
      <c r="FDW142" s="200"/>
      <c r="FDX142" s="200"/>
      <c r="FDY142" s="200"/>
      <c r="FDZ142" s="200"/>
      <c r="FEA142" s="200"/>
      <c r="FEB142" s="200"/>
      <c r="FEC142" s="200"/>
      <c r="FED142" s="200"/>
      <c r="FEE142" s="200"/>
      <c r="FEF142" s="200"/>
      <c r="FEG142" s="200"/>
      <c r="FEH142" s="200"/>
      <c r="FEI142" s="200"/>
      <c r="FEJ142" s="200"/>
      <c r="FEK142" s="200"/>
      <c r="FEL142" s="200"/>
      <c r="FEM142" s="200"/>
      <c r="FEN142" s="200"/>
      <c r="FEO142" s="200"/>
      <c r="FEP142" s="200"/>
      <c r="FEQ142" s="200"/>
      <c r="FER142" s="200"/>
      <c r="FES142" s="200"/>
      <c r="FET142" s="200"/>
      <c r="FEU142" s="200"/>
      <c r="FEV142" s="200"/>
      <c r="FEW142" s="200"/>
      <c r="FEX142" s="200"/>
      <c r="FEY142" s="200"/>
      <c r="FEZ142" s="200"/>
      <c r="FFA142" s="200"/>
      <c r="FFB142" s="200"/>
      <c r="FFC142" s="200"/>
      <c r="FFD142" s="200"/>
      <c r="FFE142" s="200"/>
      <c r="FFF142" s="200"/>
      <c r="FFG142" s="200"/>
      <c r="FFH142" s="200"/>
      <c r="FFI142" s="200"/>
      <c r="FFJ142" s="200"/>
      <c r="FFK142" s="200"/>
      <c r="FFL142" s="200"/>
      <c r="FFM142" s="200"/>
      <c r="FFN142" s="200"/>
      <c r="FFO142" s="200"/>
      <c r="FFP142" s="200"/>
      <c r="FFQ142" s="200"/>
      <c r="FFR142" s="200"/>
      <c r="FFS142" s="200"/>
      <c r="FFT142" s="200"/>
      <c r="FFU142" s="200"/>
      <c r="FFV142" s="200"/>
      <c r="FFW142" s="200"/>
      <c r="FFX142" s="200"/>
      <c r="FFY142" s="200"/>
      <c r="FFZ142" s="200"/>
      <c r="FGA142" s="200"/>
      <c r="FGB142" s="200"/>
      <c r="FGC142" s="200"/>
      <c r="FGD142" s="200"/>
      <c r="FGE142" s="200"/>
      <c r="FGF142" s="200"/>
      <c r="FGG142" s="200"/>
      <c r="FGH142" s="200"/>
      <c r="FGI142" s="200"/>
      <c r="FGJ142" s="200"/>
      <c r="FGK142" s="200"/>
      <c r="FGL142" s="200"/>
      <c r="FGM142" s="200"/>
      <c r="FGN142" s="200"/>
      <c r="FGO142" s="200"/>
      <c r="FGP142" s="200"/>
      <c r="FGQ142" s="200"/>
      <c r="FGR142" s="200"/>
      <c r="FGS142" s="200"/>
      <c r="FGT142" s="200"/>
      <c r="FGU142" s="200"/>
      <c r="FGV142" s="200"/>
      <c r="FGW142" s="200"/>
      <c r="FGX142" s="200"/>
      <c r="FGY142" s="200"/>
      <c r="FGZ142" s="200"/>
      <c r="FHA142" s="200"/>
      <c r="FHB142" s="200"/>
      <c r="FHC142" s="200"/>
      <c r="FHD142" s="200"/>
      <c r="FHE142" s="200"/>
      <c r="FHF142" s="200"/>
      <c r="FHG142" s="200"/>
      <c r="FHH142" s="200"/>
      <c r="FHI142" s="200"/>
      <c r="FHJ142" s="200"/>
      <c r="FHK142" s="200"/>
      <c r="FHL142" s="200"/>
      <c r="FHM142" s="200"/>
      <c r="FHN142" s="200"/>
      <c r="FHO142" s="200"/>
      <c r="FHP142" s="200"/>
      <c r="FHQ142" s="200"/>
      <c r="FHR142" s="200"/>
      <c r="FHS142" s="200"/>
      <c r="FHT142" s="200"/>
      <c r="FHU142" s="200"/>
      <c r="FHV142" s="200"/>
      <c r="FHW142" s="200"/>
      <c r="FHX142" s="200"/>
      <c r="FHY142" s="200"/>
      <c r="FHZ142" s="200"/>
      <c r="FIA142" s="200"/>
      <c r="FIB142" s="200"/>
      <c r="FIC142" s="200"/>
      <c r="FID142" s="200"/>
      <c r="FIE142" s="200"/>
      <c r="FIF142" s="200"/>
      <c r="FIG142" s="200"/>
      <c r="FIH142" s="200"/>
      <c r="FII142" s="200"/>
      <c r="FIJ142" s="200"/>
      <c r="FIK142" s="200"/>
      <c r="FIL142" s="200"/>
      <c r="FIM142" s="200"/>
      <c r="FIN142" s="200"/>
      <c r="FIO142" s="200"/>
      <c r="FIP142" s="200"/>
      <c r="FIQ142" s="200"/>
      <c r="FIR142" s="200"/>
      <c r="FIS142" s="200"/>
      <c r="FIT142" s="200"/>
      <c r="FIU142" s="200"/>
      <c r="FIV142" s="200"/>
      <c r="FIW142" s="200"/>
      <c r="FIX142" s="200"/>
      <c r="FIY142" s="200"/>
      <c r="FIZ142" s="200"/>
      <c r="FJA142" s="200"/>
      <c r="FJB142" s="200"/>
      <c r="FJC142" s="200"/>
      <c r="FJD142" s="200"/>
      <c r="FJE142" s="200"/>
      <c r="FJF142" s="200"/>
      <c r="FJG142" s="200"/>
      <c r="FJH142" s="200"/>
      <c r="FJI142" s="200"/>
      <c r="FJJ142" s="200"/>
      <c r="FJK142" s="200"/>
      <c r="FJL142" s="200"/>
      <c r="FJM142" s="200"/>
      <c r="FJN142" s="200"/>
      <c r="FJO142" s="200"/>
      <c r="FJP142" s="200"/>
      <c r="FJQ142" s="200"/>
      <c r="FJR142" s="200"/>
      <c r="FJS142" s="200"/>
      <c r="FJT142" s="200"/>
      <c r="FJU142" s="200"/>
      <c r="FJV142" s="200"/>
      <c r="FJW142" s="200"/>
      <c r="FJX142" s="200"/>
      <c r="FJY142" s="200"/>
      <c r="FJZ142" s="200"/>
      <c r="FKA142" s="200"/>
      <c r="FKB142" s="200"/>
      <c r="FKC142" s="200"/>
      <c r="FKD142" s="200"/>
      <c r="FKE142" s="200"/>
      <c r="FKF142" s="200"/>
      <c r="FKG142" s="200"/>
      <c r="FKH142" s="200"/>
      <c r="FKI142" s="200"/>
      <c r="FKJ142" s="200"/>
      <c r="FKK142" s="200"/>
      <c r="FKL142" s="200"/>
      <c r="FKM142" s="200"/>
      <c r="FKN142" s="200"/>
      <c r="FKO142" s="200"/>
      <c r="FKP142" s="200"/>
      <c r="FKQ142" s="200"/>
      <c r="FKR142" s="200"/>
      <c r="FKS142" s="200"/>
      <c r="FKT142" s="200"/>
      <c r="FKU142" s="200"/>
      <c r="FKV142" s="200"/>
      <c r="FKW142" s="200"/>
      <c r="FKX142" s="200"/>
      <c r="FKY142" s="200"/>
      <c r="FKZ142" s="200"/>
      <c r="FLA142" s="200"/>
      <c r="FLB142" s="200"/>
      <c r="FLC142" s="200"/>
      <c r="FLD142" s="200"/>
      <c r="FLE142" s="200"/>
      <c r="FLF142" s="200"/>
      <c r="FLG142" s="200"/>
      <c r="FLH142" s="200"/>
      <c r="FLI142" s="200"/>
      <c r="FLJ142" s="200"/>
      <c r="FLK142" s="200"/>
      <c r="FLL142" s="200"/>
      <c r="FLM142" s="200"/>
      <c r="FLN142" s="200"/>
      <c r="FLO142" s="200"/>
      <c r="FLP142" s="200"/>
      <c r="FLQ142" s="200"/>
      <c r="FLR142" s="200"/>
      <c r="FLS142" s="200"/>
      <c r="FLT142" s="200"/>
      <c r="FLU142" s="200"/>
      <c r="FLV142" s="200"/>
      <c r="FLW142" s="200"/>
      <c r="FLX142" s="200"/>
      <c r="FLY142" s="200"/>
      <c r="FLZ142" s="200"/>
      <c r="FMA142" s="200"/>
      <c r="FMB142" s="200"/>
      <c r="FMC142" s="200"/>
      <c r="FMD142" s="200"/>
      <c r="FME142" s="200"/>
      <c r="FMF142" s="200"/>
      <c r="FMG142" s="200"/>
      <c r="FMH142" s="200"/>
      <c r="FMI142" s="200"/>
      <c r="FMJ142" s="200"/>
      <c r="FMK142" s="200"/>
      <c r="FML142" s="200"/>
      <c r="FMM142" s="200"/>
      <c r="FMN142" s="200"/>
      <c r="FMO142" s="200"/>
      <c r="FMP142" s="200"/>
      <c r="FMQ142" s="200"/>
      <c r="FMR142" s="200"/>
      <c r="FMS142" s="200"/>
      <c r="FMT142" s="200"/>
      <c r="FMU142" s="200"/>
      <c r="FMV142" s="200"/>
      <c r="FMW142" s="200"/>
      <c r="FMX142" s="200"/>
      <c r="FMY142" s="200"/>
      <c r="FMZ142" s="200"/>
      <c r="FNA142" s="200"/>
      <c r="FNB142" s="200"/>
      <c r="FNC142" s="200"/>
      <c r="FND142" s="200"/>
      <c r="FNE142" s="200"/>
      <c r="FNF142" s="200"/>
      <c r="FNG142" s="200"/>
      <c r="FNH142" s="200"/>
      <c r="FNI142" s="200"/>
      <c r="FNJ142" s="200"/>
      <c r="FNK142" s="200"/>
      <c r="FNL142" s="200"/>
      <c r="FNM142" s="200"/>
      <c r="FNN142" s="200"/>
      <c r="FNO142" s="200"/>
      <c r="FNP142" s="200"/>
      <c r="FNQ142" s="200"/>
      <c r="FNR142" s="200"/>
      <c r="FNS142" s="200"/>
      <c r="FNT142" s="200"/>
      <c r="FNU142" s="200"/>
      <c r="FNV142" s="200"/>
      <c r="FNW142" s="200"/>
      <c r="FNX142" s="200"/>
      <c r="FNY142" s="200"/>
      <c r="FNZ142" s="200"/>
      <c r="FOA142" s="200"/>
      <c r="FOB142" s="200"/>
      <c r="FOC142" s="200"/>
      <c r="FOD142" s="200"/>
      <c r="FOE142" s="200"/>
      <c r="FOF142" s="200"/>
      <c r="FOG142" s="200"/>
      <c r="FOH142" s="200"/>
      <c r="FOI142" s="200"/>
      <c r="FOJ142" s="200"/>
      <c r="FOK142" s="200"/>
      <c r="FOL142" s="200"/>
      <c r="FOM142" s="200"/>
      <c r="FON142" s="200"/>
      <c r="FOO142" s="200"/>
      <c r="FOP142" s="200"/>
      <c r="FOQ142" s="200"/>
      <c r="FOR142" s="200"/>
      <c r="FOS142" s="200"/>
      <c r="FOT142" s="200"/>
      <c r="FOU142" s="200"/>
      <c r="FOV142" s="200"/>
      <c r="FOW142" s="200"/>
      <c r="FOX142" s="200"/>
      <c r="FOY142" s="200"/>
      <c r="FOZ142" s="200"/>
      <c r="FPA142" s="200"/>
      <c r="FPB142" s="200"/>
      <c r="FPC142" s="200"/>
      <c r="FPD142" s="200"/>
      <c r="FPE142" s="200"/>
      <c r="FPF142" s="200"/>
      <c r="FPG142" s="200"/>
      <c r="FPH142" s="200"/>
      <c r="FPI142" s="200"/>
      <c r="FPJ142" s="200"/>
      <c r="FPK142" s="200"/>
      <c r="FPL142" s="200"/>
      <c r="FPM142" s="200"/>
      <c r="FPN142" s="200"/>
      <c r="FPO142" s="200"/>
      <c r="FPP142" s="200"/>
      <c r="FPQ142" s="200"/>
      <c r="FPR142" s="200"/>
      <c r="FPS142" s="200"/>
      <c r="FPT142" s="200"/>
      <c r="FPU142" s="200"/>
      <c r="FPV142" s="200"/>
      <c r="FPW142" s="200"/>
      <c r="FPX142" s="200"/>
      <c r="FPY142" s="200"/>
      <c r="FPZ142" s="200"/>
      <c r="FQA142" s="200"/>
      <c r="FQB142" s="200"/>
      <c r="FQC142" s="200"/>
      <c r="FQD142" s="200"/>
      <c r="FQE142" s="200"/>
      <c r="FQF142" s="200"/>
      <c r="FQG142" s="200"/>
      <c r="FQH142" s="200"/>
      <c r="FQI142" s="200"/>
      <c r="FQJ142" s="200"/>
      <c r="FQK142" s="200"/>
      <c r="FQL142" s="200"/>
      <c r="FQM142" s="200"/>
      <c r="FQN142" s="200"/>
      <c r="FQO142" s="200"/>
      <c r="FQP142" s="200"/>
      <c r="FQQ142" s="200"/>
      <c r="FQR142" s="200"/>
      <c r="FQS142" s="200"/>
      <c r="FQT142" s="200"/>
      <c r="FQU142" s="200"/>
      <c r="FQV142" s="200"/>
      <c r="FQW142" s="200"/>
      <c r="FQX142" s="200"/>
      <c r="FQY142" s="200"/>
      <c r="FQZ142" s="200"/>
      <c r="FRA142" s="200"/>
      <c r="FRB142" s="200"/>
      <c r="FRC142" s="200"/>
      <c r="FRD142" s="200"/>
      <c r="FRE142" s="200"/>
      <c r="FRF142" s="200"/>
      <c r="FRG142" s="200"/>
      <c r="FRH142" s="200"/>
      <c r="FRI142" s="200"/>
      <c r="FRJ142" s="200"/>
      <c r="FRK142" s="200"/>
      <c r="FRL142" s="200"/>
      <c r="FRM142" s="200"/>
      <c r="FRN142" s="200"/>
      <c r="FRO142" s="200"/>
      <c r="FRP142" s="200"/>
      <c r="FRQ142" s="200"/>
      <c r="FRR142" s="200"/>
      <c r="FRS142" s="200"/>
      <c r="FRT142" s="200"/>
      <c r="FRU142" s="200"/>
      <c r="FRV142" s="200"/>
      <c r="FRW142" s="200"/>
      <c r="FRX142" s="200"/>
      <c r="FRY142" s="200"/>
      <c r="FRZ142" s="200"/>
      <c r="FSA142" s="200"/>
      <c r="FSB142" s="200"/>
      <c r="FSC142" s="200"/>
      <c r="FSD142" s="200"/>
      <c r="FSE142" s="200"/>
      <c r="FSF142" s="200"/>
      <c r="FSG142" s="200"/>
      <c r="FSH142" s="200"/>
      <c r="FSI142" s="200"/>
      <c r="FSJ142" s="200"/>
      <c r="FSK142" s="200"/>
      <c r="FSL142" s="200"/>
      <c r="FSM142" s="200"/>
      <c r="FSN142" s="200"/>
      <c r="FSO142" s="200"/>
      <c r="FSP142" s="200"/>
      <c r="FSQ142" s="200"/>
      <c r="FSR142" s="200"/>
      <c r="FSS142" s="200"/>
      <c r="FST142" s="200"/>
      <c r="FSU142" s="200"/>
      <c r="FSV142" s="200"/>
      <c r="FSW142" s="200"/>
      <c r="FSX142" s="200"/>
      <c r="FSY142" s="200"/>
      <c r="FSZ142" s="200"/>
      <c r="FTA142" s="200"/>
      <c r="FTB142" s="200"/>
      <c r="FTC142" s="200"/>
      <c r="FTD142" s="200"/>
      <c r="FTE142" s="200"/>
      <c r="FTF142" s="200"/>
      <c r="FTG142" s="200"/>
      <c r="FTH142" s="200"/>
      <c r="FTI142" s="200"/>
      <c r="FTJ142" s="200"/>
      <c r="FTK142" s="200"/>
      <c r="FTL142" s="200"/>
      <c r="FTM142" s="200"/>
      <c r="FTN142" s="200"/>
      <c r="FTO142" s="200"/>
      <c r="FTP142" s="200"/>
      <c r="FTQ142" s="200"/>
      <c r="FTR142" s="200"/>
      <c r="FTS142" s="200"/>
      <c r="FTT142" s="200"/>
      <c r="FTU142" s="200"/>
      <c r="FTV142" s="200"/>
      <c r="FTW142" s="200"/>
      <c r="FTX142" s="200"/>
      <c r="FTY142" s="200"/>
      <c r="FTZ142" s="200"/>
      <c r="FUA142" s="200"/>
      <c r="FUB142" s="200"/>
      <c r="FUC142" s="200"/>
      <c r="FUD142" s="200"/>
      <c r="FUE142" s="200"/>
      <c r="FUF142" s="200"/>
      <c r="FUG142" s="200"/>
      <c r="FUH142" s="200"/>
      <c r="FUI142" s="200"/>
      <c r="FUJ142" s="200"/>
      <c r="FUK142" s="200"/>
      <c r="FUL142" s="200"/>
      <c r="FUM142" s="200"/>
      <c r="FUN142" s="200"/>
      <c r="FUO142" s="200"/>
      <c r="FUP142" s="200"/>
      <c r="FUQ142" s="200"/>
      <c r="FUR142" s="200"/>
      <c r="FUS142" s="200"/>
      <c r="FUT142" s="200"/>
      <c r="FUU142" s="200"/>
      <c r="FUV142" s="200"/>
      <c r="FUW142" s="200"/>
      <c r="FUX142" s="200"/>
      <c r="FUY142" s="200"/>
      <c r="FUZ142" s="200"/>
      <c r="FVA142" s="200"/>
      <c r="FVB142" s="200"/>
      <c r="FVC142" s="200"/>
      <c r="FVD142" s="200"/>
      <c r="FVE142" s="200"/>
      <c r="FVF142" s="200"/>
      <c r="FVG142" s="200"/>
      <c r="FVH142" s="200"/>
      <c r="FVI142" s="200"/>
      <c r="FVJ142" s="200"/>
      <c r="FVK142" s="200"/>
      <c r="FVL142" s="200"/>
      <c r="FVM142" s="200"/>
      <c r="FVN142" s="200"/>
      <c r="FVO142" s="200"/>
      <c r="FVP142" s="200"/>
      <c r="FVQ142" s="200"/>
      <c r="FVR142" s="200"/>
      <c r="FVS142" s="200"/>
      <c r="FVT142" s="200"/>
      <c r="FVU142" s="200"/>
      <c r="FVV142" s="200"/>
      <c r="FVW142" s="200"/>
      <c r="FVX142" s="200"/>
      <c r="FVY142" s="200"/>
      <c r="FVZ142" s="200"/>
      <c r="FWA142" s="200"/>
      <c r="FWB142" s="200"/>
      <c r="FWC142" s="200"/>
      <c r="FWD142" s="200"/>
      <c r="FWE142" s="200"/>
      <c r="FWF142" s="200"/>
      <c r="FWG142" s="200"/>
      <c r="FWH142" s="200"/>
      <c r="FWI142" s="200"/>
      <c r="FWJ142" s="200"/>
      <c r="FWK142" s="200"/>
      <c r="FWL142" s="200"/>
      <c r="FWM142" s="200"/>
      <c r="FWN142" s="200"/>
      <c r="FWO142" s="200"/>
      <c r="FWP142" s="200"/>
      <c r="FWQ142" s="200"/>
      <c r="FWR142" s="200"/>
      <c r="FWS142" s="200"/>
      <c r="FWT142" s="200"/>
      <c r="FWU142" s="200"/>
      <c r="FWV142" s="200"/>
      <c r="FWW142" s="200"/>
      <c r="FWX142" s="200"/>
      <c r="FWY142" s="200"/>
      <c r="FWZ142" s="200"/>
      <c r="FXA142" s="200"/>
      <c r="FXB142" s="200"/>
      <c r="FXC142" s="200"/>
      <c r="FXD142" s="200"/>
      <c r="FXE142" s="200"/>
      <c r="FXF142" s="200"/>
      <c r="FXG142" s="200"/>
      <c r="FXH142" s="200"/>
      <c r="FXI142" s="200"/>
      <c r="FXJ142" s="200"/>
      <c r="FXK142" s="200"/>
      <c r="FXL142" s="200"/>
      <c r="FXM142" s="200"/>
      <c r="FXN142" s="200"/>
      <c r="FXO142" s="200"/>
      <c r="FXP142" s="200"/>
      <c r="FXQ142" s="200"/>
      <c r="FXR142" s="200"/>
      <c r="FXS142" s="200"/>
      <c r="FXT142" s="200"/>
      <c r="FXU142" s="200"/>
      <c r="FXV142" s="200"/>
      <c r="FXW142" s="200"/>
      <c r="FXX142" s="200"/>
      <c r="FXY142" s="200"/>
      <c r="FXZ142" s="200"/>
      <c r="FYA142" s="200"/>
      <c r="FYB142" s="200"/>
      <c r="FYC142" s="200"/>
      <c r="FYD142" s="200"/>
      <c r="FYE142" s="200"/>
      <c r="FYF142" s="200"/>
      <c r="FYG142" s="200"/>
      <c r="FYH142" s="200"/>
      <c r="FYI142" s="200"/>
      <c r="FYJ142" s="200"/>
      <c r="FYK142" s="200"/>
      <c r="FYL142" s="200"/>
      <c r="FYM142" s="200"/>
      <c r="FYN142" s="200"/>
      <c r="FYO142" s="200"/>
      <c r="FYP142" s="200"/>
      <c r="FYQ142" s="200"/>
      <c r="FYR142" s="200"/>
      <c r="FYS142" s="200"/>
      <c r="FYT142" s="200"/>
      <c r="FYU142" s="200"/>
      <c r="FYV142" s="200"/>
      <c r="FYW142" s="200"/>
      <c r="FYX142" s="200"/>
      <c r="FYY142" s="200"/>
      <c r="FYZ142" s="200"/>
      <c r="FZA142" s="200"/>
      <c r="FZB142" s="200"/>
      <c r="FZC142" s="200"/>
      <c r="FZD142" s="200"/>
      <c r="FZE142" s="200"/>
      <c r="FZF142" s="200"/>
      <c r="FZG142" s="200"/>
      <c r="FZH142" s="200"/>
      <c r="FZI142" s="200"/>
      <c r="FZJ142" s="200"/>
      <c r="FZK142" s="200"/>
      <c r="FZL142" s="200"/>
      <c r="FZM142" s="200"/>
      <c r="FZN142" s="200"/>
      <c r="FZO142" s="200"/>
      <c r="FZP142" s="200"/>
      <c r="FZQ142" s="200"/>
      <c r="FZR142" s="200"/>
      <c r="FZS142" s="200"/>
      <c r="FZT142" s="200"/>
      <c r="FZU142" s="200"/>
      <c r="FZV142" s="200"/>
      <c r="FZW142" s="200"/>
      <c r="FZX142" s="200"/>
      <c r="FZY142" s="200"/>
      <c r="FZZ142" s="200"/>
      <c r="GAA142" s="200"/>
      <c r="GAB142" s="200"/>
      <c r="GAC142" s="200"/>
      <c r="GAD142" s="200"/>
      <c r="GAE142" s="200"/>
      <c r="GAF142" s="200"/>
      <c r="GAG142" s="200"/>
      <c r="GAH142" s="200"/>
      <c r="GAI142" s="200"/>
      <c r="GAJ142" s="200"/>
      <c r="GAK142" s="200"/>
      <c r="GAL142" s="200"/>
      <c r="GAM142" s="200"/>
      <c r="GAN142" s="200"/>
      <c r="GAO142" s="200"/>
      <c r="GAP142" s="200"/>
      <c r="GAQ142" s="200"/>
      <c r="GAR142" s="200"/>
      <c r="GAS142" s="200"/>
      <c r="GAT142" s="200"/>
      <c r="GAU142" s="200"/>
      <c r="GAV142" s="200"/>
      <c r="GAW142" s="200"/>
      <c r="GAX142" s="200"/>
      <c r="GAY142" s="200"/>
      <c r="GAZ142" s="200"/>
      <c r="GBA142" s="200"/>
      <c r="GBB142" s="200"/>
      <c r="GBC142" s="200"/>
      <c r="GBD142" s="200"/>
      <c r="GBE142" s="200"/>
      <c r="GBF142" s="200"/>
      <c r="GBG142" s="200"/>
      <c r="GBH142" s="200"/>
      <c r="GBI142" s="200"/>
      <c r="GBJ142" s="200"/>
      <c r="GBK142" s="200"/>
      <c r="GBL142" s="200"/>
      <c r="GBM142" s="200"/>
      <c r="GBN142" s="200"/>
      <c r="GBO142" s="200"/>
      <c r="GBP142" s="200"/>
      <c r="GBQ142" s="200"/>
      <c r="GBR142" s="200"/>
      <c r="GBS142" s="200"/>
      <c r="GBT142" s="200"/>
      <c r="GBU142" s="200"/>
      <c r="GBV142" s="200"/>
      <c r="GBW142" s="200"/>
      <c r="GBX142" s="200"/>
      <c r="GBY142" s="200"/>
      <c r="GBZ142" s="200"/>
      <c r="GCA142" s="200"/>
      <c r="GCB142" s="200"/>
      <c r="GCC142" s="200"/>
      <c r="GCD142" s="200"/>
      <c r="GCE142" s="200"/>
      <c r="GCF142" s="200"/>
      <c r="GCG142" s="200"/>
      <c r="GCH142" s="200"/>
      <c r="GCI142" s="200"/>
      <c r="GCJ142" s="200"/>
      <c r="GCK142" s="200"/>
      <c r="GCL142" s="200"/>
      <c r="GCM142" s="200"/>
      <c r="GCN142" s="200"/>
      <c r="GCO142" s="200"/>
      <c r="GCP142" s="200"/>
      <c r="GCQ142" s="200"/>
      <c r="GCR142" s="200"/>
      <c r="GCS142" s="200"/>
      <c r="GCT142" s="200"/>
      <c r="GCU142" s="200"/>
      <c r="GCV142" s="200"/>
      <c r="GCW142" s="200"/>
      <c r="GCX142" s="200"/>
      <c r="GCY142" s="200"/>
      <c r="GCZ142" s="200"/>
      <c r="GDA142" s="200"/>
      <c r="GDB142" s="200"/>
      <c r="GDC142" s="200"/>
      <c r="GDD142" s="200"/>
      <c r="GDE142" s="200"/>
      <c r="GDF142" s="200"/>
      <c r="GDG142" s="200"/>
      <c r="GDH142" s="200"/>
      <c r="GDI142" s="200"/>
      <c r="GDJ142" s="200"/>
      <c r="GDK142" s="200"/>
      <c r="GDL142" s="200"/>
      <c r="GDM142" s="200"/>
      <c r="GDN142" s="200"/>
      <c r="GDO142" s="200"/>
      <c r="GDP142" s="200"/>
      <c r="GDQ142" s="200"/>
      <c r="GDR142" s="200"/>
      <c r="GDS142" s="200"/>
      <c r="GDT142" s="200"/>
      <c r="GDU142" s="200"/>
      <c r="GDV142" s="200"/>
      <c r="GDW142" s="200"/>
      <c r="GDX142" s="200"/>
      <c r="GDY142" s="200"/>
      <c r="GDZ142" s="200"/>
      <c r="GEA142" s="200"/>
      <c r="GEB142" s="200"/>
      <c r="GEC142" s="200"/>
      <c r="GED142" s="200"/>
      <c r="GEE142" s="200"/>
      <c r="GEF142" s="200"/>
      <c r="GEG142" s="200"/>
      <c r="GEH142" s="200"/>
      <c r="GEI142" s="200"/>
      <c r="GEJ142" s="200"/>
      <c r="GEK142" s="200"/>
      <c r="GEL142" s="200"/>
      <c r="GEM142" s="200"/>
      <c r="GEN142" s="200"/>
      <c r="GEO142" s="200"/>
      <c r="GEP142" s="200"/>
      <c r="GEQ142" s="200"/>
      <c r="GER142" s="200"/>
      <c r="GES142" s="200"/>
      <c r="GET142" s="200"/>
      <c r="GEU142" s="200"/>
      <c r="GEV142" s="200"/>
      <c r="GEW142" s="200"/>
      <c r="GEX142" s="200"/>
      <c r="GEY142" s="200"/>
      <c r="GEZ142" s="200"/>
      <c r="GFA142" s="200"/>
      <c r="GFB142" s="200"/>
      <c r="GFC142" s="200"/>
      <c r="GFD142" s="200"/>
      <c r="GFE142" s="200"/>
      <c r="GFF142" s="200"/>
      <c r="GFG142" s="200"/>
      <c r="GFH142" s="200"/>
      <c r="GFI142" s="200"/>
      <c r="GFJ142" s="200"/>
      <c r="GFK142" s="200"/>
      <c r="GFL142" s="200"/>
      <c r="GFM142" s="200"/>
      <c r="GFN142" s="200"/>
      <c r="GFO142" s="200"/>
      <c r="GFP142" s="200"/>
      <c r="GFQ142" s="200"/>
      <c r="GFR142" s="200"/>
      <c r="GFS142" s="200"/>
      <c r="GFT142" s="200"/>
      <c r="GFU142" s="200"/>
      <c r="GFV142" s="200"/>
      <c r="GFW142" s="200"/>
      <c r="GFX142" s="200"/>
      <c r="GFY142" s="200"/>
      <c r="GFZ142" s="200"/>
      <c r="GGA142" s="200"/>
      <c r="GGB142" s="200"/>
      <c r="GGC142" s="200"/>
      <c r="GGD142" s="200"/>
      <c r="GGE142" s="200"/>
      <c r="GGF142" s="200"/>
      <c r="GGG142" s="200"/>
      <c r="GGH142" s="200"/>
      <c r="GGI142" s="200"/>
      <c r="GGJ142" s="200"/>
      <c r="GGK142" s="200"/>
      <c r="GGL142" s="200"/>
      <c r="GGM142" s="200"/>
      <c r="GGN142" s="200"/>
      <c r="GGO142" s="200"/>
      <c r="GGP142" s="200"/>
      <c r="GGQ142" s="200"/>
      <c r="GGR142" s="200"/>
      <c r="GGS142" s="200"/>
      <c r="GGT142" s="200"/>
      <c r="GGU142" s="200"/>
      <c r="GGV142" s="200"/>
      <c r="GGW142" s="200"/>
      <c r="GGX142" s="200"/>
      <c r="GGY142" s="200"/>
      <c r="GGZ142" s="200"/>
      <c r="GHA142" s="200"/>
      <c r="GHB142" s="200"/>
      <c r="GHC142" s="200"/>
      <c r="GHD142" s="200"/>
      <c r="GHE142" s="200"/>
      <c r="GHF142" s="200"/>
      <c r="GHG142" s="200"/>
      <c r="GHH142" s="200"/>
      <c r="GHI142" s="200"/>
      <c r="GHJ142" s="200"/>
      <c r="GHK142" s="200"/>
      <c r="GHL142" s="200"/>
      <c r="GHM142" s="200"/>
      <c r="GHN142" s="200"/>
      <c r="GHO142" s="200"/>
      <c r="GHP142" s="200"/>
      <c r="GHQ142" s="200"/>
      <c r="GHR142" s="200"/>
      <c r="GHS142" s="200"/>
      <c r="GHT142" s="200"/>
      <c r="GHU142" s="200"/>
      <c r="GHV142" s="200"/>
      <c r="GHW142" s="200"/>
      <c r="GHX142" s="200"/>
      <c r="GHY142" s="200"/>
      <c r="GHZ142" s="200"/>
      <c r="GIA142" s="200"/>
      <c r="GIB142" s="200"/>
      <c r="GIC142" s="200"/>
      <c r="GID142" s="200"/>
      <c r="GIE142" s="200"/>
      <c r="GIF142" s="200"/>
      <c r="GIG142" s="200"/>
      <c r="GIH142" s="200"/>
      <c r="GII142" s="200"/>
      <c r="GIJ142" s="200"/>
      <c r="GIK142" s="200"/>
      <c r="GIL142" s="200"/>
      <c r="GIM142" s="200"/>
      <c r="GIN142" s="200"/>
      <c r="GIO142" s="200"/>
      <c r="GIP142" s="200"/>
      <c r="GIQ142" s="200"/>
      <c r="GIR142" s="200"/>
      <c r="GIS142" s="200"/>
      <c r="GIT142" s="200"/>
      <c r="GIU142" s="200"/>
      <c r="GIV142" s="200"/>
      <c r="GIW142" s="200"/>
      <c r="GIX142" s="200"/>
      <c r="GIY142" s="200"/>
      <c r="GIZ142" s="200"/>
      <c r="GJA142" s="200"/>
      <c r="GJB142" s="200"/>
      <c r="GJC142" s="200"/>
      <c r="GJD142" s="200"/>
      <c r="GJE142" s="200"/>
      <c r="GJF142" s="200"/>
      <c r="GJG142" s="200"/>
      <c r="GJH142" s="200"/>
      <c r="GJI142" s="200"/>
      <c r="GJJ142" s="200"/>
      <c r="GJK142" s="200"/>
      <c r="GJL142" s="200"/>
      <c r="GJM142" s="200"/>
      <c r="GJN142" s="200"/>
      <c r="GJO142" s="200"/>
      <c r="GJP142" s="200"/>
      <c r="GJQ142" s="200"/>
      <c r="GJR142" s="200"/>
      <c r="GJS142" s="200"/>
      <c r="GJT142" s="200"/>
      <c r="GJU142" s="200"/>
      <c r="GJV142" s="200"/>
      <c r="GJW142" s="200"/>
      <c r="GJX142" s="200"/>
      <c r="GJY142" s="200"/>
      <c r="GJZ142" s="200"/>
      <c r="GKA142" s="200"/>
      <c r="GKB142" s="200"/>
      <c r="GKC142" s="200"/>
      <c r="GKD142" s="200"/>
      <c r="GKE142" s="200"/>
      <c r="GKF142" s="200"/>
      <c r="GKG142" s="200"/>
      <c r="GKH142" s="200"/>
      <c r="GKI142" s="200"/>
      <c r="GKJ142" s="200"/>
      <c r="GKK142" s="200"/>
      <c r="GKL142" s="200"/>
      <c r="GKM142" s="200"/>
      <c r="GKN142" s="200"/>
      <c r="GKO142" s="200"/>
      <c r="GKP142" s="200"/>
      <c r="GKQ142" s="200"/>
      <c r="GKR142" s="200"/>
      <c r="GKS142" s="200"/>
      <c r="GKT142" s="200"/>
      <c r="GKU142" s="200"/>
      <c r="GKV142" s="200"/>
      <c r="GKW142" s="200"/>
      <c r="GKX142" s="200"/>
      <c r="GKY142" s="200"/>
      <c r="GKZ142" s="200"/>
      <c r="GLA142" s="200"/>
      <c r="GLB142" s="200"/>
      <c r="GLC142" s="200"/>
      <c r="GLD142" s="200"/>
      <c r="GLE142" s="200"/>
      <c r="GLF142" s="200"/>
      <c r="GLG142" s="200"/>
      <c r="GLH142" s="200"/>
      <c r="GLI142" s="200"/>
      <c r="GLJ142" s="200"/>
      <c r="GLK142" s="200"/>
      <c r="GLL142" s="200"/>
      <c r="GLM142" s="200"/>
      <c r="GLN142" s="200"/>
      <c r="GLO142" s="200"/>
      <c r="GLP142" s="200"/>
      <c r="GLQ142" s="200"/>
      <c r="GLR142" s="200"/>
      <c r="GLS142" s="200"/>
      <c r="GLT142" s="200"/>
      <c r="GLU142" s="200"/>
      <c r="GLV142" s="200"/>
      <c r="GLW142" s="200"/>
      <c r="GLX142" s="200"/>
      <c r="GLY142" s="200"/>
      <c r="GLZ142" s="200"/>
      <c r="GMA142" s="200"/>
      <c r="GMB142" s="200"/>
      <c r="GMC142" s="200"/>
      <c r="GMD142" s="200"/>
      <c r="GME142" s="200"/>
      <c r="GMF142" s="200"/>
      <c r="GMG142" s="200"/>
      <c r="GMH142" s="200"/>
      <c r="GMI142" s="200"/>
      <c r="GMJ142" s="200"/>
      <c r="GMK142" s="200"/>
      <c r="GML142" s="200"/>
      <c r="GMM142" s="200"/>
      <c r="GMN142" s="200"/>
      <c r="GMO142" s="200"/>
      <c r="GMP142" s="200"/>
      <c r="GMQ142" s="200"/>
      <c r="GMR142" s="200"/>
      <c r="GMS142" s="200"/>
      <c r="GMT142" s="200"/>
      <c r="GMU142" s="200"/>
      <c r="GMV142" s="200"/>
      <c r="GMW142" s="200"/>
      <c r="GMX142" s="200"/>
      <c r="GMY142" s="200"/>
      <c r="GMZ142" s="200"/>
      <c r="GNA142" s="200"/>
      <c r="GNB142" s="200"/>
      <c r="GNC142" s="200"/>
      <c r="GND142" s="200"/>
      <c r="GNE142" s="200"/>
      <c r="GNF142" s="200"/>
      <c r="GNG142" s="200"/>
      <c r="GNH142" s="200"/>
      <c r="GNI142" s="200"/>
      <c r="GNJ142" s="200"/>
      <c r="GNK142" s="200"/>
      <c r="GNL142" s="200"/>
      <c r="GNM142" s="200"/>
      <c r="GNN142" s="200"/>
      <c r="GNO142" s="200"/>
      <c r="GNP142" s="200"/>
      <c r="GNQ142" s="200"/>
      <c r="GNR142" s="200"/>
      <c r="GNS142" s="200"/>
      <c r="GNT142" s="200"/>
      <c r="GNU142" s="200"/>
      <c r="GNV142" s="200"/>
      <c r="GNW142" s="200"/>
      <c r="GNX142" s="200"/>
      <c r="GNY142" s="200"/>
      <c r="GNZ142" s="200"/>
      <c r="GOA142" s="200"/>
      <c r="GOB142" s="200"/>
      <c r="GOC142" s="200"/>
      <c r="GOD142" s="200"/>
      <c r="GOE142" s="200"/>
      <c r="GOF142" s="200"/>
      <c r="GOG142" s="200"/>
      <c r="GOH142" s="200"/>
      <c r="GOI142" s="200"/>
      <c r="GOJ142" s="200"/>
      <c r="GOK142" s="200"/>
      <c r="GOL142" s="200"/>
      <c r="GOM142" s="200"/>
      <c r="GON142" s="200"/>
      <c r="GOO142" s="200"/>
      <c r="GOP142" s="200"/>
      <c r="GOQ142" s="200"/>
      <c r="GOR142" s="200"/>
      <c r="GOS142" s="200"/>
      <c r="GOT142" s="200"/>
      <c r="GOU142" s="200"/>
      <c r="GOV142" s="200"/>
      <c r="GOW142" s="200"/>
      <c r="GOX142" s="200"/>
      <c r="GOY142" s="200"/>
      <c r="GOZ142" s="200"/>
      <c r="GPA142" s="200"/>
      <c r="GPB142" s="200"/>
      <c r="GPC142" s="200"/>
      <c r="GPD142" s="200"/>
      <c r="GPE142" s="200"/>
      <c r="GPF142" s="200"/>
      <c r="GPG142" s="200"/>
      <c r="GPH142" s="200"/>
      <c r="GPI142" s="200"/>
      <c r="GPJ142" s="200"/>
      <c r="GPK142" s="200"/>
      <c r="GPL142" s="200"/>
      <c r="GPM142" s="200"/>
      <c r="GPN142" s="200"/>
      <c r="GPO142" s="200"/>
      <c r="GPP142" s="200"/>
      <c r="GPQ142" s="200"/>
      <c r="GPR142" s="200"/>
      <c r="GPS142" s="200"/>
      <c r="GPT142" s="200"/>
      <c r="GPU142" s="200"/>
      <c r="GPV142" s="200"/>
      <c r="GPW142" s="200"/>
      <c r="GPX142" s="200"/>
      <c r="GPY142" s="200"/>
      <c r="GPZ142" s="200"/>
      <c r="GQA142" s="200"/>
      <c r="GQB142" s="200"/>
      <c r="GQC142" s="200"/>
      <c r="GQD142" s="200"/>
      <c r="GQE142" s="200"/>
      <c r="GQF142" s="200"/>
      <c r="GQG142" s="200"/>
      <c r="GQH142" s="200"/>
      <c r="GQI142" s="200"/>
      <c r="GQJ142" s="200"/>
      <c r="GQK142" s="200"/>
      <c r="GQL142" s="200"/>
      <c r="GQM142" s="200"/>
      <c r="GQN142" s="200"/>
      <c r="GQO142" s="200"/>
      <c r="GQP142" s="200"/>
      <c r="GQQ142" s="200"/>
      <c r="GQR142" s="200"/>
      <c r="GQS142" s="200"/>
      <c r="GQT142" s="200"/>
      <c r="GQU142" s="200"/>
      <c r="GQV142" s="200"/>
      <c r="GQW142" s="200"/>
      <c r="GQX142" s="200"/>
      <c r="GQY142" s="200"/>
      <c r="GQZ142" s="200"/>
      <c r="GRA142" s="200"/>
      <c r="GRB142" s="200"/>
      <c r="GRC142" s="200"/>
      <c r="GRD142" s="200"/>
      <c r="GRE142" s="200"/>
      <c r="GRF142" s="200"/>
      <c r="GRG142" s="200"/>
      <c r="GRH142" s="200"/>
      <c r="GRI142" s="200"/>
      <c r="GRJ142" s="200"/>
      <c r="GRK142" s="200"/>
      <c r="GRL142" s="200"/>
      <c r="GRM142" s="200"/>
      <c r="GRN142" s="200"/>
      <c r="GRO142" s="200"/>
      <c r="GRP142" s="200"/>
      <c r="GRQ142" s="200"/>
      <c r="GRR142" s="200"/>
      <c r="GRS142" s="200"/>
      <c r="GRT142" s="200"/>
      <c r="GRU142" s="200"/>
      <c r="GRV142" s="200"/>
      <c r="GRW142" s="200"/>
      <c r="GRX142" s="200"/>
      <c r="GRY142" s="200"/>
      <c r="GRZ142" s="200"/>
      <c r="GSA142" s="200"/>
      <c r="GSB142" s="200"/>
      <c r="GSC142" s="200"/>
      <c r="GSD142" s="200"/>
      <c r="GSE142" s="200"/>
      <c r="GSF142" s="200"/>
      <c r="GSG142" s="200"/>
      <c r="GSH142" s="200"/>
      <c r="GSI142" s="200"/>
      <c r="GSJ142" s="200"/>
      <c r="GSK142" s="200"/>
      <c r="GSL142" s="200"/>
      <c r="GSM142" s="200"/>
      <c r="GSN142" s="200"/>
      <c r="GSO142" s="200"/>
      <c r="GSP142" s="200"/>
      <c r="GSQ142" s="200"/>
      <c r="GSR142" s="200"/>
      <c r="GSS142" s="200"/>
      <c r="GST142" s="200"/>
      <c r="GSU142" s="200"/>
      <c r="GSV142" s="200"/>
      <c r="GSW142" s="200"/>
      <c r="GSX142" s="200"/>
      <c r="GSY142" s="200"/>
      <c r="GSZ142" s="200"/>
      <c r="GTA142" s="200"/>
      <c r="GTB142" s="200"/>
      <c r="GTC142" s="200"/>
      <c r="GTD142" s="200"/>
      <c r="GTE142" s="200"/>
      <c r="GTF142" s="200"/>
      <c r="GTG142" s="200"/>
      <c r="GTH142" s="200"/>
      <c r="GTI142" s="200"/>
      <c r="GTJ142" s="200"/>
      <c r="GTK142" s="200"/>
      <c r="GTL142" s="200"/>
      <c r="GTM142" s="200"/>
      <c r="GTN142" s="200"/>
      <c r="GTO142" s="200"/>
      <c r="GTP142" s="200"/>
      <c r="GTQ142" s="200"/>
      <c r="GTR142" s="200"/>
      <c r="GTS142" s="200"/>
      <c r="GTT142" s="200"/>
      <c r="GTU142" s="200"/>
      <c r="GTV142" s="200"/>
      <c r="GTW142" s="200"/>
      <c r="GTX142" s="200"/>
      <c r="GTY142" s="200"/>
      <c r="GTZ142" s="200"/>
      <c r="GUA142" s="200"/>
      <c r="GUB142" s="200"/>
      <c r="GUC142" s="200"/>
      <c r="GUD142" s="200"/>
      <c r="GUE142" s="200"/>
      <c r="GUF142" s="200"/>
      <c r="GUG142" s="200"/>
      <c r="GUH142" s="200"/>
      <c r="GUI142" s="200"/>
      <c r="GUJ142" s="200"/>
      <c r="GUK142" s="200"/>
      <c r="GUL142" s="200"/>
      <c r="GUM142" s="200"/>
      <c r="GUN142" s="200"/>
      <c r="GUO142" s="200"/>
      <c r="GUP142" s="200"/>
      <c r="GUQ142" s="200"/>
      <c r="GUR142" s="200"/>
      <c r="GUS142" s="200"/>
      <c r="GUT142" s="200"/>
      <c r="GUU142" s="200"/>
      <c r="GUV142" s="200"/>
      <c r="GUW142" s="200"/>
      <c r="GUX142" s="200"/>
      <c r="GUY142" s="200"/>
      <c r="GUZ142" s="200"/>
      <c r="GVA142" s="200"/>
      <c r="GVB142" s="200"/>
      <c r="GVC142" s="200"/>
      <c r="GVD142" s="200"/>
      <c r="GVE142" s="200"/>
      <c r="GVF142" s="200"/>
      <c r="GVG142" s="200"/>
      <c r="GVH142" s="200"/>
      <c r="GVI142" s="200"/>
      <c r="GVJ142" s="200"/>
      <c r="GVK142" s="200"/>
      <c r="GVL142" s="200"/>
      <c r="GVM142" s="200"/>
      <c r="GVN142" s="200"/>
      <c r="GVO142" s="200"/>
      <c r="GVP142" s="200"/>
      <c r="GVQ142" s="200"/>
      <c r="GVR142" s="200"/>
      <c r="GVS142" s="200"/>
      <c r="GVT142" s="200"/>
      <c r="GVU142" s="200"/>
      <c r="GVV142" s="200"/>
      <c r="GVW142" s="200"/>
      <c r="GVX142" s="200"/>
      <c r="GVY142" s="200"/>
      <c r="GVZ142" s="200"/>
      <c r="GWA142" s="200"/>
      <c r="GWB142" s="200"/>
      <c r="GWC142" s="200"/>
      <c r="GWD142" s="200"/>
      <c r="GWE142" s="200"/>
      <c r="GWF142" s="200"/>
      <c r="GWG142" s="200"/>
      <c r="GWH142" s="200"/>
      <c r="GWI142" s="200"/>
      <c r="GWJ142" s="200"/>
      <c r="GWK142" s="200"/>
      <c r="GWL142" s="200"/>
      <c r="GWM142" s="200"/>
      <c r="GWN142" s="200"/>
      <c r="GWO142" s="200"/>
      <c r="GWP142" s="200"/>
      <c r="GWQ142" s="200"/>
      <c r="GWR142" s="200"/>
      <c r="GWS142" s="200"/>
      <c r="GWT142" s="200"/>
      <c r="GWU142" s="200"/>
      <c r="GWV142" s="200"/>
      <c r="GWW142" s="200"/>
      <c r="GWX142" s="200"/>
      <c r="GWY142" s="200"/>
      <c r="GWZ142" s="200"/>
      <c r="GXA142" s="200"/>
      <c r="GXB142" s="200"/>
      <c r="GXC142" s="200"/>
      <c r="GXD142" s="200"/>
      <c r="GXE142" s="200"/>
      <c r="GXF142" s="200"/>
      <c r="GXG142" s="200"/>
      <c r="GXH142" s="200"/>
      <c r="GXI142" s="200"/>
      <c r="GXJ142" s="200"/>
      <c r="GXK142" s="200"/>
      <c r="GXL142" s="200"/>
      <c r="GXM142" s="200"/>
      <c r="GXN142" s="200"/>
      <c r="GXO142" s="200"/>
      <c r="GXP142" s="200"/>
      <c r="GXQ142" s="200"/>
      <c r="GXR142" s="200"/>
      <c r="GXS142" s="200"/>
      <c r="GXT142" s="200"/>
      <c r="GXU142" s="200"/>
      <c r="GXV142" s="200"/>
      <c r="GXW142" s="200"/>
      <c r="GXX142" s="200"/>
      <c r="GXY142" s="200"/>
      <c r="GXZ142" s="200"/>
      <c r="GYA142" s="200"/>
      <c r="GYB142" s="200"/>
      <c r="GYC142" s="200"/>
      <c r="GYD142" s="200"/>
      <c r="GYE142" s="200"/>
      <c r="GYF142" s="200"/>
      <c r="GYG142" s="200"/>
      <c r="GYH142" s="200"/>
      <c r="GYI142" s="200"/>
      <c r="GYJ142" s="200"/>
      <c r="GYK142" s="200"/>
      <c r="GYL142" s="200"/>
      <c r="GYM142" s="200"/>
      <c r="GYN142" s="200"/>
      <c r="GYO142" s="200"/>
      <c r="GYP142" s="200"/>
      <c r="GYQ142" s="200"/>
      <c r="GYR142" s="200"/>
      <c r="GYS142" s="200"/>
      <c r="GYT142" s="200"/>
      <c r="GYU142" s="200"/>
      <c r="GYV142" s="200"/>
      <c r="GYW142" s="200"/>
      <c r="GYX142" s="200"/>
      <c r="GYY142" s="200"/>
      <c r="GYZ142" s="200"/>
      <c r="GZA142" s="200"/>
      <c r="GZB142" s="200"/>
      <c r="GZC142" s="200"/>
      <c r="GZD142" s="200"/>
      <c r="GZE142" s="200"/>
      <c r="GZF142" s="200"/>
      <c r="GZG142" s="200"/>
      <c r="GZH142" s="200"/>
      <c r="GZI142" s="200"/>
      <c r="GZJ142" s="200"/>
      <c r="GZK142" s="200"/>
      <c r="GZL142" s="200"/>
      <c r="GZM142" s="200"/>
      <c r="GZN142" s="200"/>
      <c r="GZO142" s="200"/>
      <c r="GZP142" s="200"/>
      <c r="GZQ142" s="200"/>
      <c r="GZR142" s="200"/>
      <c r="GZS142" s="200"/>
      <c r="GZT142" s="200"/>
      <c r="GZU142" s="200"/>
      <c r="GZV142" s="200"/>
      <c r="GZW142" s="200"/>
      <c r="GZX142" s="200"/>
      <c r="GZY142" s="200"/>
      <c r="GZZ142" s="200"/>
      <c r="HAA142" s="200"/>
      <c r="HAB142" s="200"/>
      <c r="HAC142" s="200"/>
      <c r="HAD142" s="200"/>
      <c r="HAE142" s="200"/>
      <c r="HAF142" s="200"/>
      <c r="HAG142" s="200"/>
      <c r="HAH142" s="200"/>
      <c r="HAI142" s="200"/>
      <c r="HAJ142" s="200"/>
      <c r="HAK142" s="200"/>
      <c r="HAL142" s="200"/>
      <c r="HAM142" s="200"/>
      <c r="HAN142" s="200"/>
      <c r="HAO142" s="200"/>
      <c r="HAP142" s="200"/>
      <c r="HAQ142" s="200"/>
      <c r="HAR142" s="200"/>
      <c r="HAS142" s="200"/>
      <c r="HAT142" s="200"/>
      <c r="HAU142" s="200"/>
      <c r="HAV142" s="200"/>
      <c r="HAW142" s="200"/>
      <c r="HAX142" s="200"/>
      <c r="HAY142" s="200"/>
      <c r="HAZ142" s="200"/>
      <c r="HBA142" s="200"/>
      <c r="HBB142" s="200"/>
      <c r="HBC142" s="200"/>
      <c r="HBD142" s="200"/>
      <c r="HBE142" s="200"/>
      <c r="HBF142" s="200"/>
      <c r="HBG142" s="200"/>
      <c r="HBH142" s="200"/>
      <c r="HBI142" s="200"/>
      <c r="HBJ142" s="200"/>
      <c r="HBK142" s="200"/>
      <c r="HBL142" s="200"/>
      <c r="HBM142" s="200"/>
      <c r="HBN142" s="200"/>
      <c r="HBO142" s="200"/>
      <c r="HBP142" s="200"/>
      <c r="HBQ142" s="200"/>
      <c r="HBR142" s="200"/>
      <c r="HBS142" s="200"/>
      <c r="HBT142" s="200"/>
      <c r="HBU142" s="200"/>
      <c r="HBV142" s="200"/>
      <c r="HBW142" s="200"/>
      <c r="HBX142" s="200"/>
      <c r="HBY142" s="200"/>
      <c r="HBZ142" s="200"/>
      <c r="HCA142" s="200"/>
      <c r="HCB142" s="200"/>
      <c r="HCC142" s="200"/>
      <c r="HCD142" s="200"/>
      <c r="HCE142" s="200"/>
      <c r="HCF142" s="200"/>
      <c r="HCG142" s="200"/>
      <c r="HCH142" s="200"/>
      <c r="HCI142" s="200"/>
      <c r="HCJ142" s="200"/>
      <c r="HCK142" s="200"/>
      <c r="HCL142" s="200"/>
      <c r="HCM142" s="200"/>
      <c r="HCN142" s="200"/>
      <c r="HCO142" s="200"/>
      <c r="HCP142" s="200"/>
      <c r="HCQ142" s="200"/>
      <c r="HCR142" s="200"/>
      <c r="HCS142" s="200"/>
      <c r="HCT142" s="200"/>
      <c r="HCU142" s="200"/>
      <c r="HCV142" s="200"/>
      <c r="HCW142" s="200"/>
      <c r="HCX142" s="200"/>
      <c r="HCY142" s="200"/>
      <c r="HCZ142" s="200"/>
      <c r="HDA142" s="200"/>
      <c r="HDB142" s="200"/>
      <c r="HDC142" s="200"/>
      <c r="HDD142" s="200"/>
      <c r="HDE142" s="200"/>
      <c r="HDF142" s="200"/>
      <c r="HDG142" s="200"/>
      <c r="HDH142" s="200"/>
      <c r="HDI142" s="200"/>
      <c r="HDJ142" s="200"/>
      <c r="HDK142" s="200"/>
      <c r="HDL142" s="200"/>
      <c r="HDM142" s="200"/>
      <c r="HDN142" s="200"/>
      <c r="HDO142" s="200"/>
      <c r="HDP142" s="200"/>
      <c r="HDQ142" s="200"/>
      <c r="HDR142" s="200"/>
      <c r="HDS142" s="200"/>
      <c r="HDT142" s="200"/>
      <c r="HDU142" s="200"/>
      <c r="HDV142" s="200"/>
      <c r="HDW142" s="200"/>
      <c r="HDX142" s="200"/>
      <c r="HDY142" s="200"/>
      <c r="HDZ142" s="200"/>
      <c r="HEA142" s="200"/>
      <c r="HEB142" s="200"/>
      <c r="HEC142" s="200"/>
      <c r="HED142" s="200"/>
      <c r="HEE142" s="200"/>
      <c r="HEF142" s="200"/>
      <c r="HEG142" s="200"/>
      <c r="HEH142" s="200"/>
      <c r="HEI142" s="200"/>
      <c r="HEJ142" s="200"/>
      <c r="HEK142" s="200"/>
      <c r="HEL142" s="200"/>
      <c r="HEM142" s="200"/>
      <c r="HEN142" s="200"/>
      <c r="HEO142" s="200"/>
      <c r="HEP142" s="200"/>
      <c r="HEQ142" s="200"/>
      <c r="HER142" s="200"/>
      <c r="HES142" s="200"/>
      <c r="HET142" s="200"/>
      <c r="HEU142" s="200"/>
      <c r="HEV142" s="200"/>
      <c r="HEW142" s="200"/>
      <c r="HEX142" s="200"/>
      <c r="HEY142" s="200"/>
      <c r="HEZ142" s="200"/>
      <c r="HFA142" s="200"/>
      <c r="HFB142" s="200"/>
      <c r="HFC142" s="200"/>
      <c r="HFD142" s="200"/>
      <c r="HFE142" s="200"/>
      <c r="HFF142" s="200"/>
      <c r="HFG142" s="200"/>
      <c r="HFH142" s="200"/>
      <c r="HFI142" s="200"/>
      <c r="HFJ142" s="200"/>
      <c r="HFK142" s="200"/>
      <c r="HFL142" s="200"/>
      <c r="HFM142" s="200"/>
      <c r="HFN142" s="200"/>
      <c r="HFO142" s="200"/>
      <c r="HFP142" s="200"/>
      <c r="HFQ142" s="200"/>
      <c r="HFR142" s="200"/>
      <c r="HFS142" s="200"/>
      <c r="HFT142" s="200"/>
      <c r="HFU142" s="200"/>
      <c r="HFV142" s="200"/>
      <c r="HFW142" s="200"/>
      <c r="HFX142" s="200"/>
      <c r="HFY142" s="200"/>
      <c r="HFZ142" s="200"/>
      <c r="HGA142" s="200"/>
      <c r="HGB142" s="200"/>
      <c r="HGC142" s="200"/>
      <c r="HGD142" s="200"/>
      <c r="HGE142" s="200"/>
      <c r="HGF142" s="200"/>
      <c r="HGG142" s="200"/>
      <c r="HGH142" s="200"/>
      <c r="HGI142" s="200"/>
      <c r="HGJ142" s="200"/>
      <c r="HGK142" s="200"/>
      <c r="HGL142" s="200"/>
      <c r="HGM142" s="200"/>
      <c r="HGN142" s="200"/>
      <c r="HGO142" s="200"/>
      <c r="HGP142" s="200"/>
      <c r="HGQ142" s="200"/>
      <c r="HGR142" s="200"/>
      <c r="HGS142" s="200"/>
      <c r="HGT142" s="200"/>
      <c r="HGU142" s="200"/>
      <c r="HGV142" s="200"/>
      <c r="HGW142" s="200"/>
      <c r="HGX142" s="200"/>
      <c r="HGY142" s="200"/>
      <c r="HGZ142" s="200"/>
      <c r="HHA142" s="200"/>
      <c r="HHB142" s="200"/>
      <c r="HHC142" s="200"/>
      <c r="HHD142" s="200"/>
      <c r="HHE142" s="200"/>
      <c r="HHF142" s="200"/>
      <c r="HHG142" s="200"/>
      <c r="HHH142" s="200"/>
      <c r="HHI142" s="200"/>
      <c r="HHJ142" s="200"/>
      <c r="HHK142" s="200"/>
      <c r="HHL142" s="200"/>
      <c r="HHM142" s="200"/>
      <c r="HHN142" s="200"/>
      <c r="HHO142" s="200"/>
      <c r="HHP142" s="200"/>
      <c r="HHQ142" s="200"/>
      <c r="HHR142" s="200"/>
      <c r="HHS142" s="200"/>
      <c r="HHT142" s="200"/>
      <c r="HHU142" s="200"/>
      <c r="HHV142" s="200"/>
      <c r="HHW142" s="200"/>
      <c r="HHX142" s="200"/>
      <c r="HHY142" s="200"/>
      <c r="HHZ142" s="200"/>
      <c r="HIA142" s="200"/>
      <c r="HIB142" s="200"/>
      <c r="HIC142" s="200"/>
      <c r="HID142" s="200"/>
      <c r="HIE142" s="200"/>
      <c r="HIF142" s="200"/>
      <c r="HIG142" s="200"/>
      <c r="HIH142" s="200"/>
      <c r="HII142" s="200"/>
      <c r="HIJ142" s="200"/>
      <c r="HIK142" s="200"/>
      <c r="HIL142" s="200"/>
      <c r="HIM142" s="200"/>
      <c r="HIN142" s="200"/>
      <c r="HIO142" s="200"/>
      <c r="HIP142" s="200"/>
      <c r="HIQ142" s="200"/>
      <c r="HIR142" s="200"/>
      <c r="HIS142" s="200"/>
      <c r="HIT142" s="200"/>
      <c r="HIU142" s="200"/>
      <c r="HIV142" s="200"/>
      <c r="HIW142" s="200"/>
      <c r="HIX142" s="200"/>
      <c r="HIY142" s="200"/>
      <c r="HIZ142" s="200"/>
      <c r="HJA142" s="200"/>
      <c r="HJB142" s="200"/>
      <c r="HJC142" s="200"/>
      <c r="HJD142" s="200"/>
      <c r="HJE142" s="200"/>
      <c r="HJF142" s="200"/>
      <c r="HJG142" s="200"/>
      <c r="HJH142" s="200"/>
      <c r="HJI142" s="200"/>
      <c r="HJJ142" s="200"/>
      <c r="HJK142" s="200"/>
      <c r="HJL142" s="200"/>
      <c r="HJM142" s="200"/>
      <c r="HJN142" s="200"/>
      <c r="HJO142" s="200"/>
      <c r="HJP142" s="200"/>
      <c r="HJQ142" s="200"/>
      <c r="HJR142" s="200"/>
      <c r="HJS142" s="200"/>
      <c r="HJT142" s="200"/>
      <c r="HJU142" s="200"/>
      <c r="HJV142" s="200"/>
      <c r="HJW142" s="200"/>
      <c r="HJX142" s="200"/>
      <c r="HJY142" s="200"/>
      <c r="HJZ142" s="200"/>
      <c r="HKA142" s="200"/>
      <c r="HKB142" s="200"/>
      <c r="HKC142" s="200"/>
      <c r="HKD142" s="200"/>
      <c r="HKE142" s="200"/>
      <c r="HKF142" s="200"/>
      <c r="HKG142" s="200"/>
      <c r="HKH142" s="200"/>
      <c r="HKI142" s="200"/>
      <c r="HKJ142" s="200"/>
      <c r="HKK142" s="200"/>
      <c r="HKL142" s="200"/>
      <c r="HKM142" s="200"/>
      <c r="HKN142" s="200"/>
      <c r="HKO142" s="200"/>
      <c r="HKP142" s="200"/>
      <c r="HKQ142" s="200"/>
      <c r="HKR142" s="200"/>
      <c r="HKS142" s="200"/>
      <c r="HKT142" s="200"/>
      <c r="HKU142" s="200"/>
      <c r="HKV142" s="200"/>
      <c r="HKW142" s="200"/>
      <c r="HKX142" s="200"/>
      <c r="HKY142" s="200"/>
      <c r="HKZ142" s="200"/>
      <c r="HLA142" s="200"/>
      <c r="HLB142" s="200"/>
      <c r="HLC142" s="200"/>
      <c r="HLD142" s="200"/>
      <c r="HLE142" s="200"/>
      <c r="HLF142" s="200"/>
      <c r="HLG142" s="200"/>
      <c r="HLH142" s="200"/>
      <c r="HLI142" s="200"/>
      <c r="HLJ142" s="200"/>
      <c r="HLK142" s="200"/>
      <c r="HLL142" s="200"/>
      <c r="HLM142" s="200"/>
      <c r="HLN142" s="200"/>
      <c r="HLO142" s="200"/>
      <c r="HLP142" s="200"/>
      <c r="HLQ142" s="200"/>
      <c r="HLR142" s="200"/>
      <c r="HLS142" s="200"/>
      <c r="HLT142" s="200"/>
      <c r="HLU142" s="200"/>
      <c r="HLV142" s="200"/>
      <c r="HLW142" s="200"/>
      <c r="HLX142" s="200"/>
      <c r="HLY142" s="200"/>
      <c r="HLZ142" s="200"/>
      <c r="HMA142" s="200"/>
      <c r="HMB142" s="200"/>
      <c r="HMC142" s="200"/>
      <c r="HMD142" s="200"/>
      <c r="HME142" s="200"/>
      <c r="HMF142" s="200"/>
      <c r="HMG142" s="200"/>
      <c r="HMH142" s="200"/>
      <c r="HMI142" s="200"/>
      <c r="HMJ142" s="200"/>
      <c r="HMK142" s="200"/>
      <c r="HML142" s="200"/>
      <c r="HMM142" s="200"/>
      <c r="HMN142" s="200"/>
      <c r="HMO142" s="200"/>
      <c r="HMP142" s="200"/>
      <c r="HMQ142" s="200"/>
      <c r="HMR142" s="200"/>
      <c r="HMS142" s="200"/>
      <c r="HMT142" s="200"/>
      <c r="HMU142" s="200"/>
      <c r="HMV142" s="200"/>
      <c r="HMW142" s="200"/>
      <c r="HMX142" s="200"/>
      <c r="HMY142" s="200"/>
      <c r="HMZ142" s="200"/>
      <c r="HNA142" s="200"/>
      <c r="HNB142" s="200"/>
      <c r="HNC142" s="200"/>
      <c r="HND142" s="200"/>
      <c r="HNE142" s="200"/>
      <c r="HNF142" s="200"/>
      <c r="HNG142" s="200"/>
      <c r="HNH142" s="200"/>
      <c r="HNI142" s="200"/>
      <c r="HNJ142" s="200"/>
      <c r="HNK142" s="200"/>
      <c r="HNL142" s="200"/>
      <c r="HNM142" s="200"/>
      <c r="HNN142" s="200"/>
      <c r="HNO142" s="200"/>
      <c r="HNP142" s="200"/>
      <c r="HNQ142" s="200"/>
      <c r="HNR142" s="200"/>
      <c r="HNS142" s="200"/>
      <c r="HNT142" s="200"/>
      <c r="HNU142" s="200"/>
      <c r="HNV142" s="200"/>
      <c r="HNW142" s="200"/>
      <c r="HNX142" s="200"/>
      <c r="HNY142" s="200"/>
      <c r="HNZ142" s="200"/>
      <c r="HOA142" s="200"/>
      <c r="HOB142" s="200"/>
      <c r="HOC142" s="200"/>
      <c r="HOD142" s="200"/>
      <c r="HOE142" s="200"/>
      <c r="HOF142" s="200"/>
      <c r="HOG142" s="200"/>
      <c r="HOH142" s="200"/>
      <c r="HOI142" s="200"/>
      <c r="HOJ142" s="200"/>
      <c r="HOK142" s="200"/>
      <c r="HOL142" s="200"/>
      <c r="HOM142" s="200"/>
      <c r="HON142" s="200"/>
      <c r="HOO142" s="200"/>
      <c r="HOP142" s="200"/>
      <c r="HOQ142" s="200"/>
      <c r="HOR142" s="200"/>
      <c r="HOS142" s="200"/>
      <c r="HOT142" s="200"/>
      <c r="HOU142" s="200"/>
      <c r="HOV142" s="200"/>
      <c r="HOW142" s="200"/>
      <c r="HOX142" s="200"/>
      <c r="HOY142" s="200"/>
      <c r="HOZ142" s="200"/>
      <c r="HPA142" s="200"/>
      <c r="HPB142" s="200"/>
      <c r="HPC142" s="200"/>
      <c r="HPD142" s="200"/>
      <c r="HPE142" s="200"/>
      <c r="HPF142" s="200"/>
      <c r="HPG142" s="200"/>
      <c r="HPH142" s="200"/>
      <c r="HPI142" s="200"/>
      <c r="HPJ142" s="200"/>
      <c r="HPK142" s="200"/>
      <c r="HPL142" s="200"/>
      <c r="HPM142" s="200"/>
      <c r="HPN142" s="200"/>
      <c r="HPO142" s="200"/>
      <c r="HPP142" s="200"/>
      <c r="HPQ142" s="200"/>
      <c r="HPR142" s="200"/>
      <c r="HPS142" s="200"/>
      <c r="HPT142" s="200"/>
      <c r="HPU142" s="200"/>
      <c r="HPV142" s="200"/>
      <c r="HPW142" s="200"/>
      <c r="HPX142" s="200"/>
      <c r="HPY142" s="200"/>
      <c r="HPZ142" s="200"/>
      <c r="HQA142" s="200"/>
      <c r="HQB142" s="200"/>
      <c r="HQC142" s="200"/>
      <c r="HQD142" s="200"/>
      <c r="HQE142" s="200"/>
      <c r="HQF142" s="200"/>
      <c r="HQG142" s="200"/>
      <c r="HQH142" s="200"/>
      <c r="HQI142" s="200"/>
      <c r="HQJ142" s="200"/>
      <c r="HQK142" s="200"/>
      <c r="HQL142" s="200"/>
      <c r="HQM142" s="200"/>
      <c r="HQN142" s="200"/>
      <c r="HQO142" s="200"/>
      <c r="HQP142" s="200"/>
      <c r="HQQ142" s="200"/>
      <c r="HQR142" s="200"/>
      <c r="HQS142" s="200"/>
      <c r="HQT142" s="200"/>
      <c r="HQU142" s="200"/>
      <c r="HQV142" s="200"/>
      <c r="HQW142" s="200"/>
      <c r="HQX142" s="200"/>
      <c r="HQY142" s="200"/>
      <c r="HQZ142" s="200"/>
      <c r="HRA142" s="200"/>
      <c r="HRB142" s="200"/>
      <c r="HRC142" s="200"/>
      <c r="HRD142" s="200"/>
      <c r="HRE142" s="200"/>
      <c r="HRF142" s="200"/>
      <c r="HRG142" s="200"/>
      <c r="HRH142" s="200"/>
      <c r="HRI142" s="200"/>
      <c r="HRJ142" s="200"/>
      <c r="HRK142" s="200"/>
      <c r="HRL142" s="200"/>
      <c r="HRM142" s="200"/>
      <c r="HRN142" s="200"/>
      <c r="HRO142" s="200"/>
      <c r="HRP142" s="200"/>
      <c r="HRQ142" s="200"/>
      <c r="HRR142" s="200"/>
      <c r="HRS142" s="200"/>
      <c r="HRT142" s="200"/>
      <c r="HRU142" s="200"/>
      <c r="HRV142" s="200"/>
      <c r="HRW142" s="200"/>
      <c r="HRX142" s="200"/>
      <c r="HRY142" s="200"/>
      <c r="HRZ142" s="200"/>
      <c r="HSA142" s="200"/>
      <c r="HSB142" s="200"/>
      <c r="HSC142" s="200"/>
      <c r="HSD142" s="200"/>
      <c r="HSE142" s="200"/>
      <c r="HSF142" s="200"/>
      <c r="HSG142" s="200"/>
      <c r="HSH142" s="200"/>
      <c r="HSI142" s="200"/>
      <c r="HSJ142" s="200"/>
      <c r="HSK142" s="200"/>
      <c r="HSL142" s="200"/>
      <c r="HSM142" s="200"/>
      <c r="HSN142" s="200"/>
      <c r="HSO142" s="200"/>
      <c r="HSP142" s="200"/>
      <c r="HSQ142" s="200"/>
      <c r="HSR142" s="200"/>
      <c r="HSS142" s="200"/>
      <c r="HST142" s="200"/>
      <c r="HSU142" s="200"/>
      <c r="HSV142" s="200"/>
      <c r="HSW142" s="200"/>
      <c r="HSX142" s="200"/>
      <c r="HSY142" s="200"/>
      <c r="HSZ142" s="200"/>
      <c r="HTA142" s="200"/>
      <c r="HTB142" s="200"/>
      <c r="HTC142" s="200"/>
      <c r="HTD142" s="200"/>
      <c r="HTE142" s="200"/>
      <c r="HTF142" s="200"/>
      <c r="HTG142" s="200"/>
      <c r="HTH142" s="200"/>
      <c r="HTI142" s="200"/>
      <c r="HTJ142" s="200"/>
      <c r="HTK142" s="200"/>
      <c r="HTL142" s="200"/>
      <c r="HTM142" s="200"/>
      <c r="HTN142" s="200"/>
      <c r="HTO142" s="200"/>
      <c r="HTP142" s="200"/>
      <c r="HTQ142" s="200"/>
      <c r="HTR142" s="200"/>
      <c r="HTS142" s="200"/>
      <c r="HTT142" s="200"/>
      <c r="HTU142" s="200"/>
      <c r="HTV142" s="200"/>
      <c r="HTW142" s="200"/>
      <c r="HTX142" s="200"/>
      <c r="HTY142" s="200"/>
      <c r="HTZ142" s="200"/>
      <c r="HUA142" s="200"/>
      <c r="HUB142" s="200"/>
      <c r="HUC142" s="200"/>
      <c r="HUD142" s="200"/>
      <c r="HUE142" s="200"/>
      <c r="HUF142" s="200"/>
      <c r="HUG142" s="200"/>
      <c r="HUH142" s="200"/>
      <c r="HUI142" s="200"/>
      <c r="HUJ142" s="200"/>
      <c r="HUK142" s="200"/>
      <c r="HUL142" s="200"/>
      <c r="HUM142" s="200"/>
      <c r="HUN142" s="200"/>
      <c r="HUO142" s="200"/>
      <c r="HUP142" s="200"/>
      <c r="HUQ142" s="200"/>
      <c r="HUR142" s="200"/>
      <c r="HUS142" s="200"/>
      <c r="HUT142" s="200"/>
      <c r="HUU142" s="200"/>
      <c r="HUV142" s="200"/>
      <c r="HUW142" s="200"/>
      <c r="HUX142" s="200"/>
      <c r="HUY142" s="200"/>
      <c r="HUZ142" s="200"/>
      <c r="HVA142" s="200"/>
      <c r="HVB142" s="200"/>
      <c r="HVC142" s="200"/>
      <c r="HVD142" s="200"/>
      <c r="HVE142" s="200"/>
      <c r="HVF142" s="200"/>
      <c r="HVG142" s="200"/>
      <c r="HVH142" s="200"/>
      <c r="HVI142" s="200"/>
      <c r="HVJ142" s="200"/>
      <c r="HVK142" s="200"/>
      <c r="HVL142" s="200"/>
      <c r="HVM142" s="200"/>
      <c r="HVN142" s="200"/>
      <c r="HVO142" s="200"/>
      <c r="HVP142" s="200"/>
      <c r="HVQ142" s="200"/>
      <c r="HVR142" s="200"/>
      <c r="HVS142" s="200"/>
      <c r="HVT142" s="200"/>
      <c r="HVU142" s="200"/>
      <c r="HVV142" s="200"/>
      <c r="HVW142" s="200"/>
      <c r="HVX142" s="200"/>
      <c r="HVY142" s="200"/>
      <c r="HVZ142" s="200"/>
      <c r="HWA142" s="200"/>
      <c r="HWB142" s="200"/>
      <c r="HWC142" s="200"/>
      <c r="HWD142" s="200"/>
      <c r="HWE142" s="200"/>
      <c r="HWF142" s="200"/>
      <c r="HWG142" s="200"/>
      <c r="HWH142" s="200"/>
      <c r="HWI142" s="200"/>
      <c r="HWJ142" s="200"/>
      <c r="HWK142" s="200"/>
      <c r="HWL142" s="200"/>
      <c r="HWM142" s="200"/>
      <c r="HWN142" s="200"/>
      <c r="HWO142" s="200"/>
      <c r="HWP142" s="200"/>
      <c r="HWQ142" s="200"/>
      <c r="HWR142" s="200"/>
      <c r="HWS142" s="200"/>
      <c r="HWT142" s="200"/>
      <c r="HWU142" s="200"/>
      <c r="HWV142" s="200"/>
      <c r="HWW142" s="200"/>
      <c r="HWX142" s="200"/>
      <c r="HWY142" s="200"/>
      <c r="HWZ142" s="200"/>
      <c r="HXA142" s="200"/>
      <c r="HXB142" s="200"/>
      <c r="HXC142" s="200"/>
      <c r="HXD142" s="200"/>
      <c r="HXE142" s="200"/>
      <c r="HXF142" s="200"/>
      <c r="HXG142" s="200"/>
      <c r="HXH142" s="200"/>
      <c r="HXI142" s="200"/>
      <c r="HXJ142" s="200"/>
      <c r="HXK142" s="200"/>
      <c r="HXL142" s="200"/>
      <c r="HXM142" s="200"/>
      <c r="HXN142" s="200"/>
      <c r="HXO142" s="200"/>
      <c r="HXP142" s="200"/>
      <c r="HXQ142" s="200"/>
      <c r="HXR142" s="200"/>
      <c r="HXS142" s="200"/>
      <c r="HXT142" s="200"/>
      <c r="HXU142" s="200"/>
      <c r="HXV142" s="200"/>
      <c r="HXW142" s="200"/>
      <c r="HXX142" s="200"/>
      <c r="HXY142" s="200"/>
      <c r="HXZ142" s="200"/>
      <c r="HYA142" s="200"/>
      <c r="HYB142" s="200"/>
      <c r="HYC142" s="200"/>
      <c r="HYD142" s="200"/>
      <c r="HYE142" s="200"/>
      <c r="HYF142" s="200"/>
      <c r="HYG142" s="200"/>
      <c r="HYH142" s="200"/>
      <c r="HYI142" s="200"/>
      <c r="HYJ142" s="200"/>
      <c r="HYK142" s="200"/>
      <c r="HYL142" s="200"/>
      <c r="HYM142" s="200"/>
      <c r="HYN142" s="200"/>
      <c r="HYO142" s="200"/>
      <c r="HYP142" s="200"/>
      <c r="HYQ142" s="200"/>
      <c r="HYR142" s="200"/>
      <c r="HYS142" s="200"/>
      <c r="HYT142" s="200"/>
      <c r="HYU142" s="200"/>
      <c r="HYV142" s="200"/>
      <c r="HYW142" s="200"/>
      <c r="HYX142" s="200"/>
      <c r="HYY142" s="200"/>
      <c r="HYZ142" s="200"/>
      <c r="HZA142" s="200"/>
      <c r="HZB142" s="200"/>
      <c r="HZC142" s="200"/>
      <c r="HZD142" s="200"/>
      <c r="HZE142" s="200"/>
      <c r="HZF142" s="200"/>
      <c r="HZG142" s="200"/>
      <c r="HZH142" s="200"/>
      <c r="HZI142" s="200"/>
      <c r="HZJ142" s="200"/>
      <c r="HZK142" s="200"/>
      <c r="HZL142" s="200"/>
      <c r="HZM142" s="200"/>
      <c r="HZN142" s="200"/>
      <c r="HZO142" s="200"/>
      <c r="HZP142" s="200"/>
      <c r="HZQ142" s="200"/>
      <c r="HZR142" s="200"/>
      <c r="HZS142" s="200"/>
      <c r="HZT142" s="200"/>
      <c r="HZU142" s="200"/>
      <c r="HZV142" s="200"/>
      <c r="HZW142" s="200"/>
      <c r="HZX142" s="200"/>
      <c r="HZY142" s="200"/>
      <c r="HZZ142" s="200"/>
      <c r="IAA142" s="200"/>
      <c r="IAB142" s="200"/>
      <c r="IAC142" s="200"/>
      <c r="IAD142" s="200"/>
      <c r="IAE142" s="200"/>
      <c r="IAF142" s="200"/>
      <c r="IAG142" s="200"/>
      <c r="IAH142" s="200"/>
      <c r="IAI142" s="200"/>
      <c r="IAJ142" s="200"/>
      <c r="IAK142" s="200"/>
      <c r="IAL142" s="200"/>
      <c r="IAM142" s="200"/>
      <c r="IAN142" s="200"/>
      <c r="IAO142" s="200"/>
      <c r="IAP142" s="200"/>
      <c r="IAQ142" s="200"/>
      <c r="IAR142" s="200"/>
      <c r="IAS142" s="200"/>
      <c r="IAT142" s="200"/>
      <c r="IAU142" s="200"/>
      <c r="IAV142" s="200"/>
      <c r="IAW142" s="200"/>
      <c r="IAX142" s="200"/>
      <c r="IAY142" s="200"/>
      <c r="IAZ142" s="200"/>
      <c r="IBA142" s="200"/>
      <c r="IBB142" s="200"/>
      <c r="IBC142" s="200"/>
      <c r="IBD142" s="200"/>
      <c r="IBE142" s="200"/>
      <c r="IBF142" s="200"/>
      <c r="IBG142" s="200"/>
      <c r="IBH142" s="200"/>
      <c r="IBI142" s="200"/>
      <c r="IBJ142" s="200"/>
      <c r="IBK142" s="200"/>
      <c r="IBL142" s="200"/>
      <c r="IBM142" s="200"/>
      <c r="IBN142" s="200"/>
      <c r="IBO142" s="200"/>
      <c r="IBP142" s="200"/>
      <c r="IBQ142" s="200"/>
      <c r="IBR142" s="200"/>
      <c r="IBS142" s="200"/>
      <c r="IBT142" s="200"/>
      <c r="IBU142" s="200"/>
      <c r="IBV142" s="200"/>
      <c r="IBW142" s="200"/>
      <c r="IBX142" s="200"/>
      <c r="IBY142" s="200"/>
      <c r="IBZ142" s="200"/>
      <c r="ICA142" s="200"/>
      <c r="ICB142" s="200"/>
      <c r="ICC142" s="200"/>
      <c r="ICD142" s="200"/>
      <c r="ICE142" s="200"/>
      <c r="ICF142" s="200"/>
      <c r="ICG142" s="200"/>
      <c r="ICH142" s="200"/>
      <c r="ICI142" s="200"/>
      <c r="ICJ142" s="200"/>
      <c r="ICK142" s="200"/>
      <c r="ICL142" s="200"/>
      <c r="ICM142" s="200"/>
      <c r="ICN142" s="200"/>
      <c r="ICO142" s="200"/>
      <c r="ICP142" s="200"/>
      <c r="ICQ142" s="200"/>
      <c r="ICR142" s="200"/>
      <c r="ICS142" s="200"/>
      <c r="ICT142" s="200"/>
      <c r="ICU142" s="200"/>
      <c r="ICV142" s="200"/>
      <c r="ICW142" s="200"/>
      <c r="ICX142" s="200"/>
      <c r="ICY142" s="200"/>
      <c r="ICZ142" s="200"/>
      <c r="IDA142" s="200"/>
      <c r="IDB142" s="200"/>
      <c r="IDC142" s="200"/>
      <c r="IDD142" s="200"/>
      <c r="IDE142" s="200"/>
      <c r="IDF142" s="200"/>
      <c r="IDG142" s="200"/>
      <c r="IDH142" s="200"/>
      <c r="IDI142" s="200"/>
      <c r="IDJ142" s="200"/>
      <c r="IDK142" s="200"/>
      <c r="IDL142" s="200"/>
      <c r="IDM142" s="200"/>
      <c r="IDN142" s="200"/>
      <c r="IDO142" s="200"/>
      <c r="IDP142" s="200"/>
      <c r="IDQ142" s="200"/>
      <c r="IDR142" s="200"/>
      <c r="IDS142" s="200"/>
      <c r="IDT142" s="200"/>
      <c r="IDU142" s="200"/>
      <c r="IDV142" s="200"/>
      <c r="IDW142" s="200"/>
      <c r="IDX142" s="200"/>
      <c r="IDY142" s="200"/>
      <c r="IDZ142" s="200"/>
      <c r="IEA142" s="200"/>
      <c r="IEB142" s="200"/>
      <c r="IEC142" s="200"/>
      <c r="IED142" s="200"/>
      <c r="IEE142" s="200"/>
      <c r="IEF142" s="200"/>
      <c r="IEG142" s="200"/>
      <c r="IEH142" s="200"/>
      <c r="IEI142" s="200"/>
      <c r="IEJ142" s="200"/>
      <c r="IEK142" s="200"/>
      <c r="IEL142" s="200"/>
      <c r="IEM142" s="200"/>
      <c r="IEN142" s="200"/>
      <c r="IEO142" s="200"/>
      <c r="IEP142" s="200"/>
      <c r="IEQ142" s="200"/>
      <c r="IER142" s="200"/>
      <c r="IES142" s="200"/>
      <c r="IET142" s="200"/>
      <c r="IEU142" s="200"/>
      <c r="IEV142" s="200"/>
      <c r="IEW142" s="200"/>
      <c r="IEX142" s="200"/>
      <c r="IEY142" s="200"/>
      <c r="IEZ142" s="200"/>
      <c r="IFA142" s="200"/>
      <c r="IFB142" s="200"/>
      <c r="IFC142" s="200"/>
      <c r="IFD142" s="200"/>
      <c r="IFE142" s="200"/>
      <c r="IFF142" s="200"/>
      <c r="IFG142" s="200"/>
      <c r="IFH142" s="200"/>
      <c r="IFI142" s="200"/>
      <c r="IFJ142" s="200"/>
      <c r="IFK142" s="200"/>
      <c r="IFL142" s="200"/>
      <c r="IFM142" s="200"/>
      <c r="IFN142" s="200"/>
      <c r="IFO142" s="200"/>
      <c r="IFP142" s="200"/>
      <c r="IFQ142" s="200"/>
      <c r="IFR142" s="200"/>
      <c r="IFS142" s="200"/>
      <c r="IFT142" s="200"/>
      <c r="IFU142" s="200"/>
      <c r="IFV142" s="200"/>
      <c r="IFW142" s="200"/>
      <c r="IFX142" s="200"/>
      <c r="IFY142" s="200"/>
      <c r="IFZ142" s="200"/>
      <c r="IGA142" s="200"/>
      <c r="IGB142" s="200"/>
      <c r="IGC142" s="200"/>
      <c r="IGD142" s="200"/>
      <c r="IGE142" s="200"/>
      <c r="IGF142" s="200"/>
      <c r="IGG142" s="200"/>
      <c r="IGH142" s="200"/>
      <c r="IGI142" s="200"/>
      <c r="IGJ142" s="200"/>
      <c r="IGK142" s="200"/>
      <c r="IGL142" s="200"/>
      <c r="IGM142" s="200"/>
      <c r="IGN142" s="200"/>
      <c r="IGO142" s="200"/>
      <c r="IGP142" s="200"/>
      <c r="IGQ142" s="200"/>
      <c r="IGR142" s="200"/>
      <c r="IGS142" s="200"/>
      <c r="IGT142" s="200"/>
      <c r="IGU142" s="200"/>
      <c r="IGV142" s="200"/>
      <c r="IGW142" s="200"/>
      <c r="IGX142" s="200"/>
      <c r="IGY142" s="200"/>
      <c r="IGZ142" s="200"/>
      <c r="IHA142" s="200"/>
      <c r="IHB142" s="200"/>
      <c r="IHC142" s="200"/>
      <c r="IHD142" s="200"/>
      <c r="IHE142" s="200"/>
      <c r="IHF142" s="200"/>
      <c r="IHG142" s="200"/>
      <c r="IHH142" s="200"/>
      <c r="IHI142" s="200"/>
      <c r="IHJ142" s="200"/>
      <c r="IHK142" s="200"/>
      <c r="IHL142" s="200"/>
      <c r="IHM142" s="200"/>
      <c r="IHN142" s="200"/>
      <c r="IHO142" s="200"/>
      <c r="IHP142" s="200"/>
      <c r="IHQ142" s="200"/>
      <c r="IHR142" s="200"/>
      <c r="IHS142" s="200"/>
      <c r="IHT142" s="200"/>
      <c r="IHU142" s="200"/>
      <c r="IHV142" s="200"/>
      <c r="IHW142" s="200"/>
      <c r="IHX142" s="200"/>
      <c r="IHY142" s="200"/>
      <c r="IHZ142" s="200"/>
      <c r="IIA142" s="200"/>
      <c r="IIB142" s="200"/>
      <c r="IIC142" s="200"/>
      <c r="IID142" s="200"/>
      <c r="IIE142" s="200"/>
      <c r="IIF142" s="200"/>
      <c r="IIG142" s="200"/>
      <c r="IIH142" s="200"/>
      <c r="III142" s="200"/>
      <c r="IIJ142" s="200"/>
      <c r="IIK142" s="200"/>
      <c r="IIL142" s="200"/>
      <c r="IIM142" s="200"/>
      <c r="IIN142" s="200"/>
      <c r="IIO142" s="200"/>
      <c r="IIP142" s="200"/>
      <c r="IIQ142" s="200"/>
      <c r="IIR142" s="200"/>
      <c r="IIS142" s="200"/>
      <c r="IIT142" s="200"/>
      <c r="IIU142" s="200"/>
      <c r="IIV142" s="200"/>
      <c r="IIW142" s="200"/>
      <c r="IIX142" s="200"/>
      <c r="IIY142" s="200"/>
      <c r="IIZ142" s="200"/>
      <c r="IJA142" s="200"/>
      <c r="IJB142" s="200"/>
      <c r="IJC142" s="200"/>
      <c r="IJD142" s="200"/>
      <c r="IJE142" s="200"/>
      <c r="IJF142" s="200"/>
      <c r="IJG142" s="200"/>
      <c r="IJH142" s="200"/>
      <c r="IJI142" s="200"/>
      <c r="IJJ142" s="200"/>
      <c r="IJK142" s="200"/>
      <c r="IJL142" s="200"/>
      <c r="IJM142" s="200"/>
      <c r="IJN142" s="200"/>
      <c r="IJO142" s="200"/>
      <c r="IJP142" s="200"/>
      <c r="IJQ142" s="200"/>
      <c r="IJR142" s="200"/>
      <c r="IJS142" s="200"/>
      <c r="IJT142" s="200"/>
      <c r="IJU142" s="200"/>
      <c r="IJV142" s="200"/>
      <c r="IJW142" s="200"/>
      <c r="IJX142" s="200"/>
      <c r="IJY142" s="200"/>
      <c r="IJZ142" s="200"/>
      <c r="IKA142" s="200"/>
      <c r="IKB142" s="200"/>
      <c r="IKC142" s="200"/>
      <c r="IKD142" s="200"/>
      <c r="IKE142" s="200"/>
      <c r="IKF142" s="200"/>
      <c r="IKG142" s="200"/>
      <c r="IKH142" s="200"/>
      <c r="IKI142" s="200"/>
      <c r="IKJ142" s="200"/>
      <c r="IKK142" s="200"/>
      <c r="IKL142" s="200"/>
      <c r="IKM142" s="200"/>
      <c r="IKN142" s="200"/>
      <c r="IKO142" s="200"/>
      <c r="IKP142" s="200"/>
      <c r="IKQ142" s="200"/>
      <c r="IKR142" s="200"/>
      <c r="IKS142" s="200"/>
      <c r="IKT142" s="200"/>
      <c r="IKU142" s="200"/>
      <c r="IKV142" s="200"/>
      <c r="IKW142" s="200"/>
      <c r="IKX142" s="200"/>
      <c r="IKY142" s="200"/>
      <c r="IKZ142" s="200"/>
      <c r="ILA142" s="200"/>
      <c r="ILB142" s="200"/>
      <c r="ILC142" s="200"/>
      <c r="ILD142" s="200"/>
      <c r="ILE142" s="200"/>
      <c r="ILF142" s="200"/>
      <c r="ILG142" s="200"/>
      <c r="ILH142" s="200"/>
      <c r="ILI142" s="200"/>
      <c r="ILJ142" s="200"/>
      <c r="ILK142" s="200"/>
      <c r="ILL142" s="200"/>
      <c r="ILM142" s="200"/>
      <c r="ILN142" s="200"/>
      <c r="ILO142" s="200"/>
      <c r="ILP142" s="200"/>
      <c r="ILQ142" s="200"/>
      <c r="ILR142" s="200"/>
      <c r="ILS142" s="200"/>
      <c r="ILT142" s="200"/>
      <c r="ILU142" s="200"/>
      <c r="ILV142" s="200"/>
      <c r="ILW142" s="200"/>
      <c r="ILX142" s="200"/>
      <c r="ILY142" s="200"/>
      <c r="ILZ142" s="200"/>
      <c r="IMA142" s="200"/>
      <c r="IMB142" s="200"/>
      <c r="IMC142" s="200"/>
      <c r="IMD142" s="200"/>
      <c r="IME142" s="200"/>
      <c r="IMF142" s="200"/>
      <c r="IMG142" s="200"/>
      <c r="IMH142" s="200"/>
      <c r="IMI142" s="200"/>
      <c r="IMJ142" s="200"/>
      <c r="IMK142" s="200"/>
      <c r="IML142" s="200"/>
      <c r="IMM142" s="200"/>
      <c r="IMN142" s="200"/>
      <c r="IMO142" s="200"/>
      <c r="IMP142" s="200"/>
      <c r="IMQ142" s="200"/>
      <c r="IMR142" s="200"/>
      <c r="IMS142" s="200"/>
      <c r="IMT142" s="200"/>
      <c r="IMU142" s="200"/>
      <c r="IMV142" s="200"/>
      <c r="IMW142" s="200"/>
      <c r="IMX142" s="200"/>
      <c r="IMY142" s="200"/>
      <c r="IMZ142" s="200"/>
      <c r="INA142" s="200"/>
      <c r="INB142" s="200"/>
      <c r="INC142" s="200"/>
      <c r="IND142" s="200"/>
      <c r="INE142" s="200"/>
      <c r="INF142" s="200"/>
      <c r="ING142" s="200"/>
      <c r="INH142" s="200"/>
      <c r="INI142" s="200"/>
      <c r="INJ142" s="200"/>
      <c r="INK142" s="200"/>
      <c r="INL142" s="200"/>
      <c r="INM142" s="200"/>
      <c r="INN142" s="200"/>
      <c r="INO142" s="200"/>
      <c r="INP142" s="200"/>
      <c r="INQ142" s="200"/>
      <c r="INR142" s="200"/>
      <c r="INS142" s="200"/>
      <c r="INT142" s="200"/>
      <c r="INU142" s="200"/>
      <c r="INV142" s="200"/>
      <c r="INW142" s="200"/>
      <c r="INX142" s="200"/>
      <c r="INY142" s="200"/>
      <c r="INZ142" s="200"/>
      <c r="IOA142" s="200"/>
      <c r="IOB142" s="200"/>
      <c r="IOC142" s="200"/>
      <c r="IOD142" s="200"/>
      <c r="IOE142" s="200"/>
      <c r="IOF142" s="200"/>
      <c r="IOG142" s="200"/>
      <c r="IOH142" s="200"/>
      <c r="IOI142" s="200"/>
      <c r="IOJ142" s="200"/>
      <c r="IOK142" s="200"/>
      <c r="IOL142" s="200"/>
      <c r="IOM142" s="200"/>
      <c r="ION142" s="200"/>
      <c r="IOO142" s="200"/>
      <c r="IOP142" s="200"/>
      <c r="IOQ142" s="200"/>
      <c r="IOR142" s="200"/>
      <c r="IOS142" s="200"/>
      <c r="IOT142" s="200"/>
      <c r="IOU142" s="200"/>
      <c r="IOV142" s="200"/>
      <c r="IOW142" s="200"/>
      <c r="IOX142" s="200"/>
      <c r="IOY142" s="200"/>
      <c r="IOZ142" s="200"/>
      <c r="IPA142" s="200"/>
      <c r="IPB142" s="200"/>
      <c r="IPC142" s="200"/>
      <c r="IPD142" s="200"/>
      <c r="IPE142" s="200"/>
      <c r="IPF142" s="200"/>
      <c r="IPG142" s="200"/>
      <c r="IPH142" s="200"/>
      <c r="IPI142" s="200"/>
      <c r="IPJ142" s="200"/>
      <c r="IPK142" s="200"/>
      <c r="IPL142" s="200"/>
      <c r="IPM142" s="200"/>
      <c r="IPN142" s="200"/>
      <c r="IPO142" s="200"/>
      <c r="IPP142" s="200"/>
      <c r="IPQ142" s="200"/>
      <c r="IPR142" s="200"/>
      <c r="IPS142" s="200"/>
      <c r="IPT142" s="200"/>
      <c r="IPU142" s="200"/>
      <c r="IPV142" s="200"/>
      <c r="IPW142" s="200"/>
      <c r="IPX142" s="200"/>
      <c r="IPY142" s="200"/>
      <c r="IPZ142" s="200"/>
      <c r="IQA142" s="200"/>
      <c r="IQB142" s="200"/>
      <c r="IQC142" s="200"/>
      <c r="IQD142" s="200"/>
      <c r="IQE142" s="200"/>
      <c r="IQF142" s="200"/>
      <c r="IQG142" s="200"/>
      <c r="IQH142" s="200"/>
      <c r="IQI142" s="200"/>
      <c r="IQJ142" s="200"/>
      <c r="IQK142" s="200"/>
      <c r="IQL142" s="200"/>
      <c r="IQM142" s="200"/>
      <c r="IQN142" s="200"/>
      <c r="IQO142" s="200"/>
      <c r="IQP142" s="200"/>
      <c r="IQQ142" s="200"/>
      <c r="IQR142" s="200"/>
      <c r="IQS142" s="200"/>
      <c r="IQT142" s="200"/>
      <c r="IQU142" s="200"/>
      <c r="IQV142" s="200"/>
      <c r="IQW142" s="200"/>
      <c r="IQX142" s="200"/>
      <c r="IQY142" s="200"/>
      <c r="IQZ142" s="200"/>
      <c r="IRA142" s="200"/>
      <c r="IRB142" s="200"/>
      <c r="IRC142" s="200"/>
      <c r="IRD142" s="200"/>
      <c r="IRE142" s="200"/>
      <c r="IRF142" s="200"/>
      <c r="IRG142" s="200"/>
      <c r="IRH142" s="200"/>
      <c r="IRI142" s="200"/>
      <c r="IRJ142" s="200"/>
      <c r="IRK142" s="200"/>
      <c r="IRL142" s="200"/>
      <c r="IRM142" s="200"/>
      <c r="IRN142" s="200"/>
      <c r="IRO142" s="200"/>
      <c r="IRP142" s="200"/>
      <c r="IRQ142" s="200"/>
      <c r="IRR142" s="200"/>
      <c r="IRS142" s="200"/>
      <c r="IRT142" s="200"/>
      <c r="IRU142" s="200"/>
      <c r="IRV142" s="200"/>
      <c r="IRW142" s="200"/>
      <c r="IRX142" s="200"/>
      <c r="IRY142" s="200"/>
      <c r="IRZ142" s="200"/>
      <c r="ISA142" s="200"/>
      <c r="ISB142" s="200"/>
      <c r="ISC142" s="200"/>
      <c r="ISD142" s="200"/>
      <c r="ISE142" s="200"/>
      <c r="ISF142" s="200"/>
      <c r="ISG142" s="200"/>
      <c r="ISH142" s="200"/>
      <c r="ISI142" s="200"/>
      <c r="ISJ142" s="200"/>
      <c r="ISK142" s="200"/>
      <c r="ISL142" s="200"/>
      <c r="ISM142" s="200"/>
      <c r="ISN142" s="200"/>
      <c r="ISO142" s="200"/>
      <c r="ISP142" s="200"/>
      <c r="ISQ142" s="200"/>
      <c r="ISR142" s="200"/>
      <c r="ISS142" s="200"/>
      <c r="IST142" s="200"/>
      <c r="ISU142" s="200"/>
      <c r="ISV142" s="200"/>
      <c r="ISW142" s="200"/>
      <c r="ISX142" s="200"/>
      <c r="ISY142" s="200"/>
      <c r="ISZ142" s="200"/>
      <c r="ITA142" s="200"/>
      <c r="ITB142" s="200"/>
      <c r="ITC142" s="200"/>
      <c r="ITD142" s="200"/>
      <c r="ITE142" s="200"/>
      <c r="ITF142" s="200"/>
      <c r="ITG142" s="200"/>
      <c r="ITH142" s="200"/>
      <c r="ITI142" s="200"/>
      <c r="ITJ142" s="200"/>
      <c r="ITK142" s="200"/>
      <c r="ITL142" s="200"/>
      <c r="ITM142" s="200"/>
      <c r="ITN142" s="200"/>
      <c r="ITO142" s="200"/>
      <c r="ITP142" s="200"/>
      <c r="ITQ142" s="200"/>
      <c r="ITR142" s="200"/>
      <c r="ITS142" s="200"/>
      <c r="ITT142" s="200"/>
      <c r="ITU142" s="200"/>
      <c r="ITV142" s="200"/>
      <c r="ITW142" s="200"/>
      <c r="ITX142" s="200"/>
      <c r="ITY142" s="200"/>
      <c r="ITZ142" s="200"/>
      <c r="IUA142" s="200"/>
      <c r="IUB142" s="200"/>
      <c r="IUC142" s="200"/>
      <c r="IUD142" s="200"/>
      <c r="IUE142" s="200"/>
      <c r="IUF142" s="200"/>
      <c r="IUG142" s="200"/>
      <c r="IUH142" s="200"/>
      <c r="IUI142" s="200"/>
      <c r="IUJ142" s="200"/>
      <c r="IUK142" s="200"/>
      <c r="IUL142" s="200"/>
      <c r="IUM142" s="200"/>
      <c r="IUN142" s="200"/>
      <c r="IUO142" s="200"/>
      <c r="IUP142" s="200"/>
      <c r="IUQ142" s="200"/>
      <c r="IUR142" s="200"/>
      <c r="IUS142" s="200"/>
      <c r="IUT142" s="200"/>
      <c r="IUU142" s="200"/>
      <c r="IUV142" s="200"/>
      <c r="IUW142" s="200"/>
      <c r="IUX142" s="200"/>
      <c r="IUY142" s="200"/>
      <c r="IUZ142" s="200"/>
      <c r="IVA142" s="200"/>
      <c r="IVB142" s="200"/>
      <c r="IVC142" s="200"/>
      <c r="IVD142" s="200"/>
      <c r="IVE142" s="200"/>
      <c r="IVF142" s="200"/>
      <c r="IVG142" s="200"/>
      <c r="IVH142" s="200"/>
      <c r="IVI142" s="200"/>
      <c r="IVJ142" s="200"/>
      <c r="IVK142" s="200"/>
      <c r="IVL142" s="200"/>
      <c r="IVM142" s="200"/>
      <c r="IVN142" s="200"/>
      <c r="IVO142" s="200"/>
      <c r="IVP142" s="200"/>
      <c r="IVQ142" s="200"/>
      <c r="IVR142" s="200"/>
      <c r="IVS142" s="200"/>
      <c r="IVT142" s="200"/>
      <c r="IVU142" s="200"/>
      <c r="IVV142" s="200"/>
      <c r="IVW142" s="200"/>
      <c r="IVX142" s="200"/>
      <c r="IVY142" s="200"/>
      <c r="IVZ142" s="200"/>
      <c r="IWA142" s="200"/>
      <c r="IWB142" s="200"/>
      <c r="IWC142" s="200"/>
      <c r="IWD142" s="200"/>
      <c r="IWE142" s="200"/>
      <c r="IWF142" s="200"/>
      <c r="IWG142" s="200"/>
      <c r="IWH142" s="200"/>
      <c r="IWI142" s="200"/>
      <c r="IWJ142" s="200"/>
      <c r="IWK142" s="200"/>
      <c r="IWL142" s="200"/>
      <c r="IWM142" s="200"/>
      <c r="IWN142" s="200"/>
      <c r="IWO142" s="200"/>
      <c r="IWP142" s="200"/>
      <c r="IWQ142" s="200"/>
      <c r="IWR142" s="200"/>
      <c r="IWS142" s="200"/>
      <c r="IWT142" s="200"/>
      <c r="IWU142" s="200"/>
      <c r="IWV142" s="200"/>
      <c r="IWW142" s="200"/>
      <c r="IWX142" s="200"/>
      <c r="IWY142" s="200"/>
      <c r="IWZ142" s="200"/>
      <c r="IXA142" s="200"/>
      <c r="IXB142" s="200"/>
      <c r="IXC142" s="200"/>
      <c r="IXD142" s="200"/>
      <c r="IXE142" s="200"/>
      <c r="IXF142" s="200"/>
      <c r="IXG142" s="200"/>
      <c r="IXH142" s="200"/>
      <c r="IXI142" s="200"/>
      <c r="IXJ142" s="200"/>
      <c r="IXK142" s="200"/>
      <c r="IXL142" s="200"/>
      <c r="IXM142" s="200"/>
      <c r="IXN142" s="200"/>
      <c r="IXO142" s="200"/>
      <c r="IXP142" s="200"/>
      <c r="IXQ142" s="200"/>
      <c r="IXR142" s="200"/>
      <c r="IXS142" s="200"/>
      <c r="IXT142" s="200"/>
      <c r="IXU142" s="200"/>
      <c r="IXV142" s="200"/>
      <c r="IXW142" s="200"/>
      <c r="IXX142" s="200"/>
      <c r="IXY142" s="200"/>
      <c r="IXZ142" s="200"/>
      <c r="IYA142" s="200"/>
      <c r="IYB142" s="200"/>
      <c r="IYC142" s="200"/>
      <c r="IYD142" s="200"/>
      <c r="IYE142" s="200"/>
      <c r="IYF142" s="200"/>
      <c r="IYG142" s="200"/>
      <c r="IYH142" s="200"/>
      <c r="IYI142" s="200"/>
      <c r="IYJ142" s="200"/>
      <c r="IYK142" s="200"/>
      <c r="IYL142" s="200"/>
      <c r="IYM142" s="200"/>
      <c r="IYN142" s="200"/>
      <c r="IYO142" s="200"/>
      <c r="IYP142" s="200"/>
      <c r="IYQ142" s="200"/>
      <c r="IYR142" s="200"/>
      <c r="IYS142" s="200"/>
      <c r="IYT142" s="200"/>
      <c r="IYU142" s="200"/>
      <c r="IYV142" s="200"/>
      <c r="IYW142" s="200"/>
      <c r="IYX142" s="200"/>
      <c r="IYY142" s="200"/>
      <c r="IYZ142" s="200"/>
      <c r="IZA142" s="200"/>
      <c r="IZB142" s="200"/>
      <c r="IZC142" s="200"/>
      <c r="IZD142" s="200"/>
      <c r="IZE142" s="200"/>
      <c r="IZF142" s="200"/>
      <c r="IZG142" s="200"/>
      <c r="IZH142" s="200"/>
      <c r="IZI142" s="200"/>
      <c r="IZJ142" s="200"/>
      <c r="IZK142" s="200"/>
      <c r="IZL142" s="200"/>
      <c r="IZM142" s="200"/>
      <c r="IZN142" s="200"/>
      <c r="IZO142" s="200"/>
      <c r="IZP142" s="200"/>
      <c r="IZQ142" s="200"/>
      <c r="IZR142" s="200"/>
      <c r="IZS142" s="200"/>
      <c r="IZT142" s="200"/>
      <c r="IZU142" s="200"/>
      <c r="IZV142" s="200"/>
      <c r="IZW142" s="200"/>
      <c r="IZX142" s="200"/>
      <c r="IZY142" s="200"/>
      <c r="IZZ142" s="200"/>
      <c r="JAA142" s="200"/>
      <c r="JAB142" s="200"/>
      <c r="JAC142" s="200"/>
      <c r="JAD142" s="200"/>
      <c r="JAE142" s="200"/>
      <c r="JAF142" s="200"/>
      <c r="JAG142" s="200"/>
      <c r="JAH142" s="200"/>
      <c r="JAI142" s="200"/>
      <c r="JAJ142" s="200"/>
      <c r="JAK142" s="200"/>
      <c r="JAL142" s="200"/>
      <c r="JAM142" s="200"/>
      <c r="JAN142" s="200"/>
      <c r="JAO142" s="200"/>
      <c r="JAP142" s="200"/>
      <c r="JAQ142" s="200"/>
      <c r="JAR142" s="200"/>
      <c r="JAS142" s="200"/>
      <c r="JAT142" s="200"/>
      <c r="JAU142" s="200"/>
      <c r="JAV142" s="200"/>
      <c r="JAW142" s="200"/>
      <c r="JAX142" s="200"/>
      <c r="JAY142" s="200"/>
      <c r="JAZ142" s="200"/>
      <c r="JBA142" s="200"/>
      <c r="JBB142" s="200"/>
      <c r="JBC142" s="200"/>
      <c r="JBD142" s="200"/>
      <c r="JBE142" s="200"/>
      <c r="JBF142" s="200"/>
      <c r="JBG142" s="200"/>
      <c r="JBH142" s="200"/>
      <c r="JBI142" s="200"/>
      <c r="JBJ142" s="200"/>
      <c r="JBK142" s="200"/>
      <c r="JBL142" s="200"/>
      <c r="JBM142" s="200"/>
      <c r="JBN142" s="200"/>
      <c r="JBO142" s="200"/>
      <c r="JBP142" s="200"/>
      <c r="JBQ142" s="200"/>
      <c r="JBR142" s="200"/>
      <c r="JBS142" s="200"/>
      <c r="JBT142" s="200"/>
      <c r="JBU142" s="200"/>
      <c r="JBV142" s="200"/>
      <c r="JBW142" s="200"/>
      <c r="JBX142" s="200"/>
      <c r="JBY142" s="200"/>
      <c r="JBZ142" s="200"/>
      <c r="JCA142" s="200"/>
      <c r="JCB142" s="200"/>
      <c r="JCC142" s="200"/>
      <c r="JCD142" s="200"/>
      <c r="JCE142" s="200"/>
      <c r="JCF142" s="200"/>
      <c r="JCG142" s="200"/>
      <c r="JCH142" s="200"/>
      <c r="JCI142" s="200"/>
      <c r="JCJ142" s="200"/>
      <c r="JCK142" s="200"/>
      <c r="JCL142" s="200"/>
      <c r="JCM142" s="200"/>
      <c r="JCN142" s="200"/>
      <c r="JCO142" s="200"/>
      <c r="JCP142" s="200"/>
      <c r="JCQ142" s="200"/>
      <c r="JCR142" s="200"/>
      <c r="JCS142" s="200"/>
      <c r="JCT142" s="200"/>
      <c r="JCU142" s="200"/>
      <c r="JCV142" s="200"/>
      <c r="JCW142" s="200"/>
      <c r="JCX142" s="200"/>
      <c r="JCY142" s="200"/>
      <c r="JCZ142" s="200"/>
      <c r="JDA142" s="200"/>
      <c r="JDB142" s="200"/>
      <c r="JDC142" s="200"/>
      <c r="JDD142" s="200"/>
      <c r="JDE142" s="200"/>
      <c r="JDF142" s="200"/>
      <c r="JDG142" s="200"/>
      <c r="JDH142" s="200"/>
      <c r="JDI142" s="200"/>
      <c r="JDJ142" s="200"/>
      <c r="JDK142" s="200"/>
      <c r="JDL142" s="200"/>
      <c r="JDM142" s="200"/>
      <c r="JDN142" s="200"/>
      <c r="JDO142" s="200"/>
      <c r="JDP142" s="200"/>
      <c r="JDQ142" s="200"/>
      <c r="JDR142" s="200"/>
      <c r="JDS142" s="200"/>
      <c r="JDT142" s="200"/>
      <c r="JDU142" s="200"/>
      <c r="JDV142" s="200"/>
      <c r="JDW142" s="200"/>
      <c r="JDX142" s="200"/>
      <c r="JDY142" s="200"/>
      <c r="JDZ142" s="200"/>
      <c r="JEA142" s="200"/>
      <c r="JEB142" s="200"/>
      <c r="JEC142" s="200"/>
      <c r="JED142" s="200"/>
      <c r="JEE142" s="200"/>
      <c r="JEF142" s="200"/>
      <c r="JEG142" s="200"/>
      <c r="JEH142" s="200"/>
      <c r="JEI142" s="200"/>
      <c r="JEJ142" s="200"/>
      <c r="JEK142" s="200"/>
      <c r="JEL142" s="200"/>
      <c r="JEM142" s="200"/>
      <c r="JEN142" s="200"/>
      <c r="JEO142" s="200"/>
      <c r="JEP142" s="200"/>
      <c r="JEQ142" s="200"/>
      <c r="JER142" s="200"/>
      <c r="JES142" s="200"/>
      <c r="JET142" s="200"/>
      <c r="JEU142" s="200"/>
      <c r="JEV142" s="200"/>
      <c r="JEW142" s="200"/>
      <c r="JEX142" s="200"/>
      <c r="JEY142" s="200"/>
      <c r="JEZ142" s="200"/>
      <c r="JFA142" s="200"/>
      <c r="JFB142" s="200"/>
      <c r="JFC142" s="200"/>
      <c r="JFD142" s="200"/>
      <c r="JFE142" s="200"/>
      <c r="JFF142" s="200"/>
      <c r="JFG142" s="200"/>
      <c r="JFH142" s="200"/>
      <c r="JFI142" s="200"/>
      <c r="JFJ142" s="200"/>
      <c r="JFK142" s="200"/>
      <c r="JFL142" s="200"/>
      <c r="JFM142" s="200"/>
      <c r="JFN142" s="200"/>
      <c r="JFO142" s="200"/>
      <c r="JFP142" s="200"/>
      <c r="JFQ142" s="200"/>
      <c r="JFR142" s="200"/>
      <c r="JFS142" s="200"/>
      <c r="JFT142" s="200"/>
      <c r="JFU142" s="200"/>
      <c r="JFV142" s="200"/>
      <c r="JFW142" s="200"/>
      <c r="JFX142" s="200"/>
      <c r="JFY142" s="200"/>
      <c r="JFZ142" s="200"/>
      <c r="JGA142" s="200"/>
      <c r="JGB142" s="200"/>
      <c r="JGC142" s="200"/>
      <c r="JGD142" s="200"/>
      <c r="JGE142" s="200"/>
      <c r="JGF142" s="200"/>
      <c r="JGG142" s="200"/>
      <c r="JGH142" s="200"/>
      <c r="JGI142" s="200"/>
      <c r="JGJ142" s="200"/>
      <c r="JGK142" s="200"/>
      <c r="JGL142" s="200"/>
      <c r="JGM142" s="200"/>
      <c r="JGN142" s="200"/>
      <c r="JGO142" s="200"/>
      <c r="JGP142" s="200"/>
      <c r="JGQ142" s="200"/>
      <c r="JGR142" s="200"/>
      <c r="JGS142" s="200"/>
      <c r="JGT142" s="200"/>
      <c r="JGU142" s="200"/>
      <c r="JGV142" s="200"/>
      <c r="JGW142" s="200"/>
      <c r="JGX142" s="200"/>
      <c r="JGY142" s="200"/>
      <c r="JGZ142" s="200"/>
      <c r="JHA142" s="200"/>
      <c r="JHB142" s="200"/>
      <c r="JHC142" s="200"/>
      <c r="JHD142" s="200"/>
      <c r="JHE142" s="200"/>
      <c r="JHF142" s="200"/>
      <c r="JHG142" s="200"/>
      <c r="JHH142" s="200"/>
      <c r="JHI142" s="200"/>
      <c r="JHJ142" s="200"/>
      <c r="JHK142" s="200"/>
      <c r="JHL142" s="200"/>
      <c r="JHM142" s="200"/>
      <c r="JHN142" s="200"/>
      <c r="JHO142" s="200"/>
      <c r="JHP142" s="200"/>
      <c r="JHQ142" s="200"/>
      <c r="JHR142" s="200"/>
      <c r="JHS142" s="200"/>
      <c r="JHT142" s="200"/>
      <c r="JHU142" s="200"/>
      <c r="JHV142" s="200"/>
      <c r="JHW142" s="200"/>
      <c r="JHX142" s="200"/>
      <c r="JHY142" s="200"/>
      <c r="JHZ142" s="200"/>
      <c r="JIA142" s="200"/>
      <c r="JIB142" s="200"/>
      <c r="JIC142" s="200"/>
      <c r="JID142" s="200"/>
      <c r="JIE142" s="200"/>
      <c r="JIF142" s="200"/>
      <c r="JIG142" s="200"/>
      <c r="JIH142" s="200"/>
      <c r="JII142" s="200"/>
      <c r="JIJ142" s="200"/>
      <c r="JIK142" s="200"/>
      <c r="JIL142" s="200"/>
      <c r="JIM142" s="200"/>
      <c r="JIN142" s="200"/>
      <c r="JIO142" s="200"/>
      <c r="JIP142" s="200"/>
      <c r="JIQ142" s="200"/>
      <c r="JIR142" s="200"/>
      <c r="JIS142" s="200"/>
      <c r="JIT142" s="200"/>
      <c r="JIU142" s="200"/>
      <c r="JIV142" s="200"/>
      <c r="JIW142" s="200"/>
      <c r="JIX142" s="200"/>
      <c r="JIY142" s="200"/>
      <c r="JIZ142" s="200"/>
      <c r="JJA142" s="200"/>
      <c r="JJB142" s="200"/>
      <c r="JJC142" s="200"/>
      <c r="JJD142" s="200"/>
      <c r="JJE142" s="200"/>
      <c r="JJF142" s="200"/>
      <c r="JJG142" s="200"/>
      <c r="JJH142" s="200"/>
      <c r="JJI142" s="200"/>
      <c r="JJJ142" s="200"/>
      <c r="JJK142" s="200"/>
      <c r="JJL142" s="200"/>
      <c r="JJM142" s="200"/>
      <c r="JJN142" s="200"/>
      <c r="JJO142" s="200"/>
      <c r="JJP142" s="200"/>
      <c r="JJQ142" s="200"/>
      <c r="JJR142" s="200"/>
      <c r="JJS142" s="200"/>
      <c r="JJT142" s="200"/>
      <c r="JJU142" s="200"/>
      <c r="JJV142" s="200"/>
      <c r="JJW142" s="200"/>
      <c r="JJX142" s="200"/>
      <c r="JJY142" s="200"/>
      <c r="JJZ142" s="200"/>
      <c r="JKA142" s="200"/>
      <c r="JKB142" s="200"/>
      <c r="JKC142" s="200"/>
      <c r="JKD142" s="200"/>
      <c r="JKE142" s="200"/>
      <c r="JKF142" s="200"/>
      <c r="JKG142" s="200"/>
      <c r="JKH142" s="200"/>
      <c r="JKI142" s="200"/>
      <c r="JKJ142" s="200"/>
      <c r="JKK142" s="200"/>
      <c r="JKL142" s="200"/>
      <c r="JKM142" s="200"/>
      <c r="JKN142" s="200"/>
      <c r="JKO142" s="200"/>
      <c r="JKP142" s="200"/>
      <c r="JKQ142" s="200"/>
      <c r="JKR142" s="200"/>
      <c r="JKS142" s="200"/>
      <c r="JKT142" s="200"/>
      <c r="JKU142" s="200"/>
      <c r="JKV142" s="200"/>
      <c r="JKW142" s="200"/>
      <c r="JKX142" s="200"/>
      <c r="JKY142" s="200"/>
      <c r="JKZ142" s="200"/>
      <c r="JLA142" s="200"/>
      <c r="JLB142" s="200"/>
      <c r="JLC142" s="200"/>
      <c r="JLD142" s="200"/>
      <c r="JLE142" s="200"/>
      <c r="JLF142" s="200"/>
      <c r="JLG142" s="200"/>
      <c r="JLH142" s="200"/>
      <c r="JLI142" s="200"/>
      <c r="JLJ142" s="200"/>
      <c r="JLK142" s="200"/>
      <c r="JLL142" s="200"/>
      <c r="JLM142" s="200"/>
      <c r="JLN142" s="200"/>
      <c r="JLO142" s="200"/>
      <c r="JLP142" s="200"/>
      <c r="JLQ142" s="200"/>
      <c r="JLR142" s="200"/>
      <c r="JLS142" s="200"/>
      <c r="JLT142" s="200"/>
      <c r="JLU142" s="200"/>
      <c r="JLV142" s="200"/>
      <c r="JLW142" s="200"/>
      <c r="JLX142" s="200"/>
      <c r="JLY142" s="200"/>
      <c r="JLZ142" s="200"/>
      <c r="JMA142" s="200"/>
      <c r="JMB142" s="200"/>
      <c r="JMC142" s="200"/>
      <c r="JMD142" s="200"/>
      <c r="JME142" s="200"/>
      <c r="JMF142" s="200"/>
      <c r="JMG142" s="200"/>
      <c r="JMH142" s="200"/>
      <c r="JMI142" s="200"/>
      <c r="JMJ142" s="200"/>
      <c r="JMK142" s="200"/>
      <c r="JML142" s="200"/>
      <c r="JMM142" s="200"/>
      <c r="JMN142" s="200"/>
      <c r="JMO142" s="200"/>
      <c r="JMP142" s="200"/>
      <c r="JMQ142" s="200"/>
      <c r="JMR142" s="200"/>
      <c r="JMS142" s="200"/>
      <c r="JMT142" s="200"/>
      <c r="JMU142" s="200"/>
      <c r="JMV142" s="200"/>
      <c r="JMW142" s="200"/>
      <c r="JMX142" s="200"/>
      <c r="JMY142" s="200"/>
      <c r="JMZ142" s="200"/>
      <c r="JNA142" s="200"/>
      <c r="JNB142" s="200"/>
      <c r="JNC142" s="200"/>
      <c r="JND142" s="200"/>
      <c r="JNE142" s="200"/>
      <c r="JNF142" s="200"/>
      <c r="JNG142" s="200"/>
      <c r="JNH142" s="200"/>
      <c r="JNI142" s="200"/>
      <c r="JNJ142" s="200"/>
      <c r="JNK142" s="200"/>
      <c r="JNL142" s="200"/>
      <c r="JNM142" s="200"/>
      <c r="JNN142" s="200"/>
      <c r="JNO142" s="200"/>
      <c r="JNP142" s="200"/>
      <c r="JNQ142" s="200"/>
      <c r="JNR142" s="200"/>
      <c r="JNS142" s="200"/>
      <c r="JNT142" s="200"/>
      <c r="JNU142" s="200"/>
      <c r="JNV142" s="200"/>
      <c r="JNW142" s="200"/>
      <c r="JNX142" s="200"/>
      <c r="JNY142" s="200"/>
      <c r="JNZ142" s="200"/>
      <c r="JOA142" s="200"/>
      <c r="JOB142" s="200"/>
      <c r="JOC142" s="200"/>
      <c r="JOD142" s="200"/>
      <c r="JOE142" s="200"/>
      <c r="JOF142" s="200"/>
      <c r="JOG142" s="200"/>
      <c r="JOH142" s="200"/>
      <c r="JOI142" s="200"/>
      <c r="JOJ142" s="200"/>
      <c r="JOK142" s="200"/>
      <c r="JOL142" s="200"/>
      <c r="JOM142" s="200"/>
      <c r="JON142" s="200"/>
      <c r="JOO142" s="200"/>
      <c r="JOP142" s="200"/>
      <c r="JOQ142" s="200"/>
      <c r="JOR142" s="200"/>
      <c r="JOS142" s="200"/>
      <c r="JOT142" s="200"/>
      <c r="JOU142" s="200"/>
      <c r="JOV142" s="200"/>
      <c r="JOW142" s="200"/>
      <c r="JOX142" s="200"/>
      <c r="JOY142" s="200"/>
      <c r="JOZ142" s="200"/>
      <c r="JPA142" s="200"/>
      <c r="JPB142" s="200"/>
      <c r="JPC142" s="200"/>
      <c r="JPD142" s="200"/>
      <c r="JPE142" s="200"/>
      <c r="JPF142" s="200"/>
      <c r="JPG142" s="200"/>
      <c r="JPH142" s="200"/>
      <c r="JPI142" s="200"/>
      <c r="JPJ142" s="200"/>
      <c r="JPK142" s="200"/>
      <c r="JPL142" s="200"/>
      <c r="JPM142" s="200"/>
      <c r="JPN142" s="200"/>
      <c r="JPO142" s="200"/>
      <c r="JPP142" s="200"/>
      <c r="JPQ142" s="200"/>
      <c r="JPR142" s="200"/>
      <c r="JPS142" s="200"/>
      <c r="JPT142" s="200"/>
      <c r="JPU142" s="200"/>
      <c r="JPV142" s="200"/>
      <c r="JPW142" s="200"/>
      <c r="JPX142" s="200"/>
      <c r="JPY142" s="200"/>
      <c r="JPZ142" s="200"/>
      <c r="JQA142" s="200"/>
      <c r="JQB142" s="200"/>
      <c r="JQC142" s="200"/>
      <c r="JQD142" s="200"/>
      <c r="JQE142" s="200"/>
      <c r="JQF142" s="200"/>
      <c r="JQG142" s="200"/>
      <c r="JQH142" s="200"/>
      <c r="JQI142" s="200"/>
      <c r="JQJ142" s="200"/>
      <c r="JQK142" s="200"/>
      <c r="JQL142" s="200"/>
      <c r="JQM142" s="200"/>
      <c r="JQN142" s="200"/>
      <c r="JQO142" s="200"/>
      <c r="JQP142" s="200"/>
      <c r="JQQ142" s="200"/>
      <c r="JQR142" s="200"/>
      <c r="JQS142" s="200"/>
      <c r="JQT142" s="200"/>
      <c r="JQU142" s="200"/>
      <c r="JQV142" s="200"/>
      <c r="JQW142" s="200"/>
      <c r="JQX142" s="200"/>
      <c r="JQY142" s="200"/>
      <c r="JQZ142" s="200"/>
      <c r="JRA142" s="200"/>
      <c r="JRB142" s="200"/>
      <c r="JRC142" s="200"/>
      <c r="JRD142" s="200"/>
      <c r="JRE142" s="200"/>
      <c r="JRF142" s="200"/>
      <c r="JRG142" s="200"/>
      <c r="JRH142" s="200"/>
      <c r="JRI142" s="200"/>
      <c r="JRJ142" s="200"/>
      <c r="JRK142" s="200"/>
      <c r="JRL142" s="200"/>
      <c r="JRM142" s="200"/>
      <c r="JRN142" s="200"/>
      <c r="JRO142" s="200"/>
      <c r="JRP142" s="200"/>
      <c r="JRQ142" s="200"/>
      <c r="JRR142" s="200"/>
      <c r="JRS142" s="200"/>
      <c r="JRT142" s="200"/>
      <c r="JRU142" s="200"/>
      <c r="JRV142" s="200"/>
      <c r="JRW142" s="200"/>
      <c r="JRX142" s="200"/>
      <c r="JRY142" s="200"/>
      <c r="JRZ142" s="200"/>
      <c r="JSA142" s="200"/>
      <c r="JSB142" s="200"/>
      <c r="JSC142" s="200"/>
      <c r="JSD142" s="200"/>
      <c r="JSE142" s="200"/>
      <c r="JSF142" s="200"/>
      <c r="JSG142" s="200"/>
      <c r="JSH142" s="200"/>
      <c r="JSI142" s="200"/>
      <c r="JSJ142" s="200"/>
      <c r="JSK142" s="200"/>
      <c r="JSL142" s="200"/>
      <c r="JSM142" s="200"/>
      <c r="JSN142" s="200"/>
      <c r="JSO142" s="200"/>
      <c r="JSP142" s="200"/>
      <c r="JSQ142" s="200"/>
      <c r="JSR142" s="200"/>
      <c r="JSS142" s="200"/>
      <c r="JST142" s="200"/>
      <c r="JSU142" s="200"/>
      <c r="JSV142" s="200"/>
      <c r="JSW142" s="200"/>
      <c r="JSX142" s="200"/>
      <c r="JSY142" s="200"/>
      <c r="JSZ142" s="200"/>
      <c r="JTA142" s="200"/>
      <c r="JTB142" s="200"/>
      <c r="JTC142" s="200"/>
      <c r="JTD142" s="200"/>
      <c r="JTE142" s="200"/>
      <c r="JTF142" s="200"/>
      <c r="JTG142" s="200"/>
      <c r="JTH142" s="200"/>
      <c r="JTI142" s="200"/>
      <c r="JTJ142" s="200"/>
      <c r="JTK142" s="200"/>
      <c r="JTL142" s="200"/>
      <c r="JTM142" s="200"/>
      <c r="JTN142" s="200"/>
      <c r="JTO142" s="200"/>
      <c r="JTP142" s="200"/>
      <c r="JTQ142" s="200"/>
      <c r="JTR142" s="200"/>
      <c r="JTS142" s="200"/>
      <c r="JTT142" s="200"/>
      <c r="JTU142" s="200"/>
      <c r="JTV142" s="200"/>
      <c r="JTW142" s="200"/>
      <c r="JTX142" s="200"/>
      <c r="JTY142" s="200"/>
      <c r="JTZ142" s="200"/>
      <c r="JUA142" s="200"/>
      <c r="JUB142" s="200"/>
      <c r="JUC142" s="200"/>
      <c r="JUD142" s="200"/>
      <c r="JUE142" s="200"/>
      <c r="JUF142" s="200"/>
      <c r="JUG142" s="200"/>
      <c r="JUH142" s="200"/>
      <c r="JUI142" s="200"/>
      <c r="JUJ142" s="200"/>
      <c r="JUK142" s="200"/>
      <c r="JUL142" s="200"/>
      <c r="JUM142" s="200"/>
      <c r="JUN142" s="200"/>
      <c r="JUO142" s="200"/>
      <c r="JUP142" s="200"/>
      <c r="JUQ142" s="200"/>
      <c r="JUR142" s="200"/>
      <c r="JUS142" s="200"/>
      <c r="JUT142" s="200"/>
      <c r="JUU142" s="200"/>
      <c r="JUV142" s="200"/>
      <c r="JUW142" s="200"/>
      <c r="JUX142" s="200"/>
      <c r="JUY142" s="200"/>
      <c r="JUZ142" s="200"/>
      <c r="JVA142" s="200"/>
      <c r="JVB142" s="200"/>
      <c r="JVC142" s="200"/>
      <c r="JVD142" s="200"/>
      <c r="JVE142" s="200"/>
      <c r="JVF142" s="200"/>
      <c r="JVG142" s="200"/>
      <c r="JVH142" s="200"/>
      <c r="JVI142" s="200"/>
      <c r="JVJ142" s="200"/>
      <c r="JVK142" s="200"/>
      <c r="JVL142" s="200"/>
      <c r="JVM142" s="200"/>
      <c r="JVN142" s="200"/>
      <c r="JVO142" s="200"/>
      <c r="JVP142" s="200"/>
      <c r="JVQ142" s="200"/>
      <c r="JVR142" s="200"/>
      <c r="JVS142" s="200"/>
      <c r="JVT142" s="200"/>
      <c r="JVU142" s="200"/>
      <c r="JVV142" s="200"/>
      <c r="JVW142" s="200"/>
      <c r="JVX142" s="200"/>
      <c r="JVY142" s="200"/>
      <c r="JVZ142" s="200"/>
      <c r="JWA142" s="200"/>
      <c r="JWB142" s="200"/>
      <c r="JWC142" s="200"/>
      <c r="JWD142" s="200"/>
      <c r="JWE142" s="200"/>
      <c r="JWF142" s="200"/>
      <c r="JWG142" s="200"/>
      <c r="JWH142" s="200"/>
      <c r="JWI142" s="200"/>
      <c r="JWJ142" s="200"/>
      <c r="JWK142" s="200"/>
      <c r="JWL142" s="200"/>
      <c r="JWM142" s="200"/>
      <c r="JWN142" s="200"/>
      <c r="JWO142" s="200"/>
      <c r="JWP142" s="200"/>
      <c r="JWQ142" s="200"/>
      <c r="JWR142" s="200"/>
      <c r="JWS142" s="200"/>
      <c r="JWT142" s="200"/>
      <c r="JWU142" s="200"/>
      <c r="JWV142" s="200"/>
      <c r="JWW142" s="200"/>
      <c r="JWX142" s="200"/>
      <c r="JWY142" s="200"/>
      <c r="JWZ142" s="200"/>
      <c r="JXA142" s="200"/>
      <c r="JXB142" s="200"/>
      <c r="JXC142" s="200"/>
      <c r="JXD142" s="200"/>
      <c r="JXE142" s="200"/>
      <c r="JXF142" s="200"/>
      <c r="JXG142" s="200"/>
      <c r="JXH142" s="200"/>
      <c r="JXI142" s="200"/>
      <c r="JXJ142" s="200"/>
      <c r="JXK142" s="200"/>
      <c r="JXL142" s="200"/>
      <c r="JXM142" s="200"/>
      <c r="JXN142" s="200"/>
      <c r="JXO142" s="200"/>
      <c r="JXP142" s="200"/>
      <c r="JXQ142" s="200"/>
      <c r="JXR142" s="200"/>
      <c r="JXS142" s="200"/>
      <c r="JXT142" s="200"/>
      <c r="JXU142" s="200"/>
      <c r="JXV142" s="200"/>
      <c r="JXW142" s="200"/>
      <c r="JXX142" s="200"/>
      <c r="JXY142" s="200"/>
      <c r="JXZ142" s="200"/>
      <c r="JYA142" s="200"/>
      <c r="JYB142" s="200"/>
      <c r="JYC142" s="200"/>
      <c r="JYD142" s="200"/>
      <c r="JYE142" s="200"/>
      <c r="JYF142" s="200"/>
      <c r="JYG142" s="200"/>
      <c r="JYH142" s="200"/>
      <c r="JYI142" s="200"/>
      <c r="JYJ142" s="200"/>
      <c r="JYK142" s="200"/>
      <c r="JYL142" s="200"/>
      <c r="JYM142" s="200"/>
      <c r="JYN142" s="200"/>
      <c r="JYO142" s="200"/>
      <c r="JYP142" s="200"/>
      <c r="JYQ142" s="200"/>
      <c r="JYR142" s="200"/>
      <c r="JYS142" s="200"/>
      <c r="JYT142" s="200"/>
      <c r="JYU142" s="200"/>
      <c r="JYV142" s="200"/>
      <c r="JYW142" s="200"/>
      <c r="JYX142" s="200"/>
      <c r="JYY142" s="200"/>
      <c r="JYZ142" s="200"/>
      <c r="JZA142" s="200"/>
      <c r="JZB142" s="200"/>
      <c r="JZC142" s="200"/>
      <c r="JZD142" s="200"/>
      <c r="JZE142" s="200"/>
      <c r="JZF142" s="200"/>
      <c r="JZG142" s="200"/>
      <c r="JZH142" s="200"/>
      <c r="JZI142" s="200"/>
      <c r="JZJ142" s="200"/>
      <c r="JZK142" s="200"/>
      <c r="JZL142" s="200"/>
      <c r="JZM142" s="200"/>
      <c r="JZN142" s="200"/>
      <c r="JZO142" s="200"/>
      <c r="JZP142" s="200"/>
      <c r="JZQ142" s="200"/>
      <c r="JZR142" s="200"/>
      <c r="JZS142" s="200"/>
      <c r="JZT142" s="200"/>
      <c r="JZU142" s="200"/>
      <c r="JZV142" s="200"/>
      <c r="JZW142" s="200"/>
      <c r="JZX142" s="200"/>
      <c r="JZY142" s="200"/>
      <c r="JZZ142" s="200"/>
      <c r="KAA142" s="200"/>
      <c r="KAB142" s="200"/>
      <c r="KAC142" s="200"/>
      <c r="KAD142" s="200"/>
      <c r="KAE142" s="200"/>
      <c r="KAF142" s="200"/>
      <c r="KAG142" s="200"/>
      <c r="KAH142" s="200"/>
      <c r="KAI142" s="200"/>
      <c r="KAJ142" s="200"/>
      <c r="KAK142" s="200"/>
      <c r="KAL142" s="200"/>
      <c r="KAM142" s="200"/>
      <c r="KAN142" s="200"/>
      <c r="KAO142" s="200"/>
      <c r="KAP142" s="200"/>
      <c r="KAQ142" s="200"/>
      <c r="KAR142" s="200"/>
      <c r="KAS142" s="200"/>
      <c r="KAT142" s="200"/>
      <c r="KAU142" s="200"/>
      <c r="KAV142" s="200"/>
      <c r="KAW142" s="200"/>
      <c r="KAX142" s="200"/>
      <c r="KAY142" s="200"/>
      <c r="KAZ142" s="200"/>
      <c r="KBA142" s="200"/>
      <c r="KBB142" s="200"/>
      <c r="KBC142" s="200"/>
      <c r="KBD142" s="200"/>
      <c r="KBE142" s="200"/>
      <c r="KBF142" s="200"/>
      <c r="KBG142" s="200"/>
      <c r="KBH142" s="200"/>
      <c r="KBI142" s="200"/>
      <c r="KBJ142" s="200"/>
      <c r="KBK142" s="200"/>
      <c r="KBL142" s="200"/>
      <c r="KBM142" s="200"/>
      <c r="KBN142" s="200"/>
      <c r="KBO142" s="200"/>
      <c r="KBP142" s="200"/>
      <c r="KBQ142" s="200"/>
      <c r="KBR142" s="200"/>
      <c r="KBS142" s="200"/>
      <c r="KBT142" s="200"/>
      <c r="KBU142" s="200"/>
      <c r="KBV142" s="200"/>
      <c r="KBW142" s="200"/>
      <c r="KBX142" s="200"/>
      <c r="KBY142" s="200"/>
      <c r="KBZ142" s="200"/>
      <c r="KCA142" s="200"/>
      <c r="KCB142" s="200"/>
      <c r="KCC142" s="200"/>
      <c r="KCD142" s="200"/>
      <c r="KCE142" s="200"/>
      <c r="KCF142" s="200"/>
      <c r="KCG142" s="200"/>
      <c r="KCH142" s="200"/>
      <c r="KCI142" s="200"/>
      <c r="KCJ142" s="200"/>
      <c r="KCK142" s="200"/>
      <c r="KCL142" s="200"/>
      <c r="KCM142" s="200"/>
      <c r="KCN142" s="200"/>
      <c r="KCO142" s="200"/>
      <c r="KCP142" s="200"/>
      <c r="KCQ142" s="200"/>
      <c r="KCR142" s="200"/>
      <c r="KCS142" s="200"/>
      <c r="KCT142" s="200"/>
      <c r="KCU142" s="200"/>
      <c r="KCV142" s="200"/>
      <c r="KCW142" s="200"/>
      <c r="KCX142" s="200"/>
      <c r="KCY142" s="200"/>
      <c r="KCZ142" s="200"/>
      <c r="KDA142" s="200"/>
      <c r="KDB142" s="200"/>
      <c r="KDC142" s="200"/>
      <c r="KDD142" s="200"/>
      <c r="KDE142" s="200"/>
      <c r="KDF142" s="200"/>
      <c r="KDG142" s="200"/>
      <c r="KDH142" s="200"/>
      <c r="KDI142" s="200"/>
      <c r="KDJ142" s="200"/>
      <c r="KDK142" s="200"/>
      <c r="KDL142" s="200"/>
      <c r="KDM142" s="200"/>
      <c r="KDN142" s="200"/>
      <c r="KDO142" s="200"/>
      <c r="KDP142" s="200"/>
      <c r="KDQ142" s="200"/>
      <c r="KDR142" s="200"/>
      <c r="KDS142" s="200"/>
      <c r="KDT142" s="200"/>
      <c r="KDU142" s="200"/>
      <c r="KDV142" s="200"/>
      <c r="KDW142" s="200"/>
      <c r="KDX142" s="200"/>
      <c r="KDY142" s="200"/>
      <c r="KDZ142" s="200"/>
      <c r="KEA142" s="200"/>
      <c r="KEB142" s="200"/>
      <c r="KEC142" s="200"/>
      <c r="KED142" s="200"/>
      <c r="KEE142" s="200"/>
      <c r="KEF142" s="200"/>
      <c r="KEG142" s="200"/>
      <c r="KEH142" s="200"/>
      <c r="KEI142" s="200"/>
      <c r="KEJ142" s="200"/>
      <c r="KEK142" s="200"/>
      <c r="KEL142" s="200"/>
      <c r="KEM142" s="200"/>
      <c r="KEN142" s="200"/>
      <c r="KEO142" s="200"/>
      <c r="KEP142" s="200"/>
      <c r="KEQ142" s="200"/>
      <c r="KER142" s="200"/>
      <c r="KES142" s="200"/>
      <c r="KET142" s="200"/>
      <c r="KEU142" s="200"/>
      <c r="KEV142" s="200"/>
      <c r="KEW142" s="200"/>
      <c r="KEX142" s="200"/>
      <c r="KEY142" s="200"/>
      <c r="KEZ142" s="200"/>
      <c r="KFA142" s="200"/>
      <c r="KFB142" s="200"/>
      <c r="KFC142" s="200"/>
      <c r="KFD142" s="200"/>
      <c r="KFE142" s="200"/>
      <c r="KFF142" s="200"/>
      <c r="KFG142" s="200"/>
      <c r="KFH142" s="200"/>
      <c r="KFI142" s="200"/>
      <c r="KFJ142" s="200"/>
      <c r="KFK142" s="200"/>
      <c r="KFL142" s="200"/>
      <c r="KFM142" s="200"/>
      <c r="KFN142" s="200"/>
      <c r="KFO142" s="200"/>
      <c r="KFP142" s="200"/>
      <c r="KFQ142" s="200"/>
      <c r="KFR142" s="200"/>
      <c r="KFS142" s="200"/>
      <c r="KFT142" s="200"/>
      <c r="KFU142" s="200"/>
      <c r="KFV142" s="200"/>
      <c r="KFW142" s="200"/>
      <c r="KFX142" s="200"/>
      <c r="KFY142" s="200"/>
      <c r="KFZ142" s="200"/>
      <c r="KGA142" s="200"/>
      <c r="KGB142" s="200"/>
      <c r="KGC142" s="200"/>
      <c r="KGD142" s="200"/>
      <c r="KGE142" s="200"/>
      <c r="KGF142" s="200"/>
      <c r="KGG142" s="200"/>
      <c r="KGH142" s="200"/>
      <c r="KGI142" s="200"/>
      <c r="KGJ142" s="200"/>
      <c r="KGK142" s="200"/>
      <c r="KGL142" s="200"/>
      <c r="KGM142" s="200"/>
      <c r="KGN142" s="200"/>
      <c r="KGO142" s="200"/>
      <c r="KGP142" s="200"/>
      <c r="KGQ142" s="200"/>
      <c r="KGR142" s="200"/>
      <c r="KGS142" s="200"/>
      <c r="KGT142" s="200"/>
      <c r="KGU142" s="200"/>
      <c r="KGV142" s="200"/>
      <c r="KGW142" s="200"/>
      <c r="KGX142" s="200"/>
      <c r="KGY142" s="200"/>
      <c r="KGZ142" s="200"/>
      <c r="KHA142" s="200"/>
      <c r="KHB142" s="200"/>
      <c r="KHC142" s="200"/>
      <c r="KHD142" s="200"/>
      <c r="KHE142" s="200"/>
      <c r="KHF142" s="200"/>
      <c r="KHG142" s="200"/>
      <c r="KHH142" s="200"/>
      <c r="KHI142" s="200"/>
      <c r="KHJ142" s="200"/>
      <c r="KHK142" s="200"/>
      <c r="KHL142" s="200"/>
      <c r="KHM142" s="200"/>
      <c r="KHN142" s="200"/>
      <c r="KHO142" s="200"/>
      <c r="KHP142" s="200"/>
      <c r="KHQ142" s="200"/>
      <c r="KHR142" s="200"/>
      <c r="KHS142" s="200"/>
      <c r="KHT142" s="200"/>
      <c r="KHU142" s="200"/>
      <c r="KHV142" s="200"/>
      <c r="KHW142" s="200"/>
      <c r="KHX142" s="200"/>
      <c r="KHY142" s="200"/>
      <c r="KHZ142" s="200"/>
      <c r="KIA142" s="200"/>
      <c r="KIB142" s="200"/>
      <c r="KIC142" s="200"/>
      <c r="KID142" s="200"/>
      <c r="KIE142" s="200"/>
      <c r="KIF142" s="200"/>
      <c r="KIG142" s="200"/>
      <c r="KIH142" s="200"/>
      <c r="KII142" s="200"/>
      <c r="KIJ142" s="200"/>
      <c r="KIK142" s="200"/>
      <c r="KIL142" s="200"/>
      <c r="KIM142" s="200"/>
      <c r="KIN142" s="200"/>
      <c r="KIO142" s="200"/>
      <c r="KIP142" s="200"/>
      <c r="KIQ142" s="200"/>
      <c r="KIR142" s="200"/>
      <c r="KIS142" s="200"/>
      <c r="KIT142" s="200"/>
      <c r="KIU142" s="200"/>
      <c r="KIV142" s="200"/>
      <c r="KIW142" s="200"/>
      <c r="KIX142" s="200"/>
      <c r="KIY142" s="200"/>
      <c r="KIZ142" s="200"/>
      <c r="KJA142" s="200"/>
      <c r="KJB142" s="200"/>
      <c r="KJC142" s="200"/>
      <c r="KJD142" s="200"/>
      <c r="KJE142" s="200"/>
      <c r="KJF142" s="200"/>
      <c r="KJG142" s="200"/>
      <c r="KJH142" s="200"/>
      <c r="KJI142" s="200"/>
      <c r="KJJ142" s="200"/>
      <c r="KJK142" s="200"/>
      <c r="KJL142" s="200"/>
      <c r="KJM142" s="200"/>
      <c r="KJN142" s="200"/>
      <c r="KJO142" s="200"/>
      <c r="KJP142" s="200"/>
      <c r="KJQ142" s="200"/>
      <c r="KJR142" s="200"/>
      <c r="KJS142" s="200"/>
      <c r="KJT142" s="200"/>
      <c r="KJU142" s="200"/>
      <c r="KJV142" s="200"/>
      <c r="KJW142" s="200"/>
      <c r="KJX142" s="200"/>
      <c r="KJY142" s="200"/>
      <c r="KJZ142" s="200"/>
      <c r="KKA142" s="200"/>
      <c r="KKB142" s="200"/>
      <c r="KKC142" s="200"/>
      <c r="KKD142" s="200"/>
      <c r="KKE142" s="200"/>
      <c r="KKF142" s="200"/>
      <c r="KKG142" s="200"/>
      <c r="KKH142" s="200"/>
      <c r="KKI142" s="200"/>
      <c r="KKJ142" s="200"/>
      <c r="KKK142" s="200"/>
      <c r="KKL142" s="200"/>
      <c r="KKM142" s="200"/>
      <c r="KKN142" s="200"/>
      <c r="KKO142" s="200"/>
      <c r="KKP142" s="200"/>
      <c r="KKQ142" s="200"/>
      <c r="KKR142" s="200"/>
      <c r="KKS142" s="200"/>
      <c r="KKT142" s="200"/>
      <c r="KKU142" s="200"/>
      <c r="KKV142" s="200"/>
      <c r="KKW142" s="200"/>
      <c r="KKX142" s="200"/>
      <c r="KKY142" s="200"/>
      <c r="KKZ142" s="200"/>
      <c r="KLA142" s="200"/>
      <c r="KLB142" s="200"/>
      <c r="KLC142" s="200"/>
      <c r="KLD142" s="200"/>
      <c r="KLE142" s="200"/>
      <c r="KLF142" s="200"/>
      <c r="KLG142" s="200"/>
      <c r="KLH142" s="200"/>
      <c r="KLI142" s="200"/>
      <c r="KLJ142" s="200"/>
      <c r="KLK142" s="200"/>
      <c r="KLL142" s="200"/>
      <c r="KLM142" s="200"/>
      <c r="KLN142" s="200"/>
      <c r="KLO142" s="200"/>
      <c r="KLP142" s="200"/>
      <c r="KLQ142" s="200"/>
      <c r="KLR142" s="200"/>
      <c r="KLS142" s="200"/>
      <c r="KLT142" s="200"/>
      <c r="KLU142" s="200"/>
      <c r="KLV142" s="200"/>
      <c r="KLW142" s="200"/>
      <c r="KLX142" s="200"/>
      <c r="KLY142" s="200"/>
      <c r="KLZ142" s="200"/>
      <c r="KMA142" s="200"/>
      <c r="KMB142" s="200"/>
      <c r="KMC142" s="200"/>
      <c r="KMD142" s="200"/>
      <c r="KME142" s="200"/>
      <c r="KMF142" s="200"/>
      <c r="KMG142" s="200"/>
      <c r="KMH142" s="200"/>
      <c r="KMI142" s="200"/>
      <c r="KMJ142" s="200"/>
      <c r="KMK142" s="200"/>
      <c r="KML142" s="200"/>
      <c r="KMM142" s="200"/>
      <c r="KMN142" s="200"/>
      <c r="KMO142" s="200"/>
      <c r="KMP142" s="200"/>
      <c r="KMQ142" s="200"/>
      <c r="KMR142" s="200"/>
      <c r="KMS142" s="200"/>
      <c r="KMT142" s="200"/>
      <c r="KMU142" s="200"/>
      <c r="KMV142" s="200"/>
      <c r="KMW142" s="200"/>
      <c r="KMX142" s="200"/>
      <c r="KMY142" s="200"/>
      <c r="KMZ142" s="200"/>
      <c r="KNA142" s="200"/>
      <c r="KNB142" s="200"/>
      <c r="KNC142" s="200"/>
      <c r="KND142" s="200"/>
      <c r="KNE142" s="200"/>
      <c r="KNF142" s="200"/>
      <c r="KNG142" s="200"/>
      <c r="KNH142" s="200"/>
      <c r="KNI142" s="200"/>
      <c r="KNJ142" s="200"/>
      <c r="KNK142" s="200"/>
      <c r="KNL142" s="200"/>
      <c r="KNM142" s="200"/>
      <c r="KNN142" s="200"/>
      <c r="KNO142" s="200"/>
      <c r="KNP142" s="200"/>
      <c r="KNQ142" s="200"/>
      <c r="KNR142" s="200"/>
      <c r="KNS142" s="200"/>
      <c r="KNT142" s="200"/>
      <c r="KNU142" s="200"/>
      <c r="KNV142" s="200"/>
      <c r="KNW142" s="200"/>
      <c r="KNX142" s="200"/>
      <c r="KNY142" s="200"/>
      <c r="KNZ142" s="200"/>
      <c r="KOA142" s="200"/>
      <c r="KOB142" s="200"/>
      <c r="KOC142" s="200"/>
      <c r="KOD142" s="200"/>
      <c r="KOE142" s="200"/>
      <c r="KOF142" s="200"/>
      <c r="KOG142" s="200"/>
      <c r="KOH142" s="200"/>
      <c r="KOI142" s="200"/>
      <c r="KOJ142" s="200"/>
      <c r="KOK142" s="200"/>
      <c r="KOL142" s="200"/>
      <c r="KOM142" s="200"/>
      <c r="KON142" s="200"/>
      <c r="KOO142" s="200"/>
      <c r="KOP142" s="200"/>
      <c r="KOQ142" s="200"/>
      <c r="KOR142" s="200"/>
      <c r="KOS142" s="200"/>
      <c r="KOT142" s="200"/>
      <c r="KOU142" s="200"/>
      <c r="KOV142" s="200"/>
      <c r="KOW142" s="200"/>
      <c r="KOX142" s="200"/>
      <c r="KOY142" s="200"/>
      <c r="KOZ142" s="200"/>
      <c r="KPA142" s="200"/>
      <c r="KPB142" s="200"/>
      <c r="KPC142" s="200"/>
      <c r="KPD142" s="200"/>
      <c r="KPE142" s="200"/>
      <c r="KPF142" s="200"/>
      <c r="KPG142" s="200"/>
      <c r="KPH142" s="200"/>
      <c r="KPI142" s="200"/>
      <c r="KPJ142" s="200"/>
      <c r="KPK142" s="200"/>
      <c r="KPL142" s="200"/>
      <c r="KPM142" s="200"/>
      <c r="KPN142" s="200"/>
      <c r="KPO142" s="200"/>
      <c r="KPP142" s="200"/>
      <c r="KPQ142" s="200"/>
      <c r="KPR142" s="200"/>
      <c r="KPS142" s="200"/>
      <c r="KPT142" s="200"/>
      <c r="KPU142" s="200"/>
      <c r="KPV142" s="200"/>
      <c r="KPW142" s="200"/>
      <c r="KPX142" s="200"/>
      <c r="KPY142" s="200"/>
      <c r="KPZ142" s="200"/>
      <c r="KQA142" s="200"/>
      <c r="KQB142" s="200"/>
      <c r="KQC142" s="200"/>
      <c r="KQD142" s="200"/>
      <c r="KQE142" s="200"/>
      <c r="KQF142" s="200"/>
      <c r="KQG142" s="200"/>
      <c r="KQH142" s="200"/>
      <c r="KQI142" s="200"/>
      <c r="KQJ142" s="200"/>
      <c r="KQK142" s="200"/>
      <c r="KQL142" s="200"/>
      <c r="KQM142" s="200"/>
      <c r="KQN142" s="200"/>
      <c r="KQO142" s="200"/>
      <c r="KQP142" s="200"/>
      <c r="KQQ142" s="200"/>
      <c r="KQR142" s="200"/>
      <c r="KQS142" s="200"/>
      <c r="KQT142" s="200"/>
      <c r="KQU142" s="200"/>
      <c r="KQV142" s="200"/>
      <c r="KQW142" s="200"/>
      <c r="KQX142" s="200"/>
      <c r="KQY142" s="200"/>
      <c r="KQZ142" s="200"/>
      <c r="KRA142" s="200"/>
      <c r="KRB142" s="200"/>
      <c r="KRC142" s="200"/>
      <c r="KRD142" s="200"/>
      <c r="KRE142" s="200"/>
      <c r="KRF142" s="200"/>
      <c r="KRG142" s="200"/>
      <c r="KRH142" s="200"/>
      <c r="KRI142" s="200"/>
      <c r="KRJ142" s="200"/>
      <c r="KRK142" s="200"/>
      <c r="KRL142" s="200"/>
      <c r="KRM142" s="200"/>
      <c r="KRN142" s="200"/>
      <c r="KRO142" s="200"/>
      <c r="KRP142" s="200"/>
      <c r="KRQ142" s="200"/>
      <c r="KRR142" s="200"/>
      <c r="KRS142" s="200"/>
      <c r="KRT142" s="200"/>
      <c r="KRU142" s="200"/>
      <c r="KRV142" s="200"/>
      <c r="KRW142" s="200"/>
      <c r="KRX142" s="200"/>
      <c r="KRY142" s="200"/>
      <c r="KRZ142" s="200"/>
      <c r="KSA142" s="200"/>
      <c r="KSB142" s="200"/>
      <c r="KSC142" s="200"/>
      <c r="KSD142" s="200"/>
      <c r="KSE142" s="200"/>
      <c r="KSF142" s="200"/>
      <c r="KSG142" s="200"/>
      <c r="KSH142" s="200"/>
      <c r="KSI142" s="200"/>
      <c r="KSJ142" s="200"/>
      <c r="KSK142" s="200"/>
      <c r="KSL142" s="200"/>
      <c r="KSM142" s="200"/>
      <c r="KSN142" s="200"/>
      <c r="KSO142" s="200"/>
      <c r="KSP142" s="200"/>
      <c r="KSQ142" s="200"/>
      <c r="KSR142" s="200"/>
      <c r="KSS142" s="200"/>
      <c r="KST142" s="200"/>
      <c r="KSU142" s="200"/>
      <c r="KSV142" s="200"/>
      <c r="KSW142" s="200"/>
      <c r="KSX142" s="200"/>
      <c r="KSY142" s="200"/>
      <c r="KSZ142" s="200"/>
      <c r="KTA142" s="200"/>
      <c r="KTB142" s="200"/>
      <c r="KTC142" s="200"/>
      <c r="KTD142" s="200"/>
      <c r="KTE142" s="200"/>
      <c r="KTF142" s="200"/>
      <c r="KTG142" s="200"/>
      <c r="KTH142" s="200"/>
      <c r="KTI142" s="200"/>
      <c r="KTJ142" s="200"/>
      <c r="KTK142" s="200"/>
      <c r="KTL142" s="200"/>
      <c r="KTM142" s="200"/>
      <c r="KTN142" s="200"/>
      <c r="KTO142" s="200"/>
      <c r="KTP142" s="200"/>
      <c r="KTQ142" s="200"/>
      <c r="KTR142" s="200"/>
      <c r="KTS142" s="200"/>
      <c r="KTT142" s="200"/>
      <c r="KTU142" s="200"/>
      <c r="KTV142" s="200"/>
      <c r="KTW142" s="200"/>
      <c r="KTX142" s="200"/>
      <c r="KTY142" s="200"/>
      <c r="KTZ142" s="200"/>
      <c r="KUA142" s="200"/>
      <c r="KUB142" s="200"/>
      <c r="KUC142" s="200"/>
      <c r="KUD142" s="200"/>
      <c r="KUE142" s="200"/>
      <c r="KUF142" s="200"/>
      <c r="KUG142" s="200"/>
      <c r="KUH142" s="200"/>
      <c r="KUI142" s="200"/>
      <c r="KUJ142" s="200"/>
      <c r="KUK142" s="200"/>
      <c r="KUL142" s="200"/>
      <c r="KUM142" s="200"/>
      <c r="KUN142" s="200"/>
      <c r="KUO142" s="200"/>
      <c r="KUP142" s="200"/>
      <c r="KUQ142" s="200"/>
      <c r="KUR142" s="200"/>
      <c r="KUS142" s="200"/>
      <c r="KUT142" s="200"/>
      <c r="KUU142" s="200"/>
      <c r="KUV142" s="200"/>
      <c r="KUW142" s="200"/>
      <c r="KUX142" s="200"/>
      <c r="KUY142" s="200"/>
      <c r="KUZ142" s="200"/>
      <c r="KVA142" s="200"/>
      <c r="KVB142" s="200"/>
      <c r="KVC142" s="200"/>
      <c r="KVD142" s="200"/>
      <c r="KVE142" s="200"/>
      <c r="KVF142" s="200"/>
      <c r="KVG142" s="200"/>
      <c r="KVH142" s="200"/>
      <c r="KVI142" s="200"/>
      <c r="KVJ142" s="200"/>
      <c r="KVK142" s="200"/>
      <c r="KVL142" s="200"/>
      <c r="KVM142" s="200"/>
      <c r="KVN142" s="200"/>
      <c r="KVO142" s="200"/>
      <c r="KVP142" s="200"/>
      <c r="KVQ142" s="200"/>
      <c r="KVR142" s="200"/>
      <c r="KVS142" s="200"/>
      <c r="KVT142" s="200"/>
      <c r="KVU142" s="200"/>
      <c r="KVV142" s="200"/>
      <c r="KVW142" s="200"/>
      <c r="KVX142" s="200"/>
      <c r="KVY142" s="200"/>
      <c r="KVZ142" s="200"/>
      <c r="KWA142" s="200"/>
      <c r="KWB142" s="200"/>
      <c r="KWC142" s="200"/>
      <c r="KWD142" s="200"/>
      <c r="KWE142" s="200"/>
      <c r="KWF142" s="200"/>
      <c r="KWG142" s="200"/>
      <c r="KWH142" s="200"/>
      <c r="KWI142" s="200"/>
      <c r="KWJ142" s="200"/>
      <c r="KWK142" s="200"/>
      <c r="KWL142" s="200"/>
      <c r="KWM142" s="200"/>
      <c r="KWN142" s="200"/>
      <c r="KWO142" s="200"/>
      <c r="KWP142" s="200"/>
      <c r="KWQ142" s="200"/>
      <c r="KWR142" s="200"/>
      <c r="KWS142" s="200"/>
      <c r="KWT142" s="200"/>
      <c r="KWU142" s="200"/>
      <c r="KWV142" s="200"/>
      <c r="KWW142" s="200"/>
      <c r="KWX142" s="200"/>
      <c r="KWY142" s="200"/>
      <c r="KWZ142" s="200"/>
      <c r="KXA142" s="200"/>
      <c r="KXB142" s="200"/>
      <c r="KXC142" s="200"/>
      <c r="KXD142" s="200"/>
      <c r="KXE142" s="200"/>
      <c r="KXF142" s="200"/>
      <c r="KXG142" s="200"/>
      <c r="KXH142" s="200"/>
      <c r="KXI142" s="200"/>
      <c r="KXJ142" s="200"/>
      <c r="KXK142" s="200"/>
      <c r="KXL142" s="200"/>
      <c r="KXM142" s="200"/>
      <c r="KXN142" s="200"/>
      <c r="KXO142" s="200"/>
      <c r="KXP142" s="200"/>
      <c r="KXQ142" s="200"/>
      <c r="KXR142" s="200"/>
      <c r="KXS142" s="200"/>
      <c r="KXT142" s="200"/>
      <c r="KXU142" s="200"/>
      <c r="KXV142" s="200"/>
      <c r="KXW142" s="200"/>
      <c r="KXX142" s="200"/>
      <c r="KXY142" s="200"/>
      <c r="KXZ142" s="200"/>
      <c r="KYA142" s="200"/>
      <c r="KYB142" s="200"/>
      <c r="KYC142" s="200"/>
      <c r="KYD142" s="200"/>
      <c r="KYE142" s="200"/>
      <c r="KYF142" s="200"/>
      <c r="KYG142" s="200"/>
      <c r="KYH142" s="200"/>
      <c r="KYI142" s="200"/>
      <c r="KYJ142" s="200"/>
      <c r="KYK142" s="200"/>
      <c r="KYL142" s="200"/>
      <c r="KYM142" s="200"/>
      <c r="KYN142" s="200"/>
      <c r="KYO142" s="200"/>
      <c r="KYP142" s="200"/>
      <c r="KYQ142" s="200"/>
      <c r="KYR142" s="200"/>
      <c r="KYS142" s="200"/>
      <c r="KYT142" s="200"/>
      <c r="KYU142" s="200"/>
      <c r="KYV142" s="200"/>
      <c r="KYW142" s="200"/>
      <c r="KYX142" s="200"/>
      <c r="KYY142" s="200"/>
      <c r="KYZ142" s="200"/>
      <c r="KZA142" s="200"/>
      <c r="KZB142" s="200"/>
      <c r="KZC142" s="200"/>
      <c r="KZD142" s="200"/>
      <c r="KZE142" s="200"/>
      <c r="KZF142" s="200"/>
      <c r="KZG142" s="200"/>
      <c r="KZH142" s="200"/>
      <c r="KZI142" s="200"/>
      <c r="KZJ142" s="200"/>
      <c r="KZK142" s="200"/>
      <c r="KZL142" s="200"/>
      <c r="KZM142" s="200"/>
      <c r="KZN142" s="200"/>
      <c r="KZO142" s="200"/>
      <c r="KZP142" s="200"/>
      <c r="KZQ142" s="200"/>
      <c r="KZR142" s="200"/>
      <c r="KZS142" s="200"/>
      <c r="KZT142" s="200"/>
      <c r="KZU142" s="200"/>
      <c r="KZV142" s="200"/>
      <c r="KZW142" s="200"/>
      <c r="KZX142" s="200"/>
      <c r="KZY142" s="200"/>
      <c r="KZZ142" s="200"/>
      <c r="LAA142" s="200"/>
      <c r="LAB142" s="200"/>
      <c r="LAC142" s="200"/>
      <c r="LAD142" s="200"/>
      <c r="LAE142" s="200"/>
      <c r="LAF142" s="200"/>
      <c r="LAG142" s="200"/>
      <c r="LAH142" s="200"/>
      <c r="LAI142" s="200"/>
      <c r="LAJ142" s="200"/>
      <c r="LAK142" s="200"/>
      <c r="LAL142" s="200"/>
      <c r="LAM142" s="200"/>
      <c r="LAN142" s="200"/>
      <c r="LAO142" s="200"/>
      <c r="LAP142" s="200"/>
      <c r="LAQ142" s="200"/>
      <c r="LAR142" s="200"/>
      <c r="LAS142" s="200"/>
      <c r="LAT142" s="200"/>
      <c r="LAU142" s="200"/>
      <c r="LAV142" s="200"/>
      <c r="LAW142" s="200"/>
      <c r="LAX142" s="200"/>
      <c r="LAY142" s="200"/>
      <c r="LAZ142" s="200"/>
      <c r="LBA142" s="200"/>
      <c r="LBB142" s="200"/>
      <c r="LBC142" s="200"/>
      <c r="LBD142" s="200"/>
      <c r="LBE142" s="200"/>
      <c r="LBF142" s="200"/>
      <c r="LBG142" s="200"/>
      <c r="LBH142" s="200"/>
      <c r="LBI142" s="200"/>
      <c r="LBJ142" s="200"/>
      <c r="LBK142" s="200"/>
      <c r="LBL142" s="200"/>
      <c r="LBM142" s="200"/>
      <c r="LBN142" s="200"/>
      <c r="LBO142" s="200"/>
      <c r="LBP142" s="200"/>
      <c r="LBQ142" s="200"/>
      <c r="LBR142" s="200"/>
      <c r="LBS142" s="200"/>
      <c r="LBT142" s="200"/>
      <c r="LBU142" s="200"/>
      <c r="LBV142" s="200"/>
      <c r="LBW142" s="200"/>
      <c r="LBX142" s="200"/>
      <c r="LBY142" s="200"/>
      <c r="LBZ142" s="200"/>
      <c r="LCA142" s="200"/>
      <c r="LCB142" s="200"/>
      <c r="LCC142" s="200"/>
      <c r="LCD142" s="200"/>
      <c r="LCE142" s="200"/>
      <c r="LCF142" s="200"/>
      <c r="LCG142" s="200"/>
      <c r="LCH142" s="200"/>
      <c r="LCI142" s="200"/>
      <c r="LCJ142" s="200"/>
      <c r="LCK142" s="200"/>
      <c r="LCL142" s="200"/>
      <c r="LCM142" s="200"/>
      <c r="LCN142" s="200"/>
      <c r="LCO142" s="200"/>
      <c r="LCP142" s="200"/>
      <c r="LCQ142" s="200"/>
      <c r="LCR142" s="200"/>
      <c r="LCS142" s="200"/>
      <c r="LCT142" s="200"/>
      <c r="LCU142" s="200"/>
      <c r="LCV142" s="200"/>
      <c r="LCW142" s="200"/>
      <c r="LCX142" s="200"/>
      <c r="LCY142" s="200"/>
      <c r="LCZ142" s="200"/>
      <c r="LDA142" s="200"/>
      <c r="LDB142" s="200"/>
      <c r="LDC142" s="200"/>
      <c r="LDD142" s="200"/>
      <c r="LDE142" s="200"/>
      <c r="LDF142" s="200"/>
      <c r="LDG142" s="200"/>
      <c r="LDH142" s="200"/>
      <c r="LDI142" s="200"/>
      <c r="LDJ142" s="200"/>
      <c r="LDK142" s="200"/>
      <c r="LDL142" s="200"/>
      <c r="LDM142" s="200"/>
      <c r="LDN142" s="200"/>
      <c r="LDO142" s="200"/>
      <c r="LDP142" s="200"/>
      <c r="LDQ142" s="200"/>
      <c r="LDR142" s="200"/>
      <c r="LDS142" s="200"/>
      <c r="LDT142" s="200"/>
      <c r="LDU142" s="200"/>
      <c r="LDV142" s="200"/>
      <c r="LDW142" s="200"/>
      <c r="LDX142" s="200"/>
      <c r="LDY142" s="200"/>
      <c r="LDZ142" s="200"/>
      <c r="LEA142" s="200"/>
      <c r="LEB142" s="200"/>
      <c r="LEC142" s="200"/>
      <c r="LED142" s="200"/>
      <c r="LEE142" s="200"/>
      <c r="LEF142" s="200"/>
      <c r="LEG142" s="200"/>
      <c r="LEH142" s="200"/>
      <c r="LEI142" s="200"/>
      <c r="LEJ142" s="200"/>
      <c r="LEK142" s="200"/>
      <c r="LEL142" s="200"/>
      <c r="LEM142" s="200"/>
      <c r="LEN142" s="200"/>
      <c r="LEO142" s="200"/>
      <c r="LEP142" s="200"/>
      <c r="LEQ142" s="200"/>
      <c r="LER142" s="200"/>
      <c r="LES142" s="200"/>
      <c r="LET142" s="200"/>
      <c r="LEU142" s="200"/>
      <c r="LEV142" s="200"/>
      <c r="LEW142" s="200"/>
      <c r="LEX142" s="200"/>
      <c r="LEY142" s="200"/>
      <c r="LEZ142" s="200"/>
      <c r="LFA142" s="200"/>
      <c r="LFB142" s="200"/>
      <c r="LFC142" s="200"/>
      <c r="LFD142" s="200"/>
      <c r="LFE142" s="200"/>
      <c r="LFF142" s="200"/>
      <c r="LFG142" s="200"/>
      <c r="LFH142" s="200"/>
      <c r="LFI142" s="200"/>
      <c r="LFJ142" s="200"/>
      <c r="LFK142" s="200"/>
      <c r="LFL142" s="200"/>
      <c r="LFM142" s="200"/>
      <c r="LFN142" s="200"/>
      <c r="LFO142" s="200"/>
      <c r="LFP142" s="200"/>
      <c r="LFQ142" s="200"/>
      <c r="LFR142" s="200"/>
      <c r="LFS142" s="200"/>
      <c r="LFT142" s="200"/>
      <c r="LFU142" s="200"/>
      <c r="LFV142" s="200"/>
      <c r="LFW142" s="200"/>
      <c r="LFX142" s="200"/>
      <c r="LFY142" s="200"/>
      <c r="LFZ142" s="200"/>
      <c r="LGA142" s="200"/>
      <c r="LGB142" s="200"/>
      <c r="LGC142" s="200"/>
      <c r="LGD142" s="200"/>
      <c r="LGE142" s="200"/>
      <c r="LGF142" s="200"/>
      <c r="LGG142" s="200"/>
      <c r="LGH142" s="200"/>
      <c r="LGI142" s="200"/>
      <c r="LGJ142" s="200"/>
      <c r="LGK142" s="200"/>
      <c r="LGL142" s="200"/>
      <c r="LGM142" s="200"/>
      <c r="LGN142" s="200"/>
      <c r="LGO142" s="200"/>
      <c r="LGP142" s="200"/>
      <c r="LGQ142" s="200"/>
      <c r="LGR142" s="200"/>
      <c r="LGS142" s="200"/>
      <c r="LGT142" s="200"/>
      <c r="LGU142" s="200"/>
      <c r="LGV142" s="200"/>
      <c r="LGW142" s="200"/>
      <c r="LGX142" s="200"/>
      <c r="LGY142" s="200"/>
      <c r="LGZ142" s="200"/>
      <c r="LHA142" s="200"/>
      <c r="LHB142" s="200"/>
      <c r="LHC142" s="200"/>
      <c r="LHD142" s="200"/>
      <c r="LHE142" s="200"/>
      <c r="LHF142" s="200"/>
      <c r="LHG142" s="200"/>
      <c r="LHH142" s="200"/>
      <c r="LHI142" s="200"/>
      <c r="LHJ142" s="200"/>
      <c r="LHK142" s="200"/>
      <c r="LHL142" s="200"/>
      <c r="LHM142" s="200"/>
      <c r="LHN142" s="200"/>
      <c r="LHO142" s="200"/>
      <c r="LHP142" s="200"/>
      <c r="LHQ142" s="200"/>
      <c r="LHR142" s="200"/>
      <c r="LHS142" s="200"/>
      <c r="LHT142" s="200"/>
      <c r="LHU142" s="200"/>
      <c r="LHV142" s="200"/>
      <c r="LHW142" s="200"/>
      <c r="LHX142" s="200"/>
      <c r="LHY142" s="200"/>
      <c r="LHZ142" s="200"/>
      <c r="LIA142" s="200"/>
      <c r="LIB142" s="200"/>
      <c r="LIC142" s="200"/>
      <c r="LID142" s="200"/>
      <c r="LIE142" s="200"/>
      <c r="LIF142" s="200"/>
      <c r="LIG142" s="200"/>
      <c r="LIH142" s="200"/>
      <c r="LII142" s="200"/>
      <c r="LIJ142" s="200"/>
      <c r="LIK142" s="200"/>
      <c r="LIL142" s="200"/>
      <c r="LIM142" s="200"/>
      <c r="LIN142" s="200"/>
      <c r="LIO142" s="200"/>
      <c r="LIP142" s="200"/>
      <c r="LIQ142" s="200"/>
      <c r="LIR142" s="200"/>
      <c r="LIS142" s="200"/>
      <c r="LIT142" s="200"/>
      <c r="LIU142" s="200"/>
      <c r="LIV142" s="200"/>
      <c r="LIW142" s="200"/>
      <c r="LIX142" s="200"/>
      <c r="LIY142" s="200"/>
      <c r="LIZ142" s="200"/>
      <c r="LJA142" s="200"/>
      <c r="LJB142" s="200"/>
      <c r="LJC142" s="200"/>
      <c r="LJD142" s="200"/>
      <c r="LJE142" s="200"/>
      <c r="LJF142" s="200"/>
      <c r="LJG142" s="200"/>
      <c r="LJH142" s="200"/>
      <c r="LJI142" s="200"/>
      <c r="LJJ142" s="200"/>
      <c r="LJK142" s="200"/>
      <c r="LJL142" s="200"/>
      <c r="LJM142" s="200"/>
      <c r="LJN142" s="200"/>
      <c r="LJO142" s="200"/>
      <c r="LJP142" s="200"/>
      <c r="LJQ142" s="200"/>
      <c r="LJR142" s="200"/>
      <c r="LJS142" s="200"/>
      <c r="LJT142" s="200"/>
      <c r="LJU142" s="200"/>
      <c r="LJV142" s="200"/>
      <c r="LJW142" s="200"/>
      <c r="LJX142" s="200"/>
      <c r="LJY142" s="200"/>
      <c r="LJZ142" s="200"/>
      <c r="LKA142" s="200"/>
      <c r="LKB142" s="200"/>
      <c r="LKC142" s="200"/>
      <c r="LKD142" s="200"/>
      <c r="LKE142" s="200"/>
      <c r="LKF142" s="200"/>
      <c r="LKG142" s="200"/>
      <c r="LKH142" s="200"/>
      <c r="LKI142" s="200"/>
      <c r="LKJ142" s="200"/>
      <c r="LKK142" s="200"/>
      <c r="LKL142" s="200"/>
      <c r="LKM142" s="200"/>
      <c r="LKN142" s="200"/>
      <c r="LKO142" s="200"/>
      <c r="LKP142" s="200"/>
      <c r="LKQ142" s="200"/>
      <c r="LKR142" s="200"/>
      <c r="LKS142" s="200"/>
      <c r="LKT142" s="200"/>
      <c r="LKU142" s="200"/>
      <c r="LKV142" s="200"/>
      <c r="LKW142" s="200"/>
      <c r="LKX142" s="200"/>
      <c r="LKY142" s="200"/>
      <c r="LKZ142" s="200"/>
      <c r="LLA142" s="200"/>
      <c r="LLB142" s="200"/>
      <c r="LLC142" s="200"/>
      <c r="LLD142" s="200"/>
      <c r="LLE142" s="200"/>
      <c r="LLF142" s="200"/>
      <c r="LLG142" s="200"/>
      <c r="LLH142" s="200"/>
      <c r="LLI142" s="200"/>
      <c r="LLJ142" s="200"/>
      <c r="LLK142" s="200"/>
      <c r="LLL142" s="200"/>
      <c r="LLM142" s="200"/>
      <c r="LLN142" s="200"/>
      <c r="LLO142" s="200"/>
      <c r="LLP142" s="200"/>
      <c r="LLQ142" s="200"/>
      <c r="LLR142" s="200"/>
      <c r="LLS142" s="200"/>
      <c r="LLT142" s="200"/>
      <c r="LLU142" s="200"/>
      <c r="LLV142" s="200"/>
      <c r="LLW142" s="200"/>
      <c r="LLX142" s="200"/>
      <c r="LLY142" s="200"/>
      <c r="LLZ142" s="200"/>
      <c r="LMA142" s="200"/>
      <c r="LMB142" s="200"/>
      <c r="LMC142" s="200"/>
      <c r="LMD142" s="200"/>
      <c r="LME142" s="200"/>
      <c r="LMF142" s="200"/>
      <c r="LMG142" s="200"/>
      <c r="LMH142" s="200"/>
      <c r="LMI142" s="200"/>
      <c r="LMJ142" s="200"/>
      <c r="LMK142" s="200"/>
      <c r="LML142" s="200"/>
      <c r="LMM142" s="200"/>
      <c r="LMN142" s="200"/>
      <c r="LMO142" s="200"/>
      <c r="LMP142" s="200"/>
      <c r="LMQ142" s="200"/>
      <c r="LMR142" s="200"/>
      <c r="LMS142" s="200"/>
      <c r="LMT142" s="200"/>
      <c r="LMU142" s="200"/>
      <c r="LMV142" s="200"/>
      <c r="LMW142" s="200"/>
      <c r="LMX142" s="200"/>
      <c r="LMY142" s="200"/>
      <c r="LMZ142" s="200"/>
      <c r="LNA142" s="200"/>
      <c r="LNB142" s="200"/>
      <c r="LNC142" s="200"/>
      <c r="LND142" s="200"/>
      <c r="LNE142" s="200"/>
      <c r="LNF142" s="200"/>
      <c r="LNG142" s="200"/>
      <c r="LNH142" s="200"/>
      <c r="LNI142" s="200"/>
      <c r="LNJ142" s="200"/>
      <c r="LNK142" s="200"/>
      <c r="LNL142" s="200"/>
      <c r="LNM142" s="200"/>
      <c r="LNN142" s="200"/>
      <c r="LNO142" s="200"/>
      <c r="LNP142" s="200"/>
      <c r="LNQ142" s="200"/>
      <c r="LNR142" s="200"/>
      <c r="LNS142" s="200"/>
      <c r="LNT142" s="200"/>
      <c r="LNU142" s="200"/>
      <c r="LNV142" s="200"/>
      <c r="LNW142" s="200"/>
      <c r="LNX142" s="200"/>
      <c r="LNY142" s="200"/>
      <c r="LNZ142" s="200"/>
      <c r="LOA142" s="200"/>
      <c r="LOB142" s="200"/>
      <c r="LOC142" s="200"/>
      <c r="LOD142" s="200"/>
      <c r="LOE142" s="200"/>
      <c r="LOF142" s="200"/>
      <c r="LOG142" s="200"/>
      <c r="LOH142" s="200"/>
      <c r="LOI142" s="200"/>
      <c r="LOJ142" s="200"/>
      <c r="LOK142" s="200"/>
      <c r="LOL142" s="200"/>
      <c r="LOM142" s="200"/>
      <c r="LON142" s="200"/>
      <c r="LOO142" s="200"/>
      <c r="LOP142" s="200"/>
      <c r="LOQ142" s="200"/>
      <c r="LOR142" s="200"/>
      <c r="LOS142" s="200"/>
      <c r="LOT142" s="200"/>
      <c r="LOU142" s="200"/>
      <c r="LOV142" s="200"/>
      <c r="LOW142" s="200"/>
      <c r="LOX142" s="200"/>
      <c r="LOY142" s="200"/>
      <c r="LOZ142" s="200"/>
      <c r="LPA142" s="200"/>
      <c r="LPB142" s="200"/>
      <c r="LPC142" s="200"/>
      <c r="LPD142" s="200"/>
      <c r="LPE142" s="200"/>
      <c r="LPF142" s="200"/>
      <c r="LPG142" s="200"/>
      <c r="LPH142" s="200"/>
      <c r="LPI142" s="200"/>
      <c r="LPJ142" s="200"/>
      <c r="LPK142" s="200"/>
      <c r="LPL142" s="200"/>
      <c r="LPM142" s="200"/>
      <c r="LPN142" s="200"/>
      <c r="LPO142" s="200"/>
      <c r="LPP142" s="200"/>
      <c r="LPQ142" s="200"/>
      <c r="LPR142" s="200"/>
      <c r="LPS142" s="200"/>
      <c r="LPT142" s="200"/>
      <c r="LPU142" s="200"/>
      <c r="LPV142" s="200"/>
      <c r="LPW142" s="200"/>
      <c r="LPX142" s="200"/>
      <c r="LPY142" s="200"/>
      <c r="LPZ142" s="200"/>
      <c r="LQA142" s="200"/>
      <c r="LQB142" s="200"/>
      <c r="LQC142" s="200"/>
      <c r="LQD142" s="200"/>
      <c r="LQE142" s="200"/>
      <c r="LQF142" s="200"/>
      <c r="LQG142" s="200"/>
      <c r="LQH142" s="200"/>
      <c r="LQI142" s="200"/>
      <c r="LQJ142" s="200"/>
      <c r="LQK142" s="200"/>
      <c r="LQL142" s="200"/>
      <c r="LQM142" s="200"/>
      <c r="LQN142" s="200"/>
      <c r="LQO142" s="200"/>
      <c r="LQP142" s="200"/>
      <c r="LQQ142" s="200"/>
      <c r="LQR142" s="200"/>
      <c r="LQS142" s="200"/>
      <c r="LQT142" s="200"/>
      <c r="LQU142" s="200"/>
      <c r="LQV142" s="200"/>
      <c r="LQW142" s="200"/>
      <c r="LQX142" s="200"/>
      <c r="LQY142" s="200"/>
      <c r="LQZ142" s="200"/>
      <c r="LRA142" s="200"/>
      <c r="LRB142" s="200"/>
      <c r="LRC142" s="200"/>
      <c r="LRD142" s="200"/>
      <c r="LRE142" s="200"/>
      <c r="LRF142" s="200"/>
      <c r="LRG142" s="200"/>
      <c r="LRH142" s="200"/>
      <c r="LRI142" s="200"/>
      <c r="LRJ142" s="200"/>
      <c r="LRK142" s="200"/>
      <c r="LRL142" s="200"/>
      <c r="LRM142" s="200"/>
      <c r="LRN142" s="200"/>
      <c r="LRO142" s="200"/>
      <c r="LRP142" s="200"/>
      <c r="LRQ142" s="200"/>
      <c r="LRR142" s="200"/>
      <c r="LRS142" s="200"/>
      <c r="LRT142" s="200"/>
      <c r="LRU142" s="200"/>
      <c r="LRV142" s="200"/>
      <c r="LRW142" s="200"/>
      <c r="LRX142" s="200"/>
      <c r="LRY142" s="200"/>
      <c r="LRZ142" s="200"/>
      <c r="LSA142" s="200"/>
      <c r="LSB142" s="200"/>
      <c r="LSC142" s="200"/>
      <c r="LSD142" s="200"/>
      <c r="LSE142" s="200"/>
      <c r="LSF142" s="200"/>
      <c r="LSG142" s="200"/>
      <c r="LSH142" s="200"/>
      <c r="LSI142" s="200"/>
      <c r="LSJ142" s="200"/>
      <c r="LSK142" s="200"/>
      <c r="LSL142" s="200"/>
      <c r="LSM142" s="200"/>
      <c r="LSN142" s="200"/>
      <c r="LSO142" s="200"/>
      <c r="LSP142" s="200"/>
      <c r="LSQ142" s="200"/>
      <c r="LSR142" s="200"/>
      <c r="LSS142" s="200"/>
      <c r="LST142" s="200"/>
      <c r="LSU142" s="200"/>
      <c r="LSV142" s="200"/>
      <c r="LSW142" s="200"/>
      <c r="LSX142" s="200"/>
      <c r="LSY142" s="200"/>
      <c r="LSZ142" s="200"/>
      <c r="LTA142" s="200"/>
      <c r="LTB142" s="200"/>
      <c r="LTC142" s="200"/>
      <c r="LTD142" s="200"/>
      <c r="LTE142" s="200"/>
      <c r="LTF142" s="200"/>
      <c r="LTG142" s="200"/>
      <c r="LTH142" s="200"/>
      <c r="LTI142" s="200"/>
      <c r="LTJ142" s="200"/>
      <c r="LTK142" s="200"/>
      <c r="LTL142" s="200"/>
      <c r="LTM142" s="200"/>
      <c r="LTN142" s="200"/>
      <c r="LTO142" s="200"/>
      <c r="LTP142" s="200"/>
      <c r="LTQ142" s="200"/>
      <c r="LTR142" s="200"/>
      <c r="LTS142" s="200"/>
      <c r="LTT142" s="200"/>
      <c r="LTU142" s="200"/>
      <c r="LTV142" s="200"/>
      <c r="LTW142" s="200"/>
      <c r="LTX142" s="200"/>
      <c r="LTY142" s="200"/>
      <c r="LTZ142" s="200"/>
      <c r="LUA142" s="200"/>
      <c r="LUB142" s="200"/>
      <c r="LUC142" s="200"/>
      <c r="LUD142" s="200"/>
      <c r="LUE142" s="200"/>
      <c r="LUF142" s="200"/>
      <c r="LUG142" s="200"/>
      <c r="LUH142" s="200"/>
      <c r="LUI142" s="200"/>
      <c r="LUJ142" s="200"/>
      <c r="LUK142" s="200"/>
      <c r="LUL142" s="200"/>
      <c r="LUM142" s="200"/>
      <c r="LUN142" s="200"/>
      <c r="LUO142" s="200"/>
      <c r="LUP142" s="200"/>
      <c r="LUQ142" s="200"/>
      <c r="LUR142" s="200"/>
      <c r="LUS142" s="200"/>
      <c r="LUT142" s="200"/>
      <c r="LUU142" s="200"/>
      <c r="LUV142" s="200"/>
      <c r="LUW142" s="200"/>
      <c r="LUX142" s="200"/>
      <c r="LUY142" s="200"/>
      <c r="LUZ142" s="200"/>
      <c r="LVA142" s="200"/>
      <c r="LVB142" s="200"/>
      <c r="LVC142" s="200"/>
      <c r="LVD142" s="200"/>
      <c r="LVE142" s="200"/>
      <c r="LVF142" s="200"/>
      <c r="LVG142" s="200"/>
      <c r="LVH142" s="200"/>
      <c r="LVI142" s="200"/>
      <c r="LVJ142" s="200"/>
      <c r="LVK142" s="200"/>
      <c r="LVL142" s="200"/>
      <c r="LVM142" s="200"/>
      <c r="LVN142" s="200"/>
      <c r="LVO142" s="200"/>
      <c r="LVP142" s="200"/>
      <c r="LVQ142" s="200"/>
      <c r="LVR142" s="200"/>
      <c r="LVS142" s="200"/>
      <c r="LVT142" s="200"/>
      <c r="LVU142" s="200"/>
      <c r="LVV142" s="200"/>
      <c r="LVW142" s="200"/>
      <c r="LVX142" s="200"/>
      <c r="LVY142" s="200"/>
      <c r="LVZ142" s="200"/>
      <c r="LWA142" s="200"/>
      <c r="LWB142" s="200"/>
      <c r="LWC142" s="200"/>
      <c r="LWD142" s="200"/>
      <c r="LWE142" s="200"/>
      <c r="LWF142" s="200"/>
      <c r="LWG142" s="200"/>
      <c r="LWH142" s="200"/>
      <c r="LWI142" s="200"/>
      <c r="LWJ142" s="200"/>
      <c r="LWK142" s="200"/>
      <c r="LWL142" s="200"/>
      <c r="LWM142" s="200"/>
      <c r="LWN142" s="200"/>
      <c r="LWO142" s="200"/>
      <c r="LWP142" s="200"/>
      <c r="LWQ142" s="200"/>
      <c r="LWR142" s="200"/>
      <c r="LWS142" s="200"/>
      <c r="LWT142" s="200"/>
      <c r="LWU142" s="200"/>
      <c r="LWV142" s="200"/>
      <c r="LWW142" s="200"/>
      <c r="LWX142" s="200"/>
      <c r="LWY142" s="200"/>
      <c r="LWZ142" s="200"/>
      <c r="LXA142" s="200"/>
      <c r="LXB142" s="200"/>
      <c r="LXC142" s="200"/>
      <c r="LXD142" s="200"/>
      <c r="LXE142" s="200"/>
      <c r="LXF142" s="200"/>
      <c r="LXG142" s="200"/>
      <c r="LXH142" s="200"/>
      <c r="LXI142" s="200"/>
      <c r="LXJ142" s="200"/>
      <c r="LXK142" s="200"/>
      <c r="LXL142" s="200"/>
      <c r="LXM142" s="200"/>
      <c r="LXN142" s="200"/>
      <c r="LXO142" s="200"/>
      <c r="LXP142" s="200"/>
      <c r="LXQ142" s="200"/>
      <c r="LXR142" s="200"/>
      <c r="LXS142" s="200"/>
      <c r="LXT142" s="200"/>
      <c r="LXU142" s="200"/>
      <c r="LXV142" s="200"/>
      <c r="LXW142" s="200"/>
      <c r="LXX142" s="200"/>
      <c r="LXY142" s="200"/>
      <c r="LXZ142" s="200"/>
      <c r="LYA142" s="200"/>
      <c r="LYB142" s="200"/>
      <c r="LYC142" s="200"/>
      <c r="LYD142" s="200"/>
      <c r="LYE142" s="200"/>
      <c r="LYF142" s="200"/>
      <c r="LYG142" s="200"/>
      <c r="LYH142" s="200"/>
      <c r="LYI142" s="200"/>
      <c r="LYJ142" s="200"/>
      <c r="LYK142" s="200"/>
      <c r="LYL142" s="200"/>
      <c r="LYM142" s="200"/>
      <c r="LYN142" s="200"/>
      <c r="LYO142" s="200"/>
      <c r="LYP142" s="200"/>
      <c r="LYQ142" s="200"/>
      <c r="LYR142" s="200"/>
      <c r="LYS142" s="200"/>
      <c r="LYT142" s="200"/>
      <c r="LYU142" s="200"/>
      <c r="LYV142" s="200"/>
      <c r="LYW142" s="200"/>
      <c r="LYX142" s="200"/>
      <c r="LYY142" s="200"/>
      <c r="LYZ142" s="200"/>
      <c r="LZA142" s="200"/>
      <c r="LZB142" s="200"/>
      <c r="LZC142" s="200"/>
      <c r="LZD142" s="200"/>
      <c r="LZE142" s="200"/>
      <c r="LZF142" s="200"/>
      <c r="LZG142" s="200"/>
      <c r="LZH142" s="200"/>
      <c r="LZI142" s="200"/>
      <c r="LZJ142" s="200"/>
      <c r="LZK142" s="200"/>
      <c r="LZL142" s="200"/>
      <c r="LZM142" s="200"/>
      <c r="LZN142" s="200"/>
      <c r="LZO142" s="200"/>
      <c r="LZP142" s="200"/>
      <c r="LZQ142" s="200"/>
      <c r="LZR142" s="200"/>
      <c r="LZS142" s="200"/>
      <c r="LZT142" s="200"/>
      <c r="LZU142" s="200"/>
      <c r="LZV142" s="200"/>
      <c r="LZW142" s="200"/>
      <c r="LZX142" s="200"/>
      <c r="LZY142" s="200"/>
      <c r="LZZ142" s="200"/>
      <c r="MAA142" s="200"/>
      <c r="MAB142" s="200"/>
      <c r="MAC142" s="200"/>
      <c r="MAD142" s="200"/>
      <c r="MAE142" s="200"/>
      <c r="MAF142" s="200"/>
      <c r="MAG142" s="200"/>
      <c r="MAH142" s="200"/>
      <c r="MAI142" s="200"/>
      <c r="MAJ142" s="200"/>
      <c r="MAK142" s="200"/>
      <c r="MAL142" s="200"/>
      <c r="MAM142" s="200"/>
      <c r="MAN142" s="200"/>
      <c r="MAO142" s="200"/>
      <c r="MAP142" s="200"/>
      <c r="MAQ142" s="200"/>
      <c r="MAR142" s="200"/>
      <c r="MAS142" s="200"/>
      <c r="MAT142" s="200"/>
      <c r="MAU142" s="200"/>
      <c r="MAV142" s="200"/>
      <c r="MAW142" s="200"/>
      <c r="MAX142" s="200"/>
      <c r="MAY142" s="200"/>
      <c r="MAZ142" s="200"/>
      <c r="MBA142" s="200"/>
      <c r="MBB142" s="200"/>
      <c r="MBC142" s="200"/>
      <c r="MBD142" s="200"/>
      <c r="MBE142" s="200"/>
      <c r="MBF142" s="200"/>
      <c r="MBG142" s="200"/>
      <c r="MBH142" s="200"/>
      <c r="MBI142" s="200"/>
      <c r="MBJ142" s="200"/>
      <c r="MBK142" s="200"/>
      <c r="MBL142" s="200"/>
      <c r="MBM142" s="200"/>
      <c r="MBN142" s="200"/>
      <c r="MBO142" s="200"/>
      <c r="MBP142" s="200"/>
      <c r="MBQ142" s="200"/>
      <c r="MBR142" s="200"/>
      <c r="MBS142" s="200"/>
      <c r="MBT142" s="200"/>
      <c r="MBU142" s="200"/>
      <c r="MBV142" s="200"/>
      <c r="MBW142" s="200"/>
      <c r="MBX142" s="200"/>
      <c r="MBY142" s="200"/>
      <c r="MBZ142" s="200"/>
      <c r="MCA142" s="200"/>
      <c r="MCB142" s="200"/>
      <c r="MCC142" s="200"/>
      <c r="MCD142" s="200"/>
      <c r="MCE142" s="200"/>
      <c r="MCF142" s="200"/>
      <c r="MCG142" s="200"/>
      <c r="MCH142" s="200"/>
      <c r="MCI142" s="200"/>
      <c r="MCJ142" s="200"/>
      <c r="MCK142" s="200"/>
      <c r="MCL142" s="200"/>
      <c r="MCM142" s="200"/>
      <c r="MCN142" s="200"/>
      <c r="MCO142" s="200"/>
      <c r="MCP142" s="200"/>
      <c r="MCQ142" s="200"/>
      <c r="MCR142" s="200"/>
      <c r="MCS142" s="200"/>
      <c r="MCT142" s="200"/>
      <c r="MCU142" s="200"/>
      <c r="MCV142" s="200"/>
      <c r="MCW142" s="200"/>
      <c r="MCX142" s="200"/>
      <c r="MCY142" s="200"/>
      <c r="MCZ142" s="200"/>
      <c r="MDA142" s="200"/>
      <c r="MDB142" s="200"/>
      <c r="MDC142" s="200"/>
      <c r="MDD142" s="200"/>
      <c r="MDE142" s="200"/>
      <c r="MDF142" s="200"/>
      <c r="MDG142" s="200"/>
      <c r="MDH142" s="200"/>
      <c r="MDI142" s="200"/>
      <c r="MDJ142" s="200"/>
      <c r="MDK142" s="200"/>
      <c r="MDL142" s="200"/>
      <c r="MDM142" s="200"/>
      <c r="MDN142" s="200"/>
      <c r="MDO142" s="200"/>
      <c r="MDP142" s="200"/>
      <c r="MDQ142" s="200"/>
      <c r="MDR142" s="200"/>
      <c r="MDS142" s="200"/>
      <c r="MDT142" s="200"/>
      <c r="MDU142" s="200"/>
      <c r="MDV142" s="200"/>
      <c r="MDW142" s="200"/>
      <c r="MDX142" s="200"/>
      <c r="MDY142" s="200"/>
      <c r="MDZ142" s="200"/>
      <c r="MEA142" s="200"/>
      <c r="MEB142" s="200"/>
      <c r="MEC142" s="200"/>
      <c r="MED142" s="200"/>
      <c r="MEE142" s="200"/>
      <c r="MEF142" s="200"/>
      <c r="MEG142" s="200"/>
      <c r="MEH142" s="200"/>
      <c r="MEI142" s="200"/>
      <c r="MEJ142" s="200"/>
      <c r="MEK142" s="200"/>
      <c r="MEL142" s="200"/>
      <c r="MEM142" s="200"/>
      <c r="MEN142" s="200"/>
      <c r="MEO142" s="200"/>
      <c r="MEP142" s="200"/>
      <c r="MEQ142" s="200"/>
      <c r="MER142" s="200"/>
      <c r="MES142" s="200"/>
      <c r="MET142" s="200"/>
      <c r="MEU142" s="200"/>
      <c r="MEV142" s="200"/>
      <c r="MEW142" s="200"/>
      <c r="MEX142" s="200"/>
      <c r="MEY142" s="200"/>
      <c r="MEZ142" s="200"/>
      <c r="MFA142" s="200"/>
      <c r="MFB142" s="200"/>
      <c r="MFC142" s="200"/>
      <c r="MFD142" s="200"/>
      <c r="MFE142" s="200"/>
      <c r="MFF142" s="200"/>
      <c r="MFG142" s="200"/>
      <c r="MFH142" s="200"/>
      <c r="MFI142" s="200"/>
      <c r="MFJ142" s="200"/>
      <c r="MFK142" s="200"/>
      <c r="MFL142" s="200"/>
      <c r="MFM142" s="200"/>
      <c r="MFN142" s="200"/>
      <c r="MFO142" s="200"/>
      <c r="MFP142" s="200"/>
      <c r="MFQ142" s="200"/>
      <c r="MFR142" s="200"/>
      <c r="MFS142" s="200"/>
      <c r="MFT142" s="200"/>
      <c r="MFU142" s="200"/>
      <c r="MFV142" s="200"/>
      <c r="MFW142" s="200"/>
      <c r="MFX142" s="200"/>
      <c r="MFY142" s="200"/>
      <c r="MFZ142" s="200"/>
      <c r="MGA142" s="200"/>
      <c r="MGB142" s="200"/>
      <c r="MGC142" s="200"/>
      <c r="MGD142" s="200"/>
      <c r="MGE142" s="200"/>
      <c r="MGF142" s="200"/>
      <c r="MGG142" s="200"/>
      <c r="MGH142" s="200"/>
      <c r="MGI142" s="200"/>
      <c r="MGJ142" s="200"/>
      <c r="MGK142" s="200"/>
      <c r="MGL142" s="200"/>
      <c r="MGM142" s="200"/>
      <c r="MGN142" s="200"/>
      <c r="MGO142" s="200"/>
      <c r="MGP142" s="200"/>
      <c r="MGQ142" s="200"/>
      <c r="MGR142" s="200"/>
      <c r="MGS142" s="200"/>
      <c r="MGT142" s="200"/>
      <c r="MGU142" s="200"/>
      <c r="MGV142" s="200"/>
      <c r="MGW142" s="200"/>
      <c r="MGX142" s="200"/>
      <c r="MGY142" s="200"/>
      <c r="MGZ142" s="200"/>
      <c r="MHA142" s="200"/>
      <c r="MHB142" s="200"/>
      <c r="MHC142" s="200"/>
      <c r="MHD142" s="200"/>
      <c r="MHE142" s="200"/>
      <c r="MHF142" s="200"/>
      <c r="MHG142" s="200"/>
      <c r="MHH142" s="200"/>
      <c r="MHI142" s="200"/>
      <c r="MHJ142" s="200"/>
      <c r="MHK142" s="200"/>
      <c r="MHL142" s="200"/>
      <c r="MHM142" s="200"/>
      <c r="MHN142" s="200"/>
      <c r="MHO142" s="200"/>
      <c r="MHP142" s="200"/>
      <c r="MHQ142" s="200"/>
      <c r="MHR142" s="200"/>
      <c r="MHS142" s="200"/>
      <c r="MHT142" s="200"/>
      <c r="MHU142" s="200"/>
      <c r="MHV142" s="200"/>
      <c r="MHW142" s="200"/>
      <c r="MHX142" s="200"/>
      <c r="MHY142" s="200"/>
      <c r="MHZ142" s="200"/>
      <c r="MIA142" s="200"/>
      <c r="MIB142" s="200"/>
      <c r="MIC142" s="200"/>
      <c r="MID142" s="200"/>
      <c r="MIE142" s="200"/>
      <c r="MIF142" s="200"/>
      <c r="MIG142" s="200"/>
      <c r="MIH142" s="200"/>
      <c r="MII142" s="200"/>
      <c r="MIJ142" s="200"/>
      <c r="MIK142" s="200"/>
      <c r="MIL142" s="200"/>
      <c r="MIM142" s="200"/>
      <c r="MIN142" s="200"/>
      <c r="MIO142" s="200"/>
      <c r="MIP142" s="200"/>
      <c r="MIQ142" s="200"/>
      <c r="MIR142" s="200"/>
      <c r="MIS142" s="200"/>
      <c r="MIT142" s="200"/>
      <c r="MIU142" s="200"/>
      <c r="MIV142" s="200"/>
      <c r="MIW142" s="200"/>
      <c r="MIX142" s="200"/>
      <c r="MIY142" s="200"/>
      <c r="MIZ142" s="200"/>
      <c r="MJA142" s="200"/>
      <c r="MJB142" s="200"/>
      <c r="MJC142" s="200"/>
      <c r="MJD142" s="200"/>
      <c r="MJE142" s="200"/>
      <c r="MJF142" s="200"/>
      <c r="MJG142" s="200"/>
      <c r="MJH142" s="200"/>
      <c r="MJI142" s="200"/>
      <c r="MJJ142" s="200"/>
      <c r="MJK142" s="200"/>
      <c r="MJL142" s="200"/>
      <c r="MJM142" s="200"/>
      <c r="MJN142" s="200"/>
      <c r="MJO142" s="200"/>
      <c r="MJP142" s="200"/>
      <c r="MJQ142" s="200"/>
      <c r="MJR142" s="200"/>
      <c r="MJS142" s="200"/>
      <c r="MJT142" s="200"/>
      <c r="MJU142" s="200"/>
      <c r="MJV142" s="200"/>
      <c r="MJW142" s="200"/>
      <c r="MJX142" s="200"/>
      <c r="MJY142" s="200"/>
      <c r="MJZ142" s="200"/>
      <c r="MKA142" s="200"/>
      <c r="MKB142" s="200"/>
      <c r="MKC142" s="200"/>
      <c r="MKD142" s="200"/>
      <c r="MKE142" s="200"/>
      <c r="MKF142" s="200"/>
      <c r="MKG142" s="200"/>
      <c r="MKH142" s="200"/>
      <c r="MKI142" s="200"/>
      <c r="MKJ142" s="200"/>
      <c r="MKK142" s="200"/>
      <c r="MKL142" s="200"/>
      <c r="MKM142" s="200"/>
      <c r="MKN142" s="200"/>
      <c r="MKO142" s="200"/>
      <c r="MKP142" s="200"/>
      <c r="MKQ142" s="200"/>
      <c r="MKR142" s="200"/>
      <c r="MKS142" s="200"/>
      <c r="MKT142" s="200"/>
      <c r="MKU142" s="200"/>
      <c r="MKV142" s="200"/>
      <c r="MKW142" s="200"/>
      <c r="MKX142" s="200"/>
      <c r="MKY142" s="200"/>
      <c r="MKZ142" s="200"/>
      <c r="MLA142" s="200"/>
      <c r="MLB142" s="200"/>
      <c r="MLC142" s="200"/>
      <c r="MLD142" s="200"/>
      <c r="MLE142" s="200"/>
      <c r="MLF142" s="200"/>
      <c r="MLG142" s="200"/>
      <c r="MLH142" s="200"/>
      <c r="MLI142" s="200"/>
      <c r="MLJ142" s="200"/>
      <c r="MLK142" s="200"/>
      <c r="MLL142" s="200"/>
      <c r="MLM142" s="200"/>
      <c r="MLN142" s="200"/>
      <c r="MLO142" s="200"/>
      <c r="MLP142" s="200"/>
      <c r="MLQ142" s="200"/>
      <c r="MLR142" s="200"/>
      <c r="MLS142" s="200"/>
      <c r="MLT142" s="200"/>
      <c r="MLU142" s="200"/>
      <c r="MLV142" s="200"/>
      <c r="MLW142" s="200"/>
      <c r="MLX142" s="200"/>
      <c r="MLY142" s="200"/>
      <c r="MLZ142" s="200"/>
      <c r="MMA142" s="200"/>
      <c r="MMB142" s="200"/>
      <c r="MMC142" s="200"/>
      <c r="MMD142" s="200"/>
      <c r="MME142" s="200"/>
      <c r="MMF142" s="200"/>
      <c r="MMG142" s="200"/>
      <c r="MMH142" s="200"/>
      <c r="MMI142" s="200"/>
      <c r="MMJ142" s="200"/>
      <c r="MMK142" s="200"/>
      <c r="MML142" s="200"/>
      <c r="MMM142" s="200"/>
      <c r="MMN142" s="200"/>
      <c r="MMO142" s="200"/>
      <c r="MMP142" s="200"/>
      <c r="MMQ142" s="200"/>
      <c r="MMR142" s="200"/>
      <c r="MMS142" s="200"/>
      <c r="MMT142" s="200"/>
      <c r="MMU142" s="200"/>
      <c r="MMV142" s="200"/>
      <c r="MMW142" s="200"/>
      <c r="MMX142" s="200"/>
      <c r="MMY142" s="200"/>
      <c r="MMZ142" s="200"/>
      <c r="MNA142" s="200"/>
      <c r="MNB142" s="200"/>
      <c r="MNC142" s="200"/>
      <c r="MND142" s="200"/>
      <c r="MNE142" s="200"/>
      <c r="MNF142" s="200"/>
      <c r="MNG142" s="200"/>
      <c r="MNH142" s="200"/>
      <c r="MNI142" s="200"/>
      <c r="MNJ142" s="200"/>
      <c r="MNK142" s="200"/>
      <c r="MNL142" s="200"/>
      <c r="MNM142" s="200"/>
      <c r="MNN142" s="200"/>
      <c r="MNO142" s="200"/>
      <c r="MNP142" s="200"/>
      <c r="MNQ142" s="200"/>
      <c r="MNR142" s="200"/>
      <c r="MNS142" s="200"/>
      <c r="MNT142" s="200"/>
      <c r="MNU142" s="200"/>
      <c r="MNV142" s="200"/>
      <c r="MNW142" s="200"/>
      <c r="MNX142" s="200"/>
      <c r="MNY142" s="200"/>
      <c r="MNZ142" s="200"/>
      <c r="MOA142" s="200"/>
      <c r="MOB142" s="200"/>
      <c r="MOC142" s="200"/>
      <c r="MOD142" s="200"/>
      <c r="MOE142" s="200"/>
      <c r="MOF142" s="200"/>
      <c r="MOG142" s="200"/>
      <c r="MOH142" s="200"/>
      <c r="MOI142" s="200"/>
      <c r="MOJ142" s="200"/>
      <c r="MOK142" s="200"/>
      <c r="MOL142" s="200"/>
      <c r="MOM142" s="200"/>
      <c r="MON142" s="200"/>
      <c r="MOO142" s="200"/>
      <c r="MOP142" s="200"/>
      <c r="MOQ142" s="200"/>
      <c r="MOR142" s="200"/>
      <c r="MOS142" s="200"/>
      <c r="MOT142" s="200"/>
      <c r="MOU142" s="200"/>
      <c r="MOV142" s="200"/>
      <c r="MOW142" s="200"/>
      <c r="MOX142" s="200"/>
      <c r="MOY142" s="200"/>
      <c r="MOZ142" s="200"/>
      <c r="MPA142" s="200"/>
      <c r="MPB142" s="200"/>
      <c r="MPC142" s="200"/>
      <c r="MPD142" s="200"/>
      <c r="MPE142" s="200"/>
      <c r="MPF142" s="200"/>
      <c r="MPG142" s="200"/>
      <c r="MPH142" s="200"/>
      <c r="MPI142" s="200"/>
      <c r="MPJ142" s="200"/>
      <c r="MPK142" s="200"/>
      <c r="MPL142" s="200"/>
      <c r="MPM142" s="200"/>
      <c r="MPN142" s="200"/>
      <c r="MPO142" s="200"/>
      <c r="MPP142" s="200"/>
      <c r="MPQ142" s="200"/>
      <c r="MPR142" s="200"/>
      <c r="MPS142" s="200"/>
      <c r="MPT142" s="200"/>
      <c r="MPU142" s="200"/>
      <c r="MPV142" s="200"/>
      <c r="MPW142" s="200"/>
      <c r="MPX142" s="200"/>
      <c r="MPY142" s="200"/>
      <c r="MPZ142" s="200"/>
      <c r="MQA142" s="200"/>
      <c r="MQB142" s="200"/>
      <c r="MQC142" s="200"/>
      <c r="MQD142" s="200"/>
      <c r="MQE142" s="200"/>
      <c r="MQF142" s="200"/>
      <c r="MQG142" s="200"/>
      <c r="MQH142" s="200"/>
      <c r="MQI142" s="200"/>
      <c r="MQJ142" s="200"/>
      <c r="MQK142" s="200"/>
      <c r="MQL142" s="200"/>
      <c r="MQM142" s="200"/>
      <c r="MQN142" s="200"/>
      <c r="MQO142" s="200"/>
      <c r="MQP142" s="200"/>
      <c r="MQQ142" s="200"/>
      <c r="MQR142" s="200"/>
      <c r="MQS142" s="200"/>
      <c r="MQT142" s="200"/>
      <c r="MQU142" s="200"/>
      <c r="MQV142" s="200"/>
      <c r="MQW142" s="200"/>
      <c r="MQX142" s="200"/>
      <c r="MQY142" s="200"/>
      <c r="MQZ142" s="200"/>
      <c r="MRA142" s="200"/>
      <c r="MRB142" s="200"/>
      <c r="MRC142" s="200"/>
      <c r="MRD142" s="200"/>
      <c r="MRE142" s="200"/>
      <c r="MRF142" s="200"/>
      <c r="MRG142" s="200"/>
      <c r="MRH142" s="200"/>
      <c r="MRI142" s="200"/>
      <c r="MRJ142" s="200"/>
      <c r="MRK142" s="200"/>
      <c r="MRL142" s="200"/>
      <c r="MRM142" s="200"/>
      <c r="MRN142" s="200"/>
      <c r="MRO142" s="200"/>
      <c r="MRP142" s="200"/>
      <c r="MRQ142" s="200"/>
      <c r="MRR142" s="200"/>
      <c r="MRS142" s="200"/>
      <c r="MRT142" s="200"/>
      <c r="MRU142" s="200"/>
      <c r="MRV142" s="200"/>
      <c r="MRW142" s="200"/>
      <c r="MRX142" s="200"/>
      <c r="MRY142" s="200"/>
      <c r="MRZ142" s="200"/>
      <c r="MSA142" s="200"/>
      <c r="MSB142" s="200"/>
      <c r="MSC142" s="200"/>
      <c r="MSD142" s="200"/>
      <c r="MSE142" s="200"/>
      <c r="MSF142" s="200"/>
      <c r="MSG142" s="200"/>
      <c r="MSH142" s="200"/>
      <c r="MSI142" s="200"/>
      <c r="MSJ142" s="200"/>
      <c r="MSK142" s="200"/>
      <c r="MSL142" s="200"/>
      <c r="MSM142" s="200"/>
      <c r="MSN142" s="200"/>
      <c r="MSO142" s="200"/>
      <c r="MSP142" s="200"/>
      <c r="MSQ142" s="200"/>
      <c r="MSR142" s="200"/>
      <c r="MSS142" s="200"/>
      <c r="MST142" s="200"/>
      <c r="MSU142" s="200"/>
      <c r="MSV142" s="200"/>
      <c r="MSW142" s="200"/>
      <c r="MSX142" s="200"/>
      <c r="MSY142" s="200"/>
      <c r="MSZ142" s="200"/>
      <c r="MTA142" s="200"/>
      <c r="MTB142" s="200"/>
      <c r="MTC142" s="200"/>
      <c r="MTD142" s="200"/>
      <c r="MTE142" s="200"/>
      <c r="MTF142" s="200"/>
      <c r="MTG142" s="200"/>
      <c r="MTH142" s="200"/>
      <c r="MTI142" s="200"/>
      <c r="MTJ142" s="200"/>
      <c r="MTK142" s="200"/>
      <c r="MTL142" s="200"/>
      <c r="MTM142" s="200"/>
      <c r="MTN142" s="200"/>
      <c r="MTO142" s="200"/>
      <c r="MTP142" s="200"/>
      <c r="MTQ142" s="200"/>
      <c r="MTR142" s="200"/>
      <c r="MTS142" s="200"/>
      <c r="MTT142" s="200"/>
      <c r="MTU142" s="200"/>
      <c r="MTV142" s="200"/>
      <c r="MTW142" s="200"/>
      <c r="MTX142" s="200"/>
      <c r="MTY142" s="200"/>
      <c r="MTZ142" s="200"/>
      <c r="MUA142" s="200"/>
      <c r="MUB142" s="200"/>
      <c r="MUC142" s="200"/>
      <c r="MUD142" s="200"/>
      <c r="MUE142" s="200"/>
      <c r="MUF142" s="200"/>
      <c r="MUG142" s="200"/>
      <c r="MUH142" s="200"/>
      <c r="MUI142" s="200"/>
      <c r="MUJ142" s="200"/>
      <c r="MUK142" s="200"/>
      <c r="MUL142" s="200"/>
      <c r="MUM142" s="200"/>
      <c r="MUN142" s="200"/>
      <c r="MUO142" s="200"/>
      <c r="MUP142" s="200"/>
      <c r="MUQ142" s="200"/>
      <c r="MUR142" s="200"/>
      <c r="MUS142" s="200"/>
      <c r="MUT142" s="200"/>
      <c r="MUU142" s="200"/>
      <c r="MUV142" s="200"/>
      <c r="MUW142" s="200"/>
      <c r="MUX142" s="200"/>
      <c r="MUY142" s="200"/>
      <c r="MUZ142" s="200"/>
      <c r="MVA142" s="200"/>
      <c r="MVB142" s="200"/>
      <c r="MVC142" s="200"/>
      <c r="MVD142" s="200"/>
      <c r="MVE142" s="200"/>
      <c r="MVF142" s="200"/>
      <c r="MVG142" s="200"/>
      <c r="MVH142" s="200"/>
      <c r="MVI142" s="200"/>
      <c r="MVJ142" s="200"/>
      <c r="MVK142" s="200"/>
      <c r="MVL142" s="200"/>
      <c r="MVM142" s="200"/>
      <c r="MVN142" s="200"/>
      <c r="MVO142" s="200"/>
      <c r="MVP142" s="200"/>
      <c r="MVQ142" s="200"/>
      <c r="MVR142" s="200"/>
      <c r="MVS142" s="200"/>
      <c r="MVT142" s="200"/>
      <c r="MVU142" s="200"/>
      <c r="MVV142" s="200"/>
      <c r="MVW142" s="200"/>
      <c r="MVX142" s="200"/>
      <c r="MVY142" s="200"/>
      <c r="MVZ142" s="200"/>
      <c r="MWA142" s="200"/>
      <c r="MWB142" s="200"/>
      <c r="MWC142" s="200"/>
      <c r="MWD142" s="200"/>
      <c r="MWE142" s="200"/>
      <c r="MWF142" s="200"/>
      <c r="MWG142" s="200"/>
      <c r="MWH142" s="200"/>
      <c r="MWI142" s="200"/>
      <c r="MWJ142" s="200"/>
      <c r="MWK142" s="200"/>
      <c r="MWL142" s="200"/>
      <c r="MWM142" s="200"/>
      <c r="MWN142" s="200"/>
      <c r="MWO142" s="200"/>
      <c r="MWP142" s="200"/>
      <c r="MWQ142" s="200"/>
      <c r="MWR142" s="200"/>
      <c r="MWS142" s="200"/>
      <c r="MWT142" s="200"/>
      <c r="MWU142" s="200"/>
      <c r="MWV142" s="200"/>
      <c r="MWW142" s="200"/>
      <c r="MWX142" s="200"/>
      <c r="MWY142" s="200"/>
      <c r="MWZ142" s="200"/>
      <c r="MXA142" s="200"/>
      <c r="MXB142" s="200"/>
      <c r="MXC142" s="200"/>
      <c r="MXD142" s="200"/>
      <c r="MXE142" s="200"/>
      <c r="MXF142" s="200"/>
      <c r="MXG142" s="200"/>
      <c r="MXH142" s="200"/>
      <c r="MXI142" s="200"/>
      <c r="MXJ142" s="200"/>
      <c r="MXK142" s="200"/>
      <c r="MXL142" s="200"/>
      <c r="MXM142" s="200"/>
      <c r="MXN142" s="200"/>
      <c r="MXO142" s="200"/>
      <c r="MXP142" s="200"/>
      <c r="MXQ142" s="200"/>
      <c r="MXR142" s="200"/>
      <c r="MXS142" s="200"/>
      <c r="MXT142" s="200"/>
      <c r="MXU142" s="200"/>
      <c r="MXV142" s="200"/>
      <c r="MXW142" s="200"/>
      <c r="MXX142" s="200"/>
      <c r="MXY142" s="200"/>
      <c r="MXZ142" s="200"/>
      <c r="MYA142" s="200"/>
      <c r="MYB142" s="200"/>
      <c r="MYC142" s="200"/>
      <c r="MYD142" s="200"/>
      <c r="MYE142" s="200"/>
      <c r="MYF142" s="200"/>
      <c r="MYG142" s="200"/>
      <c r="MYH142" s="200"/>
      <c r="MYI142" s="200"/>
      <c r="MYJ142" s="200"/>
      <c r="MYK142" s="200"/>
      <c r="MYL142" s="200"/>
      <c r="MYM142" s="200"/>
      <c r="MYN142" s="200"/>
      <c r="MYO142" s="200"/>
      <c r="MYP142" s="200"/>
      <c r="MYQ142" s="200"/>
      <c r="MYR142" s="200"/>
      <c r="MYS142" s="200"/>
      <c r="MYT142" s="200"/>
      <c r="MYU142" s="200"/>
      <c r="MYV142" s="200"/>
      <c r="MYW142" s="200"/>
      <c r="MYX142" s="200"/>
      <c r="MYY142" s="200"/>
      <c r="MYZ142" s="200"/>
      <c r="MZA142" s="200"/>
      <c r="MZB142" s="200"/>
      <c r="MZC142" s="200"/>
      <c r="MZD142" s="200"/>
      <c r="MZE142" s="200"/>
      <c r="MZF142" s="200"/>
      <c r="MZG142" s="200"/>
      <c r="MZH142" s="200"/>
      <c r="MZI142" s="200"/>
      <c r="MZJ142" s="200"/>
      <c r="MZK142" s="200"/>
      <c r="MZL142" s="200"/>
      <c r="MZM142" s="200"/>
      <c r="MZN142" s="200"/>
      <c r="MZO142" s="200"/>
      <c r="MZP142" s="200"/>
      <c r="MZQ142" s="200"/>
      <c r="MZR142" s="200"/>
      <c r="MZS142" s="200"/>
      <c r="MZT142" s="200"/>
      <c r="MZU142" s="200"/>
      <c r="MZV142" s="200"/>
      <c r="MZW142" s="200"/>
      <c r="MZX142" s="200"/>
      <c r="MZY142" s="200"/>
      <c r="MZZ142" s="200"/>
      <c r="NAA142" s="200"/>
      <c r="NAB142" s="200"/>
      <c r="NAC142" s="200"/>
      <c r="NAD142" s="200"/>
      <c r="NAE142" s="200"/>
      <c r="NAF142" s="200"/>
      <c r="NAG142" s="200"/>
      <c r="NAH142" s="200"/>
      <c r="NAI142" s="200"/>
      <c r="NAJ142" s="200"/>
      <c r="NAK142" s="200"/>
      <c r="NAL142" s="200"/>
      <c r="NAM142" s="200"/>
      <c r="NAN142" s="200"/>
      <c r="NAO142" s="200"/>
      <c r="NAP142" s="200"/>
      <c r="NAQ142" s="200"/>
      <c r="NAR142" s="200"/>
      <c r="NAS142" s="200"/>
      <c r="NAT142" s="200"/>
      <c r="NAU142" s="200"/>
      <c r="NAV142" s="200"/>
      <c r="NAW142" s="200"/>
      <c r="NAX142" s="200"/>
      <c r="NAY142" s="200"/>
      <c r="NAZ142" s="200"/>
      <c r="NBA142" s="200"/>
      <c r="NBB142" s="200"/>
      <c r="NBC142" s="200"/>
      <c r="NBD142" s="200"/>
      <c r="NBE142" s="200"/>
      <c r="NBF142" s="200"/>
      <c r="NBG142" s="200"/>
      <c r="NBH142" s="200"/>
      <c r="NBI142" s="200"/>
      <c r="NBJ142" s="200"/>
      <c r="NBK142" s="200"/>
      <c r="NBL142" s="200"/>
      <c r="NBM142" s="200"/>
      <c r="NBN142" s="200"/>
      <c r="NBO142" s="200"/>
      <c r="NBP142" s="200"/>
      <c r="NBQ142" s="200"/>
      <c r="NBR142" s="200"/>
      <c r="NBS142" s="200"/>
      <c r="NBT142" s="200"/>
      <c r="NBU142" s="200"/>
      <c r="NBV142" s="200"/>
      <c r="NBW142" s="200"/>
      <c r="NBX142" s="200"/>
      <c r="NBY142" s="200"/>
      <c r="NBZ142" s="200"/>
      <c r="NCA142" s="200"/>
      <c r="NCB142" s="200"/>
      <c r="NCC142" s="200"/>
      <c r="NCD142" s="200"/>
      <c r="NCE142" s="200"/>
      <c r="NCF142" s="200"/>
      <c r="NCG142" s="200"/>
      <c r="NCH142" s="200"/>
      <c r="NCI142" s="200"/>
      <c r="NCJ142" s="200"/>
      <c r="NCK142" s="200"/>
      <c r="NCL142" s="200"/>
      <c r="NCM142" s="200"/>
      <c r="NCN142" s="200"/>
      <c r="NCO142" s="200"/>
      <c r="NCP142" s="200"/>
      <c r="NCQ142" s="200"/>
      <c r="NCR142" s="200"/>
      <c r="NCS142" s="200"/>
      <c r="NCT142" s="200"/>
      <c r="NCU142" s="200"/>
      <c r="NCV142" s="200"/>
      <c r="NCW142" s="200"/>
      <c r="NCX142" s="200"/>
      <c r="NCY142" s="200"/>
      <c r="NCZ142" s="200"/>
      <c r="NDA142" s="200"/>
      <c r="NDB142" s="200"/>
      <c r="NDC142" s="200"/>
      <c r="NDD142" s="200"/>
      <c r="NDE142" s="200"/>
      <c r="NDF142" s="200"/>
      <c r="NDG142" s="200"/>
      <c r="NDH142" s="200"/>
      <c r="NDI142" s="200"/>
      <c r="NDJ142" s="200"/>
      <c r="NDK142" s="200"/>
      <c r="NDL142" s="200"/>
      <c r="NDM142" s="200"/>
      <c r="NDN142" s="200"/>
      <c r="NDO142" s="200"/>
      <c r="NDP142" s="200"/>
      <c r="NDQ142" s="200"/>
      <c r="NDR142" s="200"/>
      <c r="NDS142" s="200"/>
      <c r="NDT142" s="200"/>
      <c r="NDU142" s="200"/>
      <c r="NDV142" s="200"/>
      <c r="NDW142" s="200"/>
      <c r="NDX142" s="200"/>
      <c r="NDY142" s="200"/>
      <c r="NDZ142" s="200"/>
      <c r="NEA142" s="200"/>
      <c r="NEB142" s="200"/>
      <c r="NEC142" s="200"/>
      <c r="NED142" s="200"/>
      <c r="NEE142" s="200"/>
      <c r="NEF142" s="200"/>
      <c r="NEG142" s="200"/>
      <c r="NEH142" s="200"/>
      <c r="NEI142" s="200"/>
      <c r="NEJ142" s="200"/>
      <c r="NEK142" s="200"/>
      <c r="NEL142" s="200"/>
      <c r="NEM142" s="200"/>
      <c r="NEN142" s="200"/>
      <c r="NEO142" s="200"/>
      <c r="NEP142" s="200"/>
      <c r="NEQ142" s="200"/>
      <c r="NER142" s="200"/>
      <c r="NES142" s="200"/>
      <c r="NET142" s="200"/>
      <c r="NEU142" s="200"/>
      <c r="NEV142" s="200"/>
      <c r="NEW142" s="200"/>
      <c r="NEX142" s="200"/>
      <c r="NEY142" s="200"/>
      <c r="NEZ142" s="200"/>
      <c r="NFA142" s="200"/>
      <c r="NFB142" s="200"/>
      <c r="NFC142" s="200"/>
      <c r="NFD142" s="200"/>
      <c r="NFE142" s="200"/>
      <c r="NFF142" s="200"/>
      <c r="NFG142" s="200"/>
      <c r="NFH142" s="200"/>
      <c r="NFI142" s="200"/>
      <c r="NFJ142" s="200"/>
      <c r="NFK142" s="200"/>
      <c r="NFL142" s="200"/>
      <c r="NFM142" s="200"/>
      <c r="NFN142" s="200"/>
      <c r="NFO142" s="200"/>
      <c r="NFP142" s="200"/>
      <c r="NFQ142" s="200"/>
      <c r="NFR142" s="200"/>
      <c r="NFS142" s="200"/>
      <c r="NFT142" s="200"/>
      <c r="NFU142" s="200"/>
      <c r="NFV142" s="200"/>
      <c r="NFW142" s="200"/>
      <c r="NFX142" s="200"/>
      <c r="NFY142" s="200"/>
      <c r="NFZ142" s="200"/>
      <c r="NGA142" s="200"/>
      <c r="NGB142" s="200"/>
      <c r="NGC142" s="200"/>
      <c r="NGD142" s="200"/>
      <c r="NGE142" s="200"/>
      <c r="NGF142" s="200"/>
      <c r="NGG142" s="200"/>
      <c r="NGH142" s="200"/>
      <c r="NGI142" s="200"/>
      <c r="NGJ142" s="200"/>
      <c r="NGK142" s="200"/>
      <c r="NGL142" s="200"/>
      <c r="NGM142" s="200"/>
      <c r="NGN142" s="200"/>
      <c r="NGO142" s="200"/>
      <c r="NGP142" s="200"/>
      <c r="NGQ142" s="200"/>
      <c r="NGR142" s="200"/>
      <c r="NGS142" s="200"/>
      <c r="NGT142" s="200"/>
      <c r="NGU142" s="200"/>
      <c r="NGV142" s="200"/>
      <c r="NGW142" s="200"/>
      <c r="NGX142" s="200"/>
      <c r="NGY142" s="200"/>
      <c r="NGZ142" s="200"/>
      <c r="NHA142" s="200"/>
      <c r="NHB142" s="200"/>
      <c r="NHC142" s="200"/>
      <c r="NHD142" s="200"/>
      <c r="NHE142" s="200"/>
      <c r="NHF142" s="200"/>
      <c r="NHG142" s="200"/>
      <c r="NHH142" s="200"/>
      <c r="NHI142" s="200"/>
      <c r="NHJ142" s="200"/>
      <c r="NHK142" s="200"/>
      <c r="NHL142" s="200"/>
      <c r="NHM142" s="200"/>
      <c r="NHN142" s="200"/>
      <c r="NHO142" s="200"/>
      <c r="NHP142" s="200"/>
      <c r="NHQ142" s="200"/>
      <c r="NHR142" s="200"/>
      <c r="NHS142" s="200"/>
      <c r="NHT142" s="200"/>
      <c r="NHU142" s="200"/>
      <c r="NHV142" s="200"/>
      <c r="NHW142" s="200"/>
      <c r="NHX142" s="200"/>
      <c r="NHY142" s="200"/>
      <c r="NHZ142" s="200"/>
      <c r="NIA142" s="200"/>
      <c r="NIB142" s="200"/>
      <c r="NIC142" s="200"/>
      <c r="NID142" s="200"/>
      <c r="NIE142" s="200"/>
      <c r="NIF142" s="200"/>
      <c r="NIG142" s="200"/>
      <c r="NIH142" s="200"/>
      <c r="NII142" s="200"/>
      <c r="NIJ142" s="200"/>
      <c r="NIK142" s="200"/>
      <c r="NIL142" s="200"/>
      <c r="NIM142" s="200"/>
      <c r="NIN142" s="200"/>
      <c r="NIO142" s="200"/>
      <c r="NIP142" s="200"/>
      <c r="NIQ142" s="200"/>
      <c r="NIR142" s="200"/>
      <c r="NIS142" s="200"/>
      <c r="NIT142" s="200"/>
      <c r="NIU142" s="200"/>
      <c r="NIV142" s="200"/>
      <c r="NIW142" s="200"/>
      <c r="NIX142" s="200"/>
      <c r="NIY142" s="200"/>
      <c r="NIZ142" s="200"/>
      <c r="NJA142" s="200"/>
      <c r="NJB142" s="200"/>
      <c r="NJC142" s="200"/>
      <c r="NJD142" s="200"/>
      <c r="NJE142" s="200"/>
      <c r="NJF142" s="200"/>
      <c r="NJG142" s="200"/>
      <c r="NJH142" s="200"/>
      <c r="NJI142" s="200"/>
      <c r="NJJ142" s="200"/>
      <c r="NJK142" s="200"/>
      <c r="NJL142" s="200"/>
      <c r="NJM142" s="200"/>
      <c r="NJN142" s="200"/>
      <c r="NJO142" s="200"/>
      <c r="NJP142" s="200"/>
      <c r="NJQ142" s="200"/>
      <c r="NJR142" s="200"/>
      <c r="NJS142" s="200"/>
      <c r="NJT142" s="200"/>
      <c r="NJU142" s="200"/>
      <c r="NJV142" s="200"/>
      <c r="NJW142" s="200"/>
      <c r="NJX142" s="200"/>
      <c r="NJY142" s="200"/>
      <c r="NJZ142" s="200"/>
      <c r="NKA142" s="200"/>
      <c r="NKB142" s="200"/>
      <c r="NKC142" s="200"/>
      <c r="NKD142" s="200"/>
      <c r="NKE142" s="200"/>
      <c r="NKF142" s="200"/>
      <c r="NKG142" s="200"/>
      <c r="NKH142" s="200"/>
      <c r="NKI142" s="200"/>
      <c r="NKJ142" s="200"/>
      <c r="NKK142" s="200"/>
      <c r="NKL142" s="200"/>
      <c r="NKM142" s="200"/>
      <c r="NKN142" s="200"/>
      <c r="NKO142" s="200"/>
      <c r="NKP142" s="200"/>
      <c r="NKQ142" s="200"/>
      <c r="NKR142" s="200"/>
      <c r="NKS142" s="200"/>
      <c r="NKT142" s="200"/>
      <c r="NKU142" s="200"/>
      <c r="NKV142" s="200"/>
      <c r="NKW142" s="200"/>
      <c r="NKX142" s="200"/>
      <c r="NKY142" s="200"/>
      <c r="NKZ142" s="200"/>
      <c r="NLA142" s="200"/>
      <c r="NLB142" s="200"/>
      <c r="NLC142" s="200"/>
      <c r="NLD142" s="200"/>
      <c r="NLE142" s="200"/>
      <c r="NLF142" s="200"/>
      <c r="NLG142" s="200"/>
      <c r="NLH142" s="200"/>
      <c r="NLI142" s="200"/>
      <c r="NLJ142" s="200"/>
      <c r="NLK142" s="200"/>
      <c r="NLL142" s="200"/>
      <c r="NLM142" s="200"/>
      <c r="NLN142" s="200"/>
      <c r="NLO142" s="200"/>
      <c r="NLP142" s="200"/>
      <c r="NLQ142" s="200"/>
      <c r="NLR142" s="200"/>
      <c r="NLS142" s="200"/>
      <c r="NLT142" s="200"/>
      <c r="NLU142" s="200"/>
      <c r="NLV142" s="200"/>
      <c r="NLW142" s="200"/>
      <c r="NLX142" s="200"/>
      <c r="NLY142" s="200"/>
      <c r="NLZ142" s="200"/>
      <c r="NMA142" s="200"/>
      <c r="NMB142" s="200"/>
      <c r="NMC142" s="200"/>
      <c r="NMD142" s="200"/>
      <c r="NME142" s="200"/>
      <c r="NMF142" s="200"/>
      <c r="NMG142" s="200"/>
      <c r="NMH142" s="200"/>
      <c r="NMI142" s="200"/>
      <c r="NMJ142" s="200"/>
      <c r="NMK142" s="200"/>
      <c r="NML142" s="200"/>
      <c r="NMM142" s="200"/>
      <c r="NMN142" s="200"/>
      <c r="NMO142" s="200"/>
      <c r="NMP142" s="200"/>
      <c r="NMQ142" s="200"/>
      <c r="NMR142" s="200"/>
      <c r="NMS142" s="200"/>
      <c r="NMT142" s="200"/>
      <c r="NMU142" s="200"/>
      <c r="NMV142" s="200"/>
      <c r="NMW142" s="200"/>
      <c r="NMX142" s="200"/>
      <c r="NMY142" s="200"/>
      <c r="NMZ142" s="200"/>
      <c r="NNA142" s="200"/>
      <c r="NNB142" s="200"/>
      <c r="NNC142" s="200"/>
      <c r="NND142" s="200"/>
      <c r="NNE142" s="200"/>
      <c r="NNF142" s="200"/>
      <c r="NNG142" s="200"/>
      <c r="NNH142" s="200"/>
      <c r="NNI142" s="200"/>
      <c r="NNJ142" s="200"/>
      <c r="NNK142" s="200"/>
      <c r="NNL142" s="200"/>
      <c r="NNM142" s="200"/>
      <c r="NNN142" s="200"/>
      <c r="NNO142" s="200"/>
      <c r="NNP142" s="200"/>
      <c r="NNQ142" s="200"/>
      <c r="NNR142" s="200"/>
      <c r="NNS142" s="200"/>
      <c r="NNT142" s="200"/>
      <c r="NNU142" s="200"/>
      <c r="NNV142" s="200"/>
      <c r="NNW142" s="200"/>
      <c r="NNX142" s="200"/>
      <c r="NNY142" s="200"/>
      <c r="NNZ142" s="200"/>
      <c r="NOA142" s="200"/>
      <c r="NOB142" s="200"/>
      <c r="NOC142" s="200"/>
      <c r="NOD142" s="200"/>
      <c r="NOE142" s="200"/>
      <c r="NOF142" s="200"/>
      <c r="NOG142" s="200"/>
      <c r="NOH142" s="200"/>
      <c r="NOI142" s="200"/>
      <c r="NOJ142" s="200"/>
      <c r="NOK142" s="200"/>
      <c r="NOL142" s="200"/>
      <c r="NOM142" s="200"/>
      <c r="NON142" s="200"/>
      <c r="NOO142" s="200"/>
      <c r="NOP142" s="200"/>
      <c r="NOQ142" s="200"/>
      <c r="NOR142" s="200"/>
      <c r="NOS142" s="200"/>
      <c r="NOT142" s="200"/>
      <c r="NOU142" s="200"/>
      <c r="NOV142" s="200"/>
      <c r="NOW142" s="200"/>
      <c r="NOX142" s="200"/>
      <c r="NOY142" s="200"/>
      <c r="NOZ142" s="200"/>
      <c r="NPA142" s="200"/>
      <c r="NPB142" s="200"/>
      <c r="NPC142" s="200"/>
      <c r="NPD142" s="200"/>
      <c r="NPE142" s="200"/>
      <c r="NPF142" s="200"/>
      <c r="NPG142" s="200"/>
      <c r="NPH142" s="200"/>
      <c r="NPI142" s="200"/>
      <c r="NPJ142" s="200"/>
      <c r="NPK142" s="200"/>
      <c r="NPL142" s="200"/>
      <c r="NPM142" s="200"/>
      <c r="NPN142" s="200"/>
      <c r="NPO142" s="200"/>
      <c r="NPP142" s="200"/>
      <c r="NPQ142" s="200"/>
      <c r="NPR142" s="200"/>
      <c r="NPS142" s="200"/>
      <c r="NPT142" s="200"/>
      <c r="NPU142" s="200"/>
      <c r="NPV142" s="200"/>
      <c r="NPW142" s="200"/>
      <c r="NPX142" s="200"/>
      <c r="NPY142" s="200"/>
      <c r="NPZ142" s="200"/>
      <c r="NQA142" s="200"/>
      <c r="NQB142" s="200"/>
      <c r="NQC142" s="200"/>
      <c r="NQD142" s="200"/>
      <c r="NQE142" s="200"/>
      <c r="NQF142" s="200"/>
      <c r="NQG142" s="200"/>
      <c r="NQH142" s="200"/>
      <c r="NQI142" s="200"/>
      <c r="NQJ142" s="200"/>
      <c r="NQK142" s="200"/>
      <c r="NQL142" s="200"/>
      <c r="NQM142" s="200"/>
      <c r="NQN142" s="200"/>
      <c r="NQO142" s="200"/>
      <c r="NQP142" s="200"/>
      <c r="NQQ142" s="200"/>
      <c r="NQR142" s="200"/>
      <c r="NQS142" s="200"/>
      <c r="NQT142" s="200"/>
      <c r="NQU142" s="200"/>
      <c r="NQV142" s="200"/>
      <c r="NQW142" s="200"/>
      <c r="NQX142" s="200"/>
      <c r="NQY142" s="200"/>
      <c r="NQZ142" s="200"/>
      <c r="NRA142" s="200"/>
      <c r="NRB142" s="200"/>
      <c r="NRC142" s="200"/>
      <c r="NRD142" s="200"/>
      <c r="NRE142" s="200"/>
      <c r="NRF142" s="200"/>
      <c r="NRG142" s="200"/>
      <c r="NRH142" s="200"/>
      <c r="NRI142" s="200"/>
      <c r="NRJ142" s="200"/>
      <c r="NRK142" s="200"/>
      <c r="NRL142" s="200"/>
      <c r="NRM142" s="200"/>
      <c r="NRN142" s="200"/>
      <c r="NRO142" s="200"/>
      <c r="NRP142" s="200"/>
      <c r="NRQ142" s="200"/>
      <c r="NRR142" s="200"/>
      <c r="NRS142" s="200"/>
      <c r="NRT142" s="200"/>
      <c r="NRU142" s="200"/>
      <c r="NRV142" s="200"/>
      <c r="NRW142" s="200"/>
      <c r="NRX142" s="200"/>
      <c r="NRY142" s="200"/>
      <c r="NRZ142" s="200"/>
      <c r="NSA142" s="200"/>
      <c r="NSB142" s="200"/>
      <c r="NSC142" s="200"/>
      <c r="NSD142" s="200"/>
      <c r="NSE142" s="200"/>
      <c r="NSF142" s="200"/>
      <c r="NSG142" s="200"/>
      <c r="NSH142" s="200"/>
      <c r="NSI142" s="200"/>
      <c r="NSJ142" s="200"/>
      <c r="NSK142" s="200"/>
      <c r="NSL142" s="200"/>
      <c r="NSM142" s="200"/>
      <c r="NSN142" s="200"/>
      <c r="NSO142" s="200"/>
      <c r="NSP142" s="200"/>
      <c r="NSQ142" s="200"/>
      <c r="NSR142" s="200"/>
      <c r="NSS142" s="200"/>
      <c r="NST142" s="200"/>
      <c r="NSU142" s="200"/>
      <c r="NSV142" s="200"/>
      <c r="NSW142" s="200"/>
      <c r="NSX142" s="200"/>
      <c r="NSY142" s="200"/>
      <c r="NSZ142" s="200"/>
      <c r="NTA142" s="200"/>
      <c r="NTB142" s="200"/>
      <c r="NTC142" s="200"/>
      <c r="NTD142" s="200"/>
      <c r="NTE142" s="200"/>
      <c r="NTF142" s="200"/>
      <c r="NTG142" s="200"/>
      <c r="NTH142" s="200"/>
      <c r="NTI142" s="200"/>
      <c r="NTJ142" s="200"/>
      <c r="NTK142" s="200"/>
      <c r="NTL142" s="200"/>
      <c r="NTM142" s="200"/>
      <c r="NTN142" s="200"/>
      <c r="NTO142" s="200"/>
      <c r="NTP142" s="200"/>
      <c r="NTQ142" s="200"/>
      <c r="NTR142" s="200"/>
      <c r="NTS142" s="200"/>
      <c r="NTT142" s="200"/>
      <c r="NTU142" s="200"/>
      <c r="NTV142" s="200"/>
      <c r="NTW142" s="200"/>
      <c r="NTX142" s="200"/>
      <c r="NTY142" s="200"/>
      <c r="NTZ142" s="200"/>
      <c r="NUA142" s="200"/>
      <c r="NUB142" s="200"/>
      <c r="NUC142" s="200"/>
      <c r="NUD142" s="200"/>
      <c r="NUE142" s="200"/>
      <c r="NUF142" s="200"/>
      <c r="NUG142" s="200"/>
      <c r="NUH142" s="200"/>
      <c r="NUI142" s="200"/>
      <c r="NUJ142" s="200"/>
      <c r="NUK142" s="200"/>
      <c r="NUL142" s="200"/>
      <c r="NUM142" s="200"/>
      <c r="NUN142" s="200"/>
      <c r="NUO142" s="200"/>
      <c r="NUP142" s="200"/>
      <c r="NUQ142" s="200"/>
      <c r="NUR142" s="200"/>
      <c r="NUS142" s="200"/>
      <c r="NUT142" s="200"/>
      <c r="NUU142" s="200"/>
      <c r="NUV142" s="200"/>
      <c r="NUW142" s="200"/>
      <c r="NUX142" s="200"/>
      <c r="NUY142" s="200"/>
      <c r="NUZ142" s="200"/>
      <c r="NVA142" s="200"/>
      <c r="NVB142" s="200"/>
      <c r="NVC142" s="200"/>
      <c r="NVD142" s="200"/>
      <c r="NVE142" s="200"/>
      <c r="NVF142" s="200"/>
      <c r="NVG142" s="200"/>
      <c r="NVH142" s="200"/>
      <c r="NVI142" s="200"/>
      <c r="NVJ142" s="200"/>
      <c r="NVK142" s="200"/>
      <c r="NVL142" s="200"/>
      <c r="NVM142" s="200"/>
      <c r="NVN142" s="200"/>
      <c r="NVO142" s="200"/>
      <c r="NVP142" s="200"/>
      <c r="NVQ142" s="200"/>
      <c r="NVR142" s="200"/>
      <c r="NVS142" s="200"/>
      <c r="NVT142" s="200"/>
      <c r="NVU142" s="200"/>
      <c r="NVV142" s="200"/>
      <c r="NVW142" s="200"/>
      <c r="NVX142" s="200"/>
      <c r="NVY142" s="200"/>
      <c r="NVZ142" s="200"/>
      <c r="NWA142" s="200"/>
      <c r="NWB142" s="200"/>
      <c r="NWC142" s="200"/>
      <c r="NWD142" s="200"/>
      <c r="NWE142" s="200"/>
      <c r="NWF142" s="200"/>
      <c r="NWG142" s="200"/>
      <c r="NWH142" s="200"/>
      <c r="NWI142" s="200"/>
      <c r="NWJ142" s="200"/>
      <c r="NWK142" s="200"/>
      <c r="NWL142" s="200"/>
      <c r="NWM142" s="200"/>
      <c r="NWN142" s="200"/>
      <c r="NWO142" s="200"/>
      <c r="NWP142" s="200"/>
      <c r="NWQ142" s="200"/>
      <c r="NWR142" s="200"/>
      <c r="NWS142" s="200"/>
      <c r="NWT142" s="200"/>
      <c r="NWU142" s="200"/>
      <c r="NWV142" s="200"/>
      <c r="NWW142" s="200"/>
      <c r="NWX142" s="200"/>
      <c r="NWY142" s="200"/>
      <c r="NWZ142" s="200"/>
      <c r="NXA142" s="200"/>
      <c r="NXB142" s="200"/>
      <c r="NXC142" s="200"/>
      <c r="NXD142" s="200"/>
      <c r="NXE142" s="200"/>
      <c r="NXF142" s="200"/>
      <c r="NXG142" s="200"/>
      <c r="NXH142" s="200"/>
      <c r="NXI142" s="200"/>
      <c r="NXJ142" s="200"/>
      <c r="NXK142" s="200"/>
      <c r="NXL142" s="200"/>
      <c r="NXM142" s="200"/>
      <c r="NXN142" s="200"/>
      <c r="NXO142" s="200"/>
      <c r="NXP142" s="200"/>
      <c r="NXQ142" s="200"/>
      <c r="NXR142" s="200"/>
      <c r="NXS142" s="200"/>
      <c r="NXT142" s="200"/>
      <c r="NXU142" s="200"/>
      <c r="NXV142" s="200"/>
      <c r="NXW142" s="200"/>
      <c r="NXX142" s="200"/>
      <c r="NXY142" s="200"/>
      <c r="NXZ142" s="200"/>
      <c r="NYA142" s="200"/>
      <c r="NYB142" s="200"/>
      <c r="NYC142" s="200"/>
      <c r="NYD142" s="200"/>
      <c r="NYE142" s="200"/>
      <c r="NYF142" s="200"/>
      <c r="NYG142" s="200"/>
      <c r="NYH142" s="200"/>
      <c r="NYI142" s="200"/>
      <c r="NYJ142" s="200"/>
      <c r="NYK142" s="200"/>
      <c r="NYL142" s="200"/>
      <c r="NYM142" s="200"/>
      <c r="NYN142" s="200"/>
      <c r="NYO142" s="200"/>
      <c r="NYP142" s="200"/>
      <c r="NYQ142" s="200"/>
      <c r="NYR142" s="200"/>
      <c r="NYS142" s="200"/>
      <c r="NYT142" s="200"/>
      <c r="NYU142" s="200"/>
      <c r="NYV142" s="200"/>
      <c r="NYW142" s="200"/>
      <c r="NYX142" s="200"/>
      <c r="NYY142" s="200"/>
      <c r="NYZ142" s="200"/>
      <c r="NZA142" s="200"/>
      <c r="NZB142" s="200"/>
      <c r="NZC142" s="200"/>
      <c r="NZD142" s="200"/>
      <c r="NZE142" s="200"/>
      <c r="NZF142" s="200"/>
      <c r="NZG142" s="200"/>
      <c r="NZH142" s="200"/>
      <c r="NZI142" s="200"/>
      <c r="NZJ142" s="200"/>
      <c r="NZK142" s="200"/>
      <c r="NZL142" s="200"/>
      <c r="NZM142" s="200"/>
      <c r="NZN142" s="200"/>
      <c r="NZO142" s="200"/>
      <c r="NZP142" s="200"/>
      <c r="NZQ142" s="200"/>
      <c r="NZR142" s="200"/>
      <c r="NZS142" s="200"/>
      <c r="NZT142" s="200"/>
      <c r="NZU142" s="200"/>
      <c r="NZV142" s="200"/>
      <c r="NZW142" s="200"/>
      <c r="NZX142" s="200"/>
      <c r="NZY142" s="200"/>
      <c r="NZZ142" s="200"/>
      <c r="OAA142" s="200"/>
      <c r="OAB142" s="200"/>
      <c r="OAC142" s="200"/>
      <c r="OAD142" s="200"/>
      <c r="OAE142" s="200"/>
      <c r="OAF142" s="200"/>
      <c r="OAG142" s="200"/>
      <c r="OAH142" s="200"/>
      <c r="OAI142" s="200"/>
      <c r="OAJ142" s="200"/>
      <c r="OAK142" s="200"/>
      <c r="OAL142" s="200"/>
      <c r="OAM142" s="200"/>
      <c r="OAN142" s="200"/>
      <c r="OAO142" s="200"/>
      <c r="OAP142" s="200"/>
      <c r="OAQ142" s="200"/>
      <c r="OAR142" s="200"/>
      <c r="OAS142" s="200"/>
      <c r="OAT142" s="200"/>
      <c r="OAU142" s="200"/>
      <c r="OAV142" s="200"/>
      <c r="OAW142" s="200"/>
      <c r="OAX142" s="200"/>
      <c r="OAY142" s="200"/>
      <c r="OAZ142" s="200"/>
      <c r="OBA142" s="200"/>
      <c r="OBB142" s="200"/>
      <c r="OBC142" s="200"/>
      <c r="OBD142" s="200"/>
      <c r="OBE142" s="200"/>
      <c r="OBF142" s="200"/>
      <c r="OBG142" s="200"/>
      <c r="OBH142" s="200"/>
      <c r="OBI142" s="200"/>
      <c r="OBJ142" s="200"/>
      <c r="OBK142" s="200"/>
      <c r="OBL142" s="200"/>
      <c r="OBM142" s="200"/>
      <c r="OBN142" s="200"/>
      <c r="OBO142" s="200"/>
      <c r="OBP142" s="200"/>
      <c r="OBQ142" s="200"/>
      <c r="OBR142" s="200"/>
      <c r="OBS142" s="200"/>
      <c r="OBT142" s="200"/>
      <c r="OBU142" s="200"/>
      <c r="OBV142" s="200"/>
      <c r="OBW142" s="200"/>
      <c r="OBX142" s="200"/>
      <c r="OBY142" s="200"/>
      <c r="OBZ142" s="200"/>
      <c r="OCA142" s="200"/>
      <c r="OCB142" s="200"/>
      <c r="OCC142" s="200"/>
      <c r="OCD142" s="200"/>
      <c r="OCE142" s="200"/>
      <c r="OCF142" s="200"/>
      <c r="OCG142" s="200"/>
      <c r="OCH142" s="200"/>
      <c r="OCI142" s="200"/>
      <c r="OCJ142" s="200"/>
      <c r="OCK142" s="200"/>
      <c r="OCL142" s="200"/>
      <c r="OCM142" s="200"/>
      <c r="OCN142" s="200"/>
      <c r="OCO142" s="200"/>
      <c r="OCP142" s="200"/>
      <c r="OCQ142" s="200"/>
      <c r="OCR142" s="200"/>
      <c r="OCS142" s="200"/>
      <c r="OCT142" s="200"/>
      <c r="OCU142" s="200"/>
      <c r="OCV142" s="200"/>
      <c r="OCW142" s="200"/>
      <c r="OCX142" s="200"/>
      <c r="OCY142" s="200"/>
      <c r="OCZ142" s="200"/>
      <c r="ODA142" s="200"/>
      <c r="ODB142" s="200"/>
      <c r="ODC142" s="200"/>
      <c r="ODD142" s="200"/>
      <c r="ODE142" s="200"/>
      <c r="ODF142" s="200"/>
      <c r="ODG142" s="200"/>
      <c r="ODH142" s="200"/>
      <c r="ODI142" s="200"/>
      <c r="ODJ142" s="200"/>
      <c r="ODK142" s="200"/>
      <c r="ODL142" s="200"/>
      <c r="ODM142" s="200"/>
      <c r="ODN142" s="200"/>
      <c r="ODO142" s="200"/>
      <c r="ODP142" s="200"/>
      <c r="ODQ142" s="200"/>
      <c r="ODR142" s="200"/>
      <c r="ODS142" s="200"/>
      <c r="ODT142" s="200"/>
      <c r="ODU142" s="200"/>
      <c r="ODV142" s="200"/>
      <c r="ODW142" s="200"/>
      <c r="ODX142" s="200"/>
      <c r="ODY142" s="200"/>
      <c r="ODZ142" s="200"/>
      <c r="OEA142" s="200"/>
      <c r="OEB142" s="200"/>
      <c r="OEC142" s="200"/>
      <c r="OED142" s="200"/>
      <c r="OEE142" s="200"/>
      <c r="OEF142" s="200"/>
      <c r="OEG142" s="200"/>
      <c r="OEH142" s="200"/>
      <c r="OEI142" s="200"/>
      <c r="OEJ142" s="200"/>
      <c r="OEK142" s="200"/>
      <c r="OEL142" s="200"/>
      <c r="OEM142" s="200"/>
      <c r="OEN142" s="200"/>
      <c r="OEO142" s="200"/>
      <c r="OEP142" s="200"/>
      <c r="OEQ142" s="200"/>
      <c r="OER142" s="200"/>
      <c r="OES142" s="200"/>
      <c r="OET142" s="200"/>
      <c r="OEU142" s="200"/>
      <c r="OEV142" s="200"/>
      <c r="OEW142" s="200"/>
      <c r="OEX142" s="200"/>
      <c r="OEY142" s="200"/>
      <c r="OEZ142" s="200"/>
      <c r="OFA142" s="200"/>
      <c r="OFB142" s="200"/>
      <c r="OFC142" s="200"/>
      <c r="OFD142" s="200"/>
      <c r="OFE142" s="200"/>
      <c r="OFF142" s="200"/>
      <c r="OFG142" s="200"/>
      <c r="OFH142" s="200"/>
      <c r="OFI142" s="200"/>
      <c r="OFJ142" s="200"/>
      <c r="OFK142" s="200"/>
      <c r="OFL142" s="200"/>
      <c r="OFM142" s="200"/>
      <c r="OFN142" s="200"/>
      <c r="OFO142" s="200"/>
      <c r="OFP142" s="200"/>
      <c r="OFQ142" s="200"/>
      <c r="OFR142" s="200"/>
      <c r="OFS142" s="200"/>
      <c r="OFT142" s="200"/>
      <c r="OFU142" s="200"/>
      <c r="OFV142" s="200"/>
      <c r="OFW142" s="200"/>
      <c r="OFX142" s="200"/>
      <c r="OFY142" s="200"/>
      <c r="OFZ142" s="200"/>
      <c r="OGA142" s="200"/>
      <c r="OGB142" s="200"/>
      <c r="OGC142" s="200"/>
      <c r="OGD142" s="200"/>
      <c r="OGE142" s="200"/>
      <c r="OGF142" s="200"/>
      <c r="OGG142" s="200"/>
      <c r="OGH142" s="200"/>
      <c r="OGI142" s="200"/>
      <c r="OGJ142" s="200"/>
      <c r="OGK142" s="200"/>
      <c r="OGL142" s="200"/>
      <c r="OGM142" s="200"/>
      <c r="OGN142" s="200"/>
      <c r="OGO142" s="200"/>
      <c r="OGP142" s="200"/>
      <c r="OGQ142" s="200"/>
      <c r="OGR142" s="200"/>
      <c r="OGS142" s="200"/>
      <c r="OGT142" s="200"/>
      <c r="OGU142" s="200"/>
      <c r="OGV142" s="200"/>
      <c r="OGW142" s="200"/>
      <c r="OGX142" s="200"/>
      <c r="OGY142" s="200"/>
      <c r="OGZ142" s="200"/>
      <c r="OHA142" s="200"/>
      <c r="OHB142" s="200"/>
      <c r="OHC142" s="200"/>
      <c r="OHD142" s="200"/>
      <c r="OHE142" s="200"/>
      <c r="OHF142" s="200"/>
      <c r="OHG142" s="200"/>
      <c r="OHH142" s="200"/>
      <c r="OHI142" s="200"/>
      <c r="OHJ142" s="200"/>
      <c r="OHK142" s="200"/>
      <c r="OHL142" s="200"/>
      <c r="OHM142" s="200"/>
      <c r="OHN142" s="200"/>
      <c r="OHO142" s="200"/>
      <c r="OHP142" s="200"/>
      <c r="OHQ142" s="200"/>
      <c r="OHR142" s="200"/>
      <c r="OHS142" s="200"/>
      <c r="OHT142" s="200"/>
      <c r="OHU142" s="200"/>
      <c r="OHV142" s="200"/>
      <c r="OHW142" s="200"/>
      <c r="OHX142" s="200"/>
      <c r="OHY142" s="200"/>
      <c r="OHZ142" s="200"/>
      <c r="OIA142" s="200"/>
      <c r="OIB142" s="200"/>
      <c r="OIC142" s="200"/>
      <c r="OID142" s="200"/>
      <c r="OIE142" s="200"/>
      <c r="OIF142" s="200"/>
      <c r="OIG142" s="200"/>
      <c r="OIH142" s="200"/>
      <c r="OII142" s="200"/>
      <c r="OIJ142" s="200"/>
      <c r="OIK142" s="200"/>
      <c r="OIL142" s="200"/>
      <c r="OIM142" s="200"/>
      <c r="OIN142" s="200"/>
      <c r="OIO142" s="200"/>
      <c r="OIP142" s="200"/>
      <c r="OIQ142" s="200"/>
      <c r="OIR142" s="200"/>
      <c r="OIS142" s="200"/>
      <c r="OIT142" s="200"/>
      <c r="OIU142" s="200"/>
      <c r="OIV142" s="200"/>
      <c r="OIW142" s="200"/>
      <c r="OIX142" s="200"/>
      <c r="OIY142" s="200"/>
      <c r="OIZ142" s="200"/>
      <c r="OJA142" s="200"/>
      <c r="OJB142" s="200"/>
      <c r="OJC142" s="200"/>
      <c r="OJD142" s="200"/>
      <c r="OJE142" s="200"/>
      <c r="OJF142" s="200"/>
      <c r="OJG142" s="200"/>
      <c r="OJH142" s="200"/>
      <c r="OJI142" s="200"/>
      <c r="OJJ142" s="200"/>
      <c r="OJK142" s="200"/>
      <c r="OJL142" s="200"/>
      <c r="OJM142" s="200"/>
      <c r="OJN142" s="200"/>
      <c r="OJO142" s="200"/>
      <c r="OJP142" s="200"/>
      <c r="OJQ142" s="200"/>
      <c r="OJR142" s="200"/>
      <c r="OJS142" s="200"/>
      <c r="OJT142" s="200"/>
      <c r="OJU142" s="200"/>
      <c r="OJV142" s="200"/>
      <c r="OJW142" s="200"/>
      <c r="OJX142" s="200"/>
      <c r="OJY142" s="200"/>
      <c r="OJZ142" s="200"/>
      <c r="OKA142" s="200"/>
      <c r="OKB142" s="200"/>
      <c r="OKC142" s="200"/>
      <c r="OKD142" s="200"/>
      <c r="OKE142" s="200"/>
      <c r="OKF142" s="200"/>
      <c r="OKG142" s="200"/>
      <c r="OKH142" s="200"/>
      <c r="OKI142" s="200"/>
      <c r="OKJ142" s="200"/>
      <c r="OKK142" s="200"/>
      <c r="OKL142" s="200"/>
      <c r="OKM142" s="200"/>
      <c r="OKN142" s="200"/>
      <c r="OKO142" s="200"/>
      <c r="OKP142" s="200"/>
      <c r="OKQ142" s="200"/>
      <c r="OKR142" s="200"/>
      <c r="OKS142" s="200"/>
      <c r="OKT142" s="200"/>
      <c r="OKU142" s="200"/>
      <c r="OKV142" s="200"/>
      <c r="OKW142" s="200"/>
      <c r="OKX142" s="200"/>
      <c r="OKY142" s="200"/>
      <c r="OKZ142" s="200"/>
      <c r="OLA142" s="200"/>
      <c r="OLB142" s="200"/>
      <c r="OLC142" s="200"/>
      <c r="OLD142" s="200"/>
      <c r="OLE142" s="200"/>
      <c r="OLF142" s="200"/>
      <c r="OLG142" s="200"/>
      <c r="OLH142" s="200"/>
      <c r="OLI142" s="200"/>
      <c r="OLJ142" s="200"/>
      <c r="OLK142" s="200"/>
      <c r="OLL142" s="200"/>
      <c r="OLM142" s="200"/>
      <c r="OLN142" s="200"/>
      <c r="OLO142" s="200"/>
      <c r="OLP142" s="200"/>
      <c r="OLQ142" s="200"/>
      <c r="OLR142" s="200"/>
      <c r="OLS142" s="200"/>
      <c r="OLT142" s="200"/>
      <c r="OLU142" s="200"/>
      <c r="OLV142" s="200"/>
      <c r="OLW142" s="200"/>
      <c r="OLX142" s="200"/>
      <c r="OLY142" s="200"/>
      <c r="OLZ142" s="200"/>
      <c r="OMA142" s="200"/>
      <c r="OMB142" s="200"/>
      <c r="OMC142" s="200"/>
      <c r="OMD142" s="200"/>
      <c r="OME142" s="200"/>
      <c r="OMF142" s="200"/>
      <c r="OMG142" s="200"/>
      <c r="OMH142" s="200"/>
      <c r="OMI142" s="200"/>
      <c r="OMJ142" s="200"/>
      <c r="OMK142" s="200"/>
      <c r="OML142" s="200"/>
      <c r="OMM142" s="200"/>
      <c r="OMN142" s="200"/>
      <c r="OMO142" s="200"/>
      <c r="OMP142" s="200"/>
      <c r="OMQ142" s="200"/>
      <c r="OMR142" s="200"/>
      <c r="OMS142" s="200"/>
      <c r="OMT142" s="200"/>
      <c r="OMU142" s="200"/>
      <c r="OMV142" s="200"/>
      <c r="OMW142" s="200"/>
      <c r="OMX142" s="200"/>
      <c r="OMY142" s="200"/>
      <c r="OMZ142" s="200"/>
      <c r="ONA142" s="200"/>
      <c r="ONB142" s="200"/>
      <c r="ONC142" s="200"/>
      <c r="OND142" s="200"/>
      <c r="ONE142" s="200"/>
      <c r="ONF142" s="200"/>
      <c r="ONG142" s="200"/>
      <c r="ONH142" s="200"/>
      <c r="ONI142" s="200"/>
      <c r="ONJ142" s="200"/>
      <c r="ONK142" s="200"/>
      <c r="ONL142" s="200"/>
      <c r="ONM142" s="200"/>
      <c r="ONN142" s="200"/>
      <c r="ONO142" s="200"/>
      <c r="ONP142" s="200"/>
      <c r="ONQ142" s="200"/>
      <c r="ONR142" s="200"/>
      <c r="ONS142" s="200"/>
      <c r="ONT142" s="200"/>
      <c r="ONU142" s="200"/>
      <c r="ONV142" s="200"/>
      <c r="ONW142" s="200"/>
      <c r="ONX142" s="200"/>
      <c r="ONY142" s="200"/>
      <c r="ONZ142" s="200"/>
      <c r="OOA142" s="200"/>
      <c r="OOB142" s="200"/>
      <c r="OOC142" s="200"/>
      <c r="OOD142" s="200"/>
      <c r="OOE142" s="200"/>
      <c r="OOF142" s="200"/>
      <c r="OOG142" s="200"/>
      <c r="OOH142" s="200"/>
      <c r="OOI142" s="200"/>
      <c r="OOJ142" s="200"/>
      <c r="OOK142" s="200"/>
      <c r="OOL142" s="200"/>
      <c r="OOM142" s="200"/>
      <c r="OON142" s="200"/>
      <c r="OOO142" s="200"/>
      <c r="OOP142" s="200"/>
      <c r="OOQ142" s="200"/>
      <c r="OOR142" s="200"/>
      <c r="OOS142" s="200"/>
      <c r="OOT142" s="200"/>
      <c r="OOU142" s="200"/>
      <c r="OOV142" s="200"/>
      <c r="OOW142" s="200"/>
      <c r="OOX142" s="200"/>
      <c r="OOY142" s="200"/>
      <c r="OOZ142" s="200"/>
      <c r="OPA142" s="200"/>
      <c r="OPB142" s="200"/>
      <c r="OPC142" s="200"/>
      <c r="OPD142" s="200"/>
      <c r="OPE142" s="200"/>
      <c r="OPF142" s="200"/>
      <c r="OPG142" s="200"/>
      <c r="OPH142" s="200"/>
      <c r="OPI142" s="200"/>
      <c r="OPJ142" s="200"/>
      <c r="OPK142" s="200"/>
      <c r="OPL142" s="200"/>
      <c r="OPM142" s="200"/>
      <c r="OPN142" s="200"/>
      <c r="OPO142" s="200"/>
      <c r="OPP142" s="200"/>
      <c r="OPQ142" s="200"/>
      <c r="OPR142" s="200"/>
      <c r="OPS142" s="200"/>
      <c r="OPT142" s="200"/>
      <c r="OPU142" s="200"/>
      <c r="OPV142" s="200"/>
      <c r="OPW142" s="200"/>
      <c r="OPX142" s="200"/>
      <c r="OPY142" s="200"/>
      <c r="OPZ142" s="200"/>
      <c r="OQA142" s="200"/>
      <c r="OQB142" s="200"/>
      <c r="OQC142" s="200"/>
      <c r="OQD142" s="200"/>
      <c r="OQE142" s="200"/>
      <c r="OQF142" s="200"/>
      <c r="OQG142" s="200"/>
      <c r="OQH142" s="200"/>
      <c r="OQI142" s="200"/>
      <c r="OQJ142" s="200"/>
      <c r="OQK142" s="200"/>
      <c r="OQL142" s="200"/>
      <c r="OQM142" s="200"/>
      <c r="OQN142" s="200"/>
      <c r="OQO142" s="200"/>
      <c r="OQP142" s="200"/>
      <c r="OQQ142" s="200"/>
      <c r="OQR142" s="200"/>
      <c r="OQS142" s="200"/>
      <c r="OQT142" s="200"/>
      <c r="OQU142" s="200"/>
      <c r="OQV142" s="200"/>
      <c r="OQW142" s="200"/>
      <c r="OQX142" s="200"/>
      <c r="OQY142" s="200"/>
      <c r="OQZ142" s="200"/>
      <c r="ORA142" s="200"/>
      <c r="ORB142" s="200"/>
      <c r="ORC142" s="200"/>
      <c r="ORD142" s="200"/>
      <c r="ORE142" s="200"/>
      <c r="ORF142" s="200"/>
      <c r="ORG142" s="200"/>
      <c r="ORH142" s="200"/>
      <c r="ORI142" s="200"/>
      <c r="ORJ142" s="200"/>
      <c r="ORK142" s="200"/>
      <c r="ORL142" s="200"/>
      <c r="ORM142" s="200"/>
      <c r="ORN142" s="200"/>
      <c r="ORO142" s="200"/>
      <c r="ORP142" s="200"/>
      <c r="ORQ142" s="200"/>
      <c r="ORR142" s="200"/>
      <c r="ORS142" s="200"/>
      <c r="ORT142" s="200"/>
      <c r="ORU142" s="200"/>
      <c r="ORV142" s="200"/>
      <c r="ORW142" s="200"/>
      <c r="ORX142" s="200"/>
      <c r="ORY142" s="200"/>
      <c r="ORZ142" s="200"/>
      <c r="OSA142" s="200"/>
      <c r="OSB142" s="200"/>
      <c r="OSC142" s="200"/>
      <c r="OSD142" s="200"/>
      <c r="OSE142" s="200"/>
      <c r="OSF142" s="200"/>
      <c r="OSG142" s="200"/>
      <c r="OSH142" s="200"/>
      <c r="OSI142" s="200"/>
      <c r="OSJ142" s="200"/>
      <c r="OSK142" s="200"/>
      <c r="OSL142" s="200"/>
      <c r="OSM142" s="200"/>
      <c r="OSN142" s="200"/>
      <c r="OSO142" s="200"/>
      <c r="OSP142" s="200"/>
      <c r="OSQ142" s="200"/>
      <c r="OSR142" s="200"/>
      <c r="OSS142" s="200"/>
      <c r="OST142" s="200"/>
      <c r="OSU142" s="200"/>
      <c r="OSV142" s="200"/>
      <c r="OSW142" s="200"/>
      <c r="OSX142" s="200"/>
      <c r="OSY142" s="200"/>
      <c r="OSZ142" s="200"/>
      <c r="OTA142" s="200"/>
      <c r="OTB142" s="200"/>
      <c r="OTC142" s="200"/>
      <c r="OTD142" s="200"/>
      <c r="OTE142" s="200"/>
      <c r="OTF142" s="200"/>
      <c r="OTG142" s="200"/>
      <c r="OTH142" s="200"/>
      <c r="OTI142" s="200"/>
      <c r="OTJ142" s="200"/>
      <c r="OTK142" s="200"/>
      <c r="OTL142" s="200"/>
      <c r="OTM142" s="200"/>
      <c r="OTN142" s="200"/>
      <c r="OTO142" s="200"/>
      <c r="OTP142" s="200"/>
      <c r="OTQ142" s="200"/>
      <c r="OTR142" s="200"/>
      <c r="OTS142" s="200"/>
      <c r="OTT142" s="200"/>
      <c r="OTU142" s="200"/>
      <c r="OTV142" s="200"/>
      <c r="OTW142" s="200"/>
      <c r="OTX142" s="200"/>
      <c r="OTY142" s="200"/>
      <c r="OTZ142" s="200"/>
      <c r="OUA142" s="200"/>
      <c r="OUB142" s="200"/>
      <c r="OUC142" s="200"/>
      <c r="OUD142" s="200"/>
      <c r="OUE142" s="200"/>
      <c r="OUF142" s="200"/>
      <c r="OUG142" s="200"/>
      <c r="OUH142" s="200"/>
      <c r="OUI142" s="200"/>
      <c r="OUJ142" s="200"/>
      <c r="OUK142" s="200"/>
      <c r="OUL142" s="200"/>
      <c r="OUM142" s="200"/>
      <c r="OUN142" s="200"/>
      <c r="OUO142" s="200"/>
      <c r="OUP142" s="200"/>
      <c r="OUQ142" s="200"/>
      <c r="OUR142" s="200"/>
      <c r="OUS142" s="200"/>
      <c r="OUT142" s="200"/>
      <c r="OUU142" s="200"/>
      <c r="OUV142" s="200"/>
      <c r="OUW142" s="200"/>
      <c r="OUX142" s="200"/>
      <c r="OUY142" s="200"/>
      <c r="OUZ142" s="200"/>
      <c r="OVA142" s="200"/>
      <c r="OVB142" s="200"/>
      <c r="OVC142" s="200"/>
      <c r="OVD142" s="200"/>
      <c r="OVE142" s="200"/>
      <c r="OVF142" s="200"/>
      <c r="OVG142" s="200"/>
      <c r="OVH142" s="200"/>
      <c r="OVI142" s="200"/>
      <c r="OVJ142" s="200"/>
      <c r="OVK142" s="200"/>
      <c r="OVL142" s="200"/>
      <c r="OVM142" s="200"/>
      <c r="OVN142" s="200"/>
      <c r="OVO142" s="200"/>
      <c r="OVP142" s="200"/>
      <c r="OVQ142" s="200"/>
      <c r="OVR142" s="200"/>
      <c r="OVS142" s="200"/>
      <c r="OVT142" s="200"/>
      <c r="OVU142" s="200"/>
      <c r="OVV142" s="200"/>
      <c r="OVW142" s="200"/>
      <c r="OVX142" s="200"/>
      <c r="OVY142" s="200"/>
      <c r="OVZ142" s="200"/>
      <c r="OWA142" s="200"/>
      <c r="OWB142" s="200"/>
      <c r="OWC142" s="200"/>
      <c r="OWD142" s="200"/>
      <c r="OWE142" s="200"/>
      <c r="OWF142" s="200"/>
      <c r="OWG142" s="200"/>
      <c r="OWH142" s="200"/>
      <c r="OWI142" s="200"/>
      <c r="OWJ142" s="200"/>
      <c r="OWK142" s="200"/>
      <c r="OWL142" s="200"/>
      <c r="OWM142" s="200"/>
      <c r="OWN142" s="200"/>
      <c r="OWO142" s="200"/>
      <c r="OWP142" s="200"/>
      <c r="OWQ142" s="200"/>
      <c r="OWR142" s="200"/>
      <c r="OWS142" s="200"/>
      <c r="OWT142" s="200"/>
      <c r="OWU142" s="200"/>
      <c r="OWV142" s="200"/>
      <c r="OWW142" s="200"/>
      <c r="OWX142" s="200"/>
      <c r="OWY142" s="200"/>
      <c r="OWZ142" s="200"/>
      <c r="OXA142" s="200"/>
      <c r="OXB142" s="200"/>
      <c r="OXC142" s="200"/>
      <c r="OXD142" s="200"/>
      <c r="OXE142" s="200"/>
      <c r="OXF142" s="200"/>
      <c r="OXG142" s="200"/>
      <c r="OXH142" s="200"/>
      <c r="OXI142" s="200"/>
      <c r="OXJ142" s="200"/>
      <c r="OXK142" s="200"/>
      <c r="OXL142" s="200"/>
      <c r="OXM142" s="200"/>
      <c r="OXN142" s="200"/>
      <c r="OXO142" s="200"/>
      <c r="OXP142" s="200"/>
      <c r="OXQ142" s="200"/>
      <c r="OXR142" s="200"/>
      <c r="OXS142" s="200"/>
      <c r="OXT142" s="200"/>
      <c r="OXU142" s="200"/>
      <c r="OXV142" s="200"/>
      <c r="OXW142" s="200"/>
      <c r="OXX142" s="200"/>
      <c r="OXY142" s="200"/>
      <c r="OXZ142" s="200"/>
      <c r="OYA142" s="200"/>
      <c r="OYB142" s="200"/>
      <c r="OYC142" s="200"/>
      <c r="OYD142" s="200"/>
      <c r="OYE142" s="200"/>
      <c r="OYF142" s="200"/>
      <c r="OYG142" s="200"/>
      <c r="OYH142" s="200"/>
      <c r="OYI142" s="200"/>
      <c r="OYJ142" s="200"/>
      <c r="OYK142" s="200"/>
      <c r="OYL142" s="200"/>
      <c r="OYM142" s="200"/>
      <c r="OYN142" s="200"/>
      <c r="OYO142" s="200"/>
      <c r="OYP142" s="200"/>
      <c r="OYQ142" s="200"/>
      <c r="OYR142" s="200"/>
      <c r="OYS142" s="200"/>
      <c r="OYT142" s="200"/>
      <c r="OYU142" s="200"/>
      <c r="OYV142" s="200"/>
      <c r="OYW142" s="200"/>
      <c r="OYX142" s="200"/>
      <c r="OYY142" s="200"/>
      <c r="OYZ142" s="200"/>
      <c r="OZA142" s="200"/>
      <c r="OZB142" s="200"/>
      <c r="OZC142" s="200"/>
      <c r="OZD142" s="200"/>
      <c r="OZE142" s="200"/>
      <c r="OZF142" s="200"/>
      <c r="OZG142" s="200"/>
      <c r="OZH142" s="200"/>
      <c r="OZI142" s="200"/>
      <c r="OZJ142" s="200"/>
      <c r="OZK142" s="200"/>
      <c r="OZL142" s="200"/>
      <c r="OZM142" s="200"/>
      <c r="OZN142" s="200"/>
      <c r="OZO142" s="200"/>
      <c r="OZP142" s="200"/>
      <c r="OZQ142" s="200"/>
      <c r="OZR142" s="200"/>
      <c r="OZS142" s="200"/>
      <c r="OZT142" s="200"/>
      <c r="OZU142" s="200"/>
      <c r="OZV142" s="200"/>
      <c r="OZW142" s="200"/>
      <c r="OZX142" s="200"/>
      <c r="OZY142" s="200"/>
      <c r="OZZ142" s="200"/>
      <c r="PAA142" s="200"/>
      <c r="PAB142" s="200"/>
      <c r="PAC142" s="200"/>
      <c r="PAD142" s="200"/>
      <c r="PAE142" s="200"/>
      <c r="PAF142" s="200"/>
      <c r="PAG142" s="200"/>
      <c r="PAH142" s="200"/>
      <c r="PAI142" s="200"/>
      <c r="PAJ142" s="200"/>
      <c r="PAK142" s="200"/>
      <c r="PAL142" s="200"/>
      <c r="PAM142" s="200"/>
      <c r="PAN142" s="200"/>
      <c r="PAO142" s="200"/>
      <c r="PAP142" s="200"/>
      <c r="PAQ142" s="200"/>
      <c r="PAR142" s="200"/>
      <c r="PAS142" s="200"/>
      <c r="PAT142" s="200"/>
      <c r="PAU142" s="200"/>
      <c r="PAV142" s="200"/>
      <c r="PAW142" s="200"/>
      <c r="PAX142" s="200"/>
      <c r="PAY142" s="200"/>
      <c r="PAZ142" s="200"/>
      <c r="PBA142" s="200"/>
      <c r="PBB142" s="200"/>
      <c r="PBC142" s="200"/>
      <c r="PBD142" s="200"/>
      <c r="PBE142" s="200"/>
      <c r="PBF142" s="200"/>
      <c r="PBG142" s="200"/>
      <c r="PBH142" s="200"/>
      <c r="PBI142" s="200"/>
      <c r="PBJ142" s="200"/>
      <c r="PBK142" s="200"/>
      <c r="PBL142" s="200"/>
      <c r="PBM142" s="200"/>
      <c r="PBN142" s="200"/>
      <c r="PBO142" s="200"/>
      <c r="PBP142" s="200"/>
      <c r="PBQ142" s="200"/>
      <c r="PBR142" s="200"/>
      <c r="PBS142" s="200"/>
      <c r="PBT142" s="200"/>
      <c r="PBU142" s="200"/>
      <c r="PBV142" s="200"/>
      <c r="PBW142" s="200"/>
      <c r="PBX142" s="200"/>
      <c r="PBY142" s="200"/>
      <c r="PBZ142" s="200"/>
      <c r="PCA142" s="200"/>
      <c r="PCB142" s="200"/>
      <c r="PCC142" s="200"/>
      <c r="PCD142" s="200"/>
      <c r="PCE142" s="200"/>
      <c r="PCF142" s="200"/>
      <c r="PCG142" s="200"/>
      <c r="PCH142" s="200"/>
      <c r="PCI142" s="200"/>
      <c r="PCJ142" s="200"/>
      <c r="PCK142" s="200"/>
      <c r="PCL142" s="200"/>
      <c r="PCM142" s="200"/>
      <c r="PCN142" s="200"/>
      <c r="PCO142" s="200"/>
      <c r="PCP142" s="200"/>
      <c r="PCQ142" s="200"/>
      <c r="PCR142" s="200"/>
      <c r="PCS142" s="200"/>
      <c r="PCT142" s="200"/>
      <c r="PCU142" s="200"/>
      <c r="PCV142" s="200"/>
      <c r="PCW142" s="200"/>
      <c r="PCX142" s="200"/>
      <c r="PCY142" s="200"/>
      <c r="PCZ142" s="200"/>
      <c r="PDA142" s="200"/>
      <c r="PDB142" s="200"/>
      <c r="PDC142" s="200"/>
      <c r="PDD142" s="200"/>
      <c r="PDE142" s="200"/>
      <c r="PDF142" s="200"/>
      <c r="PDG142" s="200"/>
      <c r="PDH142" s="200"/>
      <c r="PDI142" s="200"/>
      <c r="PDJ142" s="200"/>
      <c r="PDK142" s="200"/>
      <c r="PDL142" s="200"/>
      <c r="PDM142" s="200"/>
      <c r="PDN142" s="200"/>
      <c r="PDO142" s="200"/>
      <c r="PDP142" s="200"/>
      <c r="PDQ142" s="200"/>
      <c r="PDR142" s="200"/>
      <c r="PDS142" s="200"/>
      <c r="PDT142" s="200"/>
      <c r="PDU142" s="200"/>
      <c r="PDV142" s="200"/>
      <c r="PDW142" s="200"/>
      <c r="PDX142" s="200"/>
      <c r="PDY142" s="200"/>
      <c r="PDZ142" s="200"/>
      <c r="PEA142" s="200"/>
      <c r="PEB142" s="200"/>
      <c r="PEC142" s="200"/>
      <c r="PED142" s="200"/>
      <c r="PEE142" s="200"/>
      <c r="PEF142" s="200"/>
      <c r="PEG142" s="200"/>
      <c r="PEH142" s="200"/>
      <c r="PEI142" s="200"/>
      <c r="PEJ142" s="200"/>
      <c r="PEK142" s="200"/>
      <c r="PEL142" s="200"/>
      <c r="PEM142" s="200"/>
      <c r="PEN142" s="200"/>
      <c r="PEO142" s="200"/>
      <c r="PEP142" s="200"/>
      <c r="PEQ142" s="200"/>
      <c r="PER142" s="200"/>
      <c r="PES142" s="200"/>
      <c r="PET142" s="200"/>
      <c r="PEU142" s="200"/>
      <c r="PEV142" s="200"/>
      <c r="PEW142" s="200"/>
      <c r="PEX142" s="200"/>
      <c r="PEY142" s="200"/>
      <c r="PEZ142" s="200"/>
      <c r="PFA142" s="200"/>
      <c r="PFB142" s="200"/>
      <c r="PFC142" s="200"/>
      <c r="PFD142" s="200"/>
      <c r="PFE142" s="200"/>
      <c r="PFF142" s="200"/>
      <c r="PFG142" s="200"/>
      <c r="PFH142" s="200"/>
      <c r="PFI142" s="200"/>
      <c r="PFJ142" s="200"/>
      <c r="PFK142" s="200"/>
      <c r="PFL142" s="200"/>
      <c r="PFM142" s="200"/>
      <c r="PFN142" s="200"/>
      <c r="PFO142" s="200"/>
      <c r="PFP142" s="200"/>
      <c r="PFQ142" s="200"/>
      <c r="PFR142" s="200"/>
      <c r="PFS142" s="200"/>
      <c r="PFT142" s="200"/>
      <c r="PFU142" s="200"/>
      <c r="PFV142" s="200"/>
      <c r="PFW142" s="200"/>
      <c r="PFX142" s="200"/>
      <c r="PFY142" s="200"/>
      <c r="PFZ142" s="200"/>
      <c r="PGA142" s="200"/>
      <c r="PGB142" s="200"/>
      <c r="PGC142" s="200"/>
      <c r="PGD142" s="200"/>
      <c r="PGE142" s="200"/>
      <c r="PGF142" s="200"/>
      <c r="PGG142" s="200"/>
      <c r="PGH142" s="200"/>
      <c r="PGI142" s="200"/>
      <c r="PGJ142" s="200"/>
      <c r="PGK142" s="200"/>
      <c r="PGL142" s="200"/>
      <c r="PGM142" s="200"/>
      <c r="PGN142" s="200"/>
      <c r="PGO142" s="200"/>
      <c r="PGP142" s="200"/>
      <c r="PGQ142" s="200"/>
      <c r="PGR142" s="200"/>
      <c r="PGS142" s="200"/>
      <c r="PGT142" s="200"/>
      <c r="PGU142" s="200"/>
      <c r="PGV142" s="200"/>
      <c r="PGW142" s="200"/>
      <c r="PGX142" s="200"/>
      <c r="PGY142" s="200"/>
      <c r="PGZ142" s="200"/>
      <c r="PHA142" s="200"/>
      <c r="PHB142" s="200"/>
      <c r="PHC142" s="200"/>
      <c r="PHD142" s="200"/>
      <c r="PHE142" s="200"/>
      <c r="PHF142" s="200"/>
      <c r="PHG142" s="200"/>
      <c r="PHH142" s="200"/>
      <c r="PHI142" s="200"/>
      <c r="PHJ142" s="200"/>
      <c r="PHK142" s="200"/>
      <c r="PHL142" s="200"/>
      <c r="PHM142" s="200"/>
      <c r="PHN142" s="200"/>
      <c r="PHO142" s="200"/>
      <c r="PHP142" s="200"/>
      <c r="PHQ142" s="200"/>
      <c r="PHR142" s="200"/>
      <c r="PHS142" s="200"/>
      <c r="PHT142" s="200"/>
      <c r="PHU142" s="200"/>
      <c r="PHV142" s="200"/>
      <c r="PHW142" s="200"/>
      <c r="PHX142" s="200"/>
      <c r="PHY142" s="200"/>
      <c r="PHZ142" s="200"/>
      <c r="PIA142" s="200"/>
      <c r="PIB142" s="200"/>
      <c r="PIC142" s="200"/>
      <c r="PID142" s="200"/>
      <c r="PIE142" s="200"/>
      <c r="PIF142" s="200"/>
      <c r="PIG142" s="200"/>
      <c r="PIH142" s="200"/>
      <c r="PII142" s="200"/>
      <c r="PIJ142" s="200"/>
      <c r="PIK142" s="200"/>
      <c r="PIL142" s="200"/>
      <c r="PIM142" s="200"/>
      <c r="PIN142" s="200"/>
      <c r="PIO142" s="200"/>
      <c r="PIP142" s="200"/>
      <c r="PIQ142" s="200"/>
      <c r="PIR142" s="200"/>
      <c r="PIS142" s="200"/>
      <c r="PIT142" s="200"/>
      <c r="PIU142" s="200"/>
      <c r="PIV142" s="200"/>
      <c r="PIW142" s="200"/>
      <c r="PIX142" s="200"/>
      <c r="PIY142" s="200"/>
      <c r="PIZ142" s="200"/>
      <c r="PJA142" s="200"/>
      <c r="PJB142" s="200"/>
      <c r="PJC142" s="200"/>
      <c r="PJD142" s="200"/>
      <c r="PJE142" s="200"/>
      <c r="PJF142" s="200"/>
      <c r="PJG142" s="200"/>
      <c r="PJH142" s="200"/>
      <c r="PJI142" s="200"/>
      <c r="PJJ142" s="200"/>
      <c r="PJK142" s="200"/>
      <c r="PJL142" s="200"/>
      <c r="PJM142" s="200"/>
      <c r="PJN142" s="200"/>
      <c r="PJO142" s="200"/>
      <c r="PJP142" s="200"/>
      <c r="PJQ142" s="200"/>
      <c r="PJR142" s="200"/>
      <c r="PJS142" s="200"/>
      <c r="PJT142" s="200"/>
      <c r="PJU142" s="200"/>
      <c r="PJV142" s="200"/>
      <c r="PJW142" s="200"/>
      <c r="PJX142" s="200"/>
      <c r="PJY142" s="200"/>
      <c r="PJZ142" s="200"/>
      <c r="PKA142" s="200"/>
      <c r="PKB142" s="200"/>
      <c r="PKC142" s="200"/>
      <c r="PKD142" s="200"/>
      <c r="PKE142" s="200"/>
      <c r="PKF142" s="200"/>
      <c r="PKG142" s="200"/>
      <c r="PKH142" s="200"/>
      <c r="PKI142" s="200"/>
      <c r="PKJ142" s="200"/>
      <c r="PKK142" s="200"/>
      <c r="PKL142" s="200"/>
      <c r="PKM142" s="200"/>
      <c r="PKN142" s="200"/>
      <c r="PKO142" s="200"/>
      <c r="PKP142" s="200"/>
      <c r="PKQ142" s="200"/>
      <c r="PKR142" s="200"/>
      <c r="PKS142" s="200"/>
      <c r="PKT142" s="200"/>
      <c r="PKU142" s="200"/>
      <c r="PKV142" s="200"/>
      <c r="PKW142" s="200"/>
      <c r="PKX142" s="200"/>
      <c r="PKY142" s="200"/>
      <c r="PKZ142" s="200"/>
      <c r="PLA142" s="200"/>
      <c r="PLB142" s="200"/>
      <c r="PLC142" s="200"/>
      <c r="PLD142" s="200"/>
      <c r="PLE142" s="200"/>
      <c r="PLF142" s="200"/>
      <c r="PLG142" s="200"/>
      <c r="PLH142" s="200"/>
      <c r="PLI142" s="200"/>
      <c r="PLJ142" s="200"/>
      <c r="PLK142" s="200"/>
      <c r="PLL142" s="200"/>
      <c r="PLM142" s="200"/>
      <c r="PLN142" s="200"/>
      <c r="PLO142" s="200"/>
      <c r="PLP142" s="200"/>
      <c r="PLQ142" s="200"/>
      <c r="PLR142" s="200"/>
      <c r="PLS142" s="200"/>
      <c r="PLT142" s="200"/>
      <c r="PLU142" s="200"/>
      <c r="PLV142" s="200"/>
      <c r="PLW142" s="200"/>
      <c r="PLX142" s="200"/>
      <c r="PLY142" s="200"/>
      <c r="PLZ142" s="200"/>
      <c r="PMA142" s="200"/>
      <c r="PMB142" s="200"/>
      <c r="PMC142" s="200"/>
      <c r="PMD142" s="200"/>
      <c r="PME142" s="200"/>
      <c r="PMF142" s="200"/>
      <c r="PMG142" s="200"/>
      <c r="PMH142" s="200"/>
      <c r="PMI142" s="200"/>
      <c r="PMJ142" s="200"/>
      <c r="PMK142" s="200"/>
      <c r="PML142" s="200"/>
      <c r="PMM142" s="200"/>
      <c r="PMN142" s="200"/>
      <c r="PMO142" s="200"/>
      <c r="PMP142" s="200"/>
      <c r="PMQ142" s="200"/>
      <c r="PMR142" s="200"/>
      <c r="PMS142" s="200"/>
      <c r="PMT142" s="200"/>
      <c r="PMU142" s="200"/>
      <c r="PMV142" s="200"/>
      <c r="PMW142" s="200"/>
      <c r="PMX142" s="200"/>
      <c r="PMY142" s="200"/>
      <c r="PMZ142" s="200"/>
      <c r="PNA142" s="200"/>
      <c r="PNB142" s="200"/>
      <c r="PNC142" s="200"/>
      <c r="PND142" s="200"/>
      <c r="PNE142" s="200"/>
      <c r="PNF142" s="200"/>
      <c r="PNG142" s="200"/>
      <c r="PNH142" s="200"/>
      <c r="PNI142" s="200"/>
      <c r="PNJ142" s="200"/>
      <c r="PNK142" s="200"/>
      <c r="PNL142" s="200"/>
      <c r="PNM142" s="200"/>
      <c r="PNN142" s="200"/>
      <c r="PNO142" s="200"/>
      <c r="PNP142" s="200"/>
      <c r="PNQ142" s="200"/>
      <c r="PNR142" s="200"/>
      <c r="PNS142" s="200"/>
      <c r="PNT142" s="200"/>
      <c r="PNU142" s="200"/>
      <c r="PNV142" s="200"/>
      <c r="PNW142" s="200"/>
      <c r="PNX142" s="200"/>
      <c r="PNY142" s="200"/>
      <c r="PNZ142" s="200"/>
      <c r="POA142" s="200"/>
      <c r="POB142" s="200"/>
      <c r="POC142" s="200"/>
      <c r="POD142" s="200"/>
      <c r="POE142" s="200"/>
      <c r="POF142" s="200"/>
      <c r="POG142" s="200"/>
      <c r="POH142" s="200"/>
      <c r="POI142" s="200"/>
      <c r="POJ142" s="200"/>
      <c r="POK142" s="200"/>
      <c r="POL142" s="200"/>
      <c r="POM142" s="200"/>
      <c r="PON142" s="200"/>
      <c r="POO142" s="200"/>
      <c r="POP142" s="200"/>
      <c r="POQ142" s="200"/>
      <c r="POR142" s="200"/>
      <c r="POS142" s="200"/>
      <c r="POT142" s="200"/>
      <c r="POU142" s="200"/>
      <c r="POV142" s="200"/>
      <c r="POW142" s="200"/>
      <c r="POX142" s="200"/>
      <c r="POY142" s="200"/>
      <c r="POZ142" s="200"/>
      <c r="PPA142" s="200"/>
      <c r="PPB142" s="200"/>
      <c r="PPC142" s="200"/>
      <c r="PPD142" s="200"/>
      <c r="PPE142" s="200"/>
      <c r="PPF142" s="200"/>
      <c r="PPG142" s="200"/>
      <c r="PPH142" s="200"/>
      <c r="PPI142" s="200"/>
      <c r="PPJ142" s="200"/>
      <c r="PPK142" s="200"/>
      <c r="PPL142" s="200"/>
      <c r="PPM142" s="200"/>
      <c r="PPN142" s="200"/>
      <c r="PPO142" s="200"/>
      <c r="PPP142" s="200"/>
      <c r="PPQ142" s="200"/>
      <c r="PPR142" s="200"/>
      <c r="PPS142" s="200"/>
      <c r="PPT142" s="200"/>
      <c r="PPU142" s="200"/>
      <c r="PPV142" s="200"/>
      <c r="PPW142" s="200"/>
      <c r="PPX142" s="200"/>
      <c r="PPY142" s="200"/>
      <c r="PPZ142" s="200"/>
      <c r="PQA142" s="200"/>
      <c r="PQB142" s="200"/>
      <c r="PQC142" s="200"/>
      <c r="PQD142" s="200"/>
      <c r="PQE142" s="200"/>
      <c r="PQF142" s="200"/>
      <c r="PQG142" s="200"/>
      <c r="PQH142" s="200"/>
      <c r="PQI142" s="200"/>
      <c r="PQJ142" s="200"/>
      <c r="PQK142" s="200"/>
      <c r="PQL142" s="200"/>
      <c r="PQM142" s="200"/>
      <c r="PQN142" s="200"/>
      <c r="PQO142" s="200"/>
      <c r="PQP142" s="200"/>
      <c r="PQQ142" s="200"/>
      <c r="PQR142" s="200"/>
      <c r="PQS142" s="200"/>
      <c r="PQT142" s="200"/>
      <c r="PQU142" s="200"/>
      <c r="PQV142" s="200"/>
      <c r="PQW142" s="200"/>
      <c r="PQX142" s="200"/>
      <c r="PQY142" s="200"/>
      <c r="PQZ142" s="200"/>
      <c r="PRA142" s="200"/>
      <c r="PRB142" s="200"/>
      <c r="PRC142" s="200"/>
      <c r="PRD142" s="200"/>
      <c r="PRE142" s="200"/>
      <c r="PRF142" s="200"/>
      <c r="PRG142" s="200"/>
      <c r="PRH142" s="200"/>
      <c r="PRI142" s="200"/>
      <c r="PRJ142" s="200"/>
      <c r="PRK142" s="200"/>
      <c r="PRL142" s="200"/>
      <c r="PRM142" s="200"/>
      <c r="PRN142" s="200"/>
      <c r="PRO142" s="200"/>
      <c r="PRP142" s="200"/>
      <c r="PRQ142" s="200"/>
      <c r="PRR142" s="200"/>
      <c r="PRS142" s="200"/>
      <c r="PRT142" s="200"/>
      <c r="PRU142" s="200"/>
      <c r="PRV142" s="200"/>
      <c r="PRW142" s="200"/>
      <c r="PRX142" s="200"/>
      <c r="PRY142" s="200"/>
      <c r="PRZ142" s="200"/>
      <c r="PSA142" s="200"/>
      <c r="PSB142" s="200"/>
      <c r="PSC142" s="200"/>
      <c r="PSD142" s="200"/>
      <c r="PSE142" s="200"/>
      <c r="PSF142" s="200"/>
      <c r="PSG142" s="200"/>
      <c r="PSH142" s="200"/>
      <c r="PSI142" s="200"/>
      <c r="PSJ142" s="200"/>
      <c r="PSK142" s="200"/>
      <c r="PSL142" s="200"/>
      <c r="PSM142" s="200"/>
      <c r="PSN142" s="200"/>
      <c r="PSO142" s="200"/>
      <c r="PSP142" s="200"/>
      <c r="PSQ142" s="200"/>
      <c r="PSR142" s="200"/>
      <c r="PSS142" s="200"/>
      <c r="PST142" s="200"/>
      <c r="PSU142" s="200"/>
      <c r="PSV142" s="200"/>
      <c r="PSW142" s="200"/>
      <c r="PSX142" s="200"/>
      <c r="PSY142" s="200"/>
      <c r="PSZ142" s="200"/>
      <c r="PTA142" s="200"/>
      <c r="PTB142" s="200"/>
      <c r="PTC142" s="200"/>
      <c r="PTD142" s="200"/>
      <c r="PTE142" s="200"/>
      <c r="PTF142" s="200"/>
      <c r="PTG142" s="200"/>
      <c r="PTH142" s="200"/>
      <c r="PTI142" s="200"/>
      <c r="PTJ142" s="200"/>
      <c r="PTK142" s="200"/>
      <c r="PTL142" s="200"/>
      <c r="PTM142" s="200"/>
      <c r="PTN142" s="200"/>
      <c r="PTO142" s="200"/>
      <c r="PTP142" s="200"/>
      <c r="PTQ142" s="200"/>
      <c r="PTR142" s="200"/>
      <c r="PTS142" s="200"/>
      <c r="PTT142" s="200"/>
      <c r="PTU142" s="200"/>
      <c r="PTV142" s="200"/>
      <c r="PTW142" s="200"/>
      <c r="PTX142" s="200"/>
      <c r="PTY142" s="200"/>
      <c r="PTZ142" s="200"/>
      <c r="PUA142" s="200"/>
      <c r="PUB142" s="200"/>
      <c r="PUC142" s="200"/>
      <c r="PUD142" s="200"/>
      <c r="PUE142" s="200"/>
      <c r="PUF142" s="200"/>
      <c r="PUG142" s="200"/>
      <c r="PUH142" s="200"/>
      <c r="PUI142" s="200"/>
      <c r="PUJ142" s="200"/>
      <c r="PUK142" s="200"/>
      <c r="PUL142" s="200"/>
      <c r="PUM142" s="200"/>
      <c r="PUN142" s="200"/>
      <c r="PUO142" s="200"/>
      <c r="PUP142" s="200"/>
      <c r="PUQ142" s="200"/>
      <c r="PUR142" s="200"/>
      <c r="PUS142" s="200"/>
      <c r="PUT142" s="200"/>
      <c r="PUU142" s="200"/>
      <c r="PUV142" s="200"/>
      <c r="PUW142" s="200"/>
      <c r="PUX142" s="200"/>
      <c r="PUY142" s="200"/>
      <c r="PUZ142" s="200"/>
      <c r="PVA142" s="200"/>
      <c r="PVB142" s="200"/>
      <c r="PVC142" s="200"/>
      <c r="PVD142" s="200"/>
      <c r="PVE142" s="200"/>
      <c r="PVF142" s="200"/>
      <c r="PVG142" s="200"/>
      <c r="PVH142" s="200"/>
      <c r="PVI142" s="200"/>
      <c r="PVJ142" s="200"/>
      <c r="PVK142" s="200"/>
      <c r="PVL142" s="200"/>
      <c r="PVM142" s="200"/>
      <c r="PVN142" s="200"/>
      <c r="PVO142" s="200"/>
      <c r="PVP142" s="200"/>
      <c r="PVQ142" s="200"/>
      <c r="PVR142" s="200"/>
      <c r="PVS142" s="200"/>
      <c r="PVT142" s="200"/>
      <c r="PVU142" s="200"/>
      <c r="PVV142" s="200"/>
      <c r="PVW142" s="200"/>
      <c r="PVX142" s="200"/>
      <c r="PVY142" s="200"/>
      <c r="PVZ142" s="200"/>
      <c r="PWA142" s="200"/>
      <c r="PWB142" s="200"/>
      <c r="PWC142" s="200"/>
      <c r="PWD142" s="200"/>
      <c r="PWE142" s="200"/>
      <c r="PWF142" s="200"/>
      <c r="PWG142" s="200"/>
      <c r="PWH142" s="200"/>
      <c r="PWI142" s="200"/>
      <c r="PWJ142" s="200"/>
      <c r="PWK142" s="200"/>
      <c r="PWL142" s="200"/>
      <c r="PWM142" s="200"/>
      <c r="PWN142" s="200"/>
      <c r="PWO142" s="200"/>
      <c r="PWP142" s="200"/>
      <c r="PWQ142" s="200"/>
      <c r="PWR142" s="200"/>
      <c r="PWS142" s="200"/>
      <c r="PWT142" s="200"/>
      <c r="PWU142" s="200"/>
      <c r="PWV142" s="200"/>
      <c r="PWW142" s="200"/>
      <c r="PWX142" s="200"/>
      <c r="PWY142" s="200"/>
      <c r="PWZ142" s="200"/>
      <c r="PXA142" s="200"/>
      <c r="PXB142" s="200"/>
      <c r="PXC142" s="200"/>
      <c r="PXD142" s="200"/>
      <c r="PXE142" s="200"/>
      <c r="PXF142" s="200"/>
      <c r="PXG142" s="200"/>
      <c r="PXH142" s="200"/>
      <c r="PXI142" s="200"/>
      <c r="PXJ142" s="200"/>
      <c r="PXK142" s="200"/>
      <c r="PXL142" s="200"/>
      <c r="PXM142" s="200"/>
      <c r="PXN142" s="200"/>
      <c r="PXO142" s="200"/>
      <c r="PXP142" s="200"/>
      <c r="PXQ142" s="200"/>
      <c r="PXR142" s="200"/>
      <c r="PXS142" s="200"/>
      <c r="PXT142" s="200"/>
      <c r="PXU142" s="200"/>
      <c r="PXV142" s="200"/>
      <c r="PXW142" s="200"/>
      <c r="PXX142" s="200"/>
      <c r="PXY142" s="200"/>
      <c r="PXZ142" s="200"/>
      <c r="PYA142" s="200"/>
      <c r="PYB142" s="200"/>
      <c r="PYC142" s="200"/>
      <c r="PYD142" s="200"/>
      <c r="PYE142" s="200"/>
      <c r="PYF142" s="200"/>
      <c r="PYG142" s="200"/>
      <c r="PYH142" s="200"/>
      <c r="PYI142" s="200"/>
      <c r="PYJ142" s="200"/>
      <c r="PYK142" s="200"/>
      <c r="PYL142" s="200"/>
      <c r="PYM142" s="200"/>
      <c r="PYN142" s="200"/>
      <c r="PYO142" s="200"/>
      <c r="PYP142" s="200"/>
      <c r="PYQ142" s="200"/>
      <c r="PYR142" s="200"/>
      <c r="PYS142" s="200"/>
      <c r="PYT142" s="200"/>
      <c r="PYU142" s="200"/>
      <c r="PYV142" s="200"/>
      <c r="PYW142" s="200"/>
      <c r="PYX142" s="200"/>
      <c r="PYY142" s="200"/>
      <c r="PYZ142" s="200"/>
      <c r="PZA142" s="200"/>
      <c r="PZB142" s="200"/>
      <c r="PZC142" s="200"/>
      <c r="PZD142" s="200"/>
      <c r="PZE142" s="200"/>
      <c r="PZF142" s="200"/>
      <c r="PZG142" s="200"/>
      <c r="PZH142" s="200"/>
      <c r="PZI142" s="200"/>
      <c r="PZJ142" s="200"/>
      <c r="PZK142" s="200"/>
      <c r="PZL142" s="200"/>
      <c r="PZM142" s="200"/>
      <c r="PZN142" s="200"/>
      <c r="PZO142" s="200"/>
      <c r="PZP142" s="200"/>
      <c r="PZQ142" s="200"/>
      <c r="PZR142" s="200"/>
      <c r="PZS142" s="200"/>
      <c r="PZT142" s="200"/>
      <c r="PZU142" s="200"/>
      <c r="PZV142" s="200"/>
      <c r="PZW142" s="200"/>
      <c r="PZX142" s="200"/>
      <c r="PZY142" s="200"/>
      <c r="PZZ142" s="200"/>
      <c r="QAA142" s="200"/>
      <c r="QAB142" s="200"/>
      <c r="QAC142" s="200"/>
      <c r="QAD142" s="200"/>
      <c r="QAE142" s="200"/>
      <c r="QAF142" s="200"/>
      <c r="QAG142" s="200"/>
      <c r="QAH142" s="200"/>
      <c r="QAI142" s="200"/>
      <c r="QAJ142" s="200"/>
      <c r="QAK142" s="200"/>
      <c r="QAL142" s="200"/>
      <c r="QAM142" s="200"/>
      <c r="QAN142" s="200"/>
      <c r="QAO142" s="200"/>
      <c r="QAP142" s="200"/>
      <c r="QAQ142" s="200"/>
      <c r="QAR142" s="200"/>
      <c r="QAS142" s="200"/>
      <c r="QAT142" s="200"/>
      <c r="QAU142" s="200"/>
      <c r="QAV142" s="200"/>
      <c r="QAW142" s="200"/>
      <c r="QAX142" s="200"/>
      <c r="QAY142" s="200"/>
      <c r="QAZ142" s="200"/>
      <c r="QBA142" s="200"/>
      <c r="QBB142" s="200"/>
      <c r="QBC142" s="200"/>
      <c r="QBD142" s="200"/>
      <c r="QBE142" s="200"/>
      <c r="QBF142" s="200"/>
      <c r="QBG142" s="200"/>
      <c r="QBH142" s="200"/>
      <c r="QBI142" s="200"/>
      <c r="QBJ142" s="200"/>
      <c r="QBK142" s="200"/>
      <c r="QBL142" s="200"/>
      <c r="QBM142" s="200"/>
      <c r="QBN142" s="200"/>
      <c r="QBO142" s="200"/>
      <c r="QBP142" s="200"/>
      <c r="QBQ142" s="200"/>
      <c r="QBR142" s="200"/>
      <c r="QBS142" s="200"/>
      <c r="QBT142" s="200"/>
      <c r="QBU142" s="200"/>
      <c r="QBV142" s="200"/>
      <c r="QBW142" s="200"/>
      <c r="QBX142" s="200"/>
      <c r="QBY142" s="200"/>
      <c r="QBZ142" s="200"/>
      <c r="QCA142" s="200"/>
      <c r="QCB142" s="200"/>
      <c r="QCC142" s="200"/>
      <c r="QCD142" s="200"/>
      <c r="QCE142" s="200"/>
      <c r="QCF142" s="200"/>
      <c r="QCG142" s="200"/>
      <c r="QCH142" s="200"/>
      <c r="QCI142" s="200"/>
      <c r="QCJ142" s="200"/>
      <c r="QCK142" s="200"/>
      <c r="QCL142" s="200"/>
      <c r="QCM142" s="200"/>
      <c r="QCN142" s="200"/>
      <c r="QCO142" s="200"/>
      <c r="QCP142" s="200"/>
      <c r="QCQ142" s="200"/>
      <c r="QCR142" s="200"/>
      <c r="QCS142" s="200"/>
      <c r="QCT142" s="200"/>
      <c r="QCU142" s="200"/>
      <c r="QCV142" s="200"/>
      <c r="QCW142" s="200"/>
      <c r="QCX142" s="200"/>
      <c r="QCY142" s="200"/>
      <c r="QCZ142" s="200"/>
      <c r="QDA142" s="200"/>
      <c r="QDB142" s="200"/>
      <c r="QDC142" s="200"/>
      <c r="QDD142" s="200"/>
      <c r="QDE142" s="200"/>
      <c r="QDF142" s="200"/>
      <c r="QDG142" s="200"/>
      <c r="QDH142" s="200"/>
      <c r="QDI142" s="200"/>
      <c r="QDJ142" s="200"/>
      <c r="QDK142" s="200"/>
      <c r="QDL142" s="200"/>
      <c r="QDM142" s="200"/>
      <c r="QDN142" s="200"/>
      <c r="QDO142" s="200"/>
      <c r="QDP142" s="200"/>
      <c r="QDQ142" s="200"/>
      <c r="QDR142" s="200"/>
      <c r="QDS142" s="200"/>
      <c r="QDT142" s="200"/>
      <c r="QDU142" s="200"/>
      <c r="QDV142" s="200"/>
      <c r="QDW142" s="200"/>
      <c r="QDX142" s="200"/>
      <c r="QDY142" s="200"/>
      <c r="QDZ142" s="200"/>
      <c r="QEA142" s="200"/>
      <c r="QEB142" s="200"/>
      <c r="QEC142" s="200"/>
      <c r="QED142" s="200"/>
      <c r="QEE142" s="200"/>
      <c r="QEF142" s="200"/>
      <c r="QEG142" s="200"/>
      <c r="QEH142" s="200"/>
      <c r="QEI142" s="200"/>
      <c r="QEJ142" s="200"/>
      <c r="QEK142" s="200"/>
      <c r="QEL142" s="200"/>
      <c r="QEM142" s="200"/>
      <c r="QEN142" s="200"/>
      <c r="QEO142" s="200"/>
      <c r="QEP142" s="200"/>
      <c r="QEQ142" s="200"/>
      <c r="QER142" s="200"/>
      <c r="QES142" s="200"/>
      <c r="QET142" s="200"/>
      <c r="QEU142" s="200"/>
      <c r="QEV142" s="200"/>
      <c r="QEW142" s="200"/>
      <c r="QEX142" s="200"/>
      <c r="QEY142" s="200"/>
      <c r="QEZ142" s="200"/>
      <c r="QFA142" s="200"/>
      <c r="QFB142" s="200"/>
      <c r="QFC142" s="200"/>
      <c r="QFD142" s="200"/>
      <c r="QFE142" s="200"/>
      <c r="QFF142" s="200"/>
      <c r="QFG142" s="200"/>
      <c r="QFH142" s="200"/>
      <c r="QFI142" s="200"/>
      <c r="QFJ142" s="200"/>
      <c r="QFK142" s="200"/>
      <c r="QFL142" s="200"/>
      <c r="QFM142" s="200"/>
      <c r="QFN142" s="200"/>
      <c r="QFO142" s="200"/>
      <c r="QFP142" s="200"/>
      <c r="QFQ142" s="200"/>
      <c r="QFR142" s="200"/>
      <c r="QFS142" s="200"/>
      <c r="QFT142" s="200"/>
      <c r="QFU142" s="200"/>
      <c r="QFV142" s="200"/>
      <c r="QFW142" s="200"/>
      <c r="QFX142" s="200"/>
      <c r="QFY142" s="200"/>
      <c r="QFZ142" s="200"/>
      <c r="QGA142" s="200"/>
      <c r="QGB142" s="200"/>
      <c r="QGC142" s="200"/>
      <c r="QGD142" s="200"/>
      <c r="QGE142" s="200"/>
      <c r="QGF142" s="200"/>
      <c r="QGG142" s="200"/>
      <c r="QGH142" s="200"/>
      <c r="QGI142" s="200"/>
      <c r="QGJ142" s="200"/>
      <c r="QGK142" s="200"/>
      <c r="QGL142" s="200"/>
      <c r="QGM142" s="200"/>
      <c r="QGN142" s="200"/>
      <c r="QGO142" s="200"/>
      <c r="QGP142" s="200"/>
      <c r="QGQ142" s="200"/>
      <c r="QGR142" s="200"/>
      <c r="QGS142" s="200"/>
      <c r="QGT142" s="200"/>
      <c r="QGU142" s="200"/>
      <c r="QGV142" s="200"/>
      <c r="QGW142" s="200"/>
      <c r="QGX142" s="200"/>
      <c r="QGY142" s="200"/>
      <c r="QGZ142" s="200"/>
      <c r="QHA142" s="200"/>
      <c r="QHB142" s="200"/>
      <c r="QHC142" s="200"/>
      <c r="QHD142" s="200"/>
      <c r="QHE142" s="200"/>
      <c r="QHF142" s="200"/>
      <c r="QHG142" s="200"/>
      <c r="QHH142" s="200"/>
      <c r="QHI142" s="200"/>
      <c r="QHJ142" s="200"/>
      <c r="QHK142" s="200"/>
      <c r="QHL142" s="200"/>
      <c r="QHM142" s="200"/>
      <c r="QHN142" s="200"/>
      <c r="QHO142" s="200"/>
      <c r="QHP142" s="200"/>
      <c r="QHQ142" s="200"/>
      <c r="QHR142" s="200"/>
      <c r="QHS142" s="200"/>
      <c r="QHT142" s="200"/>
      <c r="QHU142" s="200"/>
      <c r="QHV142" s="200"/>
      <c r="QHW142" s="200"/>
      <c r="QHX142" s="200"/>
      <c r="QHY142" s="200"/>
      <c r="QHZ142" s="200"/>
      <c r="QIA142" s="200"/>
      <c r="QIB142" s="200"/>
      <c r="QIC142" s="200"/>
      <c r="QID142" s="200"/>
      <c r="QIE142" s="200"/>
      <c r="QIF142" s="200"/>
      <c r="QIG142" s="200"/>
      <c r="QIH142" s="200"/>
      <c r="QII142" s="200"/>
      <c r="QIJ142" s="200"/>
      <c r="QIK142" s="200"/>
      <c r="QIL142" s="200"/>
      <c r="QIM142" s="200"/>
      <c r="QIN142" s="200"/>
      <c r="QIO142" s="200"/>
      <c r="QIP142" s="200"/>
      <c r="QIQ142" s="200"/>
      <c r="QIR142" s="200"/>
      <c r="QIS142" s="200"/>
      <c r="QIT142" s="200"/>
      <c r="QIU142" s="200"/>
      <c r="QIV142" s="200"/>
      <c r="QIW142" s="200"/>
      <c r="QIX142" s="200"/>
      <c r="QIY142" s="200"/>
      <c r="QIZ142" s="200"/>
      <c r="QJA142" s="200"/>
      <c r="QJB142" s="200"/>
      <c r="QJC142" s="200"/>
      <c r="QJD142" s="200"/>
      <c r="QJE142" s="200"/>
      <c r="QJF142" s="200"/>
      <c r="QJG142" s="200"/>
      <c r="QJH142" s="200"/>
      <c r="QJI142" s="200"/>
      <c r="QJJ142" s="200"/>
      <c r="QJK142" s="200"/>
      <c r="QJL142" s="200"/>
      <c r="QJM142" s="200"/>
      <c r="QJN142" s="200"/>
      <c r="QJO142" s="200"/>
      <c r="QJP142" s="200"/>
      <c r="QJQ142" s="200"/>
      <c r="QJR142" s="200"/>
      <c r="QJS142" s="200"/>
      <c r="QJT142" s="200"/>
      <c r="QJU142" s="200"/>
      <c r="QJV142" s="200"/>
      <c r="QJW142" s="200"/>
      <c r="QJX142" s="200"/>
      <c r="QJY142" s="200"/>
      <c r="QJZ142" s="200"/>
      <c r="QKA142" s="200"/>
      <c r="QKB142" s="200"/>
      <c r="QKC142" s="200"/>
      <c r="QKD142" s="200"/>
      <c r="QKE142" s="200"/>
      <c r="QKF142" s="200"/>
      <c r="QKG142" s="200"/>
      <c r="QKH142" s="200"/>
      <c r="QKI142" s="200"/>
      <c r="QKJ142" s="200"/>
      <c r="QKK142" s="200"/>
      <c r="QKL142" s="200"/>
      <c r="QKM142" s="200"/>
      <c r="QKN142" s="200"/>
      <c r="QKO142" s="200"/>
      <c r="QKP142" s="200"/>
      <c r="QKQ142" s="200"/>
      <c r="QKR142" s="200"/>
      <c r="QKS142" s="200"/>
      <c r="QKT142" s="200"/>
      <c r="QKU142" s="200"/>
      <c r="QKV142" s="200"/>
      <c r="QKW142" s="200"/>
      <c r="QKX142" s="200"/>
      <c r="QKY142" s="200"/>
      <c r="QKZ142" s="200"/>
      <c r="QLA142" s="200"/>
      <c r="QLB142" s="200"/>
      <c r="QLC142" s="200"/>
      <c r="QLD142" s="200"/>
      <c r="QLE142" s="200"/>
      <c r="QLF142" s="200"/>
      <c r="QLG142" s="200"/>
      <c r="QLH142" s="200"/>
      <c r="QLI142" s="200"/>
      <c r="QLJ142" s="200"/>
      <c r="QLK142" s="200"/>
      <c r="QLL142" s="200"/>
      <c r="QLM142" s="200"/>
      <c r="QLN142" s="200"/>
      <c r="QLO142" s="200"/>
      <c r="QLP142" s="200"/>
      <c r="QLQ142" s="200"/>
      <c r="QLR142" s="200"/>
      <c r="QLS142" s="200"/>
      <c r="QLT142" s="200"/>
      <c r="QLU142" s="200"/>
      <c r="QLV142" s="200"/>
      <c r="QLW142" s="200"/>
      <c r="QLX142" s="200"/>
      <c r="QLY142" s="200"/>
      <c r="QLZ142" s="200"/>
      <c r="QMA142" s="200"/>
      <c r="QMB142" s="200"/>
      <c r="QMC142" s="200"/>
      <c r="QMD142" s="200"/>
      <c r="QME142" s="200"/>
      <c r="QMF142" s="200"/>
      <c r="QMG142" s="200"/>
      <c r="QMH142" s="200"/>
      <c r="QMI142" s="200"/>
      <c r="QMJ142" s="200"/>
      <c r="QMK142" s="200"/>
      <c r="QML142" s="200"/>
      <c r="QMM142" s="200"/>
      <c r="QMN142" s="200"/>
      <c r="QMO142" s="200"/>
      <c r="QMP142" s="200"/>
      <c r="QMQ142" s="200"/>
      <c r="QMR142" s="200"/>
      <c r="QMS142" s="200"/>
      <c r="QMT142" s="200"/>
      <c r="QMU142" s="200"/>
      <c r="QMV142" s="200"/>
      <c r="QMW142" s="200"/>
      <c r="QMX142" s="200"/>
      <c r="QMY142" s="200"/>
      <c r="QMZ142" s="200"/>
      <c r="QNA142" s="200"/>
      <c r="QNB142" s="200"/>
      <c r="QNC142" s="200"/>
      <c r="QND142" s="200"/>
      <c r="QNE142" s="200"/>
      <c r="QNF142" s="200"/>
      <c r="QNG142" s="200"/>
      <c r="QNH142" s="200"/>
      <c r="QNI142" s="200"/>
      <c r="QNJ142" s="200"/>
      <c r="QNK142" s="200"/>
      <c r="QNL142" s="200"/>
      <c r="QNM142" s="200"/>
      <c r="QNN142" s="200"/>
      <c r="QNO142" s="200"/>
      <c r="QNP142" s="200"/>
      <c r="QNQ142" s="200"/>
      <c r="QNR142" s="200"/>
      <c r="QNS142" s="200"/>
      <c r="QNT142" s="200"/>
      <c r="QNU142" s="200"/>
      <c r="QNV142" s="200"/>
      <c r="QNW142" s="200"/>
      <c r="QNX142" s="200"/>
      <c r="QNY142" s="200"/>
      <c r="QNZ142" s="200"/>
      <c r="QOA142" s="200"/>
      <c r="QOB142" s="200"/>
      <c r="QOC142" s="200"/>
      <c r="QOD142" s="200"/>
      <c r="QOE142" s="200"/>
      <c r="QOF142" s="200"/>
      <c r="QOG142" s="200"/>
      <c r="QOH142" s="200"/>
      <c r="QOI142" s="200"/>
      <c r="QOJ142" s="200"/>
      <c r="QOK142" s="200"/>
      <c r="QOL142" s="200"/>
      <c r="QOM142" s="200"/>
      <c r="QON142" s="200"/>
      <c r="QOO142" s="200"/>
      <c r="QOP142" s="200"/>
      <c r="QOQ142" s="200"/>
      <c r="QOR142" s="200"/>
      <c r="QOS142" s="200"/>
      <c r="QOT142" s="200"/>
      <c r="QOU142" s="200"/>
      <c r="QOV142" s="200"/>
      <c r="QOW142" s="200"/>
      <c r="QOX142" s="200"/>
      <c r="QOY142" s="200"/>
      <c r="QOZ142" s="200"/>
      <c r="QPA142" s="200"/>
      <c r="QPB142" s="200"/>
      <c r="QPC142" s="200"/>
      <c r="QPD142" s="200"/>
      <c r="QPE142" s="200"/>
      <c r="QPF142" s="200"/>
      <c r="QPG142" s="200"/>
      <c r="QPH142" s="200"/>
      <c r="QPI142" s="200"/>
      <c r="QPJ142" s="200"/>
      <c r="QPK142" s="200"/>
      <c r="QPL142" s="200"/>
      <c r="QPM142" s="200"/>
      <c r="QPN142" s="200"/>
      <c r="QPO142" s="200"/>
      <c r="QPP142" s="200"/>
      <c r="QPQ142" s="200"/>
      <c r="QPR142" s="200"/>
      <c r="QPS142" s="200"/>
      <c r="QPT142" s="200"/>
      <c r="QPU142" s="200"/>
      <c r="QPV142" s="200"/>
      <c r="QPW142" s="200"/>
      <c r="QPX142" s="200"/>
      <c r="QPY142" s="200"/>
      <c r="QPZ142" s="200"/>
      <c r="QQA142" s="200"/>
      <c r="QQB142" s="200"/>
      <c r="QQC142" s="200"/>
      <c r="QQD142" s="200"/>
      <c r="QQE142" s="200"/>
      <c r="QQF142" s="200"/>
      <c r="QQG142" s="200"/>
      <c r="QQH142" s="200"/>
      <c r="QQI142" s="200"/>
      <c r="QQJ142" s="200"/>
      <c r="QQK142" s="200"/>
      <c r="QQL142" s="200"/>
      <c r="QQM142" s="200"/>
      <c r="QQN142" s="200"/>
      <c r="QQO142" s="200"/>
      <c r="QQP142" s="200"/>
      <c r="QQQ142" s="200"/>
      <c r="QQR142" s="200"/>
      <c r="QQS142" s="200"/>
      <c r="QQT142" s="200"/>
      <c r="QQU142" s="200"/>
      <c r="QQV142" s="200"/>
      <c r="QQW142" s="200"/>
      <c r="QQX142" s="200"/>
      <c r="QQY142" s="200"/>
      <c r="QQZ142" s="200"/>
      <c r="QRA142" s="200"/>
      <c r="QRB142" s="200"/>
      <c r="QRC142" s="200"/>
      <c r="QRD142" s="200"/>
      <c r="QRE142" s="200"/>
      <c r="QRF142" s="200"/>
      <c r="QRG142" s="200"/>
      <c r="QRH142" s="200"/>
      <c r="QRI142" s="200"/>
      <c r="QRJ142" s="200"/>
      <c r="QRK142" s="200"/>
      <c r="QRL142" s="200"/>
      <c r="QRM142" s="200"/>
      <c r="QRN142" s="200"/>
      <c r="QRO142" s="200"/>
      <c r="QRP142" s="200"/>
      <c r="QRQ142" s="200"/>
      <c r="QRR142" s="200"/>
      <c r="QRS142" s="200"/>
      <c r="QRT142" s="200"/>
      <c r="QRU142" s="200"/>
      <c r="QRV142" s="200"/>
      <c r="QRW142" s="200"/>
      <c r="QRX142" s="200"/>
      <c r="QRY142" s="200"/>
      <c r="QRZ142" s="200"/>
      <c r="QSA142" s="200"/>
      <c r="QSB142" s="200"/>
      <c r="QSC142" s="200"/>
      <c r="QSD142" s="200"/>
      <c r="QSE142" s="200"/>
      <c r="QSF142" s="200"/>
      <c r="QSG142" s="200"/>
      <c r="QSH142" s="200"/>
      <c r="QSI142" s="200"/>
      <c r="QSJ142" s="200"/>
      <c r="QSK142" s="200"/>
      <c r="QSL142" s="200"/>
      <c r="QSM142" s="200"/>
      <c r="QSN142" s="200"/>
      <c r="QSO142" s="200"/>
      <c r="QSP142" s="200"/>
      <c r="QSQ142" s="200"/>
      <c r="QSR142" s="200"/>
      <c r="QSS142" s="200"/>
      <c r="QST142" s="200"/>
      <c r="QSU142" s="200"/>
      <c r="QSV142" s="200"/>
      <c r="QSW142" s="200"/>
      <c r="QSX142" s="200"/>
      <c r="QSY142" s="200"/>
      <c r="QSZ142" s="200"/>
      <c r="QTA142" s="200"/>
      <c r="QTB142" s="200"/>
      <c r="QTC142" s="200"/>
      <c r="QTD142" s="200"/>
      <c r="QTE142" s="200"/>
      <c r="QTF142" s="200"/>
      <c r="QTG142" s="200"/>
      <c r="QTH142" s="200"/>
      <c r="QTI142" s="200"/>
      <c r="QTJ142" s="200"/>
      <c r="QTK142" s="200"/>
      <c r="QTL142" s="200"/>
      <c r="QTM142" s="200"/>
      <c r="QTN142" s="200"/>
      <c r="QTO142" s="200"/>
      <c r="QTP142" s="200"/>
      <c r="QTQ142" s="200"/>
      <c r="QTR142" s="200"/>
      <c r="QTS142" s="200"/>
      <c r="QTT142" s="200"/>
      <c r="QTU142" s="200"/>
      <c r="QTV142" s="200"/>
      <c r="QTW142" s="200"/>
      <c r="QTX142" s="200"/>
      <c r="QTY142" s="200"/>
      <c r="QTZ142" s="200"/>
      <c r="QUA142" s="200"/>
      <c r="QUB142" s="200"/>
      <c r="QUC142" s="200"/>
      <c r="QUD142" s="200"/>
      <c r="QUE142" s="200"/>
      <c r="QUF142" s="200"/>
      <c r="QUG142" s="200"/>
      <c r="QUH142" s="200"/>
      <c r="QUI142" s="200"/>
      <c r="QUJ142" s="200"/>
      <c r="QUK142" s="200"/>
      <c r="QUL142" s="200"/>
      <c r="QUM142" s="200"/>
      <c r="QUN142" s="200"/>
      <c r="QUO142" s="200"/>
      <c r="QUP142" s="200"/>
      <c r="QUQ142" s="200"/>
      <c r="QUR142" s="200"/>
      <c r="QUS142" s="200"/>
      <c r="QUT142" s="200"/>
      <c r="QUU142" s="200"/>
      <c r="QUV142" s="200"/>
      <c r="QUW142" s="200"/>
      <c r="QUX142" s="200"/>
      <c r="QUY142" s="200"/>
      <c r="QUZ142" s="200"/>
      <c r="QVA142" s="200"/>
      <c r="QVB142" s="200"/>
      <c r="QVC142" s="200"/>
      <c r="QVD142" s="200"/>
      <c r="QVE142" s="200"/>
      <c r="QVF142" s="200"/>
      <c r="QVG142" s="200"/>
      <c r="QVH142" s="200"/>
      <c r="QVI142" s="200"/>
      <c r="QVJ142" s="200"/>
      <c r="QVK142" s="200"/>
      <c r="QVL142" s="200"/>
      <c r="QVM142" s="200"/>
      <c r="QVN142" s="200"/>
      <c r="QVO142" s="200"/>
      <c r="QVP142" s="200"/>
      <c r="QVQ142" s="200"/>
      <c r="QVR142" s="200"/>
      <c r="QVS142" s="200"/>
      <c r="QVT142" s="200"/>
      <c r="QVU142" s="200"/>
      <c r="QVV142" s="200"/>
      <c r="QVW142" s="200"/>
      <c r="QVX142" s="200"/>
      <c r="QVY142" s="200"/>
      <c r="QVZ142" s="200"/>
      <c r="QWA142" s="200"/>
      <c r="QWB142" s="200"/>
      <c r="QWC142" s="200"/>
      <c r="QWD142" s="200"/>
      <c r="QWE142" s="200"/>
      <c r="QWF142" s="200"/>
      <c r="QWG142" s="200"/>
      <c r="QWH142" s="200"/>
      <c r="QWI142" s="200"/>
      <c r="QWJ142" s="200"/>
      <c r="QWK142" s="200"/>
      <c r="QWL142" s="200"/>
      <c r="QWM142" s="200"/>
      <c r="QWN142" s="200"/>
      <c r="QWO142" s="200"/>
      <c r="QWP142" s="200"/>
      <c r="QWQ142" s="200"/>
      <c r="QWR142" s="200"/>
      <c r="QWS142" s="200"/>
      <c r="QWT142" s="200"/>
      <c r="QWU142" s="200"/>
      <c r="QWV142" s="200"/>
      <c r="QWW142" s="200"/>
      <c r="QWX142" s="200"/>
      <c r="QWY142" s="200"/>
      <c r="QWZ142" s="200"/>
      <c r="QXA142" s="200"/>
      <c r="QXB142" s="200"/>
      <c r="QXC142" s="200"/>
      <c r="QXD142" s="200"/>
      <c r="QXE142" s="200"/>
      <c r="QXF142" s="200"/>
      <c r="QXG142" s="200"/>
      <c r="QXH142" s="200"/>
      <c r="QXI142" s="200"/>
      <c r="QXJ142" s="200"/>
      <c r="QXK142" s="200"/>
      <c r="QXL142" s="200"/>
      <c r="QXM142" s="200"/>
      <c r="QXN142" s="200"/>
      <c r="QXO142" s="200"/>
      <c r="QXP142" s="200"/>
      <c r="QXQ142" s="200"/>
      <c r="QXR142" s="200"/>
      <c r="QXS142" s="200"/>
      <c r="QXT142" s="200"/>
      <c r="QXU142" s="200"/>
      <c r="QXV142" s="200"/>
      <c r="QXW142" s="200"/>
      <c r="QXX142" s="200"/>
      <c r="QXY142" s="200"/>
      <c r="QXZ142" s="200"/>
      <c r="QYA142" s="200"/>
      <c r="QYB142" s="200"/>
      <c r="QYC142" s="200"/>
      <c r="QYD142" s="200"/>
      <c r="QYE142" s="200"/>
      <c r="QYF142" s="200"/>
      <c r="QYG142" s="200"/>
      <c r="QYH142" s="200"/>
      <c r="QYI142" s="200"/>
      <c r="QYJ142" s="200"/>
      <c r="QYK142" s="200"/>
      <c r="QYL142" s="200"/>
      <c r="QYM142" s="200"/>
      <c r="QYN142" s="200"/>
      <c r="QYO142" s="200"/>
      <c r="QYP142" s="200"/>
      <c r="QYQ142" s="200"/>
      <c r="QYR142" s="200"/>
      <c r="QYS142" s="200"/>
      <c r="QYT142" s="200"/>
      <c r="QYU142" s="200"/>
      <c r="QYV142" s="200"/>
      <c r="QYW142" s="200"/>
      <c r="QYX142" s="200"/>
      <c r="QYY142" s="200"/>
      <c r="QYZ142" s="200"/>
      <c r="QZA142" s="200"/>
      <c r="QZB142" s="200"/>
      <c r="QZC142" s="200"/>
      <c r="QZD142" s="200"/>
      <c r="QZE142" s="200"/>
      <c r="QZF142" s="200"/>
      <c r="QZG142" s="200"/>
      <c r="QZH142" s="200"/>
      <c r="QZI142" s="200"/>
      <c r="QZJ142" s="200"/>
      <c r="QZK142" s="200"/>
      <c r="QZL142" s="200"/>
      <c r="QZM142" s="200"/>
      <c r="QZN142" s="200"/>
      <c r="QZO142" s="200"/>
      <c r="QZP142" s="200"/>
      <c r="QZQ142" s="200"/>
      <c r="QZR142" s="200"/>
      <c r="QZS142" s="200"/>
      <c r="QZT142" s="200"/>
      <c r="QZU142" s="200"/>
      <c r="QZV142" s="200"/>
      <c r="QZW142" s="200"/>
      <c r="QZX142" s="200"/>
      <c r="QZY142" s="200"/>
      <c r="QZZ142" s="200"/>
      <c r="RAA142" s="200"/>
      <c r="RAB142" s="200"/>
      <c r="RAC142" s="200"/>
      <c r="RAD142" s="200"/>
      <c r="RAE142" s="200"/>
      <c r="RAF142" s="200"/>
      <c r="RAG142" s="200"/>
      <c r="RAH142" s="200"/>
      <c r="RAI142" s="200"/>
      <c r="RAJ142" s="200"/>
      <c r="RAK142" s="200"/>
      <c r="RAL142" s="200"/>
      <c r="RAM142" s="200"/>
      <c r="RAN142" s="200"/>
      <c r="RAO142" s="200"/>
      <c r="RAP142" s="200"/>
      <c r="RAQ142" s="200"/>
      <c r="RAR142" s="200"/>
      <c r="RAS142" s="200"/>
      <c r="RAT142" s="200"/>
      <c r="RAU142" s="200"/>
      <c r="RAV142" s="200"/>
      <c r="RAW142" s="200"/>
      <c r="RAX142" s="200"/>
      <c r="RAY142" s="200"/>
      <c r="RAZ142" s="200"/>
      <c r="RBA142" s="200"/>
      <c r="RBB142" s="200"/>
      <c r="RBC142" s="200"/>
      <c r="RBD142" s="200"/>
      <c r="RBE142" s="200"/>
      <c r="RBF142" s="200"/>
      <c r="RBG142" s="200"/>
      <c r="RBH142" s="200"/>
      <c r="RBI142" s="200"/>
      <c r="RBJ142" s="200"/>
      <c r="RBK142" s="200"/>
      <c r="RBL142" s="200"/>
      <c r="RBM142" s="200"/>
      <c r="RBN142" s="200"/>
      <c r="RBO142" s="200"/>
      <c r="RBP142" s="200"/>
      <c r="RBQ142" s="200"/>
      <c r="RBR142" s="200"/>
      <c r="RBS142" s="200"/>
      <c r="RBT142" s="200"/>
      <c r="RBU142" s="200"/>
      <c r="RBV142" s="200"/>
      <c r="RBW142" s="200"/>
      <c r="RBX142" s="200"/>
      <c r="RBY142" s="200"/>
      <c r="RBZ142" s="200"/>
      <c r="RCA142" s="200"/>
      <c r="RCB142" s="200"/>
      <c r="RCC142" s="200"/>
      <c r="RCD142" s="200"/>
      <c r="RCE142" s="200"/>
      <c r="RCF142" s="200"/>
      <c r="RCG142" s="200"/>
      <c r="RCH142" s="200"/>
      <c r="RCI142" s="200"/>
      <c r="RCJ142" s="200"/>
      <c r="RCK142" s="200"/>
      <c r="RCL142" s="200"/>
      <c r="RCM142" s="200"/>
      <c r="RCN142" s="200"/>
      <c r="RCO142" s="200"/>
      <c r="RCP142" s="200"/>
      <c r="RCQ142" s="200"/>
      <c r="RCR142" s="200"/>
      <c r="RCS142" s="200"/>
      <c r="RCT142" s="200"/>
      <c r="RCU142" s="200"/>
      <c r="RCV142" s="200"/>
      <c r="RCW142" s="200"/>
      <c r="RCX142" s="200"/>
      <c r="RCY142" s="200"/>
      <c r="RCZ142" s="200"/>
      <c r="RDA142" s="200"/>
      <c r="RDB142" s="200"/>
      <c r="RDC142" s="200"/>
      <c r="RDD142" s="200"/>
      <c r="RDE142" s="200"/>
      <c r="RDF142" s="200"/>
      <c r="RDG142" s="200"/>
      <c r="RDH142" s="200"/>
      <c r="RDI142" s="200"/>
      <c r="RDJ142" s="200"/>
      <c r="RDK142" s="200"/>
      <c r="RDL142" s="200"/>
      <c r="RDM142" s="200"/>
      <c r="RDN142" s="200"/>
      <c r="RDO142" s="200"/>
      <c r="RDP142" s="200"/>
      <c r="RDQ142" s="200"/>
      <c r="RDR142" s="200"/>
      <c r="RDS142" s="200"/>
      <c r="RDT142" s="200"/>
      <c r="RDU142" s="200"/>
      <c r="RDV142" s="200"/>
      <c r="RDW142" s="200"/>
      <c r="RDX142" s="200"/>
      <c r="RDY142" s="200"/>
      <c r="RDZ142" s="200"/>
      <c r="REA142" s="200"/>
      <c r="REB142" s="200"/>
      <c r="REC142" s="200"/>
      <c r="RED142" s="200"/>
      <c r="REE142" s="200"/>
      <c r="REF142" s="200"/>
      <c r="REG142" s="200"/>
      <c r="REH142" s="200"/>
      <c r="REI142" s="200"/>
      <c r="REJ142" s="200"/>
      <c r="REK142" s="200"/>
      <c r="REL142" s="200"/>
      <c r="REM142" s="200"/>
      <c r="REN142" s="200"/>
      <c r="REO142" s="200"/>
      <c r="REP142" s="200"/>
      <c r="REQ142" s="200"/>
      <c r="RER142" s="200"/>
      <c r="RES142" s="200"/>
      <c r="RET142" s="200"/>
      <c r="REU142" s="200"/>
      <c r="REV142" s="200"/>
      <c r="REW142" s="200"/>
      <c r="REX142" s="200"/>
      <c r="REY142" s="200"/>
      <c r="REZ142" s="200"/>
      <c r="RFA142" s="200"/>
      <c r="RFB142" s="200"/>
      <c r="RFC142" s="200"/>
      <c r="RFD142" s="200"/>
      <c r="RFE142" s="200"/>
      <c r="RFF142" s="200"/>
      <c r="RFG142" s="200"/>
      <c r="RFH142" s="200"/>
      <c r="RFI142" s="200"/>
      <c r="RFJ142" s="200"/>
      <c r="RFK142" s="200"/>
      <c r="RFL142" s="200"/>
      <c r="RFM142" s="200"/>
      <c r="RFN142" s="200"/>
      <c r="RFO142" s="200"/>
      <c r="RFP142" s="200"/>
      <c r="RFQ142" s="200"/>
      <c r="RFR142" s="200"/>
      <c r="RFS142" s="200"/>
      <c r="RFT142" s="200"/>
      <c r="RFU142" s="200"/>
      <c r="RFV142" s="200"/>
      <c r="RFW142" s="200"/>
      <c r="RFX142" s="200"/>
      <c r="RFY142" s="200"/>
      <c r="RFZ142" s="200"/>
      <c r="RGA142" s="200"/>
      <c r="RGB142" s="200"/>
      <c r="RGC142" s="200"/>
      <c r="RGD142" s="200"/>
      <c r="RGE142" s="200"/>
      <c r="RGF142" s="200"/>
      <c r="RGG142" s="200"/>
      <c r="RGH142" s="200"/>
      <c r="RGI142" s="200"/>
      <c r="RGJ142" s="200"/>
      <c r="RGK142" s="200"/>
      <c r="RGL142" s="200"/>
      <c r="RGM142" s="200"/>
      <c r="RGN142" s="200"/>
      <c r="RGO142" s="200"/>
      <c r="RGP142" s="200"/>
      <c r="RGQ142" s="200"/>
      <c r="RGR142" s="200"/>
      <c r="RGS142" s="200"/>
      <c r="RGT142" s="200"/>
      <c r="RGU142" s="200"/>
      <c r="RGV142" s="200"/>
      <c r="RGW142" s="200"/>
      <c r="RGX142" s="200"/>
      <c r="RGY142" s="200"/>
      <c r="RGZ142" s="200"/>
      <c r="RHA142" s="200"/>
      <c r="RHB142" s="200"/>
      <c r="RHC142" s="200"/>
      <c r="RHD142" s="200"/>
      <c r="RHE142" s="200"/>
      <c r="RHF142" s="200"/>
      <c r="RHG142" s="200"/>
      <c r="RHH142" s="200"/>
      <c r="RHI142" s="200"/>
      <c r="RHJ142" s="200"/>
      <c r="RHK142" s="200"/>
      <c r="RHL142" s="200"/>
      <c r="RHM142" s="200"/>
      <c r="RHN142" s="200"/>
      <c r="RHO142" s="200"/>
      <c r="RHP142" s="200"/>
      <c r="RHQ142" s="200"/>
      <c r="RHR142" s="200"/>
      <c r="RHS142" s="200"/>
      <c r="RHT142" s="200"/>
      <c r="RHU142" s="200"/>
      <c r="RHV142" s="200"/>
      <c r="RHW142" s="200"/>
      <c r="RHX142" s="200"/>
      <c r="RHY142" s="200"/>
      <c r="RHZ142" s="200"/>
      <c r="RIA142" s="200"/>
      <c r="RIB142" s="200"/>
      <c r="RIC142" s="200"/>
      <c r="RID142" s="200"/>
      <c r="RIE142" s="200"/>
      <c r="RIF142" s="200"/>
      <c r="RIG142" s="200"/>
      <c r="RIH142" s="200"/>
      <c r="RII142" s="200"/>
      <c r="RIJ142" s="200"/>
      <c r="RIK142" s="200"/>
      <c r="RIL142" s="200"/>
      <c r="RIM142" s="200"/>
      <c r="RIN142" s="200"/>
      <c r="RIO142" s="200"/>
      <c r="RIP142" s="200"/>
      <c r="RIQ142" s="200"/>
      <c r="RIR142" s="200"/>
      <c r="RIS142" s="200"/>
      <c r="RIT142" s="200"/>
      <c r="RIU142" s="200"/>
      <c r="RIV142" s="200"/>
      <c r="RIW142" s="200"/>
      <c r="RIX142" s="200"/>
      <c r="RIY142" s="200"/>
      <c r="RIZ142" s="200"/>
      <c r="RJA142" s="200"/>
      <c r="RJB142" s="200"/>
      <c r="RJC142" s="200"/>
      <c r="RJD142" s="200"/>
      <c r="RJE142" s="200"/>
      <c r="RJF142" s="200"/>
      <c r="RJG142" s="200"/>
      <c r="RJH142" s="200"/>
      <c r="RJI142" s="200"/>
      <c r="RJJ142" s="200"/>
      <c r="RJK142" s="200"/>
      <c r="RJL142" s="200"/>
      <c r="RJM142" s="200"/>
      <c r="RJN142" s="200"/>
      <c r="RJO142" s="200"/>
      <c r="RJP142" s="200"/>
      <c r="RJQ142" s="200"/>
      <c r="RJR142" s="200"/>
      <c r="RJS142" s="200"/>
      <c r="RJT142" s="200"/>
      <c r="RJU142" s="200"/>
      <c r="RJV142" s="200"/>
      <c r="RJW142" s="200"/>
      <c r="RJX142" s="200"/>
      <c r="RJY142" s="200"/>
      <c r="RJZ142" s="200"/>
      <c r="RKA142" s="200"/>
      <c r="RKB142" s="200"/>
      <c r="RKC142" s="200"/>
      <c r="RKD142" s="200"/>
      <c r="RKE142" s="200"/>
      <c r="RKF142" s="200"/>
      <c r="RKG142" s="200"/>
      <c r="RKH142" s="200"/>
      <c r="RKI142" s="200"/>
      <c r="RKJ142" s="200"/>
      <c r="RKK142" s="200"/>
      <c r="RKL142" s="200"/>
      <c r="RKM142" s="200"/>
      <c r="RKN142" s="200"/>
      <c r="RKO142" s="200"/>
      <c r="RKP142" s="200"/>
      <c r="RKQ142" s="200"/>
      <c r="RKR142" s="200"/>
      <c r="RKS142" s="200"/>
      <c r="RKT142" s="200"/>
      <c r="RKU142" s="200"/>
      <c r="RKV142" s="200"/>
      <c r="RKW142" s="200"/>
      <c r="RKX142" s="200"/>
      <c r="RKY142" s="200"/>
      <c r="RKZ142" s="200"/>
      <c r="RLA142" s="200"/>
      <c r="RLB142" s="200"/>
      <c r="RLC142" s="200"/>
      <c r="RLD142" s="200"/>
      <c r="RLE142" s="200"/>
      <c r="RLF142" s="200"/>
      <c r="RLG142" s="200"/>
      <c r="RLH142" s="200"/>
      <c r="RLI142" s="200"/>
      <c r="RLJ142" s="200"/>
      <c r="RLK142" s="200"/>
      <c r="RLL142" s="200"/>
      <c r="RLM142" s="200"/>
      <c r="RLN142" s="200"/>
      <c r="RLO142" s="200"/>
      <c r="RLP142" s="200"/>
      <c r="RLQ142" s="200"/>
      <c r="RLR142" s="200"/>
      <c r="RLS142" s="200"/>
      <c r="RLT142" s="200"/>
      <c r="RLU142" s="200"/>
      <c r="RLV142" s="200"/>
      <c r="RLW142" s="200"/>
      <c r="RLX142" s="200"/>
      <c r="RLY142" s="200"/>
      <c r="RLZ142" s="200"/>
      <c r="RMA142" s="200"/>
      <c r="RMB142" s="200"/>
      <c r="RMC142" s="200"/>
      <c r="RMD142" s="200"/>
      <c r="RME142" s="200"/>
      <c r="RMF142" s="200"/>
      <c r="RMG142" s="200"/>
      <c r="RMH142" s="200"/>
      <c r="RMI142" s="200"/>
      <c r="RMJ142" s="200"/>
      <c r="RMK142" s="200"/>
      <c r="RML142" s="200"/>
      <c r="RMM142" s="200"/>
      <c r="RMN142" s="200"/>
      <c r="RMO142" s="200"/>
      <c r="RMP142" s="200"/>
      <c r="RMQ142" s="200"/>
      <c r="RMR142" s="200"/>
      <c r="RMS142" s="200"/>
      <c r="RMT142" s="200"/>
      <c r="RMU142" s="200"/>
      <c r="RMV142" s="200"/>
      <c r="RMW142" s="200"/>
      <c r="RMX142" s="200"/>
      <c r="RMY142" s="200"/>
      <c r="RMZ142" s="200"/>
      <c r="RNA142" s="200"/>
      <c r="RNB142" s="200"/>
      <c r="RNC142" s="200"/>
      <c r="RND142" s="200"/>
      <c r="RNE142" s="200"/>
      <c r="RNF142" s="200"/>
      <c r="RNG142" s="200"/>
      <c r="RNH142" s="200"/>
      <c r="RNI142" s="200"/>
      <c r="RNJ142" s="200"/>
      <c r="RNK142" s="200"/>
      <c r="RNL142" s="200"/>
      <c r="RNM142" s="200"/>
      <c r="RNN142" s="200"/>
      <c r="RNO142" s="200"/>
      <c r="RNP142" s="200"/>
      <c r="RNQ142" s="200"/>
      <c r="RNR142" s="200"/>
      <c r="RNS142" s="200"/>
      <c r="RNT142" s="200"/>
      <c r="RNU142" s="200"/>
      <c r="RNV142" s="200"/>
      <c r="RNW142" s="200"/>
      <c r="RNX142" s="200"/>
      <c r="RNY142" s="200"/>
      <c r="RNZ142" s="200"/>
      <c r="ROA142" s="200"/>
      <c r="ROB142" s="200"/>
      <c r="ROC142" s="200"/>
      <c r="ROD142" s="200"/>
      <c r="ROE142" s="200"/>
      <c r="ROF142" s="200"/>
      <c r="ROG142" s="200"/>
      <c r="ROH142" s="200"/>
      <c r="ROI142" s="200"/>
      <c r="ROJ142" s="200"/>
      <c r="ROK142" s="200"/>
      <c r="ROL142" s="200"/>
      <c r="ROM142" s="200"/>
      <c r="RON142" s="200"/>
      <c r="ROO142" s="200"/>
      <c r="ROP142" s="200"/>
      <c r="ROQ142" s="200"/>
      <c r="ROR142" s="200"/>
      <c r="ROS142" s="200"/>
      <c r="ROT142" s="200"/>
      <c r="ROU142" s="200"/>
      <c r="ROV142" s="200"/>
      <c r="ROW142" s="200"/>
      <c r="ROX142" s="200"/>
      <c r="ROY142" s="200"/>
      <c r="ROZ142" s="200"/>
      <c r="RPA142" s="200"/>
      <c r="RPB142" s="200"/>
      <c r="RPC142" s="200"/>
      <c r="RPD142" s="200"/>
      <c r="RPE142" s="200"/>
      <c r="RPF142" s="200"/>
      <c r="RPG142" s="200"/>
      <c r="RPH142" s="200"/>
      <c r="RPI142" s="200"/>
      <c r="RPJ142" s="200"/>
      <c r="RPK142" s="200"/>
      <c r="RPL142" s="200"/>
      <c r="RPM142" s="200"/>
      <c r="RPN142" s="200"/>
      <c r="RPO142" s="200"/>
      <c r="RPP142" s="200"/>
      <c r="RPQ142" s="200"/>
      <c r="RPR142" s="200"/>
      <c r="RPS142" s="200"/>
      <c r="RPT142" s="200"/>
      <c r="RPU142" s="200"/>
      <c r="RPV142" s="200"/>
      <c r="RPW142" s="200"/>
      <c r="RPX142" s="200"/>
      <c r="RPY142" s="200"/>
      <c r="RPZ142" s="200"/>
      <c r="RQA142" s="200"/>
      <c r="RQB142" s="200"/>
      <c r="RQC142" s="200"/>
      <c r="RQD142" s="200"/>
      <c r="RQE142" s="200"/>
      <c r="RQF142" s="200"/>
      <c r="RQG142" s="200"/>
      <c r="RQH142" s="200"/>
      <c r="RQI142" s="200"/>
      <c r="RQJ142" s="200"/>
      <c r="RQK142" s="200"/>
      <c r="RQL142" s="200"/>
      <c r="RQM142" s="200"/>
      <c r="RQN142" s="200"/>
      <c r="RQO142" s="200"/>
      <c r="RQP142" s="200"/>
      <c r="RQQ142" s="200"/>
      <c r="RQR142" s="200"/>
      <c r="RQS142" s="200"/>
      <c r="RQT142" s="200"/>
      <c r="RQU142" s="200"/>
      <c r="RQV142" s="200"/>
      <c r="RQW142" s="200"/>
      <c r="RQX142" s="200"/>
      <c r="RQY142" s="200"/>
      <c r="RQZ142" s="200"/>
      <c r="RRA142" s="200"/>
      <c r="RRB142" s="200"/>
      <c r="RRC142" s="200"/>
      <c r="RRD142" s="200"/>
      <c r="RRE142" s="200"/>
      <c r="RRF142" s="200"/>
      <c r="RRG142" s="200"/>
      <c r="RRH142" s="200"/>
      <c r="RRI142" s="200"/>
      <c r="RRJ142" s="200"/>
      <c r="RRK142" s="200"/>
      <c r="RRL142" s="200"/>
      <c r="RRM142" s="200"/>
      <c r="RRN142" s="200"/>
      <c r="RRO142" s="200"/>
      <c r="RRP142" s="200"/>
      <c r="RRQ142" s="200"/>
      <c r="RRR142" s="200"/>
      <c r="RRS142" s="200"/>
      <c r="RRT142" s="200"/>
      <c r="RRU142" s="200"/>
      <c r="RRV142" s="200"/>
      <c r="RRW142" s="200"/>
      <c r="RRX142" s="200"/>
      <c r="RRY142" s="200"/>
      <c r="RRZ142" s="200"/>
      <c r="RSA142" s="200"/>
      <c r="RSB142" s="200"/>
      <c r="RSC142" s="200"/>
      <c r="RSD142" s="200"/>
      <c r="RSE142" s="200"/>
      <c r="RSF142" s="200"/>
      <c r="RSG142" s="200"/>
      <c r="RSH142" s="200"/>
      <c r="RSI142" s="200"/>
      <c r="RSJ142" s="200"/>
      <c r="RSK142" s="200"/>
      <c r="RSL142" s="200"/>
      <c r="RSM142" s="200"/>
      <c r="RSN142" s="200"/>
      <c r="RSO142" s="200"/>
      <c r="RSP142" s="200"/>
      <c r="RSQ142" s="200"/>
      <c r="RSR142" s="200"/>
      <c r="RSS142" s="200"/>
      <c r="RST142" s="200"/>
      <c r="RSU142" s="200"/>
      <c r="RSV142" s="200"/>
      <c r="RSW142" s="200"/>
      <c r="RSX142" s="200"/>
      <c r="RSY142" s="200"/>
      <c r="RSZ142" s="200"/>
      <c r="RTA142" s="200"/>
      <c r="RTB142" s="200"/>
      <c r="RTC142" s="200"/>
      <c r="RTD142" s="200"/>
      <c r="RTE142" s="200"/>
      <c r="RTF142" s="200"/>
      <c r="RTG142" s="200"/>
      <c r="RTH142" s="200"/>
      <c r="RTI142" s="200"/>
      <c r="RTJ142" s="200"/>
      <c r="RTK142" s="200"/>
      <c r="RTL142" s="200"/>
      <c r="RTM142" s="200"/>
      <c r="RTN142" s="200"/>
      <c r="RTO142" s="200"/>
      <c r="RTP142" s="200"/>
      <c r="RTQ142" s="200"/>
      <c r="RTR142" s="200"/>
      <c r="RTS142" s="200"/>
      <c r="RTT142" s="200"/>
      <c r="RTU142" s="200"/>
      <c r="RTV142" s="200"/>
      <c r="RTW142" s="200"/>
      <c r="RTX142" s="200"/>
      <c r="RTY142" s="200"/>
      <c r="RTZ142" s="200"/>
      <c r="RUA142" s="200"/>
      <c r="RUB142" s="200"/>
      <c r="RUC142" s="200"/>
      <c r="RUD142" s="200"/>
      <c r="RUE142" s="200"/>
      <c r="RUF142" s="200"/>
      <c r="RUG142" s="200"/>
      <c r="RUH142" s="200"/>
      <c r="RUI142" s="200"/>
      <c r="RUJ142" s="200"/>
      <c r="RUK142" s="200"/>
      <c r="RUL142" s="200"/>
      <c r="RUM142" s="200"/>
      <c r="RUN142" s="200"/>
      <c r="RUO142" s="200"/>
      <c r="RUP142" s="200"/>
      <c r="RUQ142" s="200"/>
      <c r="RUR142" s="200"/>
      <c r="RUS142" s="200"/>
      <c r="RUT142" s="200"/>
      <c r="RUU142" s="200"/>
      <c r="RUV142" s="200"/>
      <c r="RUW142" s="200"/>
      <c r="RUX142" s="200"/>
      <c r="RUY142" s="200"/>
      <c r="RUZ142" s="200"/>
      <c r="RVA142" s="200"/>
      <c r="RVB142" s="200"/>
      <c r="RVC142" s="200"/>
      <c r="RVD142" s="200"/>
      <c r="RVE142" s="200"/>
      <c r="RVF142" s="200"/>
      <c r="RVG142" s="200"/>
      <c r="RVH142" s="200"/>
      <c r="RVI142" s="200"/>
      <c r="RVJ142" s="200"/>
      <c r="RVK142" s="200"/>
      <c r="RVL142" s="200"/>
      <c r="RVM142" s="200"/>
      <c r="RVN142" s="200"/>
      <c r="RVO142" s="200"/>
      <c r="RVP142" s="200"/>
      <c r="RVQ142" s="200"/>
      <c r="RVR142" s="200"/>
      <c r="RVS142" s="200"/>
      <c r="RVT142" s="200"/>
      <c r="RVU142" s="200"/>
      <c r="RVV142" s="200"/>
      <c r="RVW142" s="200"/>
      <c r="RVX142" s="200"/>
      <c r="RVY142" s="200"/>
      <c r="RVZ142" s="200"/>
      <c r="RWA142" s="200"/>
      <c r="RWB142" s="200"/>
      <c r="RWC142" s="200"/>
      <c r="RWD142" s="200"/>
      <c r="RWE142" s="200"/>
      <c r="RWF142" s="200"/>
      <c r="RWG142" s="200"/>
      <c r="RWH142" s="200"/>
      <c r="RWI142" s="200"/>
      <c r="RWJ142" s="200"/>
      <c r="RWK142" s="200"/>
      <c r="RWL142" s="200"/>
      <c r="RWM142" s="200"/>
      <c r="RWN142" s="200"/>
      <c r="RWO142" s="200"/>
      <c r="RWP142" s="200"/>
      <c r="RWQ142" s="200"/>
      <c r="RWR142" s="200"/>
      <c r="RWS142" s="200"/>
      <c r="RWT142" s="200"/>
      <c r="RWU142" s="200"/>
      <c r="RWV142" s="200"/>
      <c r="RWW142" s="200"/>
      <c r="RWX142" s="200"/>
      <c r="RWY142" s="200"/>
      <c r="RWZ142" s="200"/>
      <c r="RXA142" s="200"/>
      <c r="RXB142" s="200"/>
      <c r="RXC142" s="200"/>
      <c r="RXD142" s="200"/>
      <c r="RXE142" s="200"/>
      <c r="RXF142" s="200"/>
      <c r="RXG142" s="200"/>
      <c r="RXH142" s="200"/>
      <c r="RXI142" s="200"/>
      <c r="RXJ142" s="200"/>
      <c r="RXK142" s="200"/>
      <c r="RXL142" s="200"/>
      <c r="RXM142" s="200"/>
      <c r="RXN142" s="200"/>
      <c r="RXO142" s="200"/>
      <c r="RXP142" s="200"/>
      <c r="RXQ142" s="200"/>
      <c r="RXR142" s="200"/>
      <c r="RXS142" s="200"/>
      <c r="RXT142" s="200"/>
      <c r="RXU142" s="200"/>
      <c r="RXV142" s="200"/>
      <c r="RXW142" s="200"/>
      <c r="RXX142" s="200"/>
      <c r="RXY142" s="200"/>
      <c r="RXZ142" s="200"/>
      <c r="RYA142" s="200"/>
      <c r="RYB142" s="200"/>
      <c r="RYC142" s="200"/>
      <c r="RYD142" s="200"/>
      <c r="RYE142" s="200"/>
      <c r="RYF142" s="200"/>
      <c r="RYG142" s="200"/>
      <c r="RYH142" s="200"/>
      <c r="RYI142" s="200"/>
      <c r="RYJ142" s="200"/>
      <c r="RYK142" s="200"/>
      <c r="RYL142" s="200"/>
      <c r="RYM142" s="200"/>
      <c r="RYN142" s="200"/>
      <c r="RYO142" s="200"/>
      <c r="RYP142" s="200"/>
      <c r="RYQ142" s="200"/>
      <c r="RYR142" s="200"/>
      <c r="RYS142" s="200"/>
      <c r="RYT142" s="200"/>
      <c r="RYU142" s="200"/>
      <c r="RYV142" s="200"/>
      <c r="RYW142" s="200"/>
      <c r="RYX142" s="200"/>
      <c r="RYY142" s="200"/>
      <c r="RYZ142" s="200"/>
      <c r="RZA142" s="200"/>
      <c r="RZB142" s="200"/>
      <c r="RZC142" s="200"/>
      <c r="RZD142" s="200"/>
      <c r="RZE142" s="200"/>
      <c r="RZF142" s="200"/>
      <c r="RZG142" s="200"/>
      <c r="RZH142" s="200"/>
      <c r="RZI142" s="200"/>
      <c r="RZJ142" s="200"/>
      <c r="RZK142" s="200"/>
      <c r="RZL142" s="200"/>
      <c r="RZM142" s="200"/>
      <c r="RZN142" s="200"/>
      <c r="RZO142" s="200"/>
      <c r="RZP142" s="200"/>
      <c r="RZQ142" s="200"/>
      <c r="RZR142" s="200"/>
      <c r="RZS142" s="200"/>
      <c r="RZT142" s="200"/>
      <c r="RZU142" s="200"/>
      <c r="RZV142" s="200"/>
      <c r="RZW142" s="200"/>
      <c r="RZX142" s="200"/>
      <c r="RZY142" s="200"/>
      <c r="RZZ142" s="200"/>
      <c r="SAA142" s="200"/>
      <c r="SAB142" s="200"/>
      <c r="SAC142" s="200"/>
      <c r="SAD142" s="200"/>
      <c r="SAE142" s="200"/>
      <c r="SAF142" s="200"/>
      <c r="SAG142" s="200"/>
      <c r="SAH142" s="200"/>
      <c r="SAI142" s="200"/>
      <c r="SAJ142" s="200"/>
      <c r="SAK142" s="200"/>
      <c r="SAL142" s="200"/>
      <c r="SAM142" s="200"/>
      <c r="SAN142" s="200"/>
      <c r="SAO142" s="200"/>
      <c r="SAP142" s="200"/>
      <c r="SAQ142" s="200"/>
      <c r="SAR142" s="200"/>
      <c r="SAS142" s="200"/>
      <c r="SAT142" s="200"/>
      <c r="SAU142" s="200"/>
      <c r="SAV142" s="200"/>
      <c r="SAW142" s="200"/>
      <c r="SAX142" s="200"/>
      <c r="SAY142" s="200"/>
      <c r="SAZ142" s="200"/>
      <c r="SBA142" s="200"/>
      <c r="SBB142" s="200"/>
      <c r="SBC142" s="200"/>
      <c r="SBD142" s="200"/>
      <c r="SBE142" s="200"/>
      <c r="SBF142" s="200"/>
      <c r="SBG142" s="200"/>
      <c r="SBH142" s="200"/>
      <c r="SBI142" s="200"/>
      <c r="SBJ142" s="200"/>
      <c r="SBK142" s="200"/>
      <c r="SBL142" s="200"/>
      <c r="SBM142" s="200"/>
      <c r="SBN142" s="200"/>
      <c r="SBO142" s="200"/>
      <c r="SBP142" s="200"/>
      <c r="SBQ142" s="200"/>
      <c r="SBR142" s="200"/>
      <c r="SBS142" s="200"/>
      <c r="SBT142" s="200"/>
      <c r="SBU142" s="200"/>
      <c r="SBV142" s="200"/>
      <c r="SBW142" s="200"/>
      <c r="SBX142" s="200"/>
      <c r="SBY142" s="200"/>
      <c r="SBZ142" s="200"/>
      <c r="SCA142" s="200"/>
      <c r="SCB142" s="200"/>
      <c r="SCC142" s="200"/>
      <c r="SCD142" s="200"/>
      <c r="SCE142" s="200"/>
      <c r="SCF142" s="200"/>
      <c r="SCG142" s="200"/>
      <c r="SCH142" s="200"/>
      <c r="SCI142" s="200"/>
      <c r="SCJ142" s="200"/>
      <c r="SCK142" s="200"/>
      <c r="SCL142" s="200"/>
      <c r="SCM142" s="200"/>
      <c r="SCN142" s="200"/>
      <c r="SCO142" s="200"/>
      <c r="SCP142" s="200"/>
      <c r="SCQ142" s="200"/>
      <c r="SCR142" s="200"/>
      <c r="SCS142" s="200"/>
      <c r="SCT142" s="200"/>
      <c r="SCU142" s="200"/>
      <c r="SCV142" s="200"/>
      <c r="SCW142" s="200"/>
      <c r="SCX142" s="200"/>
      <c r="SCY142" s="200"/>
      <c r="SCZ142" s="200"/>
      <c r="SDA142" s="200"/>
      <c r="SDB142" s="200"/>
      <c r="SDC142" s="200"/>
      <c r="SDD142" s="200"/>
      <c r="SDE142" s="200"/>
      <c r="SDF142" s="200"/>
      <c r="SDG142" s="200"/>
      <c r="SDH142" s="200"/>
      <c r="SDI142" s="200"/>
      <c r="SDJ142" s="200"/>
      <c r="SDK142" s="200"/>
      <c r="SDL142" s="200"/>
      <c r="SDM142" s="200"/>
      <c r="SDN142" s="200"/>
      <c r="SDO142" s="200"/>
      <c r="SDP142" s="200"/>
      <c r="SDQ142" s="200"/>
      <c r="SDR142" s="200"/>
      <c r="SDS142" s="200"/>
      <c r="SDT142" s="200"/>
      <c r="SDU142" s="200"/>
      <c r="SDV142" s="200"/>
      <c r="SDW142" s="200"/>
      <c r="SDX142" s="200"/>
      <c r="SDY142" s="200"/>
      <c r="SDZ142" s="200"/>
      <c r="SEA142" s="200"/>
      <c r="SEB142" s="200"/>
      <c r="SEC142" s="200"/>
      <c r="SED142" s="200"/>
      <c r="SEE142" s="200"/>
      <c r="SEF142" s="200"/>
      <c r="SEG142" s="200"/>
      <c r="SEH142" s="200"/>
      <c r="SEI142" s="200"/>
      <c r="SEJ142" s="200"/>
      <c r="SEK142" s="200"/>
      <c r="SEL142" s="200"/>
      <c r="SEM142" s="200"/>
      <c r="SEN142" s="200"/>
      <c r="SEO142" s="200"/>
      <c r="SEP142" s="200"/>
      <c r="SEQ142" s="200"/>
      <c r="SER142" s="200"/>
      <c r="SES142" s="200"/>
      <c r="SET142" s="200"/>
      <c r="SEU142" s="200"/>
      <c r="SEV142" s="200"/>
      <c r="SEW142" s="200"/>
      <c r="SEX142" s="200"/>
      <c r="SEY142" s="200"/>
      <c r="SEZ142" s="200"/>
      <c r="SFA142" s="200"/>
      <c r="SFB142" s="200"/>
      <c r="SFC142" s="200"/>
      <c r="SFD142" s="200"/>
      <c r="SFE142" s="200"/>
      <c r="SFF142" s="200"/>
      <c r="SFG142" s="200"/>
      <c r="SFH142" s="200"/>
      <c r="SFI142" s="200"/>
      <c r="SFJ142" s="200"/>
      <c r="SFK142" s="200"/>
      <c r="SFL142" s="200"/>
      <c r="SFM142" s="200"/>
      <c r="SFN142" s="200"/>
      <c r="SFO142" s="200"/>
      <c r="SFP142" s="200"/>
      <c r="SFQ142" s="200"/>
      <c r="SFR142" s="200"/>
      <c r="SFS142" s="200"/>
      <c r="SFT142" s="200"/>
      <c r="SFU142" s="200"/>
      <c r="SFV142" s="200"/>
      <c r="SFW142" s="200"/>
      <c r="SFX142" s="200"/>
      <c r="SFY142" s="200"/>
      <c r="SFZ142" s="200"/>
      <c r="SGA142" s="200"/>
      <c r="SGB142" s="200"/>
      <c r="SGC142" s="200"/>
      <c r="SGD142" s="200"/>
      <c r="SGE142" s="200"/>
      <c r="SGF142" s="200"/>
      <c r="SGG142" s="200"/>
      <c r="SGH142" s="200"/>
      <c r="SGI142" s="200"/>
      <c r="SGJ142" s="200"/>
      <c r="SGK142" s="200"/>
      <c r="SGL142" s="200"/>
      <c r="SGM142" s="200"/>
      <c r="SGN142" s="200"/>
      <c r="SGO142" s="200"/>
      <c r="SGP142" s="200"/>
      <c r="SGQ142" s="200"/>
      <c r="SGR142" s="200"/>
      <c r="SGS142" s="200"/>
      <c r="SGT142" s="200"/>
      <c r="SGU142" s="200"/>
      <c r="SGV142" s="200"/>
      <c r="SGW142" s="200"/>
      <c r="SGX142" s="200"/>
      <c r="SGY142" s="200"/>
      <c r="SGZ142" s="200"/>
      <c r="SHA142" s="200"/>
      <c r="SHB142" s="200"/>
      <c r="SHC142" s="200"/>
      <c r="SHD142" s="200"/>
      <c r="SHE142" s="200"/>
      <c r="SHF142" s="200"/>
      <c r="SHG142" s="200"/>
      <c r="SHH142" s="200"/>
      <c r="SHI142" s="200"/>
      <c r="SHJ142" s="200"/>
      <c r="SHK142" s="200"/>
      <c r="SHL142" s="200"/>
      <c r="SHM142" s="200"/>
      <c r="SHN142" s="200"/>
      <c r="SHO142" s="200"/>
      <c r="SHP142" s="200"/>
      <c r="SHQ142" s="200"/>
      <c r="SHR142" s="200"/>
      <c r="SHS142" s="200"/>
      <c r="SHT142" s="200"/>
      <c r="SHU142" s="200"/>
      <c r="SHV142" s="200"/>
      <c r="SHW142" s="200"/>
      <c r="SHX142" s="200"/>
      <c r="SHY142" s="200"/>
      <c r="SHZ142" s="200"/>
      <c r="SIA142" s="200"/>
      <c r="SIB142" s="200"/>
      <c r="SIC142" s="200"/>
      <c r="SID142" s="200"/>
      <c r="SIE142" s="200"/>
      <c r="SIF142" s="200"/>
      <c r="SIG142" s="200"/>
      <c r="SIH142" s="200"/>
      <c r="SII142" s="200"/>
      <c r="SIJ142" s="200"/>
      <c r="SIK142" s="200"/>
      <c r="SIL142" s="200"/>
      <c r="SIM142" s="200"/>
      <c r="SIN142" s="200"/>
      <c r="SIO142" s="200"/>
      <c r="SIP142" s="200"/>
      <c r="SIQ142" s="200"/>
      <c r="SIR142" s="200"/>
      <c r="SIS142" s="200"/>
      <c r="SIT142" s="200"/>
      <c r="SIU142" s="200"/>
      <c r="SIV142" s="200"/>
      <c r="SIW142" s="200"/>
      <c r="SIX142" s="200"/>
      <c r="SIY142" s="200"/>
      <c r="SIZ142" s="200"/>
      <c r="SJA142" s="200"/>
      <c r="SJB142" s="200"/>
      <c r="SJC142" s="200"/>
      <c r="SJD142" s="200"/>
      <c r="SJE142" s="200"/>
      <c r="SJF142" s="200"/>
      <c r="SJG142" s="200"/>
      <c r="SJH142" s="200"/>
      <c r="SJI142" s="200"/>
      <c r="SJJ142" s="200"/>
      <c r="SJK142" s="200"/>
      <c r="SJL142" s="200"/>
      <c r="SJM142" s="200"/>
      <c r="SJN142" s="200"/>
      <c r="SJO142" s="200"/>
      <c r="SJP142" s="200"/>
      <c r="SJQ142" s="200"/>
      <c r="SJR142" s="200"/>
      <c r="SJS142" s="200"/>
      <c r="SJT142" s="200"/>
      <c r="SJU142" s="200"/>
      <c r="SJV142" s="200"/>
      <c r="SJW142" s="200"/>
      <c r="SJX142" s="200"/>
      <c r="SJY142" s="200"/>
      <c r="SJZ142" s="200"/>
      <c r="SKA142" s="200"/>
      <c r="SKB142" s="200"/>
      <c r="SKC142" s="200"/>
      <c r="SKD142" s="200"/>
      <c r="SKE142" s="200"/>
      <c r="SKF142" s="200"/>
      <c r="SKG142" s="200"/>
      <c r="SKH142" s="200"/>
      <c r="SKI142" s="200"/>
      <c r="SKJ142" s="200"/>
      <c r="SKK142" s="200"/>
      <c r="SKL142" s="200"/>
      <c r="SKM142" s="200"/>
      <c r="SKN142" s="200"/>
      <c r="SKO142" s="200"/>
      <c r="SKP142" s="200"/>
      <c r="SKQ142" s="200"/>
      <c r="SKR142" s="200"/>
      <c r="SKS142" s="200"/>
      <c r="SKT142" s="200"/>
      <c r="SKU142" s="200"/>
      <c r="SKV142" s="200"/>
      <c r="SKW142" s="200"/>
      <c r="SKX142" s="200"/>
      <c r="SKY142" s="200"/>
      <c r="SKZ142" s="200"/>
      <c r="SLA142" s="200"/>
      <c r="SLB142" s="200"/>
      <c r="SLC142" s="200"/>
      <c r="SLD142" s="200"/>
      <c r="SLE142" s="200"/>
      <c r="SLF142" s="200"/>
      <c r="SLG142" s="200"/>
      <c r="SLH142" s="200"/>
      <c r="SLI142" s="200"/>
      <c r="SLJ142" s="200"/>
      <c r="SLK142" s="200"/>
      <c r="SLL142" s="200"/>
      <c r="SLM142" s="200"/>
      <c r="SLN142" s="200"/>
      <c r="SLO142" s="200"/>
      <c r="SLP142" s="200"/>
      <c r="SLQ142" s="200"/>
      <c r="SLR142" s="200"/>
      <c r="SLS142" s="200"/>
      <c r="SLT142" s="200"/>
      <c r="SLU142" s="200"/>
      <c r="SLV142" s="200"/>
      <c r="SLW142" s="200"/>
      <c r="SLX142" s="200"/>
      <c r="SLY142" s="200"/>
      <c r="SLZ142" s="200"/>
      <c r="SMA142" s="200"/>
      <c r="SMB142" s="200"/>
      <c r="SMC142" s="200"/>
      <c r="SMD142" s="200"/>
      <c r="SME142" s="200"/>
      <c r="SMF142" s="200"/>
      <c r="SMG142" s="200"/>
      <c r="SMH142" s="200"/>
      <c r="SMI142" s="200"/>
      <c r="SMJ142" s="200"/>
      <c r="SMK142" s="200"/>
      <c r="SML142" s="200"/>
      <c r="SMM142" s="200"/>
      <c r="SMN142" s="200"/>
      <c r="SMO142" s="200"/>
      <c r="SMP142" s="200"/>
      <c r="SMQ142" s="200"/>
      <c r="SMR142" s="200"/>
      <c r="SMS142" s="200"/>
      <c r="SMT142" s="200"/>
      <c r="SMU142" s="200"/>
      <c r="SMV142" s="200"/>
      <c r="SMW142" s="200"/>
      <c r="SMX142" s="200"/>
      <c r="SMY142" s="200"/>
      <c r="SMZ142" s="200"/>
      <c r="SNA142" s="200"/>
      <c r="SNB142" s="200"/>
      <c r="SNC142" s="200"/>
      <c r="SND142" s="200"/>
      <c r="SNE142" s="200"/>
      <c r="SNF142" s="200"/>
      <c r="SNG142" s="200"/>
      <c r="SNH142" s="200"/>
      <c r="SNI142" s="200"/>
      <c r="SNJ142" s="200"/>
      <c r="SNK142" s="200"/>
      <c r="SNL142" s="200"/>
      <c r="SNM142" s="200"/>
      <c r="SNN142" s="200"/>
      <c r="SNO142" s="200"/>
      <c r="SNP142" s="200"/>
      <c r="SNQ142" s="200"/>
      <c r="SNR142" s="200"/>
      <c r="SNS142" s="200"/>
      <c r="SNT142" s="200"/>
      <c r="SNU142" s="200"/>
      <c r="SNV142" s="200"/>
      <c r="SNW142" s="200"/>
      <c r="SNX142" s="200"/>
      <c r="SNY142" s="200"/>
      <c r="SNZ142" s="200"/>
      <c r="SOA142" s="200"/>
      <c r="SOB142" s="200"/>
      <c r="SOC142" s="200"/>
      <c r="SOD142" s="200"/>
      <c r="SOE142" s="200"/>
      <c r="SOF142" s="200"/>
      <c r="SOG142" s="200"/>
      <c r="SOH142" s="200"/>
      <c r="SOI142" s="200"/>
      <c r="SOJ142" s="200"/>
      <c r="SOK142" s="200"/>
      <c r="SOL142" s="200"/>
      <c r="SOM142" s="200"/>
      <c r="SON142" s="200"/>
      <c r="SOO142" s="200"/>
      <c r="SOP142" s="200"/>
      <c r="SOQ142" s="200"/>
      <c r="SOR142" s="200"/>
      <c r="SOS142" s="200"/>
      <c r="SOT142" s="200"/>
      <c r="SOU142" s="200"/>
      <c r="SOV142" s="200"/>
      <c r="SOW142" s="200"/>
      <c r="SOX142" s="200"/>
      <c r="SOY142" s="200"/>
      <c r="SOZ142" s="200"/>
      <c r="SPA142" s="200"/>
      <c r="SPB142" s="200"/>
      <c r="SPC142" s="200"/>
      <c r="SPD142" s="200"/>
      <c r="SPE142" s="200"/>
      <c r="SPF142" s="200"/>
      <c r="SPG142" s="200"/>
      <c r="SPH142" s="200"/>
      <c r="SPI142" s="200"/>
      <c r="SPJ142" s="200"/>
      <c r="SPK142" s="200"/>
      <c r="SPL142" s="200"/>
      <c r="SPM142" s="200"/>
      <c r="SPN142" s="200"/>
      <c r="SPO142" s="200"/>
      <c r="SPP142" s="200"/>
      <c r="SPQ142" s="200"/>
      <c r="SPR142" s="200"/>
      <c r="SPS142" s="200"/>
      <c r="SPT142" s="200"/>
      <c r="SPU142" s="200"/>
      <c r="SPV142" s="200"/>
      <c r="SPW142" s="200"/>
      <c r="SPX142" s="200"/>
      <c r="SPY142" s="200"/>
      <c r="SPZ142" s="200"/>
      <c r="SQA142" s="200"/>
      <c r="SQB142" s="200"/>
      <c r="SQC142" s="200"/>
      <c r="SQD142" s="200"/>
      <c r="SQE142" s="200"/>
      <c r="SQF142" s="200"/>
      <c r="SQG142" s="200"/>
      <c r="SQH142" s="200"/>
      <c r="SQI142" s="200"/>
      <c r="SQJ142" s="200"/>
      <c r="SQK142" s="200"/>
      <c r="SQL142" s="200"/>
      <c r="SQM142" s="200"/>
      <c r="SQN142" s="200"/>
      <c r="SQO142" s="200"/>
      <c r="SQP142" s="200"/>
      <c r="SQQ142" s="200"/>
      <c r="SQR142" s="200"/>
      <c r="SQS142" s="200"/>
      <c r="SQT142" s="200"/>
      <c r="SQU142" s="200"/>
      <c r="SQV142" s="200"/>
      <c r="SQW142" s="200"/>
      <c r="SQX142" s="200"/>
      <c r="SQY142" s="200"/>
      <c r="SQZ142" s="200"/>
      <c r="SRA142" s="200"/>
      <c r="SRB142" s="200"/>
      <c r="SRC142" s="200"/>
      <c r="SRD142" s="200"/>
      <c r="SRE142" s="200"/>
      <c r="SRF142" s="200"/>
      <c r="SRG142" s="200"/>
      <c r="SRH142" s="200"/>
      <c r="SRI142" s="200"/>
      <c r="SRJ142" s="200"/>
      <c r="SRK142" s="200"/>
      <c r="SRL142" s="200"/>
      <c r="SRM142" s="200"/>
      <c r="SRN142" s="200"/>
      <c r="SRO142" s="200"/>
      <c r="SRP142" s="200"/>
      <c r="SRQ142" s="200"/>
      <c r="SRR142" s="200"/>
      <c r="SRS142" s="200"/>
      <c r="SRT142" s="200"/>
      <c r="SRU142" s="200"/>
      <c r="SRV142" s="200"/>
      <c r="SRW142" s="200"/>
      <c r="SRX142" s="200"/>
      <c r="SRY142" s="200"/>
      <c r="SRZ142" s="200"/>
      <c r="SSA142" s="200"/>
      <c r="SSB142" s="200"/>
      <c r="SSC142" s="200"/>
      <c r="SSD142" s="200"/>
      <c r="SSE142" s="200"/>
      <c r="SSF142" s="200"/>
      <c r="SSG142" s="200"/>
      <c r="SSH142" s="200"/>
      <c r="SSI142" s="200"/>
      <c r="SSJ142" s="200"/>
      <c r="SSK142" s="200"/>
      <c r="SSL142" s="200"/>
      <c r="SSM142" s="200"/>
      <c r="SSN142" s="200"/>
      <c r="SSO142" s="200"/>
      <c r="SSP142" s="200"/>
      <c r="SSQ142" s="200"/>
      <c r="SSR142" s="200"/>
      <c r="SSS142" s="200"/>
      <c r="SST142" s="200"/>
      <c r="SSU142" s="200"/>
      <c r="SSV142" s="200"/>
      <c r="SSW142" s="200"/>
      <c r="SSX142" s="200"/>
      <c r="SSY142" s="200"/>
      <c r="SSZ142" s="200"/>
      <c r="STA142" s="200"/>
      <c r="STB142" s="200"/>
      <c r="STC142" s="200"/>
      <c r="STD142" s="200"/>
      <c r="STE142" s="200"/>
      <c r="STF142" s="200"/>
      <c r="STG142" s="200"/>
      <c r="STH142" s="200"/>
      <c r="STI142" s="200"/>
      <c r="STJ142" s="200"/>
      <c r="STK142" s="200"/>
      <c r="STL142" s="200"/>
      <c r="STM142" s="200"/>
      <c r="STN142" s="200"/>
      <c r="STO142" s="200"/>
      <c r="STP142" s="200"/>
      <c r="STQ142" s="200"/>
      <c r="STR142" s="200"/>
      <c r="STS142" s="200"/>
      <c r="STT142" s="200"/>
      <c r="STU142" s="200"/>
      <c r="STV142" s="200"/>
      <c r="STW142" s="200"/>
      <c r="STX142" s="200"/>
      <c r="STY142" s="200"/>
      <c r="STZ142" s="200"/>
      <c r="SUA142" s="200"/>
      <c r="SUB142" s="200"/>
      <c r="SUC142" s="200"/>
      <c r="SUD142" s="200"/>
      <c r="SUE142" s="200"/>
      <c r="SUF142" s="200"/>
      <c r="SUG142" s="200"/>
      <c r="SUH142" s="200"/>
      <c r="SUI142" s="200"/>
      <c r="SUJ142" s="200"/>
      <c r="SUK142" s="200"/>
      <c r="SUL142" s="200"/>
      <c r="SUM142" s="200"/>
      <c r="SUN142" s="200"/>
      <c r="SUO142" s="200"/>
      <c r="SUP142" s="200"/>
      <c r="SUQ142" s="200"/>
      <c r="SUR142" s="200"/>
      <c r="SUS142" s="200"/>
      <c r="SUT142" s="200"/>
      <c r="SUU142" s="200"/>
      <c r="SUV142" s="200"/>
      <c r="SUW142" s="200"/>
      <c r="SUX142" s="200"/>
      <c r="SUY142" s="200"/>
      <c r="SUZ142" s="200"/>
      <c r="SVA142" s="200"/>
      <c r="SVB142" s="200"/>
      <c r="SVC142" s="200"/>
      <c r="SVD142" s="200"/>
      <c r="SVE142" s="200"/>
      <c r="SVF142" s="200"/>
      <c r="SVG142" s="200"/>
      <c r="SVH142" s="200"/>
      <c r="SVI142" s="200"/>
      <c r="SVJ142" s="200"/>
      <c r="SVK142" s="200"/>
      <c r="SVL142" s="200"/>
      <c r="SVM142" s="200"/>
      <c r="SVN142" s="200"/>
      <c r="SVO142" s="200"/>
      <c r="SVP142" s="200"/>
      <c r="SVQ142" s="200"/>
      <c r="SVR142" s="200"/>
      <c r="SVS142" s="200"/>
      <c r="SVT142" s="200"/>
      <c r="SVU142" s="200"/>
      <c r="SVV142" s="200"/>
      <c r="SVW142" s="200"/>
      <c r="SVX142" s="200"/>
      <c r="SVY142" s="200"/>
      <c r="SVZ142" s="200"/>
      <c r="SWA142" s="200"/>
      <c r="SWB142" s="200"/>
      <c r="SWC142" s="200"/>
      <c r="SWD142" s="200"/>
      <c r="SWE142" s="200"/>
      <c r="SWF142" s="200"/>
      <c r="SWG142" s="200"/>
      <c r="SWH142" s="200"/>
      <c r="SWI142" s="200"/>
      <c r="SWJ142" s="200"/>
      <c r="SWK142" s="200"/>
      <c r="SWL142" s="200"/>
      <c r="SWM142" s="200"/>
      <c r="SWN142" s="200"/>
      <c r="SWO142" s="200"/>
      <c r="SWP142" s="200"/>
      <c r="SWQ142" s="200"/>
      <c r="SWR142" s="200"/>
      <c r="SWS142" s="200"/>
      <c r="SWT142" s="200"/>
      <c r="SWU142" s="200"/>
      <c r="SWV142" s="200"/>
      <c r="SWW142" s="200"/>
      <c r="SWX142" s="200"/>
      <c r="SWY142" s="200"/>
      <c r="SWZ142" s="200"/>
      <c r="SXA142" s="200"/>
      <c r="SXB142" s="200"/>
      <c r="SXC142" s="200"/>
      <c r="SXD142" s="200"/>
      <c r="SXE142" s="200"/>
      <c r="SXF142" s="200"/>
      <c r="SXG142" s="200"/>
      <c r="SXH142" s="200"/>
      <c r="SXI142" s="200"/>
      <c r="SXJ142" s="200"/>
      <c r="SXK142" s="200"/>
      <c r="SXL142" s="200"/>
      <c r="SXM142" s="200"/>
      <c r="SXN142" s="200"/>
      <c r="SXO142" s="200"/>
      <c r="SXP142" s="200"/>
      <c r="SXQ142" s="200"/>
      <c r="SXR142" s="200"/>
      <c r="SXS142" s="200"/>
      <c r="SXT142" s="200"/>
      <c r="SXU142" s="200"/>
      <c r="SXV142" s="200"/>
      <c r="SXW142" s="200"/>
      <c r="SXX142" s="200"/>
      <c r="SXY142" s="200"/>
      <c r="SXZ142" s="200"/>
      <c r="SYA142" s="200"/>
      <c r="SYB142" s="200"/>
      <c r="SYC142" s="200"/>
      <c r="SYD142" s="200"/>
      <c r="SYE142" s="200"/>
      <c r="SYF142" s="200"/>
      <c r="SYG142" s="200"/>
      <c r="SYH142" s="200"/>
      <c r="SYI142" s="200"/>
      <c r="SYJ142" s="200"/>
      <c r="SYK142" s="200"/>
      <c r="SYL142" s="200"/>
      <c r="SYM142" s="200"/>
      <c r="SYN142" s="200"/>
      <c r="SYO142" s="200"/>
      <c r="SYP142" s="200"/>
      <c r="SYQ142" s="200"/>
      <c r="SYR142" s="200"/>
      <c r="SYS142" s="200"/>
      <c r="SYT142" s="200"/>
      <c r="SYU142" s="200"/>
      <c r="SYV142" s="200"/>
      <c r="SYW142" s="200"/>
      <c r="SYX142" s="200"/>
      <c r="SYY142" s="200"/>
      <c r="SYZ142" s="200"/>
      <c r="SZA142" s="200"/>
      <c r="SZB142" s="200"/>
      <c r="SZC142" s="200"/>
      <c r="SZD142" s="200"/>
      <c r="SZE142" s="200"/>
      <c r="SZF142" s="200"/>
      <c r="SZG142" s="200"/>
      <c r="SZH142" s="200"/>
      <c r="SZI142" s="200"/>
      <c r="SZJ142" s="200"/>
      <c r="SZK142" s="200"/>
      <c r="SZL142" s="200"/>
      <c r="SZM142" s="200"/>
      <c r="SZN142" s="200"/>
      <c r="SZO142" s="200"/>
      <c r="SZP142" s="200"/>
      <c r="SZQ142" s="200"/>
      <c r="SZR142" s="200"/>
      <c r="SZS142" s="200"/>
      <c r="SZT142" s="200"/>
      <c r="SZU142" s="200"/>
      <c r="SZV142" s="200"/>
      <c r="SZW142" s="200"/>
      <c r="SZX142" s="200"/>
      <c r="SZY142" s="200"/>
      <c r="SZZ142" s="200"/>
      <c r="TAA142" s="200"/>
      <c r="TAB142" s="200"/>
      <c r="TAC142" s="200"/>
      <c r="TAD142" s="200"/>
      <c r="TAE142" s="200"/>
      <c r="TAF142" s="200"/>
      <c r="TAG142" s="200"/>
      <c r="TAH142" s="200"/>
      <c r="TAI142" s="200"/>
      <c r="TAJ142" s="200"/>
      <c r="TAK142" s="200"/>
      <c r="TAL142" s="200"/>
      <c r="TAM142" s="200"/>
      <c r="TAN142" s="200"/>
      <c r="TAO142" s="200"/>
      <c r="TAP142" s="200"/>
      <c r="TAQ142" s="200"/>
      <c r="TAR142" s="200"/>
      <c r="TAS142" s="200"/>
      <c r="TAT142" s="200"/>
      <c r="TAU142" s="200"/>
      <c r="TAV142" s="200"/>
      <c r="TAW142" s="200"/>
      <c r="TAX142" s="200"/>
      <c r="TAY142" s="200"/>
      <c r="TAZ142" s="200"/>
      <c r="TBA142" s="200"/>
      <c r="TBB142" s="200"/>
      <c r="TBC142" s="200"/>
      <c r="TBD142" s="200"/>
      <c r="TBE142" s="200"/>
      <c r="TBF142" s="200"/>
      <c r="TBG142" s="200"/>
      <c r="TBH142" s="200"/>
      <c r="TBI142" s="200"/>
      <c r="TBJ142" s="200"/>
      <c r="TBK142" s="200"/>
      <c r="TBL142" s="200"/>
      <c r="TBM142" s="200"/>
      <c r="TBN142" s="200"/>
      <c r="TBO142" s="200"/>
      <c r="TBP142" s="200"/>
      <c r="TBQ142" s="200"/>
      <c r="TBR142" s="200"/>
      <c r="TBS142" s="200"/>
      <c r="TBT142" s="200"/>
      <c r="TBU142" s="200"/>
      <c r="TBV142" s="200"/>
      <c r="TBW142" s="200"/>
      <c r="TBX142" s="200"/>
      <c r="TBY142" s="200"/>
      <c r="TBZ142" s="200"/>
      <c r="TCA142" s="200"/>
      <c r="TCB142" s="200"/>
      <c r="TCC142" s="200"/>
      <c r="TCD142" s="200"/>
      <c r="TCE142" s="200"/>
      <c r="TCF142" s="200"/>
      <c r="TCG142" s="200"/>
      <c r="TCH142" s="200"/>
      <c r="TCI142" s="200"/>
      <c r="TCJ142" s="200"/>
      <c r="TCK142" s="200"/>
      <c r="TCL142" s="200"/>
      <c r="TCM142" s="200"/>
      <c r="TCN142" s="200"/>
      <c r="TCO142" s="200"/>
      <c r="TCP142" s="200"/>
      <c r="TCQ142" s="200"/>
      <c r="TCR142" s="200"/>
      <c r="TCS142" s="200"/>
      <c r="TCT142" s="200"/>
      <c r="TCU142" s="200"/>
      <c r="TCV142" s="200"/>
      <c r="TCW142" s="200"/>
      <c r="TCX142" s="200"/>
      <c r="TCY142" s="200"/>
      <c r="TCZ142" s="200"/>
      <c r="TDA142" s="200"/>
      <c r="TDB142" s="200"/>
      <c r="TDC142" s="200"/>
      <c r="TDD142" s="200"/>
      <c r="TDE142" s="200"/>
      <c r="TDF142" s="200"/>
      <c r="TDG142" s="200"/>
      <c r="TDH142" s="200"/>
      <c r="TDI142" s="200"/>
      <c r="TDJ142" s="200"/>
      <c r="TDK142" s="200"/>
      <c r="TDL142" s="200"/>
      <c r="TDM142" s="200"/>
      <c r="TDN142" s="200"/>
      <c r="TDO142" s="200"/>
      <c r="TDP142" s="200"/>
      <c r="TDQ142" s="200"/>
      <c r="TDR142" s="200"/>
      <c r="TDS142" s="200"/>
      <c r="TDT142" s="200"/>
      <c r="TDU142" s="200"/>
      <c r="TDV142" s="200"/>
      <c r="TDW142" s="200"/>
      <c r="TDX142" s="200"/>
      <c r="TDY142" s="200"/>
      <c r="TDZ142" s="200"/>
      <c r="TEA142" s="200"/>
      <c r="TEB142" s="200"/>
      <c r="TEC142" s="200"/>
      <c r="TED142" s="200"/>
      <c r="TEE142" s="200"/>
      <c r="TEF142" s="200"/>
      <c r="TEG142" s="200"/>
      <c r="TEH142" s="200"/>
      <c r="TEI142" s="200"/>
      <c r="TEJ142" s="200"/>
      <c r="TEK142" s="200"/>
      <c r="TEL142" s="200"/>
      <c r="TEM142" s="200"/>
      <c r="TEN142" s="200"/>
      <c r="TEO142" s="200"/>
      <c r="TEP142" s="200"/>
      <c r="TEQ142" s="200"/>
      <c r="TER142" s="200"/>
      <c r="TES142" s="200"/>
      <c r="TET142" s="200"/>
      <c r="TEU142" s="200"/>
      <c r="TEV142" s="200"/>
      <c r="TEW142" s="200"/>
      <c r="TEX142" s="200"/>
      <c r="TEY142" s="200"/>
      <c r="TEZ142" s="200"/>
      <c r="TFA142" s="200"/>
      <c r="TFB142" s="200"/>
      <c r="TFC142" s="200"/>
      <c r="TFD142" s="200"/>
      <c r="TFE142" s="200"/>
      <c r="TFF142" s="200"/>
      <c r="TFG142" s="200"/>
      <c r="TFH142" s="200"/>
      <c r="TFI142" s="200"/>
      <c r="TFJ142" s="200"/>
      <c r="TFK142" s="200"/>
      <c r="TFL142" s="200"/>
      <c r="TFM142" s="200"/>
      <c r="TFN142" s="200"/>
      <c r="TFO142" s="200"/>
      <c r="TFP142" s="200"/>
      <c r="TFQ142" s="200"/>
      <c r="TFR142" s="200"/>
      <c r="TFS142" s="200"/>
      <c r="TFT142" s="200"/>
      <c r="TFU142" s="200"/>
      <c r="TFV142" s="200"/>
      <c r="TFW142" s="200"/>
      <c r="TFX142" s="200"/>
      <c r="TFY142" s="200"/>
      <c r="TFZ142" s="200"/>
      <c r="TGA142" s="200"/>
      <c r="TGB142" s="200"/>
      <c r="TGC142" s="200"/>
      <c r="TGD142" s="200"/>
      <c r="TGE142" s="200"/>
      <c r="TGF142" s="200"/>
      <c r="TGG142" s="200"/>
      <c r="TGH142" s="200"/>
      <c r="TGI142" s="200"/>
      <c r="TGJ142" s="200"/>
      <c r="TGK142" s="200"/>
      <c r="TGL142" s="200"/>
      <c r="TGM142" s="200"/>
      <c r="TGN142" s="200"/>
      <c r="TGO142" s="200"/>
      <c r="TGP142" s="200"/>
      <c r="TGQ142" s="200"/>
      <c r="TGR142" s="200"/>
      <c r="TGS142" s="200"/>
      <c r="TGT142" s="200"/>
      <c r="TGU142" s="200"/>
      <c r="TGV142" s="200"/>
      <c r="TGW142" s="200"/>
      <c r="TGX142" s="200"/>
      <c r="TGY142" s="200"/>
      <c r="TGZ142" s="200"/>
      <c r="THA142" s="200"/>
      <c r="THB142" s="200"/>
      <c r="THC142" s="200"/>
      <c r="THD142" s="200"/>
      <c r="THE142" s="200"/>
      <c r="THF142" s="200"/>
      <c r="THG142" s="200"/>
      <c r="THH142" s="200"/>
      <c r="THI142" s="200"/>
      <c r="THJ142" s="200"/>
      <c r="THK142" s="200"/>
      <c r="THL142" s="200"/>
      <c r="THM142" s="200"/>
      <c r="THN142" s="200"/>
      <c r="THO142" s="200"/>
      <c r="THP142" s="200"/>
      <c r="THQ142" s="200"/>
      <c r="THR142" s="200"/>
      <c r="THS142" s="200"/>
      <c r="THT142" s="200"/>
      <c r="THU142" s="200"/>
      <c r="THV142" s="200"/>
      <c r="THW142" s="200"/>
      <c r="THX142" s="200"/>
      <c r="THY142" s="200"/>
      <c r="THZ142" s="200"/>
      <c r="TIA142" s="200"/>
      <c r="TIB142" s="200"/>
      <c r="TIC142" s="200"/>
      <c r="TID142" s="200"/>
      <c r="TIE142" s="200"/>
      <c r="TIF142" s="200"/>
      <c r="TIG142" s="200"/>
      <c r="TIH142" s="200"/>
      <c r="TII142" s="200"/>
      <c r="TIJ142" s="200"/>
      <c r="TIK142" s="200"/>
      <c r="TIL142" s="200"/>
      <c r="TIM142" s="200"/>
      <c r="TIN142" s="200"/>
      <c r="TIO142" s="200"/>
      <c r="TIP142" s="200"/>
      <c r="TIQ142" s="200"/>
      <c r="TIR142" s="200"/>
      <c r="TIS142" s="200"/>
      <c r="TIT142" s="200"/>
      <c r="TIU142" s="200"/>
      <c r="TIV142" s="200"/>
      <c r="TIW142" s="200"/>
      <c r="TIX142" s="200"/>
      <c r="TIY142" s="200"/>
      <c r="TIZ142" s="200"/>
      <c r="TJA142" s="200"/>
      <c r="TJB142" s="200"/>
      <c r="TJC142" s="200"/>
      <c r="TJD142" s="200"/>
      <c r="TJE142" s="200"/>
      <c r="TJF142" s="200"/>
      <c r="TJG142" s="200"/>
      <c r="TJH142" s="200"/>
      <c r="TJI142" s="200"/>
      <c r="TJJ142" s="200"/>
      <c r="TJK142" s="200"/>
      <c r="TJL142" s="200"/>
      <c r="TJM142" s="200"/>
      <c r="TJN142" s="200"/>
      <c r="TJO142" s="200"/>
      <c r="TJP142" s="200"/>
      <c r="TJQ142" s="200"/>
      <c r="TJR142" s="200"/>
      <c r="TJS142" s="200"/>
      <c r="TJT142" s="200"/>
      <c r="TJU142" s="200"/>
      <c r="TJV142" s="200"/>
      <c r="TJW142" s="200"/>
      <c r="TJX142" s="200"/>
      <c r="TJY142" s="200"/>
      <c r="TJZ142" s="200"/>
      <c r="TKA142" s="200"/>
      <c r="TKB142" s="200"/>
      <c r="TKC142" s="200"/>
      <c r="TKD142" s="200"/>
      <c r="TKE142" s="200"/>
      <c r="TKF142" s="200"/>
      <c r="TKG142" s="200"/>
      <c r="TKH142" s="200"/>
      <c r="TKI142" s="200"/>
      <c r="TKJ142" s="200"/>
      <c r="TKK142" s="200"/>
      <c r="TKL142" s="200"/>
      <c r="TKM142" s="200"/>
      <c r="TKN142" s="200"/>
      <c r="TKO142" s="200"/>
      <c r="TKP142" s="200"/>
      <c r="TKQ142" s="200"/>
      <c r="TKR142" s="200"/>
      <c r="TKS142" s="200"/>
      <c r="TKT142" s="200"/>
      <c r="TKU142" s="200"/>
      <c r="TKV142" s="200"/>
      <c r="TKW142" s="200"/>
      <c r="TKX142" s="200"/>
      <c r="TKY142" s="200"/>
      <c r="TKZ142" s="200"/>
      <c r="TLA142" s="200"/>
      <c r="TLB142" s="200"/>
      <c r="TLC142" s="200"/>
      <c r="TLD142" s="200"/>
      <c r="TLE142" s="200"/>
      <c r="TLF142" s="200"/>
      <c r="TLG142" s="200"/>
      <c r="TLH142" s="200"/>
      <c r="TLI142" s="200"/>
      <c r="TLJ142" s="200"/>
      <c r="TLK142" s="200"/>
      <c r="TLL142" s="200"/>
      <c r="TLM142" s="200"/>
      <c r="TLN142" s="200"/>
      <c r="TLO142" s="200"/>
      <c r="TLP142" s="200"/>
      <c r="TLQ142" s="200"/>
      <c r="TLR142" s="200"/>
      <c r="TLS142" s="200"/>
      <c r="TLT142" s="200"/>
      <c r="TLU142" s="200"/>
      <c r="TLV142" s="200"/>
      <c r="TLW142" s="200"/>
      <c r="TLX142" s="200"/>
      <c r="TLY142" s="200"/>
      <c r="TLZ142" s="200"/>
      <c r="TMA142" s="200"/>
      <c r="TMB142" s="200"/>
      <c r="TMC142" s="200"/>
      <c r="TMD142" s="200"/>
      <c r="TME142" s="200"/>
      <c r="TMF142" s="200"/>
      <c r="TMG142" s="200"/>
      <c r="TMH142" s="200"/>
      <c r="TMI142" s="200"/>
      <c r="TMJ142" s="200"/>
      <c r="TMK142" s="200"/>
      <c r="TML142" s="200"/>
      <c r="TMM142" s="200"/>
      <c r="TMN142" s="200"/>
      <c r="TMO142" s="200"/>
      <c r="TMP142" s="200"/>
      <c r="TMQ142" s="200"/>
      <c r="TMR142" s="200"/>
      <c r="TMS142" s="200"/>
      <c r="TMT142" s="200"/>
      <c r="TMU142" s="200"/>
      <c r="TMV142" s="200"/>
      <c r="TMW142" s="200"/>
      <c r="TMX142" s="200"/>
      <c r="TMY142" s="200"/>
      <c r="TMZ142" s="200"/>
      <c r="TNA142" s="200"/>
      <c r="TNB142" s="200"/>
      <c r="TNC142" s="200"/>
      <c r="TND142" s="200"/>
      <c r="TNE142" s="200"/>
      <c r="TNF142" s="200"/>
      <c r="TNG142" s="200"/>
      <c r="TNH142" s="200"/>
      <c r="TNI142" s="200"/>
      <c r="TNJ142" s="200"/>
      <c r="TNK142" s="200"/>
      <c r="TNL142" s="200"/>
      <c r="TNM142" s="200"/>
      <c r="TNN142" s="200"/>
      <c r="TNO142" s="200"/>
      <c r="TNP142" s="200"/>
      <c r="TNQ142" s="200"/>
      <c r="TNR142" s="200"/>
      <c r="TNS142" s="200"/>
      <c r="TNT142" s="200"/>
      <c r="TNU142" s="200"/>
      <c r="TNV142" s="200"/>
      <c r="TNW142" s="200"/>
      <c r="TNX142" s="200"/>
      <c r="TNY142" s="200"/>
      <c r="TNZ142" s="200"/>
      <c r="TOA142" s="200"/>
      <c r="TOB142" s="200"/>
      <c r="TOC142" s="200"/>
      <c r="TOD142" s="200"/>
      <c r="TOE142" s="200"/>
      <c r="TOF142" s="200"/>
      <c r="TOG142" s="200"/>
      <c r="TOH142" s="200"/>
      <c r="TOI142" s="200"/>
      <c r="TOJ142" s="200"/>
      <c r="TOK142" s="200"/>
      <c r="TOL142" s="200"/>
      <c r="TOM142" s="200"/>
      <c r="TON142" s="200"/>
      <c r="TOO142" s="200"/>
      <c r="TOP142" s="200"/>
      <c r="TOQ142" s="200"/>
      <c r="TOR142" s="200"/>
      <c r="TOS142" s="200"/>
      <c r="TOT142" s="200"/>
      <c r="TOU142" s="200"/>
      <c r="TOV142" s="200"/>
      <c r="TOW142" s="200"/>
      <c r="TOX142" s="200"/>
      <c r="TOY142" s="200"/>
      <c r="TOZ142" s="200"/>
      <c r="TPA142" s="200"/>
      <c r="TPB142" s="200"/>
      <c r="TPC142" s="200"/>
      <c r="TPD142" s="200"/>
      <c r="TPE142" s="200"/>
      <c r="TPF142" s="200"/>
      <c r="TPG142" s="200"/>
      <c r="TPH142" s="200"/>
      <c r="TPI142" s="200"/>
      <c r="TPJ142" s="200"/>
      <c r="TPK142" s="200"/>
      <c r="TPL142" s="200"/>
      <c r="TPM142" s="200"/>
      <c r="TPN142" s="200"/>
      <c r="TPO142" s="200"/>
      <c r="TPP142" s="200"/>
      <c r="TPQ142" s="200"/>
      <c r="TPR142" s="200"/>
      <c r="TPS142" s="200"/>
      <c r="TPT142" s="200"/>
      <c r="TPU142" s="200"/>
      <c r="TPV142" s="200"/>
      <c r="TPW142" s="200"/>
      <c r="TPX142" s="200"/>
      <c r="TPY142" s="200"/>
      <c r="TPZ142" s="200"/>
      <c r="TQA142" s="200"/>
      <c r="TQB142" s="200"/>
      <c r="TQC142" s="200"/>
      <c r="TQD142" s="200"/>
      <c r="TQE142" s="200"/>
      <c r="TQF142" s="200"/>
      <c r="TQG142" s="200"/>
      <c r="TQH142" s="200"/>
      <c r="TQI142" s="200"/>
      <c r="TQJ142" s="200"/>
      <c r="TQK142" s="200"/>
      <c r="TQL142" s="200"/>
      <c r="TQM142" s="200"/>
      <c r="TQN142" s="200"/>
      <c r="TQO142" s="200"/>
      <c r="TQP142" s="200"/>
      <c r="TQQ142" s="200"/>
      <c r="TQR142" s="200"/>
      <c r="TQS142" s="200"/>
      <c r="TQT142" s="200"/>
      <c r="TQU142" s="200"/>
      <c r="TQV142" s="200"/>
      <c r="TQW142" s="200"/>
      <c r="TQX142" s="200"/>
      <c r="TQY142" s="200"/>
      <c r="TQZ142" s="200"/>
      <c r="TRA142" s="200"/>
      <c r="TRB142" s="200"/>
      <c r="TRC142" s="200"/>
      <c r="TRD142" s="200"/>
      <c r="TRE142" s="200"/>
      <c r="TRF142" s="200"/>
      <c r="TRG142" s="200"/>
      <c r="TRH142" s="200"/>
      <c r="TRI142" s="200"/>
      <c r="TRJ142" s="200"/>
      <c r="TRK142" s="200"/>
      <c r="TRL142" s="200"/>
      <c r="TRM142" s="200"/>
      <c r="TRN142" s="200"/>
      <c r="TRO142" s="200"/>
      <c r="TRP142" s="200"/>
      <c r="TRQ142" s="200"/>
      <c r="TRR142" s="200"/>
      <c r="TRS142" s="200"/>
      <c r="TRT142" s="200"/>
      <c r="TRU142" s="200"/>
      <c r="TRV142" s="200"/>
      <c r="TRW142" s="200"/>
      <c r="TRX142" s="200"/>
      <c r="TRY142" s="200"/>
      <c r="TRZ142" s="200"/>
      <c r="TSA142" s="200"/>
      <c r="TSB142" s="200"/>
      <c r="TSC142" s="200"/>
      <c r="TSD142" s="200"/>
      <c r="TSE142" s="200"/>
      <c r="TSF142" s="200"/>
      <c r="TSG142" s="200"/>
      <c r="TSH142" s="200"/>
      <c r="TSI142" s="200"/>
      <c r="TSJ142" s="200"/>
      <c r="TSK142" s="200"/>
      <c r="TSL142" s="200"/>
      <c r="TSM142" s="200"/>
      <c r="TSN142" s="200"/>
      <c r="TSO142" s="200"/>
      <c r="TSP142" s="200"/>
      <c r="TSQ142" s="200"/>
      <c r="TSR142" s="200"/>
      <c r="TSS142" s="200"/>
      <c r="TST142" s="200"/>
      <c r="TSU142" s="200"/>
      <c r="TSV142" s="200"/>
      <c r="TSW142" s="200"/>
      <c r="TSX142" s="200"/>
      <c r="TSY142" s="200"/>
      <c r="TSZ142" s="200"/>
      <c r="TTA142" s="200"/>
      <c r="TTB142" s="200"/>
      <c r="TTC142" s="200"/>
      <c r="TTD142" s="200"/>
      <c r="TTE142" s="200"/>
      <c r="TTF142" s="200"/>
      <c r="TTG142" s="200"/>
      <c r="TTH142" s="200"/>
      <c r="TTI142" s="200"/>
      <c r="TTJ142" s="200"/>
      <c r="TTK142" s="200"/>
      <c r="TTL142" s="200"/>
      <c r="TTM142" s="200"/>
      <c r="TTN142" s="200"/>
      <c r="TTO142" s="200"/>
      <c r="TTP142" s="200"/>
      <c r="TTQ142" s="200"/>
      <c r="TTR142" s="200"/>
      <c r="TTS142" s="200"/>
      <c r="TTT142" s="200"/>
      <c r="TTU142" s="200"/>
      <c r="TTV142" s="200"/>
      <c r="TTW142" s="200"/>
      <c r="TTX142" s="200"/>
      <c r="TTY142" s="200"/>
      <c r="TTZ142" s="200"/>
      <c r="TUA142" s="200"/>
      <c r="TUB142" s="200"/>
      <c r="TUC142" s="200"/>
      <c r="TUD142" s="200"/>
      <c r="TUE142" s="200"/>
      <c r="TUF142" s="200"/>
      <c r="TUG142" s="200"/>
      <c r="TUH142" s="200"/>
      <c r="TUI142" s="200"/>
      <c r="TUJ142" s="200"/>
      <c r="TUK142" s="200"/>
      <c r="TUL142" s="200"/>
      <c r="TUM142" s="200"/>
      <c r="TUN142" s="200"/>
      <c r="TUO142" s="200"/>
      <c r="TUP142" s="200"/>
      <c r="TUQ142" s="200"/>
      <c r="TUR142" s="200"/>
      <c r="TUS142" s="200"/>
      <c r="TUT142" s="200"/>
      <c r="TUU142" s="200"/>
      <c r="TUV142" s="200"/>
      <c r="TUW142" s="200"/>
      <c r="TUX142" s="200"/>
      <c r="TUY142" s="200"/>
      <c r="TUZ142" s="200"/>
      <c r="TVA142" s="200"/>
      <c r="TVB142" s="200"/>
      <c r="TVC142" s="200"/>
      <c r="TVD142" s="200"/>
      <c r="TVE142" s="200"/>
      <c r="TVF142" s="200"/>
      <c r="TVG142" s="200"/>
      <c r="TVH142" s="200"/>
      <c r="TVI142" s="200"/>
      <c r="TVJ142" s="200"/>
      <c r="TVK142" s="200"/>
      <c r="TVL142" s="200"/>
      <c r="TVM142" s="200"/>
      <c r="TVN142" s="200"/>
      <c r="TVO142" s="200"/>
      <c r="TVP142" s="200"/>
      <c r="TVQ142" s="200"/>
      <c r="TVR142" s="200"/>
      <c r="TVS142" s="200"/>
      <c r="TVT142" s="200"/>
      <c r="TVU142" s="200"/>
      <c r="TVV142" s="200"/>
      <c r="TVW142" s="200"/>
      <c r="TVX142" s="200"/>
      <c r="TVY142" s="200"/>
      <c r="TVZ142" s="200"/>
      <c r="TWA142" s="200"/>
      <c r="TWB142" s="200"/>
      <c r="TWC142" s="200"/>
      <c r="TWD142" s="200"/>
      <c r="TWE142" s="200"/>
      <c r="TWF142" s="200"/>
      <c r="TWG142" s="200"/>
      <c r="TWH142" s="200"/>
      <c r="TWI142" s="200"/>
      <c r="TWJ142" s="200"/>
      <c r="TWK142" s="200"/>
      <c r="TWL142" s="200"/>
      <c r="TWM142" s="200"/>
      <c r="TWN142" s="200"/>
      <c r="TWO142" s="200"/>
      <c r="TWP142" s="200"/>
      <c r="TWQ142" s="200"/>
      <c r="TWR142" s="200"/>
      <c r="TWS142" s="200"/>
      <c r="TWT142" s="200"/>
      <c r="TWU142" s="200"/>
      <c r="TWV142" s="200"/>
      <c r="TWW142" s="200"/>
      <c r="TWX142" s="200"/>
      <c r="TWY142" s="200"/>
      <c r="TWZ142" s="200"/>
      <c r="TXA142" s="200"/>
      <c r="TXB142" s="200"/>
      <c r="TXC142" s="200"/>
      <c r="TXD142" s="200"/>
      <c r="TXE142" s="200"/>
      <c r="TXF142" s="200"/>
      <c r="TXG142" s="200"/>
      <c r="TXH142" s="200"/>
      <c r="TXI142" s="200"/>
      <c r="TXJ142" s="200"/>
      <c r="TXK142" s="200"/>
      <c r="TXL142" s="200"/>
      <c r="TXM142" s="200"/>
      <c r="TXN142" s="200"/>
      <c r="TXO142" s="200"/>
      <c r="TXP142" s="200"/>
      <c r="TXQ142" s="200"/>
      <c r="TXR142" s="200"/>
      <c r="TXS142" s="200"/>
      <c r="TXT142" s="200"/>
      <c r="TXU142" s="200"/>
      <c r="TXV142" s="200"/>
      <c r="TXW142" s="200"/>
      <c r="TXX142" s="200"/>
      <c r="TXY142" s="200"/>
      <c r="TXZ142" s="200"/>
      <c r="TYA142" s="200"/>
      <c r="TYB142" s="200"/>
      <c r="TYC142" s="200"/>
      <c r="TYD142" s="200"/>
      <c r="TYE142" s="200"/>
      <c r="TYF142" s="200"/>
      <c r="TYG142" s="200"/>
      <c r="TYH142" s="200"/>
      <c r="TYI142" s="200"/>
      <c r="TYJ142" s="200"/>
      <c r="TYK142" s="200"/>
      <c r="TYL142" s="200"/>
      <c r="TYM142" s="200"/>
      <c r="TYN142" s="200"/>
      <c r="TYO142" s="200"/>
      <c r="TYP142" s="200"/>
      <c r="TYQ142" s="200"/>
      <c r="TYR142" s="200"/>
      <c r="TYS142" s="200"/>
      <c r="TYT142" s="200"/>
      <c r="TYU142" s="200"/>
      <c r="TYV142" s="200"/>
      <c r="TYW142" s="200"/>
      <c r="TYX142" s="200"/>
      <c r="TYY142" s="200"/>
      <c r="TYZ142" s="200"/>
      <c r="TZA142" s="200"/>
      <c r="TZB142" s="200"/>
      <c r="TZC142" s="200"/>
      <c r="TZD142" s="200"/>
      <c r="TZE142" s="200"/>
      <c r="TZF142" s="200"/>
      <c r="TZG142" s="200"/>
      <c r="TZH142" s="200"/>
      <c r="TZI142" s="200"/>
      <c r="TZJ142" s="200"/>
      <c r="TZK142" s="200"/>
      <c r="TZL142" s="200"/>
      <c r="TZM142" s="200"/>
      <c r="TZN142" s="200"/>
      <c r="TZO142" s="200"/>
      <c r="TZP142" s="200"/>
      <c r="TZQ142" s="200"/>
      <c r="TZR142" s="200"/>
      <c r="TZS142" s="200"/>
      <c r="TZT142" s="200"/>
      <c r="TZU142" s="200"/>
      <c r="TZV142" s="200"/>
      <c r="TZW142" s="200"/>
      <c r="TZX142" s="200"/>
      <c r="TZY142" s="200"/>
      <c r="TZZ142" s="200"/>
      <c r="UAA142" s="200"/>
      <c r="UAB142" s="200"/>
      <c r="UAC142" s="200"/>
      <c r="UAD142" s="200"/>
      <c r="UAE142" s="200"/>
      <c r="UAF142" s="200"/>
      <c r="UAG142" s="200"/>
      <c r="UAH142" s="200"/>
      <c r="UAI142" s="200"/>
      <c r="UAJ142" s="200"/>
      <c r="UAK142" s="200"/>
      <c r="UAL142" s="200"/>
      <c r="UAM142" s="200"/>
      <c r="UAN142" s="200"/>
      <c r="UAO142" s="200"/>
      <c r="UAP142" s="200"/>
      <c r="UAQ142" s="200"/>
      <c r="UAR142" s="200"/>
      <c r="UAS142" s="200"/>
      <c r="UAT142" s="200"/>
      <c r="UAU142" s="200"/>
      <c r="UAV142" s="200"/>
      <c r="UAW142" s="200"/>
      <c r="UAX142" s="200"/>
      <c r="UAY142" s="200"/>
      <c r="UAZ142" s="200"/>
      <c r="UBA142" s="200"/>
      <c r="UBB142" s="200"/>
      <c r="UBC142" s="200"/>
      <c r="UBD142" s="200"/>
      <c r="UBE142" s="200"/>
      <c r="UBF142" s="200"/>
      <c r="UBG142" s="200"/>
      <c r="UBH142" s="200"/>
      <c r="UBI142" s="200"/>
      <c r="UBJ142" s="200"/>
      <c r="UBK142" s="200"/>
      <c r="UBL142" s="200"/>
      <c r="UBM142" s="200"/>
      <c r="UBN142" s="200"/>
      <c r="UBO142" s="200"/>
      <c r="UBP142" s="200"/>
      <c r="UBQ142" s="200"/>
      <c r="UBR142" s="200"/>
      <c r="UBS142" s="200"/>
      <c r="UBT142" s="200"/>
      <c r="UBU142" s="200"/>
      <c r="UBV142" s="200"/>
      <c r="UBW142" s="200"/>
      <c r="UBX142" s="200"/>
      <c r="UBY142" s="200"/>
      <c r="UBZ142" s="200"/>
      <c r="UCA142" s="200"/>
      <c r="UCB142" s="200"/>
      <c r="UCC142" s="200"/>
      <c r="UCD142" s="200"/>
      <c r="UCE142" s="200"/>
      <c r="UCF142" s="200"/>
      <c r="UCG142" s="200"/>
      <c r="UCH142" s="200"/>
      <c r="UCI142" s="200"/>
      <c r="UCJ142" s="200"/>
      <c r="UCK142" s="200"/>
      <c r="UCL142" s="200"/>
      <c r="UCM142" s="200"/>
      <c r="UCN142" s="200"/>
      <c r="UCO142" s="200"/>
      <c r="UCP142" s="200"/>
      <c r="UCQ142" s="200"/>
      <c r="UCR142" s="200"/>
      <c r="UCS142" s="200"/>
      <c r="UCT142" s="200"/>
      <c r="UCU142" s="200"/>
      <c r="UCV142" s="200"/>
      <c r="UCW142" s="200"/>
      <c r="UCX142" s="200"/>
      <c r="UCY142" s="200"/>
      <c r="UCZ142" s="200"/>
      <c r="UDA142" s="200"/>
      <c r="UDB142" s="200"/>
      <c r="UDC142" s="200"/>
      <c r="UDD142" s="200"/>
      <c r="UDE142" s="200"/>
      <c r="UDF142" s="200"/>
      <c r="UDG142" s="200"/>
      <c r="UDH142" s="200"/>
      <c r="UDI142" s="200"/>
      <c r="UDJ142" s="200"/>
      <c r="UDK142" s="200"/>
      <c r="UDL142" s="200"/>
      <c r="UDM142" s="200"/>
      <c r="UDN142" s="200"/>
      <c r="UDO142" s="200"/>
      <c r="UDP142" s="200"/>
      <c r="UDQ142" s="200"/>
      <c r="UDR142" s="200"/>
      <c r="UDS142" s="200"/>
      <c r="UDT142" s="200"/>
      <c r="UDU142" s="200"/>
      <c r="UDV142" s="200"/>
      <c r="UDW142" s="200"/>
      <c r="UDX142" s="200"/>
      <c r="UDY142" s="200"/>
      <c r="UDZ142" s="200"/>
      <c r="UEA142" s="200"/>
      <c r="UEB142" s="200"/>
      <c r="UEC142" s="200"/>
      <c r="UED142" s="200"/>
      <c r="UEE142" s="200"/>
      <c r="UEF142" s="200"/>
      <c r="UEG142" s="200"/>
      <c r="UEH142" s="200"/>
      <c r="UEI142" s="200"/>
      <c r="UEJ142" s="200"/>
      <c r="UEK142" s="200"/>
      <c r="UEL142" s="200"/>
      <c r="UEM142" s="200"/>
      <c r="UEN142" s="200"/>
      <c r="UEO142" s="200"/>
      <c r="UEP142" s="200"/>
      <c r="UEQ142" s="200"/>
      <c r="UER142" s="200"/>
      <c r="UES142" s="200"/>
      <c r="UET142" s="200"/>
      <c r="UEU142" s="200"/>
      <c r="UEV142" s="200"/>
      <c r="UEW142" s="200"/>
      <c r="UEX142" s="200"/>
      <c r="UEY142" s="200"/>
      <c r="UEZ142" s="200"/>
      <c r="UFA142" s="200"/>
      <c r="UFB142" s="200"/>
      <c r="UFC142" s="200"/>
      <c r="UFD142" s="200"/>
      <c r="UFE142" s="200"/>
      <c r="UFF142" s="200"/>
      <c r="UFG142" s="200"/>
      <c r="UFH142" s="200"/>
      <c r="UFI142" s="200"/>
      <c r="UFJ142" s="200"/>
      <c r="UFK142" s="200"/>
      <c r="UFL142" s="200"/>
      <c r="UFM142" s="200"/>
      <c r="UFN142" s="200"/>
      <c r="UFO142" s="200"/>
      <c r="UFP142" s="200"/>
      <c r="UFQ142" s="200"/>
      <c r="UFR142" s="200"/>
      <c r="UFS142" s="200"/>
      <c r="UFT142" s="200"/>
      <c r="UFU142" s="200"/>
      <c r="UFV142" s="200"/>
      <c r="UFW142" s="200"/>
      <c r="UFX142" s="200"/>
      <c r="UFY142" s="200"/>
      <c r="UFZ142" s="200"/>
      <c r="UGA142" s="200"/>
      <c r="UGB142" s="200"/>
      <c r="UGC142" s="200"/>
      <c r="UGD142" s="200"/>
      <c r="UGE142" s="200"/>
      <c r="UGF142" s="200"/>
      <c r="UGG142" s="200"/>
      <c r="UGH142" s="200"/>
      <c r="UGI142" s="200"/>
      <c r="UGJ142" s="200"/>
      <c r="UGK142" s="200"/>
      <c r="UGL142" s="200"/>
      <c r="UGM142" s="200"/>
      <c r="UGN142" s="200"/>
      <c r="UGO142" s="200"/>
      <c r="UGP142" s="200"/>
      <c r="UGQ142" s="200"/>
      <c r="UGR142" s="200"/>
      <c r="UGS142" s="200"/>
      <c r="UGT142" s="200"/>
      <c r="UGU142" s="200"/>
      <c r="UGV142" s="200"/>
      <c r="UGW142" s="200"/>
      <c r="UGX142" s="200"/>
      <c r="UGY142" s="200"/>
      <c r="UGZ142" s="200"/>
      <c r="UHA142" s="200"/>
      <c r="UHB142" s="200"/>
      <c r="UHC142" s="200"/>
      <c r="UHD142" s="200"/>
      <c r="UHE142" s="200"/>
      <c r="UHF142" s="200"/>
      <c r="UHG142" s="200"/>
      <c r="UHH142" s="200"/>
      <c r="UHI142" s="200"/>
      <c r="UHJ142" s="200"/>
      <c r="UHK142" s="200"/>
      <c r="UHL142" s="200"/>
      <c r="UHM142" s="200"/>
      <c r="UHN142" s="200"/>
      <c r="UHO142" s="200"/>
      <c r="UHP142" s="200"/>
      <c r="UHQ142" s="200"/>
      <c r="UHR142" s="200"/>
      <c r="UHS142" s="200"/>
      <c r="UHT142" s="200"/>
      <c r="UHU142" s="200"/>
      <c r="UHV142" s="200"/>
      <c r="UHW142" s="200"/>
      <c r="UHX142" s="200"/>
      <c r="UHY142" s="200"/>
      <c r="UHZ142" s="200"/>
      <c r="UIA142" s="200"/>
      <c r="UIB142" s="200"/>
      <c r="UIC142" s="200"/>
      <c r="UID142" s="200"/>
      <c r="UIE142" s="200"/>
      <c r="UIF142" s="200"/>
      <c r="UIG142" s="200"/>
      <c r="UIH142" s="200"/>
      <c r="UII142" s="200"/>
      <c r="UIJ142" s="200"/>
      <c r="UIK142" s="200"/>
      <c r="UIL142" s="200"/>
      <c r="UIM142" s="200"/>
      <c r="UIN142" s="200"/>
      <c r="UIO142" s="200"/>
      <c r="UIP142" s="200"/>
      <c r="UIQ142" s="200"/>
      <c r="UIR142" s="200"/>
      <c r="UIS142" s="200"/>
      <c r="UIT142" s="200"/>
      <c r="UIU142" s="200"/>
      <c r="UIV142" s="200"/>
      <c r="UIW142" s="200"/>
      <c r="UIX142" s="200"/>
      <c r="UIY142" s="200"/>
      <c r="UIZ142" s="200"/>
      <c r="UJA142" s="200"/>
      <c r="UJB142" s="200"/>
      <c r="UJC142" s="200"/>
      <c r="UJD142" s="200"/>
      <c r="UJE142" s="200"/>
      <c r="UJF142" s="200"/>
      <c r="UJG142" s="200"/>
      <c r="UJH142" s="200"/>
      <c r="UJI142" s="200"/>
      <c r="UJJ142" s="200"/>
      <c r="UJK142" s="200"/>
      <c r="UJL142" s="200"/>
      <c r="UJM142" s="200"/>
      <c r="UJN142" s="200"/>
      <c r="UJO142" s="200"/>
      <c r="UJP142" s="200"/>
      <c r="UJQ142" s="200"/>
      <c r="UJR142" s="200"/>
      <c r="UJS142" s="200"/>
      <c r="UJT142" s="200"/>
      <c r="UJU142" s="200"/>
      <c r="UJV142" s="200"/>
      <c r="UJW142" s="200"/>
      <c r="UJX142" s="200"/>
      <c r="UJY142" s="200"/>
      <c r="UJZ142" s="200"/>
      <c r="UKA142" s="200"/>
      <c r="UKB142" s="200"/>
      <c r="UKC142" s="200"/>
      <c r="UKD142" s="200"/>
      <c r="UKE142" s="200"/>
      <c r="UKF142" s="200"/>
      <c r="UKG142" s="200"/>
      <c r="UKH142" s="200"/>
      <c r="UKI142" s="200"/>
      <c r="UKJ142" s="200"/>
      <c r="UKK142" s="200"/>
      <c r="UKL142" s="200"/>
      <c r="UKM142" s="200"/>
      <c r="UKN142" s="200"/>
      <c r="UKO142" s="200"/>
      <c r="UKP142" s="200"/>
      <c r="UKQ142" s="200"/>
      <c r="UKR142" s="200"/>
      <c r="UKS142" s="200"/>
      <c r="UKT142" s="200"/>
      <c r="UKU142" s="200"/>
      <c r="UKV142" s="200"/>
      <c r="UKW142" s="200"/>
      <c r="UKX142" s="200"/>
      <c r="UKY142" s="200"/>
      <c r="UKZ142" s="200"/>
      <c r="ULA142" s="200"/>
      <c r="ULB142" s="200"/>
      <c r="ULC142" s="200"/>
      <c r="ULD142" s="200"/>
      <c r="ULE142" s="200"/>
      <c r="ULF142" s="200"/>
      <c r="ULG142" s="200"/>
      <c r="ULH142" s="200"/>
      <c r="ULI142" s="200"/>
      <c r="ULJ142" s="200"/>
      <c r="ULK142" s="200"/>
      <c r="ULL142" s="200"/>
      <c r="ULM142" s="200"/>
      <c r="ULN142" s="200"/>
      <c r="ULO142" s="200"/>
      <c r="ULP142" s="200"/>
      <c r="ULQ142" s="200"/>
      <c r="ULR142" s="200"/>
      <c r="ULS142" s="200"/>
      <c r="ULT142" s="200"/>
      <c r="ULU142" s="200"/>
      <c r="ULV142" s="200"/>
      <c r="ULW142" s="200"/>
      <c r="ULX142" s="200"/>
      <c r="ULY142" s="200"/>
      <c r="ULZ142" s="200"/>
      <c r="UMA142" s="200"/>
      <c r="UMB142" s="200"/>
      <c r="UMC142" s="200"/>
      <c r="UMD142" s="200"/>
      <c r="UME142" s="200"/>
      <c r="UMF142" s="200"/>
      <c r="UMG142" s="200"/>
      <c r="UMH142" s="200"/>
      <c r="UMI142" s="200"/>
      <c r="UMJ142" s="200"/>
      <c r="UMK142" s="200"/>
      <c r="UML142" s="200"/>
      <c r="UMM142" s="200"/>
      <c r="UMN142" s="200"/>
      <c r="UMO142" s="200"/>
      <c r="UMP142" s="200"/>
      <c r="UMQ142" s="200"/>
      <c r="UMR142" s="200"/>
      <c r="UMS142" s="200"/>
      <c r="UMT142" s="200"/>
      <c r="UMU142" s="200"/>
      <c r="UMV142" s="200"/>
      <c r="UMW142" s="200"/>
      <c r="UMX142" s="200"/>
      <c r="UMY142" s="200"/>
      <c r="UMZ142" s="200"/>
      <c r="UNA142" s="200"/>
      <c r="UNB142" s="200"/>
      <c r="UNC142" s="200"/>
      <c r="UND142" s="200"/>
      <c r="UNE142" s="200"/>
      <c r="UNF142" s="200"/>
      <c r="UNG142" s="200"/>
      <c r="UNH142" s="200"/>
      <c r="UNI142" s="200"/>
      <c r="UNJ142" s="200"/>
      <c r="UNK142" s="200"/>
      <c r="UNL142" s="200"/>
      <c r="UNM142" s="200"/>
      <c r="UNN142" s="200"/>
      <c r="UNO142" s="200"/>
      <c r="UNP142" s="200"/>
      <c r="UNQ142" s="200"/>
      <c r="UNR142" s="200"/>
      <c r="UNS142" s="200"/>
      <c r="UNT142" s="200"/>
      <c r="UNU142" s="200"/>
      <c r="UNV142" s="200"/>
      <c r="UNW142" s="200"/>
      <c r="UNX142" s="200"/>
      <c r="UNY142" s="200"/>
      <c r="UNZ142" s="200"/>
      <c r="UOA142" s="200"/>
      <c r="UOB142" s="200"/>
      <c r="UOC142" s="200"/>
      <c r="UOD142" s="200"/>
      <c r="UOE142" s="200"/>
      <c r="UOF142" s="200"/>
      <c r="UOG142" s="200"/>
      <c r="UOH142" s="200"/>
      <c r="UOI142" s="200"/>
      <c r="UOJ142" s="200"/>
      <c r="UOK142" s="200"/>
      <c r="UOL142" s="200"/>
      <c r="UOM142" s="200"/>
      <c r="UON142" s="200"/>
      <c r="UOO142" s="200"/>
      <c r="UOP142" s="200"/>
      <c r="UOQ142" s="200"/>
      <c r="UOR142" s="200"/>
      <c r="UOS142" s="200"/>
      <c r="UOT142" s="200"/>
      <c r="UOU142" s="200"/>
      <c r="UOV142" s="200"/>
      <c r="UOW142" s="200"/>
      <c r="UOX142" s="200"/>
      <c r="UOY142" s="200"/>
      <c r="UOZ142" s="200"/>
      <c r="UPA142" s="200"/>
      <c r="UPB142" s="200"/>
      <c r="UPC142" s="200"/>
      <c r="UPD142" s="200"/>
      <c r="UPE142" s="200"/>
      <c r="UPF142" s="200"/>
      <c r="UPG142" s="200"/>
      <c r="UPH142" s="200"/>
      <c r="UPI142" s="200"/>
      <c r="UPJ142" s="200"/>
      <c r="UPK142" s="200"/>
      <c r="UPL142" s="200"/>
      <c r="UPM142" s="200"/>
      <c r="UPN142" s="200"/>
      <c r="UPO142" s="200"/>
      <c r="UPP142" s="200"/>
      <c r="UPQ142" s="200"/>
      <c r="UPR142" s="200"/>
      <c r="UPS142" s="200"/>
      <c r="UPT142" s="200"/>
      <c r="UPU142" s="200"/>
      <c r="UPV142" s="200"/>
      <c r="UPW142" s="200"/>
      <c r="UPX142" s="200"/>
      <c r="UPY142" s="200"/>
      <c r="UPZ142" s="200"/>
      <c r="UQA142" s="200"/>
      <c r="UQB142" s="200"/>
      <c r="UQC142" s="200"/>
      <c r="UQD142" s="200"/>
      <c r="UQE142" s="200"/>
      <c r="UQF142" s="200"/>
      <c r="UQG142" s="200"/>
      <c r="UQH142" s="200"/>
      <c r="UQI142" s="200"/>
      <c r="UQJ142" s="200"/>
      <c r="UQK142" s="200"/>
      <c r="UQL142" s="200"/>
      <c r="UQM142" s="200"/>
      <c r="UQN142" s="200"/>
      <c r="UQO142" s="200"/>
      <c r="UQP142" s="200"/>
      <c r="UQQ142" s="200"/>
      <c r="UQR142" s="200"/>
      <c r="UQS142" s="200"/>
      <c r="UQT142" s="200"/>
      <c r="UQU142" s="200"/>
      <c r="UQV142" s="200"/>
      <c r="UQW142" s="200"/>
      <c r="UQX142" s="200"/>
      <c r="UQY142" s="200"/>
      <c r="UQZ142" s="200"/>
      <c r="URA142" s="200"/>
      <c r="URB142" s="200"/>
      <c r="URC142" s="200"/>
      <c r="URD142" s="200"/>
      <c r="URE142" s="200"/>
      <c r="URF142" s="200"/>
      <c r="URG142" s="200"/>
      <c r="URH142" s="200"/>
      <c r="URI142" s="200"/>
      <c r="URJ142" s="200"/>
      <c r="URK142" s="200"/>
      <c r="URL142" s="200"/>
      <c r="URM142" s="200"/>
      <c r="URN142" s="200"/>
      <c r="URO142" s="200"/>
      <c r="URP142" s="200"/>
      <c r="URQ142" s="200"/>
      <c r="URR142" s="200"/>
      <c r="URS142" s="200"/>
      <c r="URT142" s="200"/>
      <c r="URU142" s="200"/>
      <c r="URV142" s="200"/>
      <c r="URW142" s="200"/>
      <c r="URX142" s="200"/>
      <c r="URY142" s="200"/>
      <c r="URZ142" s="200"/>
      <c r="USA142" s="200"/>
      <c r="USB142" s="200"/>
      <c r="USC142" s="200"/>
      <c r="USD142" s="200"/>
      <c r="USE142" s="200"/>
      <c r="USF142" s="200"/>
      <c r="USG142" s="200"/>
      <c r="USH142" s="200"/>
      <c r="USI142" s="200"/>
      <c r="USJ142" s="200"/>
      <c r="USK142" s="200"/>
      <c r="USL142" s="200"/>
      <c r="USM142" s="200"/>
      <c r="USN142" s="200"/>
      <c r="USO142" s="200"/>
      <c r="USP142" s="200"/>
      <c r="USQ142" s="200"/>
      <c r="USR142" s="200"/>
      <c r="USS142" s="200"/>
      <c r="UST142" s="200"/>
      <c r="USU142" s="200"/>
      <c r="USV142" s="200"/>
      <c r="USW142" s="200"/>
      <c r="USX142" s="200"/>
      <c r="USY142" s="200"/>
      <c r="USZ142" s="200"/>
      <c r="UTA142" s="200"/>
      <c r="UTB142" s="200"/>
      <c r="UTC142" s="200"/>
      <c r="UTD142" s="200"/>
      <c r="UTE142" s="200"/>
      <c r="UTF142" s="200"/>
      <c r="UTG142" s="200"/>
      <c r="UTH142" s="200"/>
      <c r="UTI142" s="200"/>
      <c r="UTJ142" s="200"/>
      <c r="UTK142" s="200"/>
      <c r="UTL142" s="200"/>
      <c r="UTM142" s="200"/>
      <c r="UTN142" s="200"/>
      <c r="UTO142" s="200"/>
      <c r="UTP142" s="200"/>
      <c r="UTQ142" s="200"/>
      <c r="UTR142" s="200"/>
      <c r="UTS142" s="200"/>
      <c r="UTT142" s="200"/>
      <c r="UTU142" s="200"/>
      <c r="UTV142" s="200"/>
      <c r="UTW142" s="200"/>
      <c r="UTX142" s="200"/>
      <c r="UTY142" s="200"/>
      <c r="UTZ142" s="200"/>
      <c r="UUA142" s="200"/>
      <c r="UUB142" s="200"/>
      <c r="UUC142" s="200"/>
      <c r="UUD142" s="200"/>
      <c r="UUE142" s="200"/>
      <c r="UUF142" s="200"/>
      <c r="UUG142" s="200"/>
      <c r="UUH142" s="200"/>
      <c r="UUI142" s="200"/>
      <c r="UUJ142" s="200"/>
      <c r="UUK142" s="200"/>
      <c r="UUL142" s="200"/>
      <c r="UUM142" s="200"/>
      <c r="UUN142" s="200"/>
      <c r="UUO142" s="200"/>
      <c r="UUP142" s="200"/>
      <c r="UUQ142" s="200"/>
      <c r="UUR142" s="200"/>
      <c r="UUS142" s="200"/>
      <c r="UUT142" s="200"/>
      <c r="UUU142" s="200"/>
      <c r="UUV142" s="200"/>
      <c r="UUW142" s="200"/>
      <c r="UUX142" s="200"/>
      <c r="UUY142" s="200"/>
      <c r="UUZ142" s="200"/>
      <c r="UVA142" s="200"/>
      <c r="UVB142" s="200"/>
      <c r="UVC142" s="200"/>
      <c r="UVD142" s="200"/>
      <c r="UVE142" s="200"/>
      <c r="UVF142" s="200"/>
      <c r="UVG142" s="200"/>
      <c r="UVH142" s="200"/>
      <c r="UVI142" s="200"/>
      <c r="UVJ142" s="200"/>
      <c r="UVK142" s="200"/>
      <c r="UVL142" s="200"/>
      <c r="UVM142" s="200"/>
      <c r="UVN142" s="200"/>
      <c r="UVO142" s="200"/>
      <c r="UVP142" s="200"/>
      <c r="UVQ142" s="200"/>
      <c r="UVR142" s="200"/>
      <c r="UVS142" s="200"/>
      <c r="UVT142" s="200"/>
      <c r="UVU142" s="200"/>
      <c r="UVV142" s="200"/>
      <c r="UVW142" s="200"/>
      <c r="UVX142" s="200"/>
      <c r="UVY142" s="200"/>
      <c r="UVZ142" s="200"/>
      <c r="UWA142" s="200"/>
      <c r="UWB142" s="200"/>
      <c r="UWC142" s="200"/>
      <c r="UWD142" s="200"/>
      <c r="UWE142" s="200"/>
      <c r="UWF142" s="200"/>
      <c r="UWG142" s="200"/>
      <c r="UWH142" s="200"/>
      <c r="UWI142" s="200"/>
      <c r="UWJ142" s="200"/>
      <c r="UWK142" s="200"/>
      <c r="UWL142" s="200"/>
      <c r="UWM142" s="200"/>
      <c r="UWN142" s="200"/>
      <c r="UWO142" s="200"/>
      <c r="UWP142" s="200"/>
      <c r="UWQ142" s="200"/>
      <c r="UWR142" s="200"/>
      <c r="UWS142" s="200"/>
      <c r="UWT142" s="200"/>
      <c r="UWU142" s="200"/>
      <c r="UWV142" s="200"/>
      <c r="UWW142" s="200"/>
      <c r="UWX142" s="200"/>
      <c r="UWY142" s="200"/>
      <c r="UWZ142" s="200"/>
      <c r="UXA142" s="200"/>
      <c r="UXB142" s="200"/>
      <c r="UXC142" s="200"/>
      <c r="UXD142" s="200"/>
      <c r="UXE142" s="200"/>
      <c r="UXF142" s="200"/>
      <c r="UXG142" s="200"/>
      <c r="UXH142" s="200"/>
      <c r="UXI142" s="200"/>
      <c r="UXJ142" s="200"/>
      <c r="UXK142" s="200"/>
      <c r="UXL142" s="200"/>
      <c r="UXM142" s="200"/>
      <c r="UXN142" s="200"/>
      <c r="UXO142" s="200"/>
      <c r="UXP142" s="200"/>
      <c r="UXQ142" s="200"/>
      <c r="UXR142" s="200"/>
      <c r="UXS142" s="200"/>
      <c r="UXT142" s="200"/>
      <c r="UXU142" s="200"/>
      <c r="UXV142" s="200"/>
      <c r="UXW142" s="200"/>
      <c r="UXX142" s="200"/>
      <c r="UXY142" s="200"/>
      <c r="UXZ142" s="200"/>
      <c r="UYA142" s="200"/>
      <c r="UYB142" s="200"/>
      <c r="UYC142" s="200"/>
      <c r="UYD142" s="200"/>
      <c r="UYE142" s="200"/>
      <c r="UYF142" s="200"/>
      <c r="UYG142" s="200"/>
      <c r="UYH142" s="200"/>
      <c r="UYI142" s="200"/>
      <c r="UYJ142" s="200"/>
      <c r="UYK142" s="200"/>
      <c r="UYL142" s="200"/>
      <c r="UYM142" s="200"/>
      <c r="UYN142" s="200"/>
      <c r="UYO142" s="200"/>
      <c r="UYP142" s="200"/>
      <c r="UYQ142" s="200"/>
      <c r="UYR142" s="200"/>
      <c r="UYS142" s="200"/>
      <c r="UYT142" s="200"/>
      <c r="UYU142" s="200"/>
      <c r="UYV142" s="200"/>
      <c r="UYW142" s="200"/>
      <c r="UYX142" s="200"/>
      <c r="UYY142" s="200"/>
      <c r="UYZ142" s="200"/>
      <c r="UZA142" s="200"/>
      <c r="UZB142" s="200"/>
      <c r="UZC142" s="200"/>
      <c r="UZD142" s="200"/>
      <c r="UZE142" s="200"/>
      <c r="UZF142" s="200"/>
      <c r="UZG142" s="200"/>
      <c r="UZH142" s="200"/>
      <c r="UZI142" s="200"/>
      <c r="UZJ142" s="200"/>
      <c r="UZK142" s="200"/>
      <c r="UZL142" s="200"/>
      <c r="UZM142" s="200"/>
      <c r="UZN142" s="200"/>
      <c r="UZO142" s="200"/>
      <c r="UZP142" s="200"/>
      <c r="UZQ142" s="200"/>
      <c r="UZR142" s="200"/>
      <c r="UZS142" s="200"/>
      <c r="UZT142" s="200"/>
      <c r="UZU142" s="200"/>
      <c r="UZV142" s="200"/>
      <c r="UZW142" s="200"/>
      <c r="UZX142" s="200"/>
      <c r="UZY142" s="200"/>
      <c r="UZZ142" s="200"/>
      <c r="VAA142" s="200"/>
      <c r="VAB142" s="200"/>
      <c r="VAC142" s="200"/>
      <c r="VAD142" s="200"/>
      <c r="VAE142" s="200"/>
      <c r="VAF142" s="200"/>
      <c r="VAG142" s="200"/>
      <c r="VAH142" s="200"/>
      <c r="VAI142" s="200"/>
      <c r="VAJ142" s="200"/>
      <c r="VAK142" s="200"/>
      <c r="VAL142" s="200"/>
      <c r="VAM142" s="200"/>
      <c r="VAN142" s="200"/>
      <c r="VAO142" s="200"/>
      <c r="VAP142" s="200"/>
      <c r="VAQ142" s="200"/>
      <c r="VAR142" s="200"/>
      <c r="VAS142" s="200"/>
      <c r="VAT142" s="200"/>
      <c r="VAU142" s="200"/>
      <c r="VAV142" s="200"/>
      <c r="VAW142" s="200"/>
      <c r="VAX142" s="200"/>
      <c r="VAY142" s="200"/>
      <c r="VAZ142" s="200"/>
      <c r="VBA142" s="200"/>
      <c r="VBB142" s="200"/>
      <c r="VBC142" s="200"/>
      <c r="VBD142" s="200"/>
      <c r="VBE142" s="200"/>
      <c r="VBF142" s="200"/>
      <c r="VBG142" s="200"/>
      <c r="VBH142" s="200"/>
      <c r="VBI142" s="200"/>
      <c r="VBJ142" s="200"/>
      <c r="VBK142" s="200"/>
      <c r="VBL142" s="200"/>
      <c r="VBM142" s="200"/>
      <c r="VBN142" s="200"/>
      <c r="VBO142" s="200"/>
      <c r="VBP142" s="200"/>
      <c r="VBQ142" s="200"/>
      <c r="VBR142" s="200"/>
      <c r="VBS142" s="200"/>
      <c r="VBT142" s="200"/>
      <c r="VBU142" s="200"/>
      <c r="VBV142" s="200"/>
      <c r="VBW142" s="200"/>
      <c r="VBX142" s="200"/>
      <c r="VBY142" s="200"/>
      <c r="VBZ142" s="200"/>
      <c r="VCA142" s="200"/>
      <c r="VCB142" s="200"/>
      <c r="VCC142" s="200"/>
      <c r="VCD142" s="200"/>
      <c r="VCE142" s="200"/>
      <c r="VCF142" s="200"/>
      <c r="VCG142" s="200"/>
      <c r="VCH142" s="200"/>
      <c r="VCI142" s="200"/>
      <c r="VCJ142" s="200"/>
      <c r="VCK142" s="200"/>
      <c r="VCL142" s="200"/>
      <c r="VCM142" s="200"/>
      <c r="VCN142" s="200"/>
      <c r="VCO142" s="200"/>
      <c r="VCP142" s="200"/>
      <c r="VCQ142" s="200"/>
      <c r="VCR142" s="200"/>
      <c r="VCS142" s="200"/>
      <c r="VCT142" s="200"/>
      <c r="VCU142" s="200"/>
      <c r="VCV142" s="200"/>
      <c r="VCW142" s="200"/>
      <c r="VCX142" s="200"/>
      <c r="VCY142" s="200"/>
      <c r="VCZ142" s="200"/>
      <c r="VDA142" s="200"/>
      <c r="VDB142" s="200"/>
      <c r="VDC142" s="200"/>
      <c r="VDD142" s="200"/>
      <c r="VDE142" s="200"/>
      <c r="VDF142" s="200"/>
      <c r="VDG142" s="200"/>
      <c r="VDH142" s="200"/>
      <c r="VDI142" s="200"/>
      <c r="VDJ142" s="200"/>
      <c r="VDK142" s="200"/>
      <c r="VDL142" s="200"/>
      <c r="VDM142" s="200"/>
      <c r="VDN142" s="200"/>
      <c r="VDO142" s="200"/>
      <c r="VDP142" s="200"/>
      <c r="VDQ142" s="200"/>
      <c r="VDR142" s="200"/>
      <c r="VDS142" s="200"/>
      <c r="VDT142" s="200"/>
      <c r="VDU142" s="200"/>
      <c r="VDV142" s="200"/>
      <c r="VDW142" s="200"/>
      <c r="VDX142" s="200"/>
      <c r="VDY142" s="200"/>
      <c r="VDZ142" s="200"/>
      <c r="VEA142" s="200"/>
      <c r="VEB142" s="200"/>
      <c r="VEC142" s="200"/>
      <c r="VED142" s="200"/>
      <c r="VEE142" s="200"/>
      <c r="VEF142" s="200"/>
      <c r="VEG142" s="200"/>
      <c r="VEH142" s="200"/>
      <c r="VEI142" s="200"/>
      <c r="VEJ142" s="200"/>
      <c r="VEK142" s="200"/>
      <c r="VEL142" s="200"/>
      <c r="VEM142" s="200"/>
      <c r="VEN142" s="200"/>
      <c r="VEO142" s="200"/>
      <c r="VEP142" s="200"/>
      <c r="VEQ142" s="200"/>
      <c r="VER142" s="200"/>
      <c r="VES142" s="200"/>
      <c r="VET142" s="200"/>
      <c r="VEU142" s="200"/>
      <c r="VEV142" s="200"/>
      <c r="VEW142" s="200"/>
      <c r="VEX142" s="200"/>
      <c r="VEY142" s="200"/>
      <c r="VEZ142" s="200"/>
      <c r="VFA142" s="200"/>
      <c r="VFB142" s="200"/>
      <c r="VFC142" s="200"/>
      <c r="VFD142" s="200"/>
      <c r="VFE142" s="200"/>
      <c r="VFF142" s="200"/>
      <c r="VFG142" s="200"/>
      <c r="VFH142" s="200"/>
      <c r="VFI142" s="200"/>
      <c r="VFJ142" s="200"/>
      <c r="VFK142" s="200"/>
      <c r="VFL142" s="200"/>
      <c r="VFM142" s="200"/>
      <c r="VFN142" s="200"/>
      <c r="VFO142" s="200"/>
      <c r="VFP142" s="200"/>
      <c r="VFQ142" s="200"/>
      <c r="VFR142" s="200"/>
      <c r="VFS142" s="200"/>
      <c r="VFT142" s="200"/>
      <c r="VFU142" s="200"/>
      <c r="VFV142" s="200"/>
      <c r="VFW142" s="200"/>
      <c r="VFX142" s="200"/>
      <c r="VFY142" s="200"/>
      <c r="VFZ142" s="200"/>
      <c r="VGA142" s="200"/>
      <c r="VGB142" s="200"/>
      <c r="VGC142" s="200"/>
      <c r="VGD142" s="200"/>
      <c r="VGE142" s="200"/>
      <c r="VGF142" s="200"/>
      <c r="VGG142" s="200"/>
      <c r="VGH142" s="200"/>
      <c r="VGI142" s="200"/>
      <c r="VGJ142" s="200"/>
      <c r="VGK142" s="200"/>
      <c r="VGL142" s="200"/>
      <c r="VGM142" s="200"/>
      <c r="VGN142" s="200"/>
      <c r="VGO142" s="200"/>
      <c r="VGP142" s="200"/>
      <c r="VGQ142" s="200"/>
      <c r="VGR142" s="200"/>
      <c r="VGS142" s="200"/>
      <c r="VGT142" s="200"/>
      <c r="VGU142" s="200"/>
      <c r="VGV142" s="200"/>
      <c r="VGW142" s="200"/>
      <c r="VGX142" s="200"/>
      <c r="VGY142" s="200"/>
      <c r="VGZ142" s="200"/>
      <c r="VHA142" s="200"/>
      <c r="VHB142" s="200"/>
      <c r="VHC142" s="200"/>
      <c r="VHD142" s="200"/>
      <c r="VHE142" s="200"/>
      <c r="VHF142" s="200"/>
      <c r="VHG142" s="200"/>
      <c r="VHH142" s="200"/>
      <c r="VHI142" s="200"/>
      <c r="VHJ142" s="200"/>
      <c r="VHK142" s="200"/>
      <c r="VHL142" s="200"/>
      <c r="VHM142" s="200"/>
      <c r="VHN142" s="200"/>
      <c r="VHO142" s="200"/>
      <c r="VHP142" s="200"/>
      <c r="VHQ142" s="200"/>
      <c r="VHR142" s="200"/>
      <c r="VHS142" s="200"/>
      <c r="VHT142" s="200"/>
      <c r="VHU142" s="200"/>
      <c r="VHV142" s="200"/>
      <c r="VHW142" s="200"/>
      <c r="VHX142" s="200"/>
      <c r="VHY142" s="200"/>
      <c r="VHZ142" s="200"/>
      <c r="VIA142" s="200"/>
      <c r="VIB142" s="200"/>
      <c r="VIC142" s="200"/>
      <c r="VID142" s="200"/>
      <c r="VIE142" s="200"/>
      <c r="VIF142" s="200"/>
      <c r="VIG142" s="200"/>
      <c r="VIH142" s="200"/>
      <c r="VII142" s="200"/>
      <c r="VIJ142" s="200"/>
      <c r="VIK142" s="200"/>
      <c r="VIL142" s="200"/>
      <c r="VIM142" s="200"/>
      <c r="VIN142" s="200"/>
      <c r="VIO142" s="200"/>
      <c r="VIP142" s="200"/>
      <c r="VIQ142" s="200"/>
      <c r="VIR142" s="200"/>
      <c r="VIS142" s="200"/>
      <c r="VIT142" s="200"/>
      <c r="VIU142" s="200"/>
      <c r="VIV142" s="200"/>
      <c r="VIW142" s="200"/>
      <c r="VIX142" s="200"/>
      <c r="VIY142" s="200"/>
      <c r="VIZ142" s="200"/>
      <c r="VJA142" s="200"/>
      <c r="VJB142" s="200"/>
      <c r="VJC142" s="200"/>
      <c r="VJD142" s="200"/>
      <c r="VJE142" s="200"/>
      <c r="VJF142" s="200"/>
      <c r="VJG142" s="200"/>
      <c r="VJH142" s="200"/>
      <c r="VJI142" s="200"/>
      <c r="VJJ142" s="200"/>
      <c r="VJK142" s="200"/>
      <c r="VJL142" s="200"/>
      <c r="VJM142" s="200"/>
      <c r="VJN142" s="200"/>
      <c r="VJO142" s="200"/>
      <c r="VJP142" s="200"/>
      <c r="VJQ142" s="200"/>
      <c r="VJR142" s="200"/>
      <c r="VJS142" s="200"/>
      <c r="VJT142" s="200"/>
      <c r="VJU142" s="200"/>
      <c r="VJV142" s="200"/>
      <c r="VJW142" s="200"/>
      <c r="VJX142" s="200"/>
      <c r="VJY142" s="200"/>
      <c r="VJZ142" s="200"/>
      <c r="VKA142" s="200"/>
      <c r="VKB142" s="200"/>
      <c r="VKC142" s="200"/>
      <c r="VKD142" s="200"/>
      <c r="VKE142" s="200"/>
      <c r="VKF142" s="200"/>
      <c r="VKG142" s="200"/>
      <c r="VKH142" s="200"/>
      <c r="VKI142" s="200"/>
      <c r="VKJ142" s="200"/>
      <c r="VKK142" s="200"/>
      <c r="VKL142" s="200"/>
      <c r="VKM142" s="200"/>
      <c r="VKN142" s="200"/>
      <c r="VKO142" s="200"/>
      <c r="VKP142" s="200"/>
      <c r="VKQ142" s="200"/>
      <c r="VKR142" s="200"/>
      <c r="VKS142" s="200"/>
      <c r="VKT142" s="200"/>
      <c r="VKU142" s="200"/>
      <c r="VKV142" s="200"/>
      <c r="VKW142" s="200"/>
      <c r="VKX142" s="200"/>
      <c r="VKY142" s="200"/>
      <c r="VKZ142" s="200"/>
      <c r="VLA142" s="200"/>
      <c r="VLB142" s="200"/>
      <c r="VLC142" s="200"/>
      <c r="VLD142" s="200"/>
      <c r="VLE142" s="200"/>
      <c r="VLF142" s="200"/>
      <c r="VLG142" s="200"/>
      <c r="VLH142" s="200"/>
      <c r="VLI142" s="200"/>
      <c r="VLJ142" s="200"/>
      <c r="VLK142" s="200"/>
      <c r="VLL142" s="200"/>
      <c r="VLM142" s="200"/>
      <c r="VLN142" s="200"/>
      <c r="VLO142" s="200"/>
      <c r="VLP142" s="200"/>
      <c r="VLQ142" s="200"/>
      <c r="VLR142" s="200"/>
      <c r="VLS142" s="200"/>
      <c r="VLT142" s="200"/>
      <c r="VLU142" s="200"/>
      <c r="VLV142" s="200"/>
      <c r="VLW142" s="200"/>
      <c r="VLX142" s="200"/>
      <c r="VLY142" s="200"/>
      <c r="VLZ142" s="200"/>
      <c r="VMA142" s="200"/>
      <c r="VMB142" s="200"/>
      <c r="VMC142" s="200"/>
      <c r="VMD142" s="200"/>
      <c r="VME142" s="200"/>
      <c r="VMF142" s="200"/>
      <c r="VMG142" s="200"/>
      <c r="VMH142" s="200"/>
      <c r="VMI142" s="200"/>
      <c r="VMJ142" s="200"/>
      <c r="VMK142" s="200"/>
      <c r="VML142" s="200"/>
      <c r="VMM142" s="200"/>
      <c r="VMN142" s="200"/>
      <c r="VMO142" s="200"/>
      <c r="VMP142" s="200"/>
      <c r="VMQ142" s="200"/>
      <c r="VMR142" s="200"/>
      <c r="VMS142" s="200"/>
      <c r="VMT142" s="200"/>
      <c r="VMU142" s="200"/>
      <c r="VMV142" s="200"/>
      <c r="VMW142" s="200"/>
      <c r="VMX142" s="200"/>
      <c r="VMY142" s="200"/>
      <c r="VMZ142" s="200"/>
      <c r="VNA142" s="200"/>
      <c r="VNB142" s="200"/>
      <c r="VNC142" s="200"/>
      <c r="VND142" s="200"/>
      <c r="VNE142" s="200"/>
      <c r="VNF142" s="200"/>
      <c r="VNG142" s="200"/>
      <c r="VNH142" s="200"/>
      <c r="VNI142" s="200"/>
      <c r="VNJ142" s="200"/>
      <c r="VNK142" s="200"/>
      <c r="VNL142" s="200"/>
      <c r="VNM142" s="200"/>
      <c r="VNN142" s="200"/>
      <c r="VNO142" s="200"/>
      <c r="VNP142" s="200"/>
      <c r="VNQ142" s="200"/>
      <c r="VNR142" s="200"/>
      <c r="VNS142" s="200"/>
      <c r="VNT142" s="200"/>
      <c r="VNU142" s="200"/>
      <c r="VNV142" s="200"/>
      <c r="VNW142" s="200"/>
      <c r="VNX142" s="200"/>
      <c r="VNY142" s="200"/>
      <c r="VNZ142" s="200"/>
      <c r="VOA142" s="200"/>
      <c r="VOB142" s="200"/>
      <c r="VOC142" s="200"/>
      <c r="VOD142" s="200"/>
      <c r="VOE142" s="200"/>
      <c r="VOF142" s="200"/>
      <c r="VOG142" s="200"/>
      <c r="VOH142" s="200"/>
      <c r="VOI142" s="200"/>
      <c r="VOJ142" s="200"/>
      <c r="VOK142" s="200"/>
      <c r="VOL142" s="200"/>
      <c r="VOM142" s="200"/>
      <c r="VON142" s="200"/>
      <c r="VOO142" s="200"/>
      <c r="VOP142" s="200"/>
      <c r="VOQ142" s="200"/>
      <c r="VOR142" s="200"/>
      <c r="VOS142" s="200"/>
      <c r="VOT142" s="200"/>
      <c r="VOU142" s="200"/>
      <c r="VOV142" s="200"/>
      <c r="VOW142" s="200"/>
      <c r="VOX142" s="200"/>
      <c r="VOY142" s="200"/>
      <c r="VOZ142" s="200"/>
      <c r="VPA142" s="200"/>
      <c r="VPB142" s="200"/>
      <c r="VPC142" s="200"/>
      <c r="VPD142" s="200"/>
      <c r="VPE142" s="200"/>
      <c r="VPF142" s="200"/>
      <c r="VPG142" s="200"/>
      <c r="VPH142" s="200"/>
      <c r="VPI142" s="200"/>
      <c r="VPJ142" s="200"/>
      <c r="VPK142" s="200"/>
      <c r="VPL142" s="200"/>
      <c r="VPM142" s="200"/>
      <c r="VPN142" s="200"/>
      <c r="VPO142" s="200"/>
      <c r="VPP142" s="200"/>
      <c r="VPQ142" s="200"/>
      <c r="VPR142" s="200"/>
      <c r="VPS142" s="200"/>
      <c r="VPT142" s="200"/>
      <c r="VPU142" s="200"/>
      <c r="VPV142" s="200"/>
      <c r="VPW142" s="200"/>
      <c r="VPX142" s="200"/>
      <c r="VPY142" s="200"/>
      <c r="VPZ142" s="200"/>
      <c r="VQA142" s="200"/>
      <c r="VQB142" s="200"/>
      <c r="VQC142" s="200"/>
      <c r="VQD142" s="200"/>
      <c r="VQE142" s="200"/>
      <c r="VQF142" s="200"/>
      <c r="VQG142" s="200"/>
      <c r="VQH142" s="200"/>
      <c r="VQI142" s="200"/>
      <c r="VQJ142" s="200"/>
      <c r="VQK142" s="200"/>
      <c r="VQL142" s="200"/>
      <c r="VQM142" s="200"/>
      <c r="VQN142" s="200"/>
      <c r="VQO142" s="200"/>
      <c r="VQP142" s="200"/>
      <c r="VQQ142" s="200"/>
      <c r="VQR142" s="200"/>
      <c r="VQS142" s="200"/>
      <c r="VQT142" s="200"/>
      <c r="VQU142" s="200"/>
      <c r="VQV142" s="200"/>
      <c r="VQW142" s="200"/>
      <c r="VQX142" s="200"/>
      <c r="VQY142" s="200"/>
      <c r="VQZ142" s="200"/>
      <c r="VRA142" s="200"/>
      <c r="VRB142" s="200"/>
      <c r="VRC142" s="200"/>
      <c r="VRD142" s="200"/>
      <c r="VRE142" s="200"/>
      <c r="VRF142" s="200"/>
      <c r="VRG142" s="200"/>
      <c r="VRH142" s="200"/>
      <c r="VRI142" s="200"/>
      <c r="VRJ142" s="200"/>
      <c r="VRK142" s="200"/>
      <c r="VRL142" s="200"/>
      <c r="VRM142" s="200"/>
      <c r="VRN142" s="200"/>
      <c r="VRO142" s="200"/>
      <c r="VRP142" s="200"/>
      <c r="VRQ142" s="200"/>
      <c r="VRR142" s="200"/>
      <c r="VRS142" s="200"/>
      <c r="VRT142" s="200"/>
      <c r="VRU142" s="200"/>
      <c r="VRV142" s="200"/>
      <c r="VRW142" s="200"/>
      <c r="VRX142" s="200"/>
      <c r="VRY142" s="200"/>
      <c r="VRZ142" s="200"/>
      <c r="VSA142" s="200"/>
      <c r="VSB142" s="200"/>
      <c r="VSC142" s="200"/>
      <c r="VSD142" s="200"/>
      <c r="VSE142" s="200"/>
      <c r="VSF142" s="200"/>
      <c r="VSG142" s="200"/>
      <c r="VSH142" s="200"/>
      <c r="VSI142" s="200"/>
      <c r="VSJ142" s="200"/>
      <c r="VSK142" s="200"/>
      <c r="VSL142" s="200"/>
      <c r="VSM142" s="200"/>
      <c r="VSN142" s="200"/>
      <c r="VSO142" s="200"/>
      <c r="VSP142" s="200"/>
      <c r="VSQ142" s="200"/>
      <c r="VSR142" s="200"/>
      <c r="VSS142" s="200"/>
      <c r="VST142" s="200"/>
      <c r="VSU142" s="200"/>
      <c r="VSV142" s="200"/>
      <c r="VSW142" s="200"/>
      <c r="VSX142" s="200"/>
      <c r="VSY142" s="200"/>
      <c r="VSZ142" s="200"/>
      <c r="VTA142" s="200"/>
      <c r="VTB142" s="200"/>
      <c r="VTC142" s="200"/>
      <c r="VTD142" s="200"/>
      <c r="VTE142" s="200"/>
      <c r="VTF142" s="200"/>
      <c r="VTG142" s="200"/>
      <c r="VTH142" s="200"/>
      <c r="VTI142" s="200"/>
      <c r="VTJ142" s="200"/>
      <c r="VTK142" s="200"/>
      <c r="VTL142" s="200"/>
      <c r="VTM142" s="200"/>
      <c r="VTN142" s="200"/>
      <c r="VTO142" s="200"/>
      <c r="VTP142" s="200"/>
      <c r="VTQ142" s="200"/>
      <c r="VTR142" s="200"/>
      <c r="VTS142" s="200"/>
      <c r="VTT142" s="200"/>
      <c r="VTU142" s="200"/>
      <c r="VTV142" s="200"/>
      <c r="VTW142" s="200"/>
      <c r="VTX142" s="200"/>
      <c r="VTY142" s="200"/>
      <c r="VTZ142" s="200"/>
      <c r="VUA142" s="200"/>
      <c r="VUB142" s="200"/>
      <c r="VUC142" s="200"/>
      <c r="VUD142" s="200"/>
      <c r="VUE142" s="200"/>
      <c r="VUF142" s="200"/>
      <c r="VUG142" s="200"/>
      <c r="VUH142" s="200"/>
      <c r="VUI142" s="200"/>
      <c r="VUJ142" s="200"/>
      <c r="VUK142" s="200"/>
      <c r="VUL142" s="200"/>
      <c r="VUM142" s="200"/>
      <c r="VUN142" s="200"/>
      <c r="VUO142" s="200"/>
      <c r="VUP142" s="200"/>
      <c r="VUQ142" s="200"/>
      <c r="VUR142" s="200"/>
      <c r="VUS142" s="200"/>
      <c r="VUT142" s="200"/>
      <c r="VUU142" s="200"/>
      <c r="VUV142" s="200"/>
      <c r="VUW142" s="200"/>
      <c r="VUX142" s="200"/>
      <c r="VUY142" s="200"/>
      <c r="VUZ142" s="200"/>
      <c r="VVA142" s="200"/>
      <c r="VVB142" s="200"/>
      <c r="VVC142" s="200"/>
      <c r="VVD142" s="200"/>
      <c r="VVE142" s="200"/>
      <c r="VVF142" s="200"/>
      <c r="VVG142" s="200"/>
      <c r="VVH142" s="200"/>
      <c r="VVI142" s="200"/>
      <c r="VVJ142" s="200"/>
      <c r="VVK142" s="200"/>
      <c r="VVL142" s="200"/>
      <c r="VVM142" s="200"/>
      <c r="VVN142" s="200"/>
      <c r="VVO142" s="200"/>
      <c r="VVP142" s="200"/>
      <c r="VVQ142" s="200"/>
      <c r="VVR142" s="200"/>
      <c r="VVS142" s="200"/>
      <c r="VVT142" s="200"/>
      <c r="VVU142" s="200"/>
      <c r="VVV142" s="200"/>
      <c r="VVW142" s="200"/>
      <c r="VVX142" s="200"/>
      <c r="VVY142" s="200"/>
      <c r="VVZ142" s="200"/>
      <c r="VWA142" s="200"/>
      <c r="VWB142" s="200"/>
      <c r="VWC142" s="200"/>
      <c r="VWD142" s="200"/>
      <c r="VWE142" s="200"/>
      <c r="VWF142" s="200"/>
      <c r="VWG142" s="200"/>
      <c r="VWH142" s="200"/>
      <c r="VWI142" s="200"/>
      <c r="VWJ142" s="200"/>
      <c r="VWK142" s="200"/>
      <c r="VWL142" s="200"/>
      <c r="VWM142" s="200"/>
      <c r="VWN142" s="200"/>
      <c r="VWO142" s="200"/>
      <c r="VWP142" s="200"/>
      <c r="VWQ142" s="200"/>
      <c r="VWR142" s="200"/>
      <c r="VWS142" s="200"/>
      <c r="VWT142" s="200"/>
      <c r="VWU142" s="200"/>
      <c r="VWV142" s="200"/>
      <c r="VWW142" s="200"/>
      <c r="VWX142" s="200"/>
      <c r="VWY142" s="200"/>
      <c r="VWZ142" s="200"/>
      <c r="VXA142" s="200"/>
      <c r="VXB142" s="200"/>
      <c r="VXC142" s="200"/>
      <c r="VXD142" s="200"/>
      <c r="VXE142" s="200"/>
      <c r="VXF142" s="200"/>
      <c r="VXG142" s="200"/>
      <c r="VXH142" s="200"/>
      <c r="VXI142" s="200"/>
      <c r="VXJ142" s="200"/>
      <c r="VXK142" s="200"/>
      <c r="VXL142" s="200"/>
      <c r="VXM142" s="200"/>
      <c r="VXN142" s="200"/>
      <c r="VXO142" s="200"/>
      <c r="VXP142" s="200"/>
      <c r="VXQ142" s="200"/>
      <c r="VXR142" s="200"/>
      <c r="VXS142" s="200"/>
      <c r="VXT142" s="200"/>
      <c r="VXU142" s="200"/>
      <c r="VXV142" s="200"/>
      <c r="VXW142" s="200"/>
      <c r="VXX142" s="200"/>
      <c r="VXY142" s="200"/>
      <c r="VXZ142" s="200"/>
      <c r="VYA142" s="200"/>
      <c r="VYB142" s="200"/>
      <c r="VYC142" s="200"/>
      <c r="VYD142" s="200"/>
      <c r="VYE142" s="200"/>
      <c r="VYF142" s="200"/>
      <c r="VYG142" s="200"/>
      <c r="VYH142" s="200"/>
      <c r="VYI142" s="200"/>
      <c r="VYJ142" s="200"/>
      <c r="VYK142" s="200"/>
      <c r="VYL142" s="200"/>
      <c r="VYM142" s="200"/>
      <c r="VYN142" s="200"/>
      <c r="VYO142" s="200"/>
      <c r="VYP142" s="200"/>
      <c r="VYQ142" s="200"/>
      <c r="VYR142" s="200"/>
      <c r="VYS142" s="200"/>
      <c r="VYT142" s="200"/>
      <c r="VYU142" s="200"/>
      <c r="VYV142" s="200"/>
      <c r="VYW142" s="200"/>
      <c r="VYX142" s="200"/>
      <c r="VYY142" s="200"/>
      <c r="VYZ142" s="200"/>
      <c r="VZA142" s="200"/>
      <c r="VZB142" s="200"/>
      <c r="VZC142" s="200"/>
      <c r="VZD142" s="200"/>
      <c r="VZE142" s="200"/>
      <c r="VZF142" s="200"/>
      <c r="VZG142" s="200"/>
      <c r="VZH142" s="200"/>
      <c r="VZI142" s="200"/>
      <c r="VZJ142" s="200"/>
      <c r="VZK142" s="200"/>
      <c r="VZL142" s="200"/>
      <c r="VZM142" s="200"/>
      <c r="VZN142" s="200"/>
      <c r="VZO142" s="200"/>
      <c r="VZP142" s="200"/>
      <c r="VZQ142" s="200"/>
      <c r="VZR142" s="200"/>
      <c r="VZS142" s="200"/>
      <c r="VZT142" s="200"/>
      <c r="VZU142" s="200"/>
      <c r="VZV142" s="200"/>
      <c r="VZW142" s="200"/>
      <c r="VZX142" s="200"/>
      <c r="VZY142" s="200"/>
      <c r="VZZ142" s="200"/>
      <c r="WAA142" s="200"/>
      <c r="WAB142" s="200"/>
      <c r="WAC142" s="200"/>
      <c r="WAD142" s="200"/>
      <c r="WAE142" s="200"/>
      <c r="WAF142" s="200"/>
      <c r="WAG142" s="200"/>
      <c r="WAH142" s="200"/>
      <c r="WAI142" s="200"/>
      <c r="WAJ142" s="200"/>
      <c r="WAK142" s="200"/>
      <c r="WAL142" s="200"/>
      <c r="WAM142" s="200"/>
      <c r="WAN142" s="200"/>
      <c r="WAO142" s="200"/>
      <c r="WAP142" s="200"/>
      <c r="WAQ142" s="200"/>
      <c r="WAR142" s="200"/>
      <c r="WAS142" s="200"/>
      <c r="WAT142" s="200"/>
      <c r="WAU142" s="200"/>
      <c r="WAV142" s="200"/>
      <c r="WAW142" s="200"/>
      <c r="WAX142" s="200"/>
      <c r="WAY142" s="200"/>
      <c r="WAZ142" s="200"/>
      <c r="WBA142" s="200"/>
      <c r="WBB142" s="200"/>
      <c r="WBC142" s="200"/>
      <c r="WBD142" s="200"/>
      <c r="WBE142" s="200"/>
      <c r="WBF142" s="200"/>
      <c r="WBG142" s="200"/>
      <c r="WBH142" s="200"/>
      <c r="WBI142" s="200"/>
      <c r="WBJ142" s="200"/>
      <c r="WBK142" s="200"/>
      <c r="WBL142" s="200"/>
      <c r="WBM142" s="200"/>
      <c r="WBN142" s="200"/>
      <c r="WBO142" s="200"/>
      <c r="WBP142" s="200"/>
      <c r="WBQ142" s="200"/>
      <c r="WBR142" s="200"/>
      <c r="WBS142" s="200"/>
      <c r="WBT142" s="200"/>
      <c r="WBU142" s="200"/>
      <c r="WBV142" s="200"/>
      <c r="WBW142" s="200"/>
      <c r="WBX142" s="200"/>
      <c r="WBY142" s="200"/>
      <c r="WBZ142" s="200"/>
      <c r="WCA142" s="200"/>
      <c r="WCB142" s="200"/>
      <c r="WCC142" s="200"/>
      <c r="WCD142" s="200"/>
      <c r="WCE142" s="200"/>
      <c r="WCF142" s="200"/>
      <c r="WCG142" s="200"/>
      <c r="WCH142" s="200"/>
      <c r="WCI142" s="200"/>
      <c r="WCJ142" s="200"/>
      <c r="WCK142" s="200"/>
      <c r="WCL142" s="200"/>
      <c r="WCM142" s="200"/>
      <c r="WCN142" s="200"/>
      <c r="WCO142" s="200"/>
      <c r="WCP142" s="200"/>
      <c r="WCQ142" s="200"/>
      <c r="WCR142" s="200"/>
      <c r="WCS142" s="200"/>
      <c r="WCT142" s="200"/>
      <c r="WCU142" s="200"/>
      <c r="WCV142" s="200"/>
      <c r="WCW142" s="200"/>
      <c r="WCX142" s="200"/>
      <c r="WCY142" s="200"/>
      <c r="WCZ142" s="200"/>
      <c r="WDA142" s="200"/>
      <c r="WDB142" s="200"/>
      <c r="WDC142" s="200"/>
      <c r="WDD142" s="200"/>
      <c r="WDE142" s="200"/>
      <c r="WDF142" s="200"/>
      <c r="WDG142" s="200"/>
      <c r="WDH142" s="200"/>
      <c r="WDI142" s="200"/>
      <c r="WDJ142" s="200"/>
      <c r="WDK142" s="200"/>
      <c r="WDL142" s="200"/>
      <c r="WDM142" s="200"/>
      <c r="WDN142" s="200"/>
      <c r="WDO142" s="200"/>
      <c r="WDP142" s="200"/>
      <c r="WDQ142" s="200"/>
      <c r="WDR142" s="200"/>
      <c r="WDS142" s="200"/>
      <c r="WDT142" s="200"/>
      <c r="WDU142" s="200"/>
      <c r="WDV142" s="200"/>
      <c r="WDW142" s="200"/>
      <c r="WDX142" s="200"/>
      <c r="WDY142" s="200"/>
      <c r="WDZ142" s="200"/>
      <c r="WEA142" s="200"/>
      <c r="WEB142" s="200"/>
      <c r="WEC142" s="200"/>
      <c r="WED142" s="200"/>
      <c r="WEE142" s="200"/>
      <c r="WEF142" s="200"/>
      <c r="WEG142" s="200"/>
      <c r="WEH142" s="200"/>
      <c r="WEI142" s="200"/>
      <c r="WEJ142" s="200"/>
      <c r="WEK142" s="200"/>
      <c r="WEL142" s="200"/>
      <c r="WEM142" s="200"/>
      <c r="WEN142" s="200"/>
      <c r="WEO142" s="200"/>
      <c r="WEP142" s="200"/>
      <c r="WEQ142" s="200"/>
      <c r="WER142" s="200"/>
      <c r="WES142" s="200"/>
      <c r="WET142" s="200"/>
      <c r="WEU142" s="200"/>
      <c r="WEV142" s="200"/>
      <c r="WEW142" s="200"/>
      <c r="WEX142" s="200"/>
      <c r="WEY142" s="200"/>
      <c r="WEZ142" s="200"/>
      <c r="WFA142" s="200"/>
      <c r="WFB142" s="200"/>
      <c r="WFC142" s="200"/>
      <c r="WFD142" s="200"/>
      <c r="WFE142" s="200"/>
      <c r="WFF142" s="200"/>
      <c r="WFG142" s="200"/>
      <c r="WFH142" s="200"/>
      <c r="WFI142" s="200"/>
      <c r="WFJ142" s="200"/>
      <c r="WFK142" s="200"/>
      <c r="WFL142" s="200"/>
      <c r="WFM142" s="200"/>
      <c r="WFN142" s="200"/>
      <c r="WFO142" s="200"/>
      <c r="WFP142" s="200"/>
      <c r="WFQ142" s="200"/>
      <c r="WFR142" s="200"/>
      <c r="WFS142" s="200"/>
      <c r="WFT142" s="200"/>
      <c r="WFU142" s="200"/>
      <c r="WFV142" s="200"/>
      <c r="WFW142" s="200"/>
      <c r="WFX142" s="200"/>
      <c r="WFY142" s="200"/>
      <c r="WFZ142" s="200"/>
      <c r="WGA142" s="200"/>
      <c r="WGB142" s="200"/>
      <c r="WGC142" s="200"/>
      <c r="WGD142" s="200"/>
      <c r="WGE142" s="200"/>
      <c r="WGF142" s="200"/>
      <c r="WGG142" s="200"/>
      <c r="WGH142" s="200"/>
      <c r="WGI142" s="200"/>
      <c r="WGJ142" s="200"/>
      <c r="WGK142" s="200"/>
      <c r="WGL142" s="200"/>
      <c r="WGM142" s="200"/>
      <c r="WGN142" s="200"/>
      <c r="WGO142" s="200"/>
      <c r="WGP142" s="200"/>
      <c r="WGQ142" s="200"/>
      <c r="WGR142" s="200"/>
      <c r="WGS142" s="200"/>
      <c r="WGT142" s="200"/>
      <c r="WGU142" s="200"/>
      <c r="WGV142" s="200"/>
      <c r="WGW142" s="200"/>
      <c r="WGX142" s="200"/>
      <c r="WGY142" s="200"/>
      <c r="WGZ142" s="200"/>
      <c r="WHA142" s="200"/>
      <c r="WHB142" s="200"/>
      <c r="WHC142" s="200"/>
      <c r="WHD142" s="200"/>
      <c r="WHE142" s="200"/>
      <c r="WHF142" s="200"/>
      <c r="WHG142" s="200"/>
      <c r="WHH142" s="200"/>
      <c r="WHI142" s="200"/>
      <c r="WHJ142" s="200"/>
      <c r="WHK142" s="200"/>
      <c r="WHL142" s="200"/>
      <c r="WHM142" s="200"/>
      <c r="WHN142" s="200"/>
      <c r="WHO142" s="200"/>
      <c r="WHP142" s="200"/>
      <c r="WHQ142" s="200"/>
      <c r="WHR142" s="200"/>
      <c r="WHS142" s="200"/>
      <c r="WHT142" s="200"/>
      <c r="WHU142" s="200"/>
      <c r="WHV142" s="200"/>
      <c r="WHW142" s="200"/>
      <c r="WHX142" s="200"/>
      <c r="WHY142" s="200"/>
      <c r="WHZ142" s="200"/>
      <c r="WIA142" s="200"/>
      <c r="WIB142" s="200"/>
      <c r="WIC142" s="200"/>
      <c r="WID142" s="200"/>
      <c r="WIE142" s="200"/>
      <c r="WIF142" s="200"/>
      <c r="WIG142" s="200"/>
      <c r="WIH142" s="200"/>
      <c r="WII142" s="200"/>
      <c r="WIJ142" s="200"/>
      <c r="WIK142" s="200"/>
      <c r="WIL142" s="200"/>
      <c r="WIM142" s="200"/>
      <c r="WIN142" s="200"/>
      <c r="WIO142" s="200"/>
      <c r="WIP142" s="200"/>
      <c r="WIQ142" s="200"/>
      <c r="WIR142" s="200"/>
      <c r="WIS142" s="200"/>
      <c r="WIT142" s="200"/>
      <c r="WIU142" s="200"/>
      <c r="WIV142" s="200"/>
      <c r="WIW142" s="200"/>
      <c r="WIX142" s="200"/>
      <c r="WIY142" s="200"/>
      <c r="WIZ142" s="200"/>
      <c r="WJA142" s="200"/>
      <c r="WJB142" s="200"/>
      <c r="WJC142" s="200"/>
      <c r="WJD142" s="200"/>
      <c r="WJE142" s="200"/>
      <c r="WJF142" s="200"/>
      <c r="WJG142" s="200"/>
      <c r="WJH142" s="200"/>
      <c r="WJI142" s="200"/>
      <c r="WJJ142" s="200"/>
      <c r="WJK142" s="200"/>
      <c r="WJL142" s="200"/>
      <c r="WJM142" s="200"/>
      <c r="WJN142" s="200"/>
      <c r="WJO142" s="200"/>
      <c r="WJP142" s="200"/>
      <c r="WJQ142" s="200"/>
      <c r="WJR142" s="200"/>
      <c r="WJS142" s="200"/>
      <c r="WJT142" s="200"/>
      <c r="WJU142" s="200"/>
      <c r="WJV142" s="200"/>
      <c r="WJW142" s="200"/>
      <c r="WJX142" s="200"/>
      <c r="WJY142" s="200"/>
      <c r="WJZ142" s="200"/>
      <c r="WKA142" s="200"/>
      <c r="WKB142" s="200"/>
      <c r="WKC142" s="200"/>
      <c r="WKD142" s="200"/>
      <c r="WKE142" s="200"/>
      <c r="WKF142" s="200"/>
      <c r="WKG142" s="200"/>
      <c r="WKH142" s="200"/>
      <c r="WKI142" s="200"/>
      <c r="WKJ142" s="200"/>
      <c r="WKK142" s="200"/>
      <c r="WKL142" s="200"/>
      <c r="WKM142" s="200"/>
      <c r="WKN142" s="200"/>
      <c r="WKO142" s="200"/>
      <c r="WKP142" s="200"/>
      <c r="WKQ142" s="200"/>
      <c r="WKR142" s="200"/>
      <c r="WKS142" s="200"/>
      <c r="WKT142" s="200"/>
      <c r="WKU142" s="200"/>
      <c r="WKV142" s="200"/>
      <c r="WKW142" s="200"/>
      <c r="WKX142" s="200"/>
      <c r="WKY142" s="200"/>
      <c r="WKZ142" s="200"/>
      <c r="WLA142" s="200"/>
      <c r="WLB142" s="200"/>
      <c r="WLC142" s="200"/>
      <c r="WLD142" s="200"/>
      <c r="WLE142" s="200"/>
      <c r="WLF142" s="200"/>
      <c r="WLG142" s="200"/>
      <c r="WLH142" s="200"/>
      <c r="WLI142" s="200"/>
      <c r="WLJ142" s="200"/>
      <c r="WLK142" s="200"/>
      <c r="WLL142" s="200"/>
      <c r="WLM142" s="200"/>
      <c r="WLN142" s="200"/>
      <c r="WLO142" s="200"/>
      <c r="WLP142" s="200"/>
      <c r="WLQ142" s="200"/>
      <c r="WLR142" s="200"/>
      <c r="WLS142" s="200"/>
      <c r="WLT142" s="200"/>
      <c r="WLU142" s="200"/>
      <c r="WLV142" s="200"/>
      <c r="WLW142" s="200"/>
      <c r="WLX142" s="200"/>
      <c r="WLY142" s="200"/>
      <c r="WLZ142" s="200"/>
      <c r="WMA142" s="200"/>
      <c r="WMB142" s="200"/>
      <c r="WMC142" s="200"/>
      <c r="WMD142" s="200"/>
      <c r="WME142" s="200"/>
      <c r="WMF142" s="200"/>
      <c r="WMG142" s="200"/>
      <c r="WMH142" s="200"/>
      <c r="WMI142" s="200"/>
      <c r="WMJ142" s="200"/>
      <c r="WMK142" s="200"/>
      <c r="WML142" s="200"/>
      <c r="WMM142" s="200"/>
      <c r="WMN142" s="200"/>
      <c r="WMO142" s="200"/>
      <c r="WMP142" s="200"/>
      <c r="WMQ142" s="200"/>
      <c r="WMR142" s="200"/>
      <c r="WMS142" s="200"/>
      <c r="WMT142" s="200"/>
      <c r="WMU142" s="200"/>
      <c r="WMV142" s="200"/>
      <c r="WMW142" s="200"/>
      <c r="WMX142" s="200"/>
      <c r="WMY142" s="200"/>
      <c r="WMZ142" s="200"/>
      <c r="WNA142" s="200"/>
      <c r="WNB142" s="200"/>
      <c r="WNC142" s="200"/>
      <c r="WND142" s="200"/>
      <c r="WNE142" s="200"/>
      <c r="WNF142" s="200"/>
      <c r="WNG142" s="200"/>
      <c r="WNH142" s="200"/>
      <c r="WNI142" s="200"/>
      <c r="WNJ142" s="200"/>
      <c r="WNK142" s="200"/>
      <c r="WNL142" s="200"/>
      <c r="WNM142" s="200"/>
      <c r="WNN142" s="200"/>
      <c r="WNO142" s="200"/>
      <c r="WNP142" s="200"/>
      <c r="WNQ142" s="200"/>
      <c r="WNR142" s="200"/>
      <c r="WNS142" s="200"/>
      <c r="WNT142" s="200"/>
      <c r="WNU142" s="200"/>
      <c r="WNV142" s="200"/>
      <c r="WNW142" s="200"/>
      <c r="WNX142" s="200"/>
      <c r="WNY142" s="200"/>
      <c r="WNZ142" s="200"/>
      <c r="WOA142" s="200"/>
      <c r="WOB142" s="200"/>
      <c r="WOC142" s="200"/>
      <c r="WOD142" s="200"/>
      <c r="WOE142" s="200"/>
      <c r="WOF142" s="200"/>
      <c r="WOG142" s="200"/>
      <c r="WOH142" s="200"/>
      <c r="WOI142" s="200"/>
      <c r="WOJ142" s="200"/>
      <c r="WOK142" s="200"/>
      <c r="WOL142" s="200"/>
      <c r="WOM142" s="200"/>
      <c r="WON142" s="200"/>
      <c r="WOO142" s="200"/>
      <c r="WOP142" s="200"/>
      <c r="WOQ142" s="200"/>
      <c r="WOR142" s="200"/>
      <c r="WOS142" s="200"/>
      <c r="WOT142" s="200"/>
      <c r="WOU142" s="200"/>
      <c r="WOV142" s="200"/>
      <c r="WOW142" s="200"/>
      <c r="WOX142" s="200"/>
      <c r="WOY142" s="200"/>
      <c r="WOZ142" s="200"/>
      <c r="WPA142" s="200"/>
      <c r="WPB142" s="200"/>
      <c r="WPC142" s="200"/>
      <c r="WPD142" s="200"/>
      <c r="WPE142" s="200"/>
      <c r="WPF142" s="200"/>
      <c r="WPG142" s="200"/>
      <c r="WPH142" s="200"/>
      <c r="WPI142" s="200"/>
      <c r="WPJ142" s="200"/>
      <c r="WPK142" s="200"/>
      <c r="WPL142" s="200"/>
      <c r="WPM142" s="200"/>
      <c r="WPN142" s="200"/>
      <c r="WPO142" s="200"/>
      <c r="WPP142" s="200"/>
      <c r="WPQ142" s="200"/>
      <c r="WPR142" s="200"/>
      <c r="WPS142" s="200"/>
      <c r="WPT142" s="200"/>
      <c r="WPU142" s="200"/>
      <c r="WPV142" s="200"/>
      <c r="WPW142" s="200"/>
      <c r="WPX142" s="200"/>
      <c r="WPY142" s="200"/>
      <c r="WPZ142" s="200"/>
      <c r="WQA142" s="200"/>
      <c r="WQB142" s="200"/>
      <c r="WQC142" s="200"/>
      <c r="WQD142" s="200"/>
      <c r="WQE142" s="200"/>
      <c r="WQF142" s="200"/>
      <c r="WQG142" s="200"/>
      <c r="WQH142" s="200"/>
      <c r="WQI142" s="200"/>
      <c r="WQJ142" s="200"/>
      <c r="WQK142" s="200"/>
      <c r="WQL142" s="200"/>
      <c r="WQM142" s="200"/>
      <c r="WQN142" s="200"/>
      <c r="WQO142" s="200"/>
      <c r="WQP142" s="200"/>
      <c r="WQQ142" s="200"/>
      <c r="WQR142" s="200"/>
      <c r="WQS142" s="200"/>
      <c r="WQT142" s="200"/>
      <c r="WQU142" s="200"/>
      <c r="WQV142" s="200"/>
      <c r="WQW142" s="200"/>
      <c r="WQX142" s="200"/>
      <c r="WQY142" s="200"/>
      <c r="WQZ142" s="200"/>
      <c r="WRA142" s="200"/>
      <c r="WRB142" s="200"/>
      <c r="WRC142" s="200"/>
      <c r="WRD142" s="200"/>
      <c r="WRE142" s="200"/>
      <c r="WRF142" s="200"/>
      <c r="WRG142" s="200"/>
      <c r="WRH142" s="200"/>
      <c r="WRI142" s="200"/>
      <c r="WRJ142" s="200"/>
      <c r="WRK142" s="200"/>
      <c r="WRL142" s="200"/>
      <c r="WRM142" s="200"/>
      <c r="WRN142" s="200"/>
      <c r="WRO142" s="200"/>
      <c r="WRP142" s="200"/>
      <c r="WRQ142" s="200"/>
      <c r="WRR142" s="200"/>
      <c r="WRS142" s="200"/>
      <c r="WRT142" s="200"/>
      <c r="WRU142" s="200"/>
      <c r="WRV142" s="200"/>
      <c r="WRW142" s="200"/>
      <c r="WRX142" s="200"/>
      <c r="WRY142" s="200"/>
      <c r="WRZ142" s="200"/>
      <c r="WSA142" s="200"/>
      <c r="WSB142" s="200"/>
      <c r="WSC142" s="200"/>
      <c r="WSD142" s="200"/>
      <c r="WSE142" s="200"/>
      <c r="WSF142" s="200"/>
      <c r="WSG142" s="200"/>
      <c r="WSH142" s="200"/>
      <c r="WSI142" s="200"/>
      <c r="WSJ142" s="200"/>
      <c r="WSK142" s="200"/>
      <c r="WSL142" s="200"/>
      <c r="WSM142" s="200"/>
      <c r="WSN142" s="200"/>
      <c r="WSO142" s="200"/>
      <c r="WSP142" s="200"/>
      <c r="WSQ142" s="200"/>
      <c r="WSR142" s="200"/>
      <c r="WSS142" s="200"/>
      <c r="WST142" s="200"/>
      <c r="WSU142" s="200"/>
      <c r="WSV142" s="200"/>
      <c r="WSW142" s="200"/>
      <c r="WSX142" s="200"/>
      <c r="WSY142" s="200"/>
      <c r="WSZ142" s="200"/>
      <c r="WTA142" s="200"/>
      <c r="WTB142" s="200"/>
      <c r="WTC142" s="200"/>
      <c r="WTD142" s="200"/>
      <c r="WTE142" s="200"/>
      <c r="WTF142" s="200"/>
      <c r="WTG142" s="200"/>
      <c r="WTH142" s="200"/>
      <c r="WTI142" s="200"/>
      <c r="WTJ142" s="200"/>
      <c r="WTK142" s="200"/>
      <c r="WTL142" s="200"/>
      <c r="WTM142" s="200"/>
      <c r="WTN142" s="200"/>
      <c r="WTO142" s="200"/>
      <c r="WTP142" s="200"/>
      <c r="WTQ142" s="200"/>
      <c r="WTR142" s="200"/>
      <c r="WTS142" s="200"/>
      <c r="WTT142" s="200"/>
      <c r="WTU142" s="200"/>
      <c r="WTV142" s="200"/>
      <c r="WTW142" s="200"/>
      <c r="WTX142" s="200"/>
      <c r="WTY142" s="200"/>
      <c r="WTZ142" s="200"/>
      <c r="WUA142" s="200"/>
      <c r="WUB142" s="200"/>
      <c r="WUC142" s="200"/>
      <c r="WUD142" s="200"/>
      <c r="WUE142" s="200"/>
      <c r="WUF142" s="200"/>
      <c r="WUG142" s="200"/>
      <c r="WUH142" s="200"/>
      <c r="WUI142" s="200"/>
      <c r="WUJ142" s="200"/>
      <c r="WUK142" s="200"/>
      <c r="WUL142" s="200"/>
      <c r="WUM142" s="200"/>
      <c r="WUN142" s="200"/>
      <c r="WUO142" s="200"/>
      <c r="WUP142" s="200"/>
      <c r="WUQ142" s="200"/>
      <c r="WUR142" s="200"/>
      <c r="WUS142" s="200"/>
      <c r="WUT142" s="200"/>
      <c r="WUU142" s="200"/>
      <c r="WUV142" s="200"/>
      <c r="WUW142" s="200"/>
      <c r="WUX142" s="200"/>
      <c r="WUY142" s="200"/>
      <c r="WUZ142" s="200"/>
      <c r="WVA142" s="200"/>
      <c r="WVB142" s="200"/>
      <c r="WVC142" s="200"/>
      <c r="WVD142" s="200"/>
      <c r="WVE142" s="200"/>
      <c r="WVF142" s="200"/>
      <c r="WVG142" s="200"/>
      <c r="WVH142" s="200"/>
      <c r="WVI142" s="200"/>
      <c r="WVJ142" s="200"/>
      <c r="WVK142" s="200"/>
      <c r="WVL142" s="200"/>
      <c r="WVM142" s="200"/>
      <c r="WVN142" s="200"/>
      <c r="WVO142" s="200"/>
      <c r="WVP142" s="200"/>
      <c r="WVQ142" s="200"/>
      <c r="WVR142" s="200"/>
      <c r="WVS142" s="200"/>
      <c r="WVT142" s="200"/>
      <c r="WVU142" s="200"/>
      <c r="WVV142" s="200"/>
      <c r="WVW142" s="200"/>
      <c r="WVX142" s="200"/>
      <c r="WVY142" s="200"/>
      <c r="WVZ142" s="200"/>
      <c r="WWA142" s="200"/>
      <c r="WWB142" s="200"/>
      <c r="WWC142" s="200"/>
      <c r="WWD142" s="200"/>
      <c r="WWE142" s="200"/>
      <c r="WWF142" s="200"/>
      <c r="WWG142" s="200"/>
      <c r="WWH142" s="200"/>
      <c r="WWI142" s="200"/>
      <c r="WWJ142" s="200"/>
      <c r="WWK142" s="200"/>
      <c r="WWL142" s="200"/>
      <c r="WWM142" s="200"/>
      <c r="WWN142" s="200"/>
      <c r="WWO142" s="200"/>
      <c r="WWP142" s="200"/>
      <c r="WWQ142" s="200"/>
      <c r="WWR142" s="200"/>
      <c r="WWS142" s="200"/>
      <c r="WWT142" s="200"/>
      <c r="WWU142" s="200"/>
      <c r="WWV142" s="200"/>
      <c r="WWW142" s="200"/>
      <c r="WWX142" s="200"/>
      <c r="WWY142" s="200"/>
      <c r="WWZ142" s="200"/>
      <c r="WXA142" s="200"/>
      <c r="WXB142" s="200"/>
      <c r="WXC142" s="200"/>
      <c r="WXD142" s="200"/>
      <c r="WXE142" s="200"/>
      <c r="WXF142" s="200"/>
      <c r="WXG142" s="200"/>
      <c r="WXH142" s="200"/>
      <c r="WXI142" s="200"/>
      <c r="WXJ142" s="200"/>
      <c r="WXK142" s="200"/>
      <c r="WXL142" s="200"/>
      <c r="WXM142" s="200"/>
      <c r="WXN142" s="200"/>
      <c r="WXO142" s="200"/>
      <c r="WXP142" s="200"/>
      <c r="WXQ142" s="200"/>
      <c r="WXR142" s="200"/>
      <c r="WXS142" s="200"/>
      <c r="WXT142" s="200"/>
      <c r="WXU142" s="200"/>
      <c r="WXV142" s="200"/>
      <c r="WXW142" s="200"/>
      <c r="WXX142" s="200"/>
      <c r="WXY142" s="200"/>
      <c r="WXZ142" s="200"/>
      <c r="WYA142" s="200"/>
      <c r="WYB142" s="200"/>
      <c r="WYC142" s="200"/>
      <c r="WYD142" s="200"/>
      <c r="WYE142" s="200"/>
      <c r="WYF142" s="200"/>
      <c r="WYG142" s="200"/>
      <c r="WYH142" s="200"/>
      <c r="WYI142" s="200"/>
      <c r="WYJ142" s="200"/>
      <c r="WYK142" s="200"/>
      <c r="WYL142" s="200"/>
      <c r="WYM142" s="200"/>
      <c r="WYN142" s="200"/>
      <c r="WYO142" s="200"/>
      <c r="WYP142" s="200"/>
      <c r="WYQ142" s="200"/>
      <c r="WYR142" s="200"/>
      <c r="WYS142" s="200"/>
      <c r="WYT142" s="200"/>
      <c r="WYU142" s="200"/>
      <c r="WYV142" s="200"/>
      <c r="WYW142" s="200"/>
      <c r="WYX142" s="200"/>
      <c r="WYY142" s="200"/>
      <c r="WYZ142" s="200"/>
      <c r="WZA142" s="200"/>
      <c r="WZB142" s="200"/>
      <c r="WZC142" s="200"/>
      <c r="WZD142" s="200"/>
      <c r="WZE142" s="200"/>
      <c r="WZF142" s="200"/>
      <c r="WZG142" s="200"/>
      <c r="WZH142" s="200"/>
      <c r="WZI142" s="200"/>
      <c r="WZJ142" s="200"/>
      <c r="WZK142" s="200"/>
      <c r="WZL142" s="200"/>
      <c r="WZM142" s="200"/>
      <c r="WZN142" s="200"/>
      <c r="WZO142" s="200"/>
      <c r="WZP142" s="200"/>
      <c r="WZQ142" s="200"/>
      <c r="WZR142" s="200"/>
      <c r="WZS142" s="200"/>
      <c r="WZT142" s="200"/>
      <c r="WZU142" s="200"/>
      <c r="WZV142" s="200"/>
      <c r="WZW142" s="200"/>
      <c r="WZX142" s="200"/>
      <c r="WZY142" s="200"/>
      <c r="WZZ142" s="200"/>
      <c r="XAA142" s="200"/>
      <c r="XAB142" s="200"/>
      <c r="XAC142" s="200"/>
      <c r="XAD142" s="200"/>
      <c r="XAE142" s="200"/>
      <c r="XAF142" s="200"/>
      <c r="XAG142" s="200"/>
      <c r="XAH142" s="200"/>
      <c r="XAI142" s="200"/>
      <c r="XAJ142" s="200"/>
      <c r="XAK142" s="200"/>
      <c r="XAL142" s="200"/>
      <c r="XAM142" s="200"/>
      <c r="XAN142" s="200"/>
      <c r="XAO142" s="200"/>
      <c r="XAP142" s="200"/>
      <c r="XAQ142" s="200"/>
      <c r="XAR142" s="200"/>
      <c r="XAS142" s="200"/>
      <c r="XAT142" s="200"/>
      <c r="XAU142" s="200"/>
      <c r="XAV142" s="200"/>
      <c r="XAW142" s="200"/>
      <c r="XAX142" s="200"/>
      <c r="XAY142" s="200"/>
      <c r="XAZ142" s="200"/>
      <c r="XBA142" s="200"/>
      <c r="XBB142" s="200"/>
      <c r="XBC142" s="200"/>
      <c r="XBD142" s="200"/>
      <c r="XBE142" s="200"/>
      <c r="XBF142" s="200"/>
      <c r="XBG142" s="200"/>
      <c r="XBH142" s="200"/>
      <c r="XBI142" s="200"/>
      <c r="XBJ142" s="200"/>
      <c r="XBK142" s="200"/>
      <c r="XBL142" s="200"/>
      <c r="XBM142" s="200"/>
      <c r="XBN142" s="200"/>
      <c r="XBO142" s="200"/>
      <c r="XBP142" s="200"/>
      <c r="XBQ142" s="200"/>
      <c r="XBR142" s="200"/>
      <c r="XBS142" s="200"/>
      <c r="XBT142" s="200"/>
      <c r="XBU142" s="200"/>
      <c r="XBV142" s="200"/>
      <c r="XBW142" s="200"/>
      <c r="XBX142" s="200"/>
      <c r="XBY142" s="200"/>
      <c r="XBZ142" s="200"/>
      <c r="XCA142" s="200"/>
      <c r="XCB142" s="200"/>
      <c r="XCC142" s="200"/>
      <c r="XCD142" s="200"/>
      <c r="XCE142" s="200"/>
      <c r="XCF142" s="200"/>
      <c r="XCG142" s="200"/>
      <c r="XCH142" s="200"/>
      <c r="XCI142" s="200"/>
      <c r="XCJ142" s="200"/>
      <c r="XCK142" s="200"/>
      <c r="XCL142" s="200"/>
      <c r="XCM142" s="200"/>
      <c r="XCN142" s="200"/>
      <c r="XCO142" s="200"/>
      <c r="XCP142" s="200"/>
      <c r="XCQ142" s="200"/>
      <c r="XCR142" s="200"/>
      <c r="XCS142" s="200"/>
      <c r="XCT142" s="200"/>
      <c r="XCU142" s="200"/>
      <c r="XCV142" s="200"/>
      <c r="XCW142" s="200"/>
      <c r="XCX142" s="200"/>
      <c r="XCY142" s="200"/>
      <c r="XCZ142" s="200"/>
      <c r="XDA142" s="200"/>
      <c r="XDB142" s="200"/>
      <c r="XDC142" s="200"/>
      <c r="XDD142" s="200"/>
      <c r="XDE142" s="200"/>
      <c r="XDF142" s="200"/>
      <c r="XDG142" s="200"/>
      <c r="XDH142" s="200"/>
      <c r="XDI142" s="200"/>
      <c r="XDJ142" s="200"/>
      <c r="XDK142" s="200"/>
      <c r="XDL142" s="200"/>
      <c r="XDM142" s="200"/>
      <c r="XDN142" s="200"/>
      <c r="XDO142" s="200"/>
      <c r="XDP142" s="200"/>
      <c r="XDQ142" s="200"/>
      <c r="XDR142" s="200"/>
      <c r="XDS142" s="200"/>
      <c r="XDT142" s="200"/>
      <c r="XDU142" s="200"/>
      <c r="XDV142" s="200"/>
      <c r="XDW142" s="200"/>
      <c r="XDX142" s="200"/>
      <c r="XDY142" s="200"/>
      <c r="XDZ142" s="200"/>
      <c r="XEA142" s="200"/>
      <c r="XEB142" s="200"/>
      <c r="XEC142" s="200"/>
      <c r="XED142" s="200"/>
      <c r="XEE142" s="200"/>
      <c r="XEF142" s="200"/>
      <c r="XEG142" s="200"/>
      <c r="XEH142" s="200"/>
      <c r="XEI142" s="200"/>
      <c r="XEJ142" s="200"/>
      <c r="XEK142" s="200"/>
      <c r="XEL142" s="200"/>
      <c r="XEM142" s="200"/>
      <c r="XEN142" s="200"/>
      <c r="XEO142" s="200"/>
      <c r="XEP142" s="200"/>
      <c r="XEQ142" s="200"/>
      <c r="XER142" s="200"/>
      <c r="XES142" s="200"/>
      <c r="XET142" s="200"/>
      <c r="XEU142" s="200"/>
      <c r="XEV142" s="200"/>
      <c r="XEW142" s="200"/>
      <c r="XEX142" s="200"/>
      <c r="XEY142" s="200"/>
      <c r="XEZ142" s="200"/>
      <c r="XFA142" s="200"/>
      <c r="XFB142" s="200"/>
    </row>
    <row r="143" spans="1:16382" s="151" customFormat="1" ht="12" customHeight="1">
      <c r="A143" s="148" t="s">
        <v>623</v>
      </c>
      <c r="B143" s="148" t="s">
        <v>624</v>
      </c>
      <c r="C143" s="181">
        <v>6.36</v>
      </c>
      <c r="D143" s="181">
        <f>C143</f>
        <v>6.36</v>
      </c>
      <c r="E143" s="181"/>
      <c r="F143" s="181"/>
      <c r="G143" s="153">
        <v>0</v>
      </c>
      <c r="H143" s="153">
        <v>0</v>
      </c>
      <c r="I143" s="153">
        <v>0</v>
      </c>
      <c r="J143" s="153">
        <v>0</v>
      </c>
      <c r="K143" s="153">
        <v>0</v>
      </c>
      <c r="L143" s="153">
        <v>0</v>
      </c>
      <c r="M143" s="153">
        <v>0</v>
      </c>
      <c r="N143" s="153">
        <v>0</v>
      </c>
      <c r="O143" s="153">
        <v>0</v>
      </c>
      <c r="P143" s="153">
        <v>0</v>
      </c>
      <c r="Q143" s="153">
        <v>0</v>
      </c>
      <c r="R143" s="153">
        <v>0</v>
      </c>
      <c r="S143" s="153">
        <v>0</v>
      </c>
      <c r="T143" s="181"/>
      <c r="U143" s="183">
        <f t="shared" si="56"/>
        <v>0</v>
      </c>
      <c r="V143" s="183">
        <f t="shared" si="57"/>
        <v>0</v>
      </c>
      <c r="W143" s="183">
        <f t="shared" si="58"/>
        <v>0</v>
      </c>
      <c r="X143" s="183">
        <f t="shared" si="59"/>
        <v>0</v>
      </c>
      <c r="Y143" s="183">
        <f t="shared" si="60"/>
        <v>0</v>
      </c>
      <c r="Z143" s="183">
        <f t="shared" si="61"/>
        <v>0</v>
      </c>
      <c r="AA143" s="183">
        <f t="shared" si="62"/>
        <v>0</v>
      </c>
      <c r="AB143" s="183">
        <f t="shared" si="63"/>
        <v>0</v>
      </c>
      <c r="AC143" s="183">
        <f t="shared" si="64"/>
        <v>0</v>
      </c>
      <c r="AD143" s="183">
        <f t="shared" si="65"/>
        <v>0</v>
      </c>
      <c r="AE143" s="183">
        <f t="shared" si="66"/>
        <v>0</v>
      </c>
      <c r="AF143" s="183">
        <f t="shared" si="67"/>
        <v>0</v>
      </c>
      <c r="AG143" s="183">
        <f t="shared" si="71"/>
        <v>0</v>
      </c>
      <c r="AH143" s="184">
        <f t="shared" si="72"/>
        <v>0</v>
      </c>
      <c r="AM143" s="150"/>
      <c r="AN143" s="180"/>
      <c r="AQ143" s="188">
        <v>0</v>
      </c>
      <c r="AS143" s="185">
        <f t="shared" si="73"/>
        <v>6.7328640277649852</v>
      </c>
      <c r="AT143" s="186">
        <f t="shared" si="74"/>
        <v>0</v>
      </c>
      <c r="AU143" s="186"/>
      <c r="AV143" s="187">
        <f t="shared" si="75"/>
        <v>0</v>
      </c>
      <c r="AW143" s="184" t="e">
        <f>+INDEX('DF Calcs'!E:E,MATCH(A143,'DF Calcs'!C:C,0))-AQ143</f>
        <v>#N/A</v>
      </c>
      <c r="BE143" s="188">
        <f t="shared" si="68"/>
        <v>0</v>
      </c>
      <c r="BG143" s="188">
        <f t="shared" si="69"/>
        <v>0</v>
      </c>
      <c r="BI143" s="188">
        <f t="shared" si="70"/>
        <v>0</v>
      </c>
    </row>
    <row r="144" spans="1:16382" s="151" customFormat="1" ht="12" customHeight="1">
      <c r="A144" s="148" t="s">
        <v>362</v>
      </c>
      <c r="B144" s="148" t="s">
        <v>363</v>
      </c>
      <c r="C144" s="181">
        <v>0</v>
      </c>
      <c r="D144" s="181">
        <v>0</v>
      </c>
      <c r="E144" s="181"/>
      <c r="F144" s="181"/>
      <c r="G144" s="153">
        <v>0</v>
      </c>
      <c r="H144" s="153">
        <v>0</v>
      </c>
      <c r="I144" s="153">
        <v>350</v>
      </c>
      <c r="J144" s="153">
        <v>0</v>
      </c>
      <c r="K144" s="153">
        <v>0</v>
      </c>
      <c r="L144" s="153">
        <v>0</v>
      </c>
      <c r="M144" s="153">
        <v>250</v>
      </c>
      <c r="N144" s="153">
        <v>200</v>
      </c>
      <c r="O144" s="153">
        <v>0</v>
      </c>
      <c r="P144" s="153">
        <v>0</v>
      </c>
      <c r="Q144" s="153">
        <v>0</v>
      </c>
      <c r="R144" s="153">
        <v>0</v>
      </c>
      <c r="S144" s="153">
        <v>800</v>
      </c>
      <c r="T144" s="181"/>
      <c r="U144" s="183">
        <f t="shared" si="56"/>
        <v>0</v>
      </c>
      <c r="V144" s="183">
        <f t="shared" si="57"/>
        <v>0</v>
      </c>
      <c r="W144" s="183">
        <f t="shared" si="58"/>
        <v>0</v>
      </c>
      <c r="X144" s="183">
        <f t="shared" si="59"/>
        <v>0</v>
      </c>
      <c r="Y144" s="183">
        <f t="shared" si="60"/>
        <v>0</v>
      </c>
      <c r="Z144" s="183">
        <f t="shared" si="61"/>
        <v>0</v>
      </c>
      <c r="AA144" s="183">
        <f t="shared" si="62"/>
        <v>0</v>
      </c>
      <c r="AB144" s="183">
        <f t="shared" si="63"/>
        <v>0</v>
      </c>
      <c r="AC144" s="183">
        <f t="shared" si="64"/>
        <v>0</v>
      </c>
      <c r="AD144" s="183">
        <f t="shared" si="65"/>
        <v>0</v>
      </c>
      <c r="AE144" s="183">
        <f t="shared" si="66"/>
        <v>0</v>
      </c>
      <c r="AF144" s="183">
        <f t="shared" si="67"/>
        <v>0</v>
      </c>
      <c r="AG144" s="183">
        <f t="shared" si="71"/>
        <v>0</v>
      </c>
      <c r="AH144" s="184">
        <f t="shared" si="72"/>
        <v>0</v>
      </c>
      <c r="AM144" s="150"/>
      <c r="AN144" s="180"/>
      <c r="AQ144" s="188">
        <v>0</v>
      </c>
      <c r="AS144" s="185"/>
      <c r="AT144" s="186"/>
      <c r="AU144" s="186"/>
      <c r="AV144" s="187"/>
      <c r="AW144" s="184" t="e">
        <f>+INDEX('DF Calcs'!E:E,MATCH(A144,'DF Calcs'!C:C,0))-AQ144</f>
        <v>#N/A</v>
      </c>
      <c r="BE144" s="188">
        <f t="shared" si="68"/>
        <v>0</v>
      </c>
      <c r="BG144" s="188">
        <f t="shared" si="69"/>
        <v>0</v>
      </c>
      <c r="BI144" s="188">
        <f t="shared" si="70"/>
        <v>0</v>
      </c>
    </row>
    <row r="145" spans="1:61" s="151" customFormat="1" ht="12" customHeight="1" thickBot="1">
      <c r="A145" s="189"/>
      <c r="B145" s="189"/>
      <c r="C145" s="181"/>
      <c r="D145" s="181"/>
      <c r="E145" s="181"/>
      <c r="F145" s="181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81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M145" s="150"/>
      <c r="AN145" s="180"/>
      <c r="AW145" s="184" t="e">
        <f>+INDEX('DF Calcs'!E:E,MATCH(A145,'DF Calcs'!C:C,0))-AQ145</f>
        <v>#N/A</v>
      </c>
      <c r="BE145" s="188">
        <f t="shared" si="68"/>
        <v>0</v>
      </c>
      <c r="BG145" s="188">
        <f t="shared" si="69"/>
        <v>0</v>
      </c>
      <c r="BI145" s="188">
        <f t="shared" si="70"/>
        <v>0</v>
      </c>
    </row>
    <row r="146" spans="1:61" s="151" customFormat="1" ht="12" customHeight="1" thickBot="1">
      <c r="A146" s="203"/>
      <c r="B146" s="191" t="s">
        <v>364</v>
      </c>
      <c r="C146" s="181"/>
      <c r="D146" s="181"/>
      <c r="E146" s="181"/>
      <c r="F146" s="181"/>
      <c r="G146" s="192">
        <v>524942.03</v>
      </c>
      <c r="H146" s="192">
        <v>571706.30499999993</v>
      </c>
      <c r="I146" s="192">
        <v>583157.18000000005</v>
      </c>
      <c r="J146" s="192">
        <v>581106.2000000003</v>
      </c>
      <c r="K146" s="192">
        <v>581896.02500000026</v>
      </c>
      <c r="L146" s="192">
        <v>581386.19499999995</v>
      </c>
      <c r="M146" s="192">
        <v>578562.27000000014</v>
      </c>
      <c r="N146" s="192">
        <v>570954.62500000012</v>
      </c>
      <c r="O146" s="192">
        <v>570794.80000000028</v>
      </c>
      <c r="P146" s="192">
        <v>563949.7000000003</v>
      </c>
      <c r="Q146" s="192">
        <v>563183.63500000024</v>
      </c>
      <c r="R146" s="192">
        <v>568859.12500000012</v>
      </c>
      <c r="S146" s="192">
        <v>6840498.089999998</v>
      </c>
      <c r="T146" s="181"/>
      <c r="U146" s="193">
        <f t="shared" ref="U146:AH146" si="76">SUM(U61:U100)</f>
        <v>8071.0754883953814</v>
      </c>
      <c r="V146" s="193">
        <f t="shared" si="76"/>
        <v>8876.4962968448945</v>
      </c>
      <c r="W146" s="193">
        <f t="shared" si="76"/>
        <v>8969.9397360367966</v>
      </c>
      <c r="X146" s="193">
        <f t="shared" si="76"/>
        <v>8937.4331582538216</v>
      </c>
      <c r="Y146" s="193">
        <f t="shared" si="76"/>
        <v>8944.9368494528935</v>
      </c>
      <c r="Z146" s="193">
        <f t="shared" si="76"/>
        <v>8913.3276076156253</v>
      </c>
      <c r="AA146" s="193">
        <f t="shared" si="76"/>
        <v>8828.1427023482465</v>
      </c>
      <c r="AB146" s="193">
        <f t="shared" si="76"/>
        <v>8699.0618683063276</v>
      </c>
      <c r="AC146" s="193">
        <f t="shared" si="76"/>
        <v>8683.0400533398388</v>
      </c>
      <c r="AD146" s="193">
        <f t="shared" si="76"/>
        <v>8577.8578212149168</v>
      </c>
      <c r="AE146" s="193">
        <f t="shared" si="76"/>
        <v>8582.4999614195731</v>
      </c>
      <c r="AF146" s="193">
        <f t="shared" si="76"/>
        <v>8546.8255627837098</v>
      </c>
      <c r="AG146" s="193">
        <f t="shared" si="76"/>
        <v>104630.63710601203</v>
      </c>
      <c r="AH146" s="193">
        <f t="shared" si="76"/>
        <v>8719.219758834337</v>
      </c>
      <c r="AM146" s="150"/>
      <c r="AN146" s="180"/>
      <c r="AR146" s="224" t="s">
        <v>118</v>
      </c>
      <c r="AT146" s="192">
        <f>SUM(AT61:AT144)</f>
        <v>7068857.6592662307</v>
      </c>
      <c r="AV146" s="192">
        <f>SUM(AV61:AV144)</f>
        <v>229159.56926622789</v>
      </c>
      <c r="BD146" s="192">
        <f t="shared" ref="BD146:BI146" si="77">SUM(BD61:BD144)</f>
        <v>4</v>
      </c>
      <c r="BE146" s="192">
        <f t="shared" si="77"/>
        <v>1512.3280945771471</v>
      </c>
      <c r="BF146" s="192">
        <f t="shared" si="77"/>
        <v>26</v>
      </c>
      <c r="BG146" s="192">
        <f t="shared" si="77"/>
        <v>6216.7826319062133</v>
      </c>
      <c r="BH146" s="192">
        <f t="shared" si="77"/>
        <v>0</v>
      </c>
      <c r="BI146" s="192">
        <f t="shared" si="77"/>
        <v>0</v>
      </c>
    </row>
    <row r="147" spans="1:61" s="151" customFormat="1" ht="12" customHeight="1">
      <c r="A147" s="203"/>
      <c r="C147" s="181"/>
      <c r="D147" s="181"/>
      <c r="E147" s="181"/>
      <c r="F147" s="181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81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M147" s="150"/>
      <c r="AN147" s="180"/>
      <c r="AO147" s="221"/>
      <c r="AP147" s="220" t="s">
        <v>666</v>
      </c>
      <c r="AQ147" s="222">
        <f>+SUM(AQ61:AQ108)</f>
        <v>10532.314368144767</v>
      </c>
      <c r="AR147" s="223">
        <f>+AQ147-'DF Calcs'!E64</f>
        <v>0.22681744177862129</v>
      </c>
      <c r="AS147" s="204"/>
      <c r="BE147" s="188">
        <f t="shared" ref="BE147:BE178" si="78">$AQ147*$BD147</f>
        <v>0</v>
      </c>
      <c r="BG147" s="188">
        <f t="shared" ref="BG147:BG178" si="79">$AQ147*$BF147</f>
        <v>0</v>
      </c>
      <c r="BI147" s="188">
        <f t="shared" ref="BI147:BI178" si="80">$AQ147*$BH147</f>
        <v>0</v>
      </c>
    </row>
    <row r="148" spans="1:61" ht="12" customHeight="1">
      <c r="A148" s="175" t="s">
        <v>365</v>
      </c>
      <c r="B148" s="175" t="s">
        <v>365</v>
      </c>
      <c r="C148" s="189"/>
      <c r="D148" s="189"/>
      <c r="E148" s="189"/>
      <c r="F148" s="189"/>
      <c r="T148" s="189"/>
      <c r="AM148" s="150"/>
      <c r="AN148" s="180"/>
      <c r="BE148" s="188">
        <f t="shared" si="78"/>
        <v>0</v>
      </c>
      <c r="BG148" s="188">
        <f t="shared" si="79"/>
        <v>0</v>
      </c>
      <c r="BI148" s="188">
        <f t="shared" si="80"/>
        <v>0</v>
      </c>
    </row>
    <row r="149" spans="1:61" ht="12" customHeight="1">
      <c r="A149" s="194"/>
      <c r="B149" s="194"/>
      <c r="C149" s="189"/>
      <c r="D149" s="189"/>
      <c r="E149" s="189"/>
      <c r="F149" s="189"/>
      <c r="T149" s="189"/>
      <c r="AM149" s="150"/>
      <c r="AN149" s="180"/>
      <c r="BE149" s="188">
        <f t="shared" si="78"/>
        <v>0</v>
      </c>
      <c r="BG149" s="188">
        <f t="shared" si="79"/>
        <v>0</v>
      </c>
      <c r="BI149" s="188">
        <f t="shared" si="80"/>
        <v>0</v>
      </c>
    </row>
    <row r="150" spans="1:61" ht="12" customHeight="1">
      <c r="A150" s="162" t="s">
        <v>366</v>
      </c>
      <c r="B150" s="162" t="s">
        <v>366</v>
      </c>
      <c r="C150" s="189"/>
      <c r="D150" s="189"/>
      <c r="E150" s="189"/>
      <c r="F150" s="189"/>
      <c r="T150" s="189"/>
      <c r="AM150" s="150"/>
      <c r="AN150" s="180"/>
      <c r="BE150" s="188">
        <f t="shared" si="78"/>
        <v>0</v>
      </c>
      <c r="BG150" s="188">
        <f t="shared" si="79"/>
        <v>0</v>
      </c>
      <c r="BI150" s="188">
        <f t="shared" si="80"/>
        <v>0</v>
      </c>
    </row>
    <row r="151" spans="1:61" ht="12" customHeight="1">
      <c r="A151" s="148" t="s">
        <v>367</v>
      </c>
      <c r="B151" s="148" t="s">
        <v>368</v>
      </c>
      <c r="C151" s="181">
        <v>93.02</v>
      </c>
      <c r="D151" s="181">
        <v>93.58</v>
      </c>
      <c r="E151" s="189"/>
      <c r="F151" s="189"/>
      <c r="G151" s="153">
        <v>22296.01</v>
      </c>
      <c r="H151" s="153">
        <v>20488.54</v>
      </c>
      <c r="I151" s="153">
        <v>19223.27</v>
      </c>
      <c r="J151" s="153">
        <v>17939.919999999998</v>
      </c>
      <c r="K151" s="153">
        <v>17003.25</v>
      </c>
      <c r="L151" s="153">
        <v>15794.36</v>
      </c>
      <c r="M151" s="153">
        <v>15893.420000000002</v>
      </c>
      <c r="N151" s="153">
        <v>15513.19</v>
      </c>
      <c r="O151" s="153">
        <v>14865.16</v>
      </c>
      <c r="P151" s="153">
        <v>11402.7</v>
      </c>
      <c r="Q151" s="153">
        <v>13641.59</v>
      </c>
      <c r="R151" s="153">
        <v>16441.96</v>
      </c>
      <c r="S151" s="153">
        <v>200503.37</v>
      </c>
      <c r="T151" s="189"/>
      <c r="U151" s="183">
        <f t="shared" ref="U151:U167" si="81">G151/$C151</f>
        <v>239.69049666738334</v>
      </c>
      <c r="V151" s="183">
        <f t="shared" ref="V151:V167" si="82">H151/$C151</f>
        <v>220.25951408299292</v>
      </c>
      <c r="W151" s="183">
        <f t="shared" ref="W151:W167" si="83">I151/$C151</f>
        <v>206.65738550849281</v>
      </c>
      <c r="X151" s="183">
        <f t="shared" ref="X151:X167" si="84">J151/$C151</f>
        <v>192.86089013115458</v>
      </c>
      <c r="Y151" s="183">
        <f t="shared" ref="Y151:Y167" si="85">K151/$C151</f>
        <v>182.79133519673189</v>
      </c>
      <c r="Z151" s="183">
        <f t="shared" ref="Z151:Z167" si="86">L151/$D151</f>
        <v>168.77922633041248</v>
      </c>
      <c r="AA151" s="183">
        <f t="shared" ref="AA151:AA167" si="87">M151/$D151</f>
        <v>169.83778585167772</v>
      </c>
      <c r="AB151" s="183">
        <f t="shared" ref="AB151:AB167" si="88">N151/$D151</f>
        <v>165.77463133148109</v>
      </c>
      <c r="AC151" s="183">
        <f t="shared" ref="AC151:AC167" si="89">O151/$D151</f>
        <v>158.84975422098739</v>
      </c>
      <c r="AD151" s="183">
        <f t="shared" ref="AD151:AD167" si="90">P151/$D151</f>
        <v>121.84975422098741</v>
      </c>
      <c r="AE151" s="183">
        <f t="shared" ref="AE151:AE167" si="91">Q151/$D151</f>
        <v>145.77463133148109</v>
      </c>
      <c r="AF151" s="183">
        <f t="shared" ref="AF151:AF167" si="92">R151/$D151</f>
        <v>175.69950844197479</v>
      </c>
      <c r="AG151" s="183">
        <f t="shared" ref="AG151:AG177" si="93">+SUM(U151:AF151)</f>
        <v>2148.8249133157578</v>
      </c>
      <c r="AH151" s="184">
        <f t="shared" ref="AH151:AH177" si="94">SUM(U151:AF151)/12</f>
        <v>179.06874277631314</v>
      </c>
      <c r="AM151" s="150"/>
      <c r="AN151" s="180"/>
      <c r="AQ151" s="188">
        <v>179.06874277631314</v>
      </c>
      <c r="AS151" s="185">
        <f t="shared" ref="AS151:AS177" si="95">D151*(1+$BA$3)</f>
        <v>99.066260333057755</v>
      </c>
      <c r="AT151" s="186">
        <f t="shared" ref="AT151:AT167" si="96">AQ151*AS151*12</f>
        <v>212876.04827269912</v>
      </c>
      <c r="AU151" s="186"/>
      <c r="AV151" s="187">
        <f t="shared" ref="AV151:AV177" si="97">AT151+AU151-S151</f>
        <v>12372.678272699122</v>
      </c>
      <c r="BE151" s="188">
        <f t="shared" si="78"/>
        <v>0</v>
      </c>
      <c r="BG151" s="188">
        <f t="shared" si="79"/>
        <v>0</v>
      </c>
      <c r="BI151" s="188">
        <f t="shared" si="80"/>
        <v>0</v>
      </c>
    </row>
    <row r="152" spans="1:61" ht="12" customHeight="1">
      <c r="A152" s="148" t="s">
        <v>369</v>
      </c>
      <c r="B152" s="148" t="s">
        <v>370</v>
      </c>
      <c r="C152" s="181">
        <v>104.26</v>
      </c>
      <c r="D152" s="181">
        <v>104.89</v>
      </c>
      <c r="E152" s="189"/>
      <c r="F152" s="189"/>
      <c r="G152" s="153">
        <v>50288.32</v>
      </c>
      <c r="H152" s="153">
        <v>48938.7</v>
      </c>
      <c r="I152" s="153">
        <v>53279.600000000006</v>
      </c>
      <c r="J152" s="153">
        <v>50044.800000000003</v>
      </c>
      <c r="K152" s="153">
        <v>49940.54</v>
      </c>
      <c r="L152" s="153">
        <v>52222.82</v>
      </c>
      <c r="M152" s="153">
        <v>48563.1</v>
      </c>
      <c r="N152" s="153">
        <v>45733.78</v>
      </c>
      <c r="O152" s="153">
        <v>38075.070000000007</v>
      </c>
      <c r="P152" s="153">
        <v>33145.24</v>
      </c>
      <c r="Q152" s="153">
        <v>40164.979999999996</v>
      </c>
      <c r="R152" s="153">
        <v>46885.83</v>
      </c>
      <c r="S152" s="153">
        <v>557282.77999999991</v>
      </c>
      <c r="T152" s="189"/>
      <c r="U152" s="183">
        <f t="shared" si="81"/>
        <v>482.33569921350465</v>
      </c>
      <c r="V152" s="183">
        <f t="shared" si="82"/>
        <v>469.39094571264144</v>
      </c>
      <c r="W152" s="183">
        <f t="shared" si="83"/>
        <v>511.02628045271439</v>
      </c>
      <c r="X152" s="183">
        <f t="shared" si="84"/>
        <v>480</v>
      </c>
      <c r="Y152" s="183">
        <f t="shared" si="85"/>
        <v>479</v>
      </c>
      <c r="Z152" s="183">
        <f t="shared" si="86"/>
        <v>497.88178091333776</v>
      </c>
      <c r="AA152" s="183">
        <f t="shared" si="87"/>
        <v>462.99075221660786</v>
      </c>
      <c r="AB152" s="183">
        <f t="shared" si="88"/>
        <v>436.01658880732197</v>
      </c>
      <c r="AC152" s="183">
        <f t="shared" si="89"/>
        <v>363.00000000000006</v>
      </c>
      <c r="AD152" s="183">
        <f t="shared" si="90"/>
        <v>316</v>
      </c>
      <c r="AE152" s="183">
        <f t="shared" si="91"/>
        <v>382.92477833921248</v>
      </c>
      <c r="AF152" s="183">
        <f t="shared" si="92"/>
        <v>447</v>
      </c>
      <c r="AG152" s="183">
        <f t="shared" si="93"/>
        <v>5327.5668256553417</v>
      </c>
      <c r="AH152" s="184">
        <f t="shared" si="94"/>
        <v>443.96390213794513</v>
      </c>
      <c r="AK152" s="180"/>
      <c r="AM152" s="150"/>
      <c r="AN152" s="180"/>
      <c r="AQ152" s="188">
        <v>443.96390213794513</v>
      </c>
      <c r="AS152" s="185">
        <f t="shared" si="95"/>
        <v>111.03932513714926</v>
      </c>
      <c r="AT152" s="186">
        <f t="shared" si="96"/>
        <v>591569.42494383373</v>
      </c>
      <c r="AU152" s="186"/>
      <c r="AV152" s="187">
        <f t="shared" si="97"/>
        <v>34286.644943833817</v>
      </c>
      <c r="BE152" s="188">
        <f t="shared" si="78"/>
        <v>0</v>
      </c>
      <c r="BG152" s="188">
        <f t="shared" si="79"/>
        <v>0</v>
      </c>
      <c r="BI152" s="188">
        <f t="shared" si="80"/>
        <v>0</v>
      </c>
    </row>
    <row r="153" spans="1:61" ht="12" customHeight="1">
      <c r="A153" s="148" t="s">
        <v>371</v>
      </c>
      <c r="B153" s="148" t="s">
        <v>372</v>
      </c>
      <c r="C153" s="181">
        <v>128.15</v>
      </c>
      <c r="D153" s="181">
        <v>128.91999999999999</v>
      </c>
      <c r="E153" s="189"/>
      <c r="F153" s="189"/>
      <c r="G153" s="153">
        <v>34474.65</v>
      </c>
      <c r="H153" s="153">
        <v>36700.160000000003</v>
      </c>
      <c r="I153" s="153">
        <v>41857.39</v>
      </c>
      <c r="J153" s="153">
        <v>38870.07</v>
      </c>
      <c r="K153" s="153">
        <v>34364.509999999995</v>
      </c>
      <c r="L153" s="153">
        <v>37080.629999999997</v>
      </c>
      <c r="M153" s="153">
        <v>34901.4</v>
      </c>
      <c r="N153" s="153">
        <v>31550.25</v>
      </c>
      <c r="O153" s="153">
        <v>29596.91</v>
      </c>
      <c r="P153" s="153">
        <v>25595.97</v>
      </c>
      <c r="Q153" s="153">
        <v>29627.64</v>
      </c>
      <c r="R153" s="153">
        <v>35635.919999999998</v>
      </c>
      <c r="S153" s="153">
        <v>410255.49999999994</v>
      </c>
      <c r="T153" s="189"/>
      <c r="U153" s="183">
        <f t="shared" si="81"/>
        <v>269.01794771751855</v>
      </c>
      <c r="V153" s="183">
        <f t="shared" si="82"/>
        <v>286.38439328911431</v>
      </c>
      <c r="W153" s="183">
        <f t="shared" si="83"/>
        <v>326.62809207959418</v>
      </c>
      <c r="X153" s="183">
        <f t="shared" si="84"/>
        <v>303.31697229808816</v>
      </c>
      <c r="Y153" s="183">
        <f t="shared" si="85"/>
        <v>268.15848614904405</v>
      </c>
      <c r="Z153" s="183">
        <f t="shared" si="86"/>
        <v>287.62511635122559</v>
      </c>
      <c r="AA153" s="183">
        <f t="shared" si="87"/>
        <v>270.72137759851074</v>
      </c>
      <c r="AB153" s="183">
        <f t="shared" si="88"/>
        <v>244.72735029475646</v>
      </c>
      <c r="AC153" s="183">
        <f t="shared" si="89"/>
        <v>229.57578343158551</v>
      </c>
      <c r="AD153" s="183">
        <f t="shared" si="90"/>
        <v>198.54149860378533</v>
      </c>
      <c r="AE153" s="183">
        <f t="shared" si="91"/>
        <v>229.81414830902887</v>
      </c>
      <c r="AF153" s="183">
        <f t="shared" si="92"/>
        <v>276.41886441203849</v>
      </c>
      <c r="AG153" s="183">
        <f t="shared" si="93"/>
        <v>3190.9300305342908</v>
      </c>
      <c r="AH153" s="184">
        <f t="shared" si="94"/>
        <v>265.91083587785755</v>
      </c>
      <c r="AK153" s="180"/>
      <c r="AM153" s="150"/>
      <c r="AN153" s="180"/>
      <c r="AQ153" s="188">
        <v>265.91083587785755</v>
      </c>
      <c r="AS153" s="185">
        <f t="shared" si="95"/>
        <v>136.47811799677072</v>
      </c>
      <c r="AT153" s="186">
        <f t="shared" si="96"/>
        <v>435492.12522669812</v>
      </c>
      <c r="AU153" s="186"/>
      <c r="AV153" s="187">
        <f t="shared" si="97"/>
        <v>25236.625226698176</v>
      </c>
      <c r="BE153" s="188">
        <f t="shared" si="78"/>
        <v>0</v>
      </c>
      <c r="BG153" s="188">
        <f t="shared" si="79"/>
        <v>0</v>
      </c>
      <c r="BI153" s="188">
        <f t="shared" si="80"/>
        <v>0</v>
      </c>
    </row>
    <row r="154" spans="1:61" ht="12" customHeight="1">
      <c r="A154" s="148" t="s">
        <v>373</v>
      </c>
      <c r="B154" s="148" t="s">
        <v>374</v>
      </c>
      <c r="C154" s="181">
        <v>128.15</v>
      </c>
      <c r="D154" s="181">
        <v>128.91999999999999</v>
      </c>
      <c r="E154" s="189"/>
      <c r="F154" s="189"/>
      <c r="G154" s="153">
        <v>1554.28</v>
      </c>
      <c r="H154" s="153">
        <v>1922.25</v>
      </c>
      <c r="I154" s="153">
        <v>1153.3499999999999</v>
      </c>
      <c r="J154" s="153">
        <v>768.9</v>
      </c>
      <c r="K154" s="153">
        <v>1794.1</v>
      </c>
      <c r="L154" s="153">
        <v>386.76</v>
      </c>
      <c r="M154" s="153">
        <v>3738.68</v>
      </c>
      <c r="N154" s="153">
        <v>1160.28</v>
      </c>
      <c r="O154" s="153">
        <v>1031.3599999999999</v>
      </c>
      <c r="P154" s="153">
        <v>128.91999999999999</v>
      </c>
      <c r="Q154" s="153">
        <v>386.76</v>
      </c>
      <c r="R154" s="153">
        <v>1804.88</v>
      </c>
      <c r="S154" s="153">
        <v>15830.52</v>
      </c>
      <c r="T154" s="189"/>
      <c r="U154" s="183">
        <f t="shared" si="81"/>
        <v>12.12859929769801</v>
      </c>
      <c r="V154" s="183">
        <f t="shared" si="82"/>
        <v>15</v>
      </c>
      <c r="W154" s="183">
        <f t="shared" si="83"/>
        <v>8.9999999999999982</v>
      </c>
      <c r="X154" s="183">
        <f t="shared" si="84"/>
        <v>6</v>
      </c>
      <c r="Y154" s="183">
        <f t="shared" si="85"/>
        <v>13.999999999999998</v>
      </c>
      <c r="Z154" s="183">
        <f t="shared" si="86"/>
        <v>3</v>
      </c>
      <c r="AA154" s="183">
        <f t="shared" si="87"/>
        <v>29</v>
      </c>
      <c r="AB154" s="183">
        <f t="shared" si="88"/>
        <v>9</v>
      </c>
      <c r="AC154" s="183">
        <f t="shared" si="89"/>
        <v>8</v>
      </c>
      <c r="AD154" s="183">
        <f t="shared" si="90"/>
        <v>1</v>
      </c>
      <c r="AE154" s="183">
        <f t="shared" si="91"/>
        <v>3</v>
      </c>
      <c r="AF154" s="183">
        <f t="shared" si="92"/>
        <v>14.000000000000002</v>
      </c>
      <c r="AG154" s="183">
        <f t="shared" si="93"/>
        <v>123.128599297698</v>
      </c>
      <c r="AH154" s="184">
        <f t="shared" si="94"/>
        <v>10.2607166081415</v>
      </c>
      <c r="AK154" s="180"/>
      <c r="AM154" s="150"/>
      <c r="AN154" s="180"/>
      <c r="AQ154" s="188">
        <v>10.2607166081415</v>
      </c>
      <c r="AS154" s="185">
        <f t="shared" si="95"/>
        <v>136.47811799677072</v>
      </c>
      <c r="AT154" s="186">
        <f t="shared" si="96"/>
        <v>16804.359503728327</v>
      </c>
      <c r="AU154" s="186"/>
      <c r="AV154" s="187">
        <f t="shared" si="97"/>
        <v>973.83950372832624</v>
      </c>
      <c r="BE154" s="188">
        <f t="shared" si="78"/>
        <v>0</v>
      </c>
      <c r="BG154" s="188">
        <f t="shared" si="79"/>
        <v>0</v>
      </c>
      <c r="BI154" s="188">
        <f t="shared" si="80"/>
        <v>0</v>
      </c>
    </row>
    <row r="155" spans="1:61" ht="12" customHeight="1">
      <c r="A155" s="148" t="s">
        <v>375</v>
      </c>
      <c r="B155" s="148" t="s">
        <v>376</v>
      </c>
      <c r="C155" s="181">
        <v>159.53</v>
      </c>
      <c r="D155" s="181">
        <v>160.49</v>
      </c>
      <c r="E155" s="189"/>
      <c r="F155" s="189"/>
      <c r="G155" s="153">
        <v>893.04</v>
      </c>
      <c r="H155" s="153">
        <v>797.65</v>
      </c>
      <c r="I155" s="153">
        <v>1276.24</v>
      </c>
      <c r="J155" s="153">
        <v>957.18</v>
      </c>
      <c r="K155" s="153">
        <v>638.12</v>
      </c>
      <c r="L155" s="153">
        <v>802.45</v>
      </c>
      <c r="M155" s="153">
        <v>962.94</v>
      </c>
      <c r="N155" s="153">
        <v>962.94</v>
      </c>
      <c r="O155" s="153">
        <v>802.45</v>
      </c>
      <c r="P155" s="153">
        <v>802.45</v>
      </c>
      <c r="Q155" s="153">
        <v>802.45</v>
      </c>
      <c r="R155" s="153">
        <v>1123.43</v>
      </c>
      <c r="S155" s="153">
        <v>10821.340000000002</v>
      </c>
      <c r="T155" s="189"/>
      <c r="U155" s="183">
        <f t="shared" si="81"/>
        <v>5.5979439603836267</v>
      </c>
      <c r="V155" s="183">
        <f t="shared" si="82"/>
        <v>5</v>
      </c>
      <c r="W155" s="183">
        <f t="shared" si="83"/>
        <v>8</v>
      </c>
      <c r="X155" s="183">
        <f t="shared" si="84"/>
        <v>6</v>
      </c>
      <c r="Y155" s="183">
        <f t="shared" si="85"/>
        <v>4</v>
      </c>
      <c r="Z155" s="183">
        <f t="shared" si="86"/>
        <v>5</v>
      </c>
      <c r="AA155" s="183">
        <f t="shared" si="87"/>
        <v>6</v>
      </c>
      <c r="AB155" s="183">
        <f t="shared" si="88"/>
        <v>6</v>
      </c>
      <c r="AC155" s="183">
        <f t="shared" si="89"/>
        <v>5</v>
      </c>
      <c r="AD155" s="183">
        <f t="shared" si="90"/>
        <v>5</v>
      </c>
      <c r="AE155" s="183">
        <f t="shared" si="91"/>
        <v>5</v>
      </c>
      <c r="AF155" s="183">
        <f t="shared" si="92"/>
        <v>7</v>
      </c>
      <c r="AG155" s="183">
        <f t="shared" si="93"/>
        <v>67.597943960383631</v>
      </c>
      <c r="AH155" s="184">
        <f t="shared" si="94"/>
        <v>5.6331619966986359</v>
      </c>
      <c r="AK155" s="180"/>
      <c r="AM155" s="150"/>
      <c r="AN155" s="180"/>
      <c r="AQ155" s="188">
        <v>5.6331619966986359</v>
      </c>
      <c r="AS155" s="185">
        <f t="shared" si="95"/>
        <v>169.89895405911989</v>
      </c>
      <c r="AT155" s="186">
        <f t="shared" si="96"/>
        <v>11484.81997541618</v>
      </c>
      <c r="AU155" s="186"/>
      <c r="AV155" s="187">
        <f t="shared" si="97"/>
        <v>663.47997541617769</v>
      </c>
      <c r="BE155" s="188">
        <f t="shared" si="78"/>
        <v>0</v>
      </c>
      <c r="BG155" s="188">
        <f t="shared" si="79"/>
        <v>0</v>
      </c>
      <c r="BI155" s="188">
        <f t="shared" si="80"/>
        <v>0</v>
      </c>
    </row>
    <row r="156" spans="1:61" ht="12" customHeight="1">
      <c r="A156" s="148" t="s">
        <v>377</v>
      </c>
      <c r="B156" s="148" t="s">
        <v>378</v>
      </c>
      <c r="C156" s="181">
        <v>166.04</v>
      </c>
      <c r="D156" s="181">
        <v>167.04</v>
      </c>
      <c r="E156" s="189"/>
      <c r="F156" s="189"/>
      <c r="G156" s="153">
        <v>4186.79</v>
      </c>
      <c r="H156" s="153">
        <v>3652.8799999999997</v>
      </c>
      <c r="I156" s="153">
        <v>4310.13</v>
      </c>
      <c r="J156" s="153">
        <v>4476.17</v>
      </c>
      <c r="K156" s="153">
        <v>3479.93</v>
      </c>
      <c r="L156" s="153">
        <v>4674.12</v>
      </c>
      <c r="M156" s="153">
        <v>4000.05</v>
      </c>
      <c r="N156" s="153">
        <v>4335.13</v>
      </c>
      <c r="O156" s="153">
        <v>4335.13</v>
      </c>
      <c r="P156" s="153">
        <v>4008.96</v>
      </c>
      <c r="Q156" s="153">
        <v>3499.93</v>
      </c>
      <c r="R156" s="153">
        <v>3834.01</v>
      </c>
      <c r="S156" s="153">
        <v>48793.229999999996</v>
      </c>
      <c r="T156" s="189"/>
      <c r="U156" s="183">
        <f t="shared" si="81"/>
        <v>25.215550469766324</v>
      </c>
      <c r="V156" s="183">
        <f t="shared" si="82"/>
        <v>22</v>
      </c>
      <c r="W156" s="183">
        <f t="shared" si="83"/>
        <v>25.958383522042883</v>
      </c>
      <c r="X156" s="183">
        <f t="shared" si="84"/>
        <v>26.958383522042883</v>
      </c>
      <c r="Y156" s="183">
        <f t="shared" si="85"/>
        <v>20.95838352204288</v>
      </c>
      <c r="Z156" s="183">
        <f t="shared" si="86"/>
        <v>27.982040229885058</v>
      </c>
      <c r="AA156" s="183">
        <f t="shared" si="87"/>
        <v>23.946659482758623</v>
      </c>
      <c r="AB156" s="183">
        <f t="shared" si="88"/>
        <v>25.952646072796938</v>
      </c>
      <c r="AC156" s="183">
        <f t="shared" si="89"/>
        <v>25.952646072796938</v>
      </c>
      <c r="AD156" s="183">
        <f t="shared" si="90"/>
        <v>24</v>
      </c>
      <c r="AE156" s="183">
        <f t="shared" si="91"/>
        <v>20.952646072796934</v>
      </c>
      <c r="AF156" s="183">
        <f t="shared" si="92"/>
        <v>22.952646072796938</v>
      </c>
      <c r="AG156" s="183">
        <f t="shared" si="93"/>
        <v>292.82998503972641</v>
      </c>
      <c r="AH156" s="184">
        <f t="shared" si="94"/>
        <v>24.402498753310535</v>
      </c>
      <c r="AK156" s="180"/>
      <c r="AM156" s="150"/>
      <c r="AN156" s="180"/>
      <c r="AQ156" s="188">
        <v>24.402498753310535</v>
      </c>
      <c r="AS156" s="185">
        <f t="shared" si="95"/>
        <v>176.83295710658226</v>
      </c>
      <c r="AT156" s="186">
        <f t="shared" si="96"/>
        <v>51781.992184051065</v>
      </c>
      <c r="AU156" s="186"/>
      <c r="AV156" s="187">
        <f t="shared" si="97"/>
        <v>2988.7621840510692</v>
      </c>
      <c r="BE156" s="188">
        <f t="shared" si="78"/>
        <v>0</v>
      </c>
      <c r="BG156" s="188">
        <f t="shared" si="79"/>
        <v>0</v>
      </c>
      <c r="BI156" s="188">
        <f t="shared" si="80"/>
        <v>0</v>
      </c>
    </row>
    <row r="157" spans="1:61" ht="12" customHeight="1">
      <c r="A157" s="148" t="s">
        <v>379</v>
      </c>
      <c r="B157" s="148" t="s">
        <v>380</v>
      </c>
      <c r="C157" s="181">
        <v>181.87</v>
      </c>
      <c r="D157" s="181">
        <v>182.97</v>
      </c>
      <c r="E157" s="189"/>
      <c r="F157" s="189"/>
      <c r="G157" s="153">
        <v>4072.32</v>
      </c>
      <c r="H157" s="153">
        <v>4171.28</v>
      </c>
      <c r="I157" s="153">
        <v>5055.79</v>
      </c>
      <c r="J157" s="153">
        <v>4546.75</v>
      </c>
      <c r="K157" s="153">
        <v>4910.49</v>
      </c>
      <c r="L157" s="153">
        <v>5299.53</v>
      </c>
      <c r="M157" s="153">
        <v>4751.72</v>
      </c>
      <c r="N157" s="153">
        <v>4751.72</v>
      </c>
      <c r="O157" s="153">
        <v>3837.97</v>
      </c>
      <c r="P157" s="153">
        <v>4935.79</v>
      </c>
      <c r="Q157" s="153">
        <v>4751.72</v>
      </c>
      <c r="R157" s="153">
        <v>5666.57</v>
      </c>
      <c r="S157" s="153">
        <v>56751.65</v>
      </c>
      <c r="T157" s="189"/>
      <c r="U157" s="183">
        <f t="shared" si="81"/>
        <v>22.391378457139716</v>
      </c>
      <c r="V157" s="183">
        <f t="shared" si="82"/>
        <v>22.935503381536261</v>
      </c>
      <c r="W157" s="183">
        <f t="shared" si="83"/>
        <v>27.798922307142462</v>
      </c>
      <c r="X157" s="183">
        <f t="shared" si="84"/>
        <v>25</v>
      </c>
      <c r="Y157" s="183">
        <f t="shared" si="85"/>
        <v>26.999999999999996</v>
      </c>
      <c r="Z157" s="183">
        <f t="shared" si="86"/>
        <v>28.963928512870961</v>
      </c>
      <c r="AA157" s="183">
        <f t="shared" si="87"/>
        <v>25.969940427392469</v>
      </c>
      <c r="AB157" s="183">
        <f t="shared" si="88"/>
        <v>25.969940427392469</v>
      </c>
      <c r="AC157" s="183">
        <f t="shared" si="89"/>
        <v>20.975952341913974</v>
      </c>
      <c r="AD157" s="183">
        <f t="shared" si="90"/>
        <v>26.975952341913974</v>
      </c>
      <c r="AE157" s="183">
        <f t="shared" si="91"/>
        <v>25.969940427392469</v>
      </c>
      <c r="AF157" s="183">
        <f t="shared" si="92"/>
        <v>30.969940427392466</v>
      </c>
      <c r="AG157" s="183">
        <f t="shared" si="93"/>
        <v>310.92139905208722</v>
      </c>
      <c r="AH157" s="184">
        <f t="shared" si="94"/>
        <v>25.910116587673937</v>
      </c>
      <c r="AK157" s="180"/>
      <c r="AM157" s="150"/>
      <c r="AN157" s="180"/>
      <c r="AQ157" s="188">
        <v>25.910116587673937</v>
      </c>
      <c r="AS157" s="185">
        <f t="shared" si="95"/>
        <v>193.6968759685785</v>
      </c>
      <c r="AT157" s="186">
        <f t="shared" si="96"/>
        <v>60224.50366816904</v>
      </c>
      <c r="AU157" s="186"/>
      <c r="AV157" s="187">
        <f t="shared" si="97"/>
        <v>3472.8536681690384</v>
      </c>
      <c r="BE157" s="188">
        <f t="shared" si="78"/>
        <v>0</v>
      </c>
      <c r="BG157" s="188">
        <f t="shared" si="79"/>
        <v>0</v>
      </c>
      <c r="BI157" s="188">
        <f t="shared" si="80"/>
        <v>0</v>
      </c>
    </row>
    <row r="158" spans="1:61" ht="12" customHeight="1">
      <c r="A158" s="148" t="s">
        <v>381</v>
      </c>
      <c r="B158" s="148" t="s">
        <v>382</v>
      </c>
      <c r="C158" s="181">
        <v>196.97</v>
      </c>
      <c r="D158" s="181">
        <v>198.16</v>
      </c>
      <c r="E158" s="189"/>
      <c r="F158" s="189"/>
      <c r="G158" s="153">
        <v>4225.18</v>
      </c>
      <c r="H158" s="153">
        <v>4265.3</v>
      </c>
      <c r="I158" s="153">
        <v>4305.92</v>
      </c>
      <c r="J158" s="153">
        <v>4489.18</v>
      </c>
      <c r="K158" s="153">
        <v>4305.92</v>
      </c>
      <c r="L158" s="153">
        <v>4129.1799999999994</v>
      </c>
      <c r="M158" s="153">
        <v>4329.7199999999993</v>
      </c>
      <c r="N158" s="153">
        <v>3918.4999999999995</v>
      </c>
      <c r="O158" s="153">
        <v>4527.88</v>
      </c>
      <c r="P158" s="153">
        <v>3522.18</v>
      </c>
      <c r="Q158" s="153">
        <v>4314.82</v>
      </c>
      <c r="R158" s="153">
        <v>4512.9799999999996</v>
      </c>
      <c r="S158" s="153">
        <v>50846.759999999995</v>
      </c>
      <c r="T158" s="189"/>
      <c r="U158" s="183">
        <f t="shared" si="81"/>
        <v>21.450880844798704</v>
      </c>
      <c r="V158" s="183">
        <f t="shared" si="82"/>
        <v>21.654566685282024</v>
      </c>
      <c r="W158" s="183">
        <f t="shared" si="83"/>
        <v>21.860790983398488</v>
      </c>
      <c r="X158" s="183">
        <f t="shared" si="84"/>
        <v>22.791186475097732</v>
      </c>
      <c r="Y158" s="183">
        <f t="shared" si="85"/>
        <v>21.860790983398488</v>
      </c>
      <c r="Z158" s="183">
        <f t="shared" si="86"/>
        <v>20.837605974969719</v>
      </c>
      <c r="AA158" s="183">
        <f t="shared" si="87"/>
        <v>21.849616471538148</v>
      </c>
      <c r="AB158" s="183">
        <f t="shared" si="88"/>
        <v>19.774424707307226</v>
      </c>
      <c r="AC158" s="183">
        <f t="shared" si="89"/>
        <v>22.849616471538152</v>
      </c>
      <c r="AD158" s="183">
        <f t="shared" si="90"/>
        <v>17.774424707307226</v>
      </c>
      <c r="AE158" s="183">
        <f t="shared" si="91"/>
        <v>21.774424707307226</v>
      </c>
      <c r="AF158" s="183">
        <f t="shared" si="92"/>
        <v>22.774424707307226</v>
      </c>
      <c r="AG158" s="183">
        <f t="shared" si="93"/>
        <v>257.25275371925034</v>
      </c>
      <c r="AH158" s="184">
        <f t="shared" si="94"/>
        <v>21.437729476604193</v>
      </c>
      <c r="AK158" s="180"/>
      <c r="AM158" s="150"/>
      <c r="AN158" s="180"/>
      <c r="AQ158" s="188">
        <v>21.437729476604193</v>
      </c>
      <c r="AS158" s="185">
        <f t="shared" si="95"/>
        <v>209.77741128017445</v>
      </c>
      <c r="AT158" s="186">
        <f t="shared" si="96"/>
        <v>53965.816719920607</v>
      </c>
      <c r="AU158" s="186"/>
      <c r="AV158" s="187">
        <f t="shared" si="97"/>
        <v>3119.0567199206125</v>
      </c>
      <c r="BE158" s="188">
        <f t="shared" si="78"/>
        <v>0</v>
      </c>
      <c r="BG158" s="188">
        <f t="shared" si="79"/>
        <v>0</v>
      </c>
      <c r="BI158" s="188">
        <f t="shared" si="80"/>
        <v>0</v>
      </c>
    </row>
    <row r="159" spans="1:61" ht="12" customHeight="1">
      <c r="A159" s="148" t="s">
        <v>383</v>
      </c>
      <c r="B159" s="148" t="s">
        <v>384</v>
      </c>
      <c r="C159" s="181">
        <v>234.75</v>
      </c>
      <c r="D159" s="181">
        <v>236.17</v>
      </c>
      <c r="E159" s="189"/>
      <c r="F159" s="189"/>
      <c r="G159" s="153">
        <v>437.44</v>
      </c>
      <c r="H159" s="153">
        <v>687.92</v>
      </c>
      <c r="I159" s="153">
        <v>1392.17</v>
      </c>
      <c r="J159" s="153">
        <v>1626.92</v>
      </c>
      <c r="K159" s="153">
        <v>2565.92</v>
      </c>
      <c r="L159" s="153">
        <v>2578.6999999999998</v>
      </c>
      <c r="M159" s="153">
        <v>2107.7800000000002</v>
      </c>
      <c r="N159" s="153">
        <v>2780.79</v>
      </c>
      <c r="O159" s="153">
        <v>2090.0300000000002</v>
      </c>
      <c r="P159" s="153">
        <v>1871.61</v>
      </c>
      <c r="Q159" s="153">
        <v>1145.3499999999999</v>
      </c>
      <c r="R159" s="153">
        <v>690.76</v>
      </c>
      <c r="S159" s="153">
        <v>19975.389999999996</v>
      </c>
      <c r="T159" s="189"/>
      <c r="U159" s="183">
        <f t="shared" si="81"/>
        <v>1.8634291799787008</v>
      </c>
      <c r="V159" s="183">
        <f t="shared" si="82"/>
        <v>2.9304366347177848</v>
      </c>
      <c r="W159" s="183">
        <f t="shared" si="83"/>
        <v>5.9304366347177853</v>
      </c>
      <c r="X159" s="183">
        <f t="shared" si="84"/>
        <v>6.9304366347177853</v>
      </c>
      <c r="Y159" s="183">
        <f t="shared" si="85"/>
        <v>10.930436634717784</v>
      </c>
      <c r="Z159" s="183">
        <f t="shared" si="86"/>
        <v>10.918829656603293</v>
      </c>
      <c r="AA159" s="183">
        <f t="shared" si="87"/>
        <v>8.924842274632681</v>
      </c>
      <c r="AB159" s="183">
        <f t="shared" si="88"/>
        <v>11.774526823898039</v>
      </c>
      <c r="AC159" s="183">
        <f t="shared" si="89"/>
        <v>8.8496845492653602</v>
      </c>
      <c r="AD159" s="183">
        <f t="shared" si="90"/>
        <v>7.9248422746326801</v>
      </c>
      <c r="AE159" s="183">
        <f t="shared" si="91"/>
        <v>4.8496845492653593</v>
      </c>
      <c r="AF159" s="183">
        <f t="shared" si="92"/>
        <v>2.9248422746326801</v>
      </c>
      <c r="AG159" s="183">
        <f t="shared" si="93"/>
        <v>84.752428121779943</v>
      </c>
      <c r="AH159" s="184">
        <f t="shared" si="94"/>
        <v>7.0627023434816616</v>
      </c>
      <c r="AK159" s="180"/>
      <c r="AM159" s="150"/>
      <c r="AN159" s="180"/>
      <c r="AQ159" s="188">
        <v>7.0627023434816616</v>
      </c>
      <c r="AS159" s="185">
        <f t="shared" si="95"/>
        <v>250.01580148384537</v>
      </c>
      <c r="AT159" s="186">
        <f t="shared" si="96"/>
        <v>21189.446244568804</v>
      </c>
      <c r="AU159" s="186"/>
      <c r="AV159" s="187">
        <f t="shared" si="97"/>
        <v>1214.0562445688083</v>
      </c>
      <c r="BE159" s="188">
        <f t="shared" si="78"/>
        <v>0</v>
      </c>
      <c r="BG159" s="188">
        <f t="shared" si="79"/>
        <v>0</v>
      </c>
      <c r="BI159" s="188">
        <f t="shared" si="80"/>
        <v>0</v>
      </c>
    </row>
    <row r="160" spans="1:61" ht="12" customHeight="1">
      <c r="A160" s="148" t="s">
        <v>385</v>
      </c>
      <c r="B160" s="148" t="s">
        <v>386</v>
      </c>
      <c r="C160" s="181">
        <v>234.75</v>
      </c>
      <c r="D160" s="181">
        <v>236.17</v>
      </c>
      <c r="E160" s="189"/>
      <c r="F160" s="189"/>
      <c r="G160" s="153">
        <v>4373.2</v>
      </c>
      <c r="H160" s="153">
        <v>5373.32</v>
      </c>
      <c r="I160" s="153">
        <v>6781.2199999999993</v>
      </c>
      <c r="J160" s="153">
        <v>6966.98</v>
      </c>
      <c r="K160" s="153">
        <v>5591.14</v>
      </c>
      <c r="L160" s="153">
        <v>5760.83</v>
      </c>
      <c r="M160" s="153">
        <v>4728.82</v>
      </c>
      <c r="N160" s="153">
        <v>5602.5</v>
      </c>
      <c r="O160" s="153">
        <v>5401.83</v>
      </c>
      <c r="P160" s="153">
        <v>5401.83</v>
      </c>
      <c r="Q160" s="153">
        <v>4728.82</v>
      </c>
      <c r="R160" s="153">
        <v>4964.99</v>
      </c>
      <c r="S160" s="153">
        <v>65675.48</v>
      </c>
      <c r="T160" s="189"/>
      <c r="U160" s="183">
        <f t="shared" si="81"/>
        <v>18.629179978700744</v>
      </c>
      <c r="V160" s="183">
        <f t="shared" si="82"/>
        <v>22.889542066027687</v>
      </c>
      <c r="W160" s="183">
        <f t="shared" si="83"/>
        <v>28.886986155484554</v>
      </c>
      <c r="X160" s="183">
        <f t="shared" si="84"/>
        <v>29.678296059637912</v>
      </c>
      <c r="Y160" s="183">
        <f t="shared" si="85"/>
        <v>23.817422790202343</v>
      </c>
      <c r="Z160" s="183">
        <f t="shared" si="86"/>
        <v>24.392725579032053</v>
      </c>
      <c r="AA160" s="183">
        <f t="shared" si="87"/>
        <v>20.022949570224839</v>
      </c>
      <c r="AB160" s="183">
        <f t="shared" si="88"/>
        <v>23.722318668755559</v>
      </c>
      <c r="AC160" s="183">
        <f t="shared" si="89"/>
        <v>22.872634119490197</v>
      </c>
      <c r="AD160" s="183">
        <f t="shared" si="90"/>
        <v>22.872634119490197</v>
      </c>
      <c r="AE160" s="183">
        <f t="shared" si="91"/>
        <v>20.022949570224839</v>
      </c>
      <c r="AF160" s="183">
        <f t="shared" si="92"/>
        <v>21.022949570224839</v>
      </c>
      <c r="AG160" s="183">
        <f t="shared" si="93"/>
        <v>278.83058824749571</v>
      </c>
      <c r="AH160" s="184">
        <f t="shared" si="94"/>
        <v>23.235882353957976</v>
      </c>
      <c r="AK160" s="180"/>
      <c r="AM160" s="150"/>
      <c r="AN160" s="180"/>
      <c r="AQ160" s="188">
        <v>23.235882353957976</v>
      </c>
      <c r="AS160" s="185">
        <f t="shared" si="95"/>
        <v>250.01580148384537</v>
      </c>
      <c r="AT160" s="186">
        <f t="shared" si="96"/>
        <v>69712.052998909712</v>
      </c>
      <c r="AU160" s="186"/>
      <c r="AV160" s="187">
        <f t="shared" si="97"/>
        <v>4036.5729989097163</v>
      </c>
      <c r="BE160" s="188">
        <f t="shared" si="78"/>
        <v>0</v>
      </c>
      <c r="BG160" s="188">
        <f t="shared" si="79"/>
        <v>0</v>
      </c>
      <c r="BI160" s="188">
        <f t="shared" si="80"/>
        <v>0</v>
      </c>
    </row>
    <row r="161" spans="1:61" ht="12" customHeight="1">
      <c r="A161" s="148" t="s">
        <v>387</v>
      </c>
      <c r="B161" s="148" t="s">
        <v>388</v>
      </c>
      <c r="C161" s="181">
        <v>93.02</v>
      </c>
      <c r="D161" s="181">
        <v>93.58</v>
      </c>
      <c r="E161" s="189"/>
      <c r="F161" s="189"/>
      <c r="G161" s="153">
        <v>954.69</v>
      </c>
      <c r="H161" s="153">
        <v>1016.99</v>
      </c>
      <c r="I161" s="153">
        <v>2325.5</v>
      </c>
      <c r="J161" s="153">
        <v>2790.6</v>
      </c>
      <c r="K161" s="153">
        <v>4464.96</v>
      </c>
      <c r="L161" s="153">
        <v>5332.9400000000005</v>
      </c>
      <c r="M161" s="153">
        <v>5989.12</v>
      </c>
      <c r="N161" s="153">
        <v>5427.6399999999994</v>
      </c>
      <c r="O161" s="153">
        <v>4866.16</v>
      </c>
      <c r="P161" s="153">
        <v>2526.66</v>
      </c>
      <c r="Q161" s="153">
        <v>4304.68</v>
      </c>
      <c r="R161" s="153">
        <v>7205.66</v>
      </c>
      <c r="S161" s="153">
        <v>47205.599999999991</v>
      </c>
      <c r="T161" s="189"/>
      <c r="U161" s="183">
        <f t="shared" si="81"/>
        <v>10.263276714685015</v>
      </c>
      <c r="V161" s="183">
        <f t="shared" si="82"/>
        <v>10.933025155880456</v>
      </c>
      <c r="W161" s="183">
        <f t="shared" si="83"/>
        <v>25</v>
      </c>
      <c r="X161" s="183">
        <f t="shared" si="84"/>
        <v>30</v>
      </c>
      <c r="Y161" s="183">
        <f t="shared" si="85"/>
        <v>48</v>
      </c>
      <c r="Z161" s="183">
        <f t="shared" si="86"/>
        <v>56.988031630690323</v>
      </c>
      <c r="AA161" s="183">
        <f t="shared" si="87"/>
        <v>64</v>
      </c>
      <c r="AB161" s="183">
        <f t="shared" si="88"/>
        <v>57.999999999999993</v>
      </c>
      <c r="AC161" s="183">
        <f t="shared" si="89"/>
        <v>52</v>
      </c>
      <c r="AD161" s="183">
        <f t="shared" si="90"/>
        <v>27</v>
      </c>
      <c r="AE161" s="183">
        <f t="shared" si="91"/>
        <v>46.000000000000007</v>
      </c>
      <c r="AF161" s="183">
        <f t="shared" si="92"/>
        <v>77</v>
      </c>
      <c r="AG161" s="183">
        <f t="shared" si="93"/>
        <v>505.18433350125576</v>
      </c>
      <c r="AH161" s="184">
        <f t="shared" si="94"/>
        <v>42.098694458437983</v>
      </c>
      <c r="AK161" s="180"/>
      <c r="AM161" s="150"/>
      <c r="AN161" s="180"/>
      <c r="AQ161" s="188">
        <v>42.098694458437983</v>
      </c>
      <c r="AS161" s="185">
        <f t="shared" si="95"/>
        <v>99.066260333057755</v>
      </c>
      <c r="AT161" s="186">
        <f t="shared" si="96"/>
        <v>50046.72269881767</v>
      </c>
      <c r="AU161" s="186"/>
      <c r="AV161" s="187">
        <f t="shared" si="97"/>
        <v>2841.1226988176786</v>
      </c>
      <c r="BE161" s="188">
        <f t="shared" si="78"/>
        <v>0</v>
      </c>
      <c r="BG161" s="188">
        <f t="shared" si="79"/>
        <v>0</v>
      </c>
      <c r="BI161" s="188">
        <f t="shared" si="80"/>
        <v>0</v>
      </c>
    </row>
    <row r="162" spans="1:61" ht="12" customHeight="1">
      <c r="A162" s="148" t="s">
        <v>389</v>
      </c>
      <c r="B162" s="148" t="s">
        <v>390</v>
      </c>
      <c r="C162" s="181">
        <v>104.26</v>
      </c>
      <c r="D162" s="181">
        <v>104.89</v>
      </c>
      <c r="E162" s="189"/>
      <c r="F162" s="189"/>
      <c r="G162" s="153">
        <v>11088.78</v>
      </c>
      <c r="H162" s="153">
        <v>11509.95</v>
      </c>
      <c r="I162" s="153">
        <v>16473.080000000002</v>
      </c>
      <c r="J162" s="153">
        <v>16994.379999999997</v>
      </c>
      <c r="K162" s="153">
        <v>20949.27</v>
      </c>
      <c r="L162" s="153">
        <v>22965.870000000003</v>
      </c>
      <c r="M162" s="153">
        <v>26117.61</v>
      </c>
      <c r="N162" s="153">
        <v>21502.45</v>
      </c>
      <c r="O162" s="153">
        <v>17726.41</v>
      </c>
      <c r="P162" s="153">
        <v>13425.92</v>
      </c>
      <c r="Q162" s="153">
        <v>16782.400000000001</v>
      </c>
      <c r="R162" s="153">
        <v>24019.809999999998</v>
      </c>
      <c r="S162" s="153">
        <v>219555.93000000002</v>
      </c>
      <c r="T162" s="189"/>
      <c r="U162" s="183">
        <f t="shared" si="81"/>
        <v>106.35699213504699</v>
      </c>
      <c r="V162" s="183">
        <f t="shared" si="82"/>
        <v>110.39660464224055</v>
      </c>
      <c r="W162" s="183">
        <f t="shared" si="83"/>
        <v>158</v>
      </c>
      <c r="X162" s="183">
        <f t="shared" si="84"/>
        <v>162.99999999999997</v>
      </c>
      <c r="Y162" s="183">
        <f t="shared" si="85"/>
        <v>200.93295607136005</v>
      </c>
      <c r="Z162" s="183">
        <f t="shared" si="86"/>
        <v>218.95194966155023</v>
      </c>
      <c r="AA162" s="183">
        <f t="shared" si="87"/>
        <v>249</v>
      </c>
      <c r="AB162" s="183">
        <f t="shared" si="88"/>
        <v>205</v>
      </c>
      <c r="AC162" s="183">
        <f t="shared" si="89"/>
        <v>169</v>
      </c>
      <c r="AD162" s="183">
        <f t="shared" si="90"/>
        <v>128</v>
      </c>
      <c r="AE162" s="183">
        <f t="shared" si="91"/>
        <v>160</v>
      </c>
      <c r="AF162" s="183">
        <f t="shared" si="92"/>
        <v>228.99999999999997</v>
      </c>
      <c r="AG162" s="183">
        <f t="shared" si="93"/>
        <v>2097.6385025101977</v>
      </c>
      <c r="AH162" s="184">
        <f t="shared" si="94"/>
        <v>174.80320854251647</v>
      </c>
      <c r="AK162" s="180"/>
      <c r="AM162" s="150"/>
      <c r="AN162" s="180"/>
      <c r="AQ162" s="188">
        <v>174.80320854251647</v>
      </c>
      <c r="AS162" s="185">
        <f t="shared" si="95"/>
        <v>111.03932513714926</v>
      </c>
      <c r="AT162" s="186">
        <f t="shared" si="96"/>
        <v>232920.36370043273</v>
      </c>
      <c r="AU162" s="186"/>
      <c r="AV162" s="187">
        <f t="shared" si="97"/>
        <v>13364.43370043271</v>
      </c>
      <c r="BE162" s="188">
        <f t="shared" si="78"/>
        <v>0</v>
      </c>
      <c r="BG162" s="188">
        <f t="shared" si="79"/>
        <v>0</v>
      </c>
      <c r="BI162" s="188">
        <f t="shared" si="80"/>
        <v>0</v>
      </c>
    </row>
    <row r="163" spans="1:61" ht="12" customHeight="1">
      <c r="A163" s="148" t="s">
        <v>391</v>
      </c>
      <c r="B163" s="148" t="s">
        <v>392</v>
      </c>
      <c r="C163" s="181">
        <v>128.15</v>
      </c>
      <c r="D163" s="181">
        <v>128.91999999999999</v>
      </c>
      <c r="E163" s="189"/>
      <c r="F163" s="189"/>
      <c r="G163" s="153">
        <v>2271.64</v>
      </c>
      <c r="H163" s="153">
        <v>632.16</v>
      </c>
      <c r="I163" s="153">
        <v>1025.2</v>
      </c>
      <c r="J163" s="153">
        <v>2691.1499999999996</v>
      </c>
      <c r="K163" s="153">
        <v>6407.5</v>
      </c>
      <c r="L163" s="153">
        <v>3866.83</v>
      </c>
      <c r="M163" s="153">
        <v>3351.15</v>
      </c>
      <c r="N163" s="153">
        <v>3094.08</v>
      </c>
      <c r="O163" s="153">
        <v>5543.5599999999995</v>
      </c>
      <c r="P163" s="153">
        <v>2449.4799999999996</v>
      </c>
      <c r="Q163" s="153">
        <v>3996.52</v>
      </c>
      <c r="R163" s="153">
        <v>6059.24</v>
      </c>
      <c r="S163" s="153">
        <v>41388.509999999995</v>
      </c>
      <c r="T163" s="189"/>
      <c r="U163" s="183">
        <f t="shared" si="81"/>
        <v>17.726414358174011</v>
      </c>
      <c r="V163" s="183">
        <f t="shared" si="82"/>
        <v>4.932969176746</v>
      </c>
      <c r="W163" s="183">
        <f t="shared" si="83"/>
        <v>8</v>
      </c>
      <c r="X163" s="183">
        <f t="shared" si="84"/>
        <v>20.999999999999996</v>
      </c>
      <c r="Y163" s="183">
        <f t="shared" si="85"/>
        <v>50</v>
      </c>
      <c r="Z163" s="183">
        <f t="shared" si="86"/>
        <v>29.994027303754269</v>
      </c>
      <c r="AA163" s="183">
        <f t="shared" si="87"/>
        <v>25.994027303754269</v>
      </c>
      <c r="AB163" s="183">
        <f t="shared" si="88"/>
        <v>24</v>
      </c>
      <c r="AC163" s="183">
        <f t="shared" si="89"/>
        <v>43</v>
      </c>
      <c r="AD163" s="183">
        <f t="shared" si="90"/>
        <v>19</v>
      </c>
      <c r="AE163" s="183">
        <f t="shared" si="91"/>
        <v>31.000000000000004</v>
      </c>
      <c r="AF163" s="183">
        <f t="shared" si="92"/>
        <v>47</v>
      </c>
      <c r="AG163" s="183">
        <f t="shared" si="93"/>
        <v>321.6474381424286</v>
      </c>
      <c r="AH163" s="184">
        <f t="shared" si="94"/>
        <v>26.803953178535718</v>
      </c>
      <c r="AK163" s="180"/>
      <c r="AM163" s="150"/>
      <c r="AN163" s="177"/>
      <c r="AQ163" s="188">
        <v>26.803953178535718</v>
      </c>
      <c r="AS163" s="185">
        <f t="shared" si="95"/>
        <v>136.47811799677072</v>
      </c>
      <c r="AT163" s="186">
        <f t="shared" si="96"/>
        <v>43897.837016161386</v>
      </c>
      <c r="AU163" s="186"/>
      <c r="AV163" s="187">
        <f t="shared" si="97"/>
        <v>2509.3270161613909</v>
      </c>
      <c r="BE163" s="188">
        <f t="shared" si="78"/>
        <v>0</v>
      </c>
      <c r="BG163" s="188">
        <f t="shared" si="79"/>
        <v>0</v>
      </c>
      <c r="BI163" s="188">
        <f t="shared" si="80"/>
        <v>0</v>
      </c>
    </row>
    <row r="164" spans="1:61" ht="12" customHeight="1">
      <c r="A164" s="148" t="s">
        <v>393</v>
      </c>
      <c r="B164" s="148" t="s">
        <v>394</v>
      </c>
      <c r="C164" s="181">
        <v>48.63</v>
      </c>
      <c r="D164" s="181">
        <v>48.92</v>
      </c>
      <c r="E164" s="189"/>
      <c r="F164" s="189"/>
      <c r="G164" s="153">
        <v>5262.92</v>
      </c>
      <c r="H164" s="153">
        <v>5913.93</v>
      </c>
      <c r="I164" s="153">
        <v>4814.37</v>
      </c>
      <c r="J164" s="153">
        <v>4259.47</v>
      </c>
      <c r="K164" s="153">
        <v>5252.04</v>
      </c>
      <c r="L164" s="153">
        <v>5819.16</v>
      </c>
      <c r="M164" s="153">
        <v>5430.12</v>
      </c>
      <c r="N164" s="153">
        <v>4402.8</v>
      </c>
      <c r="O164" s="153">
        <v>2054.64</v>
      </c>
      <c r="P164" s="153">
        <v>1712.2</v>
      </c>
      <c r="Q164" s="153">
        <v>2984.12</v>
      </c>
      <c r="R164" s="153">
        <v>6192.58</v>
      </c>
      <c r="S164" s="153">
        <v>54098.350000000006</v>
      </c>
      <c r="T164" s="189"/>
      <c r="U164" s="183">
        <f t="shared" si="81"/>
        <v>108.22373020769072</v>
      </c>
      <c r="V164" s="183">
        <f t="shared" si="82"/>
        <v>121.61073411474399</v>
      </c>
      <c r="W164" s="183">
        <f t="shared" si="83"/>
        <v>98.999999999999986</v>
      </c>
      <c r="X164" s="183">
        <f t="shared" si="84"/>
        <v>87.589348139008848</v>
      </c>
      <c r="Y164" s="183">
        <f t="shared" si="85"/>
        <v>108</v>
      </c>
      <c r="Z164" s="183">
        <f t="shared" si="86"/>
        <v>118.95257563368764</v>
      </c>
      <c r="AA164" s="183">
        <f t="shared" si="87"/>
        <v>111</v>
      </c>
      <c r="AB164" s="183">
        <f t="shared" si="88"/>
        <v>90</v>
      </c>
      <c r="AC164" s="183">
        <f t="shared" si="89"/>
        <v>41.999999999999993</v>
      </c>
      <c r="AD164" s="183">
        <f t="shared" si="90"/>
        <v>35</v>
      </c>
      <c r="AE164" s="183">
        <f t="shared" si="91"/>
        <v>60.999999999999993</v>
      </c>
      <c r="AF164" s="183">
        <f t="shared" si="92"/>
        <v>126.58585445625511</v>
      </c>
      <c r="AG164" s="183">
        <f t="shared" si="93"/>
        <v>1108.9622425513862</v>
      </c>
      <c r="AH164" s="184">
        <f t="shared" si="94"/>
        <v>92.413520212615524</v>
      </c>
      <c r="AK164" s="180"/>
      <c r="AM164" s="150"/>
      <c r="AN164" s="180"/>
      <c r="AQ164" s="188">
        <v>92.413520212615524</v>
      </c>
      <c r="AS164" s="185">
        <f t="shared" si="95"/>
        <v>51.788004439978472</v>
      </c>
      <c r="AT164" s="186">
        <f t="shared" si="96"/>
        <v>57430.941541019682</v>
      </c>
      <c r="AU164" s="186"/>
      <c r="AV164" s="187">
        <f t="shared" si="97"/>
        <v>3332.5915410196758</v>
      </c>
      <c r="BE164" s="188">
        <f t="shared" si="78"/>
        <v>0</v>
      </c>
      <c r="BG164" s="188">
        <f t="shared" si="79"/>
        <v>0</v>
      </c>
      <c r="BH164" s="189"/>
      <c r="BI164" s="188">
        <f t="shared" si="80"/>
        <v>0</v>
      </c>
    </row>
    <row r="165" spans="1:61" s="195" customFormat="1" ht="12" customHeight="1">
      <c r="A165" s="195" t="s">
        <v>395</v>
      </c>
      <c r="B165" s="195" t="s">
        <v>396</v>
      </c>
      <c r="C165" s="205">
        <v>43.11</v>
      </c>
      <c r="D165" s="205">
        <v>43.37</v>
      </c>
      <c r="G165" s="206">
        <v>2614.3000000000002</v>
      </c>
      <c r="H165" s="206">
        <v>2707.27</v>
      </c>
      <c r="I165" s="206">
        <v>2710.1499999999996</v>
      </c>
      <c r="J165" s="206">
        <v>2710.1499999999996</v>
      </c>
      <c r="K165" s="206">
        <v>2602.42</v>
      </c>
      <c r="L165" s="206">
        <v>2595.8999999999996</v>
      </c>
      <c r="M165" s="206">
        <v>2629.12</v>
      </c>
      <c r="N165" s="206">
        <v>2620.5499999999997</v>
      </c>
      <c r="O165" s="206">
        <v>2595.8999999999996</v>
      </c>
      <c r="P165" s="206">
        <v>2595.8999999999996</v>
      </c>
      <c r="Q165" s="206">
        <v>2613.17</v>
      </c>
      <c r="R165" s="206">
        <v>2624.7699999999995</v>
      </c>
      <c r="S165" s="206">
        <v>31619.599999999995</v>
      </c>
      <c r="U165" s="183">
        <f t="shared" si="81"/>
        <v>60.642542333565302</v>
      </c>
      <c r="V165" s="183">
        <f t="shared" si="82"/>
        <v>62.799118533982835</v>
      </c>
      <c r="W165" s="183">
        <f t="shared" si="83"/>
        <v>62.865924379494309</v>
      </c>
      <c r="X165" s="183">
        <f t="shared" si="84"/>
        <v>62.865924379494309</v>
      </c>
      <c r="Y165" s="183">
        <f t="shared" si="85"/>
        <v>60.366968220830437</v>
      </c>
      <c r="Z165" s="183">
        <f t="shared" si="86"/>
        <v>59.854738298362918</v>
      </c>
      <c r="AA165" s="183">
        <f t="shared" si="87"/>
        <v>60.620705556836526</v>
      </c>
      <c r="AB165" s="183">
        <f t="shared" si="88"/>
        <v>60.423103527784178</v>
      </c>
      <c r="AC165" s="183">
        <f t="shared" si="89"/>
        <v>59.854738298362918</v>
      </c>
      <c r="AD165" s="183">
        <f t="shared" si="90"/>
        <v>59.854738298362918</v>
      </c>
      <c r="AE165" s="183">
        <f t="shared" si="91"/>
        <v>60.252939820152186</v>
      </c>
      <c r="AF165" s="183">
        <f t="shared" si="92"/>
        <v>60.520405810468056</v>
      </c>
      <c r="AG165" s="183">
        <f t="shared" si="93"/>
        <v>730.92184745769691</v>
      </c>
      <c r="AH165" s="184">
        <f t="shared" si="94"/>
        <v>60.910153954808074</v>
      </c>
      <c r="AK165" s="207"/>
      <c r="AM165" s="208"/>
      <c r="AN165" s="207"/>
      <c r="AQ165" s="188">
        <v>60.910153954808074</v>
      </c>
      <c r="AS165" s="185">
        <f t="shared" si="95"/>
        <v>45.912627811976002</v>
      </c>
      <c r="AT165" s="186">
        <f t="shared" si="96"/>
        <v>33558.542741967132</v>
      </c>
      <c r="AU165" s="186"/>
      <c r="AV165" s="187">
        <f t="shared" si="97"/>
        <v>1938.9427419671374</v>
      </c>
      <c r="BE165" s="188">
        <f t="shared" si="78"/>
        <v>0</v>
      </c>
      <c r="BG165" s="188">
        <f t="shared" si="79"/>
        <v>0</v>
      </c>
      <c r="BH165" s="189">
        <v>1</v>
      </c>
      <c r="BI165" s="188">
        <f t="shared" si="80"/>
        <v>60.910153954808074</v>
      </c>
    </row>
    <row r="166" spans="1:61" s="195" customFormat="1" ht="12" customHeight="1">
      <c r="A166" s="195" t="s">
        <v>397</v>
      </c>
      <c r="B166" s="195" t="s">
        <v>398</v>
      </c>
      <c r="C166" s="205">
        <v>50.28</v>
      </c>
      <c r="D166" s="205">
        <v>50.58</v>
      </c>
      <c r="G166" s="206">
        <v>4329.76</v>
      </c>
      <c r="H166" s="206">
        <v>4694.3999999999996</v>
      </c>
      <c r="I166" s="206">
        <v>4759.68</v>
      </c>
      <c r="J166" s="206">
        <v>4676.04</v>
      </c>
      <c r="K166" s="206">
        <v>4919.0400000000009</v>
      </c>
      <c r="L166" s="206">
        <v>4946.82</v>
      </c>
      <c r="M166" s="206">
        <v>4906.26</v>
      </c>
      <c r="N166" s="206">
        <v>4929.7999999999993</v>
      </c>
      <c r="O166" s="206">
        <v>4956.84</v>
      </c>
      <c r="P166" s="206">
        <v>4956.84</v>
      </c>
      <c r="Q166" s="206">
        <v>5010.7999999999993</v>
      </c>
      <c r="R166" s="206">
        <v>4805.1000000000004</v>
      </c>
      <c r="S166" s="206">
        <v>57891.38</v>
      </c>
      <c r="U166" s="183">
        <f t="shared" si="81"/>
        <v>86.112967382657118</v>
      </c>
      <c r="V166" s="183">
        <f t="shared" si="82"/>
        <v>93.365155131264913</v>
      </c>
      <c r="W166" s="183">
        <f t="shared" si="83"/>
        <v>94.663484486873514</v>
      </c>
      <c r="X166" s="183">
        <f t="shared" si="84"/>
        <v>93</v>
      </c>
      <c r="Y166" s="183">
        <f t="shared" si="85"/>
        <v>97.832935560859198</v>
      </c>
      <c r="Z166" s="183">
        <f t="shared" si="86"/>
        <v>97.801897983392649</v>
      </c>
      <c r="AA166" s="183">
        <f t="shared" si="87"/>
        <v>97.000000000000014</v>
      </c>
      <c r="AB166" s="183">
        <f t="shared" si="88"/>
        <v>97.465401344404896</v>
      </c>
      <c r="AC166" s="183">
        <f t="shared" si="89"/>
        <v>98</v>
      </c>
      <c r="AD166" s="183">
        <f t="shared" si="90"/>
        <v>98</v>
      </c>
      <c r="AE166" s="183">
        <f t="shared" si="91"/>
        <v>99.066824831949376</v>
      </c>
      <c r="AF166" s="183">
        <f t="shared" si="92"/>
        <v>95.000000000000014</v>
      </c>
      <c r="AG166" s="183">
        <f t="shared" si="93"/>
        <v>1147.3086667214018</v>
      </c>
      <c r="AH166" s="184">
        <f t="shared" si="94"/>
        <v>95.609055560116815</v>
      </c>
      <c r="AK166" s="207"/>
      <c r="AQ166" s="188">
        <v>95.609055560116815</v>
      </c>
      <c r="AS166" s="185">
        <f t="shared" si="95"/>
        <v>53.545324296281912</v>
      </c>
      <c r="AT166" s="186">
        <f t="shared" si="96"/>
        <v>61433.014627532284</v>
      </c>
      <c r="AU166" s="186"/>
      <c r="AV166" s="187">
        <f t="shared" si="97"/>
        <v>3541.6346275322867</v>
      </c>
      <c r="BE166" s="188">
        <f t="shared" si="78"/>
        <v>0</v>
      </c>
      <c r="BG166" s="188">
        <f t="shared" si="79"/>
        <v>0</v>
      </c>
      <c r="BH166" s="189">
        <v>1</v>
      </c>
      <c r="BI166" s="188">
        <f t="shared" si="80"/>
        <v>95.609055560116815</v>
      </c>
    </row>
    <row r="167" spans="1:61" s="195" customFormat="1" ht="12" customHeight="1">
      <c r="A167" s="195" t="s">
        <v>399</v>
      </c>
      <c r="B167" s="195" t="s">
        <v>400</v>
      </c>
      <c r="C167" s="205">
        <v>57.39</v>
      </c>
      <c r="D167" s="205">
        <v>57.74</v>
      </c>
      <c r="G167" s="206">
        <v>1606.2</v>
      </c>
      <c r="H167" s="206">
        <v>1721.7</v>
      </c>
      <c r="I167" s="206">
        <v>1746.6200000000001</v>
      </c>
      <c r="J167" s="206">
        <v>1779.0900000000001</v>
      </c>
      <c r="K167" s="206">
        <v>1725.4299999999998</v>
      </c>
      <c r="L167" s="206">
        <v>1674.46</v>
      </c>
      <c r="M167" s="206">
        <v>1674.46</v>
      </c>
      <c r="N167" s="206">
        <v>1674.46</v>
      </c>
      <c r="O167" s="206">
        <v>1674.46</v>
      </c>
      <c r="P167" s="206">
        <v>1674.46</v>
      </c>
      <c r="Q167" s="206">
        <v>1674.46</v>
      </c>
      <c r="R167" s="206">
        <v>1674.46</v>
      </c>
      <c r="S167" s="206">
        <v>20300.259999999995</v>
      </c>
      <c r="U167" s="183">
        <f t="shared" si="81"/>
        <v>27.9874542603241</v>
      </c>
      <c r="V167" s="183">
        <f t="shared" si="82"/>
        <v>30</v>
      </c>
      <c r="W167" s="183">
        <f t="shared" si="83"/>
        <v>30.434221989893711</v>
      </c>
      <c r="X167" s="183">
        <f t="shared" si="84"/>
        <v>31.000000000000004</v>
      </c>
      <c r="Y167" s="183">
        <f t="shared" si="85"/>
        <v>30.064993901376543</v>
      </c>
      <c r="Z167" s="183">
        <f t="shared" si="86"/>
        <v>29</v>
      </c>
      <c r="AA167" s="183">
        <f t="shared" si="87"/>
        <v>29</v>
      </c>
      <c r="AB167" s="183">
        <f t="shared" si="88"/>
        <v>29</v>
      </c>
      <c r="AC167" s="183">
        <f t="shared" si="89"/>
        <v>29</v>
      </c>
      <c r="AD167" s="183">
        <f t="shared" si="90"/>
        <v>29</v>
      </c>
      <c r="AE167" s="183">
        <f t="shared" si="91"/>
        <v>29</v>
      </c>
      <c r="AF167" s="183">
        <f t="shared" si="92"/>
        <v>29</v>
      </c>
      <c r="AG167" s="183">
        <f t="shared" si="93"/>
        <v>352.48667015159435</v>
      </c>
      <c r="AH167" s="184">
        <f t="shared" si="94"/>
        <v>29.373889179299528</v>
      </c>
      <c r="AK167" s="207"/>
      <c r="AQ167" s="188">
        <v>29.373889179299528</v>
      </c>
      <c r="AS167" s="185">
        <f t="shared" si="95"/>
        <v>61.12508945961482</v>
      </c>
      <c r="AT167" s="186">
        <f t="shared" si="96"/>
        <v>21545.779246337945</v>
      </c>
      <c r="AU167" s="186"/>
      <c r="AV167" s="187">
        <f t="shared" si="97"/>
        <v>1245.5192463379499</v>
      </c>
      <c r="BE167" s="188">
        <f t="shared" si="78"/>
        <v>0</v>
      </c>
      <c r="BG167" s="188">
        <f t="shared" si="79"/>
        <v>0</v>
      </c>
      <c r="BH167" s="189">
        <v>1</v>
      </c>
      <c r="BI167" s="188">
        <f t="shared" si="80"/>
        <v>29.373889179299528</v>
      </c>
    </row>
    <row r="168" spans="1:61" s="195" customFormat="1" ht="12" customHeight="1">
      <c r="A168" s="195" t="s">
        <v>401</v>
      </c>
      <c r="B168" s="195" t="s">
        <v>402</v>
      </c>
      <c r="C168" s="205">
        <v>4.53</v>
      </c>
      <c r="D168" s="205">
        <v>4.5599999999999996</v>
      </c>
      <c r="G168" s="206">
        <v>10473.48</v>
      </c>
      <c r="H168" s="206">
        <v>10615.35</v>
      </c>
      <c r="I168" s="206">
        <v>11211.81</v>
      </c>
      <c r="J168" s="206">
        <v>10486.59</v>
      </c>
      <c r="K168" s="206">
        <v>10310.34</v>
      </c>
      <c r="L168" s="206">
        <v>10460.01</v>
      </c>
      <c r="M168" s="206">
        <v>10481.76</v>
      </c>
      <c r="N168" s="206">
        <v>10800.960000000001</v>
      </c>
      <c r="O168" s="206">
        <v>9750.5800000000017</v>
      </c>
      <c r="P168" s="206">
        <v>9164.0400000000009</v>
      </c>
      <c r="Q168" s="206">
        <v>8454.3599999999988</v>
      </c>
      <c r="R168" s="206">
        <v>10627.679999999998</v>
      </c>
      <c r="S168" s="206">
        <v>122836.96</v>
      </c>
      <c r="U168" s="183">
        <f t="shared" ref="U168:Y170" si="98">G168/$C168/30</f>
        <v>77.067549668874165</v>
      </c>
      <c r="V168" s="183">
        <f t="shared" si="98"/>
        <v>78.111479028697573</v>
      </c>
      <c r="W168" s="183">
        <f t="shared" si="98"/>
        <v>82.500441501103751</v>
      </c>
      <c r="X168" s="183">
        <f t="shared" si="98"/>
        <v>77.164017660044152</v>
      </c>
      <c r="Y168" s="183">
        <f t="shared" si="98"/>
        <v>75.867108167770411</v>
      </c>
      <c r="Z168" s="183">
        <f t="shared" ref="Z168:AF170" si="99">L168/$D168/30</f>
        <v>76.462061403508784</v>
      </c>
      <c r="AA168" s="183">
        <f t="shared" si="99"/>
        <v>76.621052631578962</v>
      </c>
      <c r="AB168" s="183">
        <f t="shared" si="99"/>
        <v>78.954385964912291</v>
      </c>
      <c r="AC168" s="183">
        <f t="shared" si="99"/>
        <v>71.276169590643292</v>
      </c>
      <c r="AD168" s="183">
        <f t="shared" si="99"/>
        <v>66.98859649122808</v>
      </c>
      <c r="AE168" s="183">
        <f t="shared" si="99"/>
        <v>61.800877192982448</v>
      </c>
      <c r="AF168" s="183">
        <f t="shared" si="99"/>
        <v>77.687719298245611</v>
      </c>
      <c r="AG168" s="183">
        <f t="shared" si="93"/>
        <v>900.50145859958945</v>
      </c>
      <c r="AH168" s="184">
        <f t="shared" si="94"/>
        <v>75.041788216632455</v>
      </c>
      <c r="AK168" s="207"/>
      <c r="AQ168" s="188">
        <v>75.041788216632455</v>
      </c>
      <c r="AS168" s="185">
        <f t="shared" si="95"/>
        <v>4.8273364727371586</v>
      </c>
      <c r="AT168" s="186">
        <f>AQ168*AS168*12*30</f>
        <v>130410.70604552426</v>
      </c>
      <c r="AU168" s="186"/>
      <c r="AV168" s="187">
        <f t="shared" si="97"/>
        <v>7573.7460455242544</v>
      </c>
      <c r="BE168" s="188">
        <f t="shared" si="78"/>
        <v>0</v>
      </c>
      <c r="BG168" s="188">
        <f t="shared" si="79"/>
        <v>0</v>
      </c>
      <c r="BH168" s="189">
        <v>1</v>
      </c>
      <c r="BI168" s="188">
        <f t="shared" si="80"/>
        <v>75.041788216632455</v>
      </c>
    </row>
    <row r="169" spans="1:61" s="195" customFormat="1" ht="12" customHeight="1">
      <c r="A169" s="195" t="s">
        <v>403</v>
      </c>
      <c r="B169" s="195" t="s">
        <v>404</v>
      </c>
      <c r="C169" s="205">
        <v>5.37</v>
      </c>
      <c r="D169" s="205">
        <v>5.4</v>
      </c>
      <c r="G169" s="206">
        <v>20664.280000000002</v>
      </c>
      <c r="H169" s="206">
        <v>22947.170000000002</v>
      </c>
      <c r="I169" s="206">
        <v>22428</v>
      </c>
      <c r="J169" s="206">
        <v>19924.47</v>
      </c>
      <c r="K169" s="206">
        <v>21667.950000000004</v>
      </c>
      <c r="L169" s="206">
        <v>21551.89</v>
      </c>
      <c r="M169" s="206">
        <v>22483.980000000003</v>
      </c>
      <c r="N169" s="206">
        <v>21968.699999999997</v>
      </c>
      <c r="O169" s="206">
        <v>18714.66</v>
      </c>
      <c r="P169" s="206">
        <v>17964.899999999998</v>
      </c>
      <c r="Q169" s="206">
        <v>17641.02</v>
      </c>
      <c r="R169" s="206">
        <v>19571.040000000005</v>
      </c>
      <c r="S169" s="206">
        <v>247528.06</v>
      </c>
      <c r="U169" s="183">
        <f t="shared" si="98"/>
        <v>128.26989447548107</v>
      </c>
      <c r="V169" s="183">
        <f t="shared" si="98"/>
        <v>142.4405338299193</v>
      </c>
      <c r="W169" s="183">
        <f t="shared" si="98"/>
        <v>139.21787709497207</v>
      </c>
      <c r="X169" s="183">
        <f t="shared" si="98"/>
        <v>123.67765363128493</v>
      </c>
      <c r="Y169" s="183">
        <f t="shared" si="98"/>
        <v>134.50000000000003</v>
      </c>
      <c r="Z169" s="183">
        <f t="shared" si="99"/>
        <v>133.03635802469134</v>
      </c>
      <c r="AA169" s="183">
        <f t="shared" si="99"/>
        <v>138.79000000000002</v>
      </c>
      <c r="AB169" s="183">
        <f t="shared" si="99"/>
        <v>135.60925925925923</v>
      </c>
      <c r="AC169" s="183">
        <f t="shared" si="99"/>
        <v>115.52259259259259</v>
      </c>
      <c r="AD169" s="183">
        <f t="shared" si="99"/>
        <v>110.89444444444442</v>
      </c>
      <c r="AE169" s="183">
        <f t="shared" si="99"/>
        <v>108.89518518518518</v>
      </c>
      <c r="AF169" s="183">
        <f t="shared" si="99"/>
        <v>120.80888888888892</v>
      </c>
      <c r="AG169" s="183">
        <f t="shared" si="93"/>
        <v>1531.6626874267192</v>
      </c>
      <c r="AH169" s="184">
        <f t="shared" si="94"/>
        <v>127.63855728555994</v>
      </c>
      <c r="AK169" s="207"/>
      <c r="AQ169" s="188">
        <v>127.63855728555994</v>
      </c>
      <c r="AS169" s="185">
        <f t="shared" si="95"/>
        <v>5.7165826650834779</v>
      </c>
      <c r="AT169" s="186">
        <f>AQ169*AS169*12*30</f>
        <v>262676.29103096272</v>
      </c>
      <c r="AU169" s="186"/>
      <c r="AV169" s="187">
        <f t="shared" si="97"/>
        <v>15148.231030962721</v>
      </c>
      <c r="BE169" s="188">
        <f t="shared" si="78"/>
        <v>0</v>
      </c>
      <c r="BG169" s="188">
        <f t="shared" si="79"/>
        <v>0</v>
      </c>
      <c r="BH169" s="189">
        <v>1</v>
      </c>
      <c r="BI169" s="188">
        <f t="shared" si="80"/>
        <v>127.63855728555994</v>
      </c>
    </row>
    <row r="170" spans="1:61" s="195" customFormat="1" ht="12" customHeight="1">
      <c r="A170" s="195" t="s">
        <v>405</v>
      </c>
      <c r="B170" s="195" t="s">
        <v>406</v>
      </c>
      <c r="C170" s="205">
        <v>5.82</v>
      </c>
      <c r="D170" s="205">
        <v>5.86</v>
      </c>
      <c r="G170" s="206">
        <v>6570.3000000000011</v>
      </c>
      <c r="H170" s="206">
        <v>7030.619999999999</v>
      </c>
      <c r="I170" s="206">
        <v>6716.28</v>
      </c>
      <c r="J170" s="206">
        <v>5529</v>
      </c>
      <c r="K170" s="206">
        <v>7164.4199999999992</v>
      </c>
      <c r="L170" s="206">
        <v>7729.34</v>
      </c>
      <c r="M170" s="206">
        <v>7983.3099999999995</v>
      </c>
      <c r="N170" s="206">
        <v>6897.22</v>
      </c>
      <c r="O170" s="206">
        <v>5889.3</v>
      </c>
      <c r="P170" s="206">
        <v>5443.94</v>
      </c>
      <c r="Q170" s="206">
        <v>6592.5</v>
      </c>
      <c r="R170" s="206">
        <v>6692.12</v>
      </c>
      <c r="S170" s="206">
        <v>80238.350000000006</v>
      </c>
      <c r="U170" s="183">
        <f t="shared" si="98"/>
        <v>37.630584192439869</v>
      </c>
      <c r="V170" s="183">
        <f t="shared" si="98"/>
        <v>40.267010309278341</v>
      </c>
      <c r="W170" s="183">
        <f t="shared" si="98"/>
        <v>38.466666666666669</v>
      </c>
      <c r="X170" s="183">
        <f t="shared" si="98"/>
        <v>31.666666666666668</v>
      </c>
      <c r="Y170" s="183">
        <f t="shared" si="98"/>
        <v>41.033333333333324</v>
      </c>
      <c r="Z170" s="183">
        <f t="shared" si="99"/>
        <v>43.966666666666669</v>
      </c>
      <c r="AA170" s="183">
        <f t="shared" si="99"/>
        <v>45.411319681456199</v>
      </c>
      <c r="AB170" s="183">
        <f t="shared" si="99"/>
        <v>39.233333333333334</v>
      </c>
      <c r="AC170" s="183">
        <f t="shared" si="99"/>
        <v>33.5</v>
      </c>
      <c r="AD170" s="183">
        <f t="shared" si="99"/>
        <v>30.966666666666661</v>
      </c>
      <c r="AE170" s="183">
        <f t="shared" si="99"/>
        <v>37.5</v>
      </c>
      <c r="AF170" s="183">
        <f t="shared" si="99"/>
        <v>38.06666666666667</v>
      </c>
      <c r="AG170" s="183">
        <f t="shared" si="93"/>
        <v>457.70891418317439</v>
      </c>
      <c r="AH170" s="184">
        <f t="shared" si="94"/>
        <v>38.142409515264532</v>
      </c>
      <c r="AK170" s="207"/>
      <c r="AQ170" s="188">
        <v>38.142409515264532</v>
      </c>
      <c r="AS170" s="185">
        <f t="shared" si="95"/>
        <v>6.2035508180350334</v>
      </c>
      <c r="AT170" s="186">
        <f>AQ170*AS170*12*30</f>
        <v>85182.615270088761</v>
      </c>
      <c r="AU170" s="186"/>
      <c r="AV170" s="187">
        <f t="shared" si="97"/>
        <v>4944.2652700887556</v>
      </c>
      <c r="BE170" s="188">
        <f t="shared" si="78"/>
        <v>0</v>
      </c>
      <c r="BG170" s="188">
        <f t="shared" si="79"/>
        <v>0</v>
      </c>
      <c r="BH170" s="189">
        <v>1</v>
      </c>
      <c r="BI170" s="188">
        <f t="shared" si="80"/>
        <v>38.142409515264532</v>
      </c>
    </row>
    <row r="171" spans="1:61" ht="12" customHeight="1">
      <c r="A171" s="148" t="s">
        <v>539</v>
      </c>
      <c r="B171" s="148" t="s">
        <v>540</v>
      </c>
      <c r="C171" s="181">
        <v>35.72</v>
      </c>
      <c r="D171" s="181">
        <v>35.94</v>
      </c>
      <c r="E171" s="189"/>
      <c r="F171" s="189"/>
      <c r="G171" s="153">
        <v>0</v>
      </c>
      <c r="H171" s="153">
        <v>0</v>
      </c>
      <c r="I171" s="153">
        <v>0</v>
      </c>
      <c r="J171" s="153">
        <v>357</v>
      </c>
      <c r="K171" s="153">
        <v>148.75</v>
      </c>
      <c r="L171" s="153">
        <v>0</v>
      </c>
      <c r="M171" s="153">
        <v>0</v>
      </c>
      <c r="N171" s="153">
        <v>0</v>
      </c>
      <c r="O171" s="153">
        <v>119.8</v>
      </c>
      <c r="P171" s="153">
        <v>0</v>
      </c>
      <c r="Q171" s="153">
        <v>0</v>
      </c>
      <c r="R171" s="153">
        <v>0</v>
      </c>
      <c r="S171" s="153">
        <v>625.54999999999995</v>
      </c>
      <c r="T171" s="189"/>
      <c r="U171" s="183">
        <f t="shared" ref="U171:Y177" si="100">G171/$C171</f>
        <v>0</v>
      </c>
      <c r="V171" s="183">
        <f t="shared" si="100"/>
        <v>0</v>
      </c>
      <c r="W171" s="183">
        <f t="shared" si="100"/>
        <v>0</v>
      </c>
      <c r="X171" s="183">
        <f t="shared" si="100"/>
        <v>9.9944008958566641</v>
      </c>
      <c r="Y171" s="183">
        <f t="shared" si="100"/>
        <v>4.1643337066069428</v>
      </c>
      <c r="Z171" s="183">
        <f t="shared" ref="Z171:AF177" si="101">L171/$D171</f>
        <v>0</v>
      </c>
      <c r="AA171" s="183">
        <f t="shared" si="101"/>
        <v>0</v>
      </c>
      <c r="AB171" s="183">
        <f t="shared" si="101"/>
        <v>0</v>
      </c>
      <c r="AC171" s="183">
        <f t="shared" si="101"/>
        <v>3.3333333333333335</v>
      </c>
      <c r="AD171" s="183">
        <f t="shared" si="101"/>
        <v>0</v>
      </c>
      <c r="AE171" s="183">
        <f t="shared" si="101"/>
        <v>0</v>
      </c>
      <c r="AF171" s="183">
        <f t="shared" si="101"/>
        <v>0</v>
      </c>
      <c r="AG171" s="183">
        <f t="shared" si="93"/>
        <v>17.492067935796939</v>
      </c>
      <c r="AH171" s="184">
        <f t="shared" si="94"/>
        <v>1.4576723279830783</v>
      </c>
      <c r="AK171" s="180"/>
      <c r="AQ171" s="188">
        <v>1.4576723279830783</v>
      </c>
      <c r="AS171" s="185">
        <f t="shared" si="95"/>
        <v>38.047033515388925</v>
      </c>
      <c r="AT171" s="186">
        <f t="shared" ref="AT171:AT177" si="102">AQ171*AS171*12</f>
        <v>665.52129500672618</v>
      </c>
      <c r="AU171" s="186"/>
      <c r="AV171" s="187">
        <f t="shared" si="97"/>
        <v>39.971295006726223</v>
      </c>
      <c r="BE171" s="188">
        <f t="shared" si="78"/>
        <v>0</v>
      </c>
      <c r="BG171" s="188">
        <f t="shared" si="79"/>
        <v>0</v>
      </c>
      <c r="BH171" s="189"/>
      <c r="BI171" s="188">
        <f t="shared" si="80"/>
        <v>0</v>
      </c>
    </row>
    <row r="172" spans="1:61" ht="12" customHeight="1">
      <c r="A172" s="148" t="s">
        <v>625</v>
      </c>
      <c r="B172" s="148" t="s">
        <v>626</v>
      </c>
      <c r="C172" s="181">
        <v>59.5</v>
      </c>
      <c r="D172" s="181">
        <v>59.9</v>
      </c>
      <c r="E172" s="189"/>
      <c r="F172" s="189"/>
      <c r="G172" s="153">
        <v>0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0</v>
      </c>
      <c r="Q172" s="153">
        <v>0</v>
      </c>
      <c r="R172" s="153">
        <v>0</v>
      </c>
      <c r="S172" s="153">
        <v>0</v>
      </c>
      <c r="T172" s="189"/>
      <c r="U172" s="183">
        <f t="shared" si="100"/>
        <v>0</v>
      </c>
      <c r="V172" s="183">
        <f t="shared" si="100"/>
        <v>0</v>
      </c>
      <c r="W172" s="183">
        <f t="shared" si="100"/>
        <v>0</v>
      </c>
      <c r="X172" s="183">
        <f t="shared" si="100"/>
        <v>0</v>
      </c>
      <c r="Y172" s="183">
        <f t="shared" si="100"/>
        <v>0</v>
      </c>
      <c r="Z172" s="183">
        <f t="shared" si="101"/>
        <v>0</v>
      </c>
      <c r="AA172" s="183">
        <f t="shared" si="101"/>
        <v>0</v>
      </c>
      <c r="AB172" s="183">
        <f t="shared" si="101"/>
        <v>0</v>
      </c>
      <c r="AC172" s="183">
        <f t="shared" si="101"/>
        <v>0</v>
      </c>
      <c r="AD172" s="183">
        <f t="shared" si="101"/>
        <v>0</v>
      </c>
      <c r="AE172" s="183">
        <f t="shared" si="101"/>
        <v>0</v>
      </c>
      <c r="AF172" s="183">
        <f t="shared" si="101"/>
        <v>0</v>
      </c>
      <c r="AG172" s="183">
        <f t="shared" si="93"/>
        <v>0</v>
      </c>
      <c r="AH172" s="184">
        <f t="shared" si="94"/>
        <v>0</v>
      </c>
      <c r="AK172" s="180"/>
      <c r="AQ172" s="188">
        <v>0</v>
      </c>
      <c r="AS172" s="185">
        <f t="shared" si="95"/>
        <v>63.411722525648209</v>
      </c>
      <c r="AT172" s="186">
        <f t="shared" si="102"/>
        <v>0</v>
      </c>
      <c r="AU172" s="186"/>
      <c r="AV172" s="187">
        <f t="shared" si="97"/>
        <v>0</v>
      </c>
      <c r="BE172" s="188">
        <f t="shared" si="78"/>
        <v>0</v>
      </c>
      <c r="BG172" s="188">
        <f t="shared" si="79"/>
        <v>0</v>
      </c>
      <c r="BH172" s="189"/>
      <c r="BI172" s="188">
        <f t="shared" si="80"/>
        <v>0</v>
      </c>
    </row>
    <row r="173" spans="1:61" ht="12" customHeight="1">
      <c r="A173" s="148" t="s">
        <v>541</v>
      </c>
      <c r="B173" s="148" t="s">
        <v>542</v>
      </c>
      <c r="C173" s="181">
        <v>119</v>
      </c>
      <c r="D173" s="181">
        <v>119.8</v>
      </c>
      <c r="E173" s="189"/>
      <c r="F173" s="189"/>
      <c r="G173" s="153">
        <v>110.8</v>
      </c>
      <c r="H173" s="153">
        <v>0</v>
      </c>
      <c r="I173" s="153">
        <v>238</v>
      </c>
      <c r="J173" s="153">
        <v>119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467.8</v>
      </c>
      <c r="T173" s="189"/>
      <c r="U173" s="183">
        <f t="shared" si="100"/>
        <v>0.93109243697478994</v>
      </c>
      <c r="V173" s="183">
        <f t="shared" si="100"/>
        <v>0</v>
      </c>
      <c r="W173" s="183">
        <f t="shared" si="100"/>
        <v>2</v>
      </c>
      <c r="X173" s="183">
        <f t="shared" si="100"/>
        <v>1</v>
      </c>
      <c r="Y173" s="183">
        <f t="shared" si="100"/>
        <v>0</v>
      </c>
      <c r="Z173" s="183">
        <f t="shared" si="101"/>
        <v>0</v>
      </c>
      <c r="AA173" s="183">
        <f t="shared" si="101"/>
        <v>0</v>
      </c>
      <c r="AB173" s="183">
        <f t="shared" si="101"/>
        <v>0</v>
      </c>
      <c r="AC173" s="183">
        <f t="shared" si="101"/>
        <v>0</v>
      </c>
      <c r="AD173" s="183">
        <f t="shared" si="101"/>
        <v>0</v>
      </c>
      <c r="AE173" s="183">
        <f t="shared" si="101"/>
        <v>0</v>
      </c>
      <c r="AF173" s="183">
        <f t="shared" si="101"/>
        <v>0</v>
      </c>
      <c r="AG173" s="183">
        <f t="shared" si="93"/>
        <v>3.9310924369747902</v>
      </c>
      <c r="AH173" s="184">
        <f t="shared" si="94"/>
        <v>0.32759103641456583</v>
      </c>
      <c r="AK173" s="180"/>
      <c r="AQ173" s="188">
        <v>0.32759103641456583</v>
      </c>
      <c r="AS173" s="185">
        <f t="shared" si="95"/>
        <v>126.82344505129642</v>
      </c>
      <c r="AT173" s="186">
        <f t="shared" si="102"/>
        <v>498.5546856722392</v>
      </c>
      <c r="AU173" s="186"/>
      <c r="AV173" s="187">
        <f t="shared" si="97"/>
        <v>30.754685672239191</v>
      </c>
      <c r="BE173" s="188">
        <f t="shared" si="78"/>
        <v>0</v>
      </c>
      <c r="BG173" s="188">
        <f t="shared" si="79"/>
        <v>0</v>
      </c>
      <c r="BH173" s="189"/>
      <c r="BI173" s="188">
        <f t="shared" si="80"/>
        <v>0</v>
      </c>
    </row>
    <row r="174" spans="1:61" ht="12" customHeight="1">
      <c r="A174" s="148" t="s">
        <v>627</v>
      </c>
      <c r="B174" s="148" t="s">
        <v>628</v>
      </c>
      <c r="C174" s="181">
        <v>178.5</v>
      </c>
      <c r="D174" s="181">
        <v>179.7</v>
      </c>
      <c r="E174" s="189"/>
      <c r="F174" s="189"/>
      <c r="G174" s="153">
        <v>0</v>
      </c>
      <c r="H174" s="153">
        <v>0</v>
      </c>
      <c r="I174" s="153">
        <v>0</v>
      </c>
      <c r="J174" s="153">
        <v>0</v>
      </c>
      <c r="K174" s="153">
        <v>0</v>
      </c>
      <c r="L174" s="153">
        <v>0</v>
      </c>
      <c r="M174" s="153">
        <v>0</v>
      </c>
      <c r="N174" s="153">
        <v>0</v>
      </c>
      <c r="O174" s="153">
        <v>0</v>
      </c>
      <c r="P174" s="153">
        <v>0</v>
      </c>
      <c r="Q174" s="153">
        <v>0</v>
      </c>
      <c r="R174" s="153">
        <v>0</v>
      </c>
      <c r="S174" s="153">
        <v>0</v>
      </c>
      <c r="T174" s="189"/>
      <c r="U174" s="183">
        <f t="shared" si="100"/>
        <v>0</v>
      </c>
      <c r="V174" s="183">
        <f t="shared" si="100"/>
        <v>0</v>
      </c>
      <c r="W174" s="183">
        <f t="shared" si="100"/>
        <v>0</v>
      </c>
      <c r="X174" s="183">
        <f t="shared" si="100"/>
        <v>0</v>
      </c>
      <c r="Y174" s="183">
        <f t="shared" si="100"/>
        <v>0</v>
      </c>
      <c r="Z174" s="183">
        <f t="shared" si="101"/>
        <v>0</v>
      </c>
      <c r="AA174" s="183">
        <f t="shared" si="101"/>
        <v>0</v>
      </c>
      <c r="AB174" s="183">
        <f t="shared" si="101"/>
        <v>0</v>
      </c>
      <c r="AC174" s="183">
        <f t="shared" si="101"/>
        <v>0</v>
      </c>
      <c r="AD174" s="183">
        <f t="shared" si="101"/>
        <v>0</v>
      </c>
      <c r="AE174" s="183">
        <f t="shared" si="101"/>
        <v>0</v>
      </c>
      <c r="AF174" s="183">
        <f t="shared" si="101"/>
        <v>0</v>
      </c>
      <c r="AG174" s="183">
        <f t="shared" si="93"/>
        <v>0</v>
      </c>
      <c r="AH174" s="184">
        <f t="shared" si="94"/>
        <v>0</v>
      </c>
      <c r="AK174" s="180"/>
      <c r="AQ174" s="188">
        <v>0</v>
      </c>
      <c r="AS174" s="185">
        <f t="shared" si="95"/>
        <v>190.2351675769446</v>
      </c>
      <c r="AT174" s="186">
        <f t="shared" si="102"/>
        <v>0</v>
      </c>
      <c r="AU174" s="186"/>
      <c r="AV174" s="187">
        <f t="shared" si="97"/>
        <v>0</v>
      </c>
      <c r="BE174" s="188">
        <f t="shared" si="78"/>
        <v>0</v>
      </c>
      <c r="BG174" s="188">
        <f t="shared" si="79"/>
        <v>0</v>
      </c>
      <c r="BH174" s="189"/>
      <c r="BI174" s="188">
        <f t="shared" si="80"/>
        <v>0</v>
      </c>
    </row>
    <row r="175" spans="1:61" ht="12" customHeight="1">
      <c r="A175" s="148" t="s">
        <v>629</v>
      </c>
      <c r="B175" s="148" t="s">
        <v>542</v>
      </c>
      <c r="C175" s="181">
        <v>238</v>
      </c>
      <c r="D175" s="181">
        <v>239.6</v>
      </c>
      <c r="E175" s="189"/>
      <c r="F175" s="189"/>
      <c r="G175" s="153">
        <v>0</v>
      </c>
      <c r="H175" s="153">
        <v>0</v>
      </c>
      <c r="I175" s="153">
        <v>238</v>
      </c>
      <c r="J175" s="153">
        <v>476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714</v>
      </c>
      <c r="T175" s="189"/>
      <c r="U175" s="183">
        <f t="shared" si="100"/>
        <v>0</v>
      </c>
      <c r="V175" s="183">
        <f t="shared" si="100"/>
        <v>0</v>
      </c>
      <c r="W175" s="183">
        <f t="shared" si="100"/>
        <v>1</v>
      </c>
      <c r="X175" s="183">
        <f t="shared" si="100"/>
        <v>2</v>
      </c>
      <c r="Y175" s="183">
        <f t="shared" si="100"/>
        <v>0</v>
      </c>
      <c r="Z175" s="183">
        <f t="shared" si="101"/>
        <v>0</v>
      </c>
      <c r="AA175" s="183">
        <f t="shared" si="101"/>
        <v>0</v>
      </c>
      <c r="AB175" s="183">
        <f t="shared" si="101"/>
        <v>0</v>
      </c>
      <c r="AC175" s="183">
        <f t="shared" si="101"/>
        <v>0</v>
      </c>
      <c r="AD175" s="183">
        <f t="shared" si="101"/>
        <v>0</v>
      </c>
      <c r="AE175" s="183">
        <f t="shared" si="101"/>
        <v>0</v>
      </c>
      <c r="AF175" s="183">
        <f t="shared" si="101"/>
        <v>0</v>
      </c>
      <c r="AG175" s="183">
        <f t="shared" si="93"/>
        <v>3</v>
      </c>
      <c r="AH175" s="184">
        <f t="shared" si="94"/>
        <v>0.25</v>
      </c>
      <c r="AK175" s="180"/>
      <c r="AQ175" s="188">
        <v>0.25</v>
      </c>
      <c r="AS175" s="185">
        <f t="shared" si="95"/>
        <v>253.64689010259283</v>
      </c>
      <c r="AT175" s="186">
        <f t="shared" si="102"/>
        <v>760.94067030777853</v>
      </c>
      <c r="AU175" s="186"/>
      <c r="AV175" s="187">
        <f t="shared" si="97"/>
        <v>46.940670307778532</v>
      </c>
      <c r="BE175" s="188">
        <f t="shared" si="78"/>
        <v>0</v>
      </c>
      <c r="BG175" s="188">
        <f t="shared" si="79"/>
        <v>0</v>
      </c>
      <c r="BH175" s="189"/>
      <c r="BI175" s="188">
        <f t="shared" si="80"/>
        <v>0</v>
      </c>
    </row>
    <row r="176" spans="1:61" ht="12" customHeight="1">
      <c r="A176" s="148" t="s">
        <v>407</v>
      </c>
      <c r="B176" s="148" t="s">
        <v>408</v>
      </c>
      <c r="C176" s="181">
        <v>3.62</v>
      </c>
      <c r="D176" s="181">
        <v>3.64</v>
      </c>
      <c r="E176" s="189"/>
      <c r="F176" s="189"/>
      <c r="G176" s="153">
        <v>9420.06</v>
      </c>
      <c r="H176" s="153">
        <v>9186.5399999999991</v>
      </c>
      <c r="I176" s="153">
        <v>11440.46</v>
      </c>
      <c r="J176" s="153">
        <v>10412.93</v>
      </c>
      <c r="K176" s="153">
        <v>11660.02</v>
      </c>
      <c r="L176" s="153">
        <v>12814.599999999999</v>
      </c>
      <c r="M176" s="153">
        <v>11211</v>
      </c>
      <c r="N176" s="153">
        <v>10763.48</v>
      </c>
      <c r="O176" s="153">
        <v>8586.76</v>
      </c>
      <c r="P176" s="153">
        <v>7057.96</v>
      </c>
      <c r="Q176" s="153">
        <v>8503.0400000000009</v>
      </c>
      <c r="R176" s="153">
        <v>11069.24</v>
      </c>
      <c r="S176" s="153">
        <v>122126.08999999998</v>
      </c>
      <c r="T176" s="189"/>
      <c r="U176" s="183">
        <f t="shared" si="100"/>
        <v>2602.2265193370163</v>
      </c>
      <c r="V176" s="183">
        <f t="shared" si="100"/>
        <v>2537.7182320441984</v>
      </c>
      <c r="W176" s="183">
        <f t="shared" si="100"/>
        <v>3160.348066298342</v>
      </c>
      <c r="X176" s="183">
        <f t="shared" si="100"/>
        <v>2876.5</v>
      </c>
      <c r="Y176" s="183">
        <f t="shared" si="100"/>
        <v>3221</v>
      </c>
      <c r="Z176" s="183">
        <f t="shared" si="101"/>
        <v>3520.4945054945051</v>
      </c>
      <c r="AA176" s="183">
        <f t="shared" si="101"/>
        <v>3079.9450549450548</v>
      </c>
      <c r="AB176" s="183">
        <f t="shared" si="101"/>
        <v>2957</v>
      </c>
      <c r="AC176" s="183">
        <f t="shared" si="101"/>
        <v>2359</v>
      </c>
      <c r="AD176" s="183">
        <f t="shared" si="101"/>
        <v>1939</v>
      </c>
      <c r="AE176" s="183">
        <f t="shared" si="101"/>
        <v>2336</v>
      </c>
      <c r="AF176" s="183">
        <f t="shared" si="101"/>
        <v>3041</v>
      </c>
      <c r="AG176" s="183">
        <f t="shared" si="93"/>
        <v>33630.232378119123</v>
      </c>
      <c r="AH176" s="184">
        <f t="shared" si="94"/>
        <v>2802.5193648432601</v>
      </c>
      <c r="AK176" s="180"/>
      <c r="AQ176" s="188">
        <v>2802.5193648432601</v>
      </c>
      <c r="AS176" s="185">
        <f t="shared" si="95"/>
        <v>3.8534001668340481</v>
      </c>
      <c r="AT176" s="186">
        <f t="shared" si="102"/>
        <v>129590.74305651202</v>
      </c>
      <c r="AU176" s="186"/>
      <c r="AV176" s="187">
        <f t="shared" si="97"/>
        <v>7464.6530565120338</v>
      </c>
      <c r="BE176" s="188">
        <f t="shared" si="78"/>
        <v>0</v>
      </c>
      <c r="BG176" s="188">
        <f t="shared" si="79"/>
        <v>0</v>
      </c>
      <c r="BH176" s="189"/>
      <c r="BI176" s="188">
        <f t="shared" si="80"/>
        <v>0</v>
      </c>
    </row>
    <row r="177" spans="1:61" ht="12" customHeight="1">
      <c r="A177" s="148" t="s">
        <v>409</v>
      </c>
      <c r="B177" s="148" t="s">
        <v>410</v>
      </c>
      <c r="C177" s="181">
        <f>C134</f>
        <v>85.35</v>
      </c>
      <c r="D177" s="181">
        <v>85.87</v>
      </c>
      <c r="E177" s="181"/>
      <c r="F177" s="181"/>
      <c r="G177" s="153">
        <v>637.55999999999995</v>
      </c>
      <c r="H177" s="153">
        <v>612.08000000000004</v>
      </c>
      <c r="I177" s="153">
        <v>675.29</v>
      </c>
      <c r="J177" s="153">
        <v>659.49</v>
      </c>
      <c r="K177" s="153">
        <v>846.16000000000008</v>
      </c>
      <c r="L177" s="153">
        <v>1445.65</v>
      </c>
      <c r="M177" s="153">
        <v>1776.38</v>
      </c>
      <c r="N177" s="153">
        <v>654.87</v>
      </c>
      <c r="O177" s="153">
        <v>925.22</v>
      </c>
      <c r="P177" s="153">
        <v>2267.1400000000003</v>
      </c>
      <c r="Q177" s="153">
        <v>1195.6999999999998</v>
      </c>
      <c r="R177" s="153">
        <v>999.38000000000011</v>
      </c>
      <c r="S177" s="153">
        <v>12694.920000000002</v>
      </c>
      <c r="T177" s="181"/>
      <c r="U177" s="183">
        <f t="shared" si="100"/>
        <v>7.4699472759226708</v>
      </c>
      <c r="V177" s="183">
        <f t="shared" si="100"/>
        <v>7.1714118336262462</v>
      </c>
      <c r="W177" s="183">
        <f t="shared" si="100"/>
        <v>7.9120093731693029</v>
      </c>
      <c r="X177" s="183">
        <f t="shared" si="100"/>
        <v>7.7268892794376107</v>
      </c>
      <c r="Y177" s="183">
        <f t="shared" si="100"/>
        <v>9.9140011716461647</v>
      </c>
      <c r="Z177" s="183">
        <f t="shared" si="101"/>
        <v>16.835332479329217</v>
      </c>
      <c r="AA177" s="183">
        <f t="shared" si="101"/>
        <v>20.686852218469781</v>
      </c>
      <c r="AB177" s="183">
        <f t="shared" si="101"/>
        <v>7.6262955630604399</v>
      </c>
      <c r="AC177" s="183">
        <f t="shared" si="101"/>
        <v>10.774659368813323</v>
      </c>
      <c r="AD177" s="183">
        <f t="shared" si="101"/>
        <v>26.402003027832773</v>
      </c>
      <c r="AE177" s="183">
        <f t="shared" si="101"/>
        <v>13.924537090951436</v>
      </c>
      <c r="AF177" s="183">
        <f t="shared" si="101"/>
        <v>11.638290439035753</v>
      </c>
      <c r="AG177" s="183">
        <f t="shared" si="93"/>
        <v>148.08222912129472</v>
      </c>
      <c r="AH177" s="184">
        <f t="shared" si="94"/>
        <v>12.340185760107893</v>
      </c>
      <c r="AK177" s="180"/>
      <c r="AQ177" s="188">
        <v>12.340185760107893</v>
      </c>
      <c r="AS177" s="185">
        <f t="shared" si="95"/>
        <v>90.904250639021896</v>
      </c>
      <c r="AT177" s="186">
        <f t="shared" si="102"/>
        <v>13461.304071227243</v>
      </c>
      <c r="AU177" s="186"/>
      <c r="AV177" s="187">
        <f t="shared" si="97"/>
        <v>766.38407122724129</v>
      </c>
      <c r="BE177" s="188">
        <f t="shared" si="78"/>
        <v>0</v>
      </c>
      <c r="BG177" s="188">
        <f t="shared" si="79"/>
        <v>0</v>
      </c>
      <c r="BH177" s="189"/>
      <c r="BI177" s="188">
        <f t="shared" si="80"/>
        <v>0</v>
      </c>
    </row>
    <row r="178" spans="1:61" ht="12" customHeight="1" thickBot="1">
      <c r="A178" s="151"/>
      <c r="B178" s="151"/>
      <c r="C178" s="189"/>
      <c r="D178" s="189"/>
      <c r="E178" s="189"/>
      <c r="F178" s="189"/>
      <c r="S178" s="153"/>
      <c r="T178" s="189"/>
      <c r="AK178" s="180"/>
      <c r="BE178" s="188">
        <f t="shared" si="78"/>
        <v>0</v>
      </c>
      <c r="BG178" s="188">
        <f t="shared" si="79"/>
        <v>0</v>
      </c>
      <c r="BH178" s="189"/>
      <c r="BI178" s="188">
        <f t="shared" si="80"/>
        <v>0</v>
      </c>
    </row>
    <row r="179" spans="1:61" ht="12" customHeight="1" thickBot="1">
      <c r="A179" s="151"/>
      <c r="B179" s="191" t="s">
        <v>411</v>
      </c>
      <c r="C179" s="189"/>
      <c r="D179" s="189"/>
      <c r="E179" s="189"/>
      <c r="F179" s="189"/>
      <c r="G179" s="192">
        <v>202806.00000000003</v>
      </c>
      <c r="H179" s="192">
        <v>205586.16</v>
      </c>
      <c r="I179" s="192">
        <v>225437.52000000002</v>
      </c>
      <c r="J179" s="192">
        <v>214552.22999999998</v>
      </c>
      <c r="K179" s="192">
        <v>222712.22000000003</v>
      </c>
      <c r="L179" s="192">
        <v>229932.84999999995</v>
      </c>
      <c r="M179" s="192">
        <v>228011.9</v>
      </c>
      <c r="N179" s="192">
        <v>211046.08999999997</v>
      </c>
      <c r="O179" s="192">
        <v>187968.08000000002</v>
      </c>
      <c r="P179" s="192">
        <v>162055.09</v>
      </c>
      <c r="Q179" s="192">
        <v>182816.83</v>
      </c>
      <c r="R179" s="192">
        <v>223102.40999999995</v>
      </c>
      <c r="S179" s="192">
        <v>2496027.3799999994</v>
      </c>
      <c r="T179" s="189"/>
      <c r="U179" s="193">
        <f t="shared" ref="U179:AH179" si="103">+SUM(U165:U170)</f>
        <v>417.71099231334165</v>
      </c>
      <c r="V179" s="193">
        <f t="shared" si="103"/>
        <v>446.98329683314296</v>
      </c>
      <c r="W179" s="193">
        <f t="shared" si="103"/>
        <v>448.14861611900403</v>
      </c>
      <c r="X179" s="193">
        <f t="shared" si="103"/>
        <v>419.37426233749005</v>
      </c>
      <c r="Y179" s="193">
        <f t="shared" si="103"/>
        <v>439.66533918416997</v>
      </c>
      <c r="Z179" s="193">
        <f t="shared" si="103"/>
        <v>440.12172237662242</v>
      </c>
      <c r="AA179" s="193">
        <f t="shared" si="103"/>
        <v>447.44307786987167</v>
      </c>
      <c r="AB179" s="193">
        <f t="shared" si="103"/>
        <v>440.68548342969393</v>
      </c>
      <c r="AC179" s="193">
        <f t="shared" si="103"/>
        <v>407.15350048159883</v>
      </c>
      <c r="AD179" s="193">
        <f t="shared" si="103"/>
        <v>395.70444590070207</v>
      </c>
      <c r="AE179" s="193">
        <f t="shared" si="103"/>
        <v>396.51582703026918</v>
      </c>
      <c r="AF179" s="193">
        <f t="shared" si="103"/>
        <v>421.08368066426931</v>
      </c>
      <c r="AG179" s="193">
        <f t="shared" si="103"/>
        <v>5120.5902445401771</v>
      </c>
      <c r="AH179" s="193">
        <f t="shared" si="103"/>
        <v>426.7158537116814</v>
      </c>
      <c r="AK179" s="180"/>
      <c r="AT179" s="192">
        <f>SUM(AT151:AT178)</f>
        <v>2649180.4674355658</v>
      </c>
      <c r="AV179" s="192">
        <f>SUM(AV151:AV178)</f>
        <v>153153.08743556545</v>
      </c>
      <c r="BD179" s="192">
        <f t="shared" ref="BD179:BI179" si="104">SUM(BD151:BD178)</f>
        <v>0</v>
      </c>
      <c r="BE179" s="192">
        <f t="shared" si="104"/>
        <v>0</v>
      </c>
      <c r="BF179" s="192">
        <f t="shared" si="104"/>
        <v>0</v>
      </c>
      <c r="BG179" s="192">
        <f t="shared" si="104"/>
        <v>0</v>
      </c>
      <c r="BH179" s="192">
        <f t="shared" si="104"/>
        <v>6</v>
      </c>
      <c r="BI179" s="192">
        <f t="shared" si="104"/>
        <v>426.7158537116814</v>
      </c>
    </row>
    <row r="180" spans="1:61" ht="12" customHeight="1">
      <c r="A180" s="151"/>
      <c r="B180" s="151"/>
      <c r="C180" s="189"/>
      <c r="D180" s="189"/>
      <c r="E180" s="189"/>
      <c r="F180" s="189"/>
      <c r="T180" s="189"/>
      <c r="AK180" s="180"/>
      <c r="BE180" s="188">
        <f t="shared" ref="BE180:BE193" si="105">$AQ180*$BD180</f>
        <v>0</v>
      </c>
      <c r="BG180" s="188">
        <f t="shared" ref="BG180:BG193" si="106">$AQ180*$BF180</f>
        <v>0</v>
      </c>
      <c r="BI180" s="188">
        <f t="shared" ref="BI180:BI193" si="107">$AQ180*$BH180</f>
        <v>0</v>
      </c>
    </row>
    <row r="181" spans="1:61" ht="12" customHeight="1">
      <c r="A181" s="162" t="s">
        <v>412</v>
      </c>
      <c r="B181" s="162" t="s">
        <v>412</v>
      </c>
      <c r="C181" s="189"/>
      <c r="D181" s="189"/>
      <c r="E181" s="189"/>
      <c r="F181" s="189"/>
      <c r="T181" s="189"/>
      <c r="AK181" s="180"/>
      <c r="BE181" s="188">
        <f t="shared" si="105"/>
        <v>0</v>
      </c>
      <c r="BG181" s="188">
        <f t="shared" si="106"/>
        <v>0</v>
      </c>
      <c r="BI181" s="188">
        <f t="shared" si="107"/>
        <v>0</v>
      </c>
    </row>
    <row r="182" spans="1:61" ht="12" customHeight="1">
      <c r="A182" s="148" t="s">
        <v>413</v>
      </c>
      <c r="B182" s="148" t="s">
        <v>414</v>
      </c>
      <c r="C182" s="181">
        <v>36.68</v>
      </c>
      <c r="D182" s="181">
        <f>C182</f>
        <v>36.68</v>
      </c>
      <c r="E182" s="189"/>
      <c r="F182" s="189"/>
      <c r="G182" s="153">
        <v>134330.04999999999</v>
      </c>
      <c r="H182" s="153">
        <v>128036.70999999999</v>
      </c>
      <c r="I182" s="153">
        <v>149845.03999999998</v>
      </c>
      <c r="J182" s="153">
        <v>150849.20000000001</v>
      </c>
      <c r="K182" s="153">
        <v>139904.46</v>
      </c>
      <c r="L182" s="153">
        <v>141618.12</v>
      </c>
      <c r="M182" s="153">
        <v>146878.09</v>
      </c>
      <c r="N182" s="153">
        <v>140002.56</v>
      </c>
      <c r="O182" s="153">
        <v>113170.62</v>
      </c>
      <c r="P182" s="153">
        <v>93613.68</v>
      </c>
      <c r="Q182" s="153">
        <v>112999.44</v>
      </c>
      <c r="R182" s="153">
        <v>137830.62</v>
      </c>
      <c r="S182" s="153">
        <v>1589078.5899999999</v>
      </c>
      <c r="T182" s="189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209"/>
      <c r="AK182" s="180"/>
      <c r="BE182" s="188">
        <f t="shared" si="105"/>
        <v>0</v>
      </c>
      <c r="BG182" s="188">
        <f t="shared" si="106"/>
        <v>0</v>
      </c>
      <c r="BI182" s="188">
        <f t="shared" si="107"/>
        <v>0</v>
      </c>
    </row>
    <row r="183" spans="1:61" ht="12" customHeight="1">
      <c r="C183" s="189"/>
      <c r="D183" s="189"/>
      <c r="E183" s="189"/>
      <c r="F183" s="189"/>
      <c r="T183" s="189"/>
      <c r="AK183" s="180"/>
      <c r="BE183" s="188">
        <f t="shared" si="105"/>
        <v>0</v>
      </c>
      <c r="BG183" s="188">
        <f t="shared" si="106"/>
        <v>0</v>
      </c>
      <c r="BI183" s="188">
        <f t="shared" si="107"/>
        <v>0</v>
      </c>
    </row>
    <row r="184" spans="1:61" ht="12" customHeight="1">
      <c r="A184" s="151"/>
      <c r="B184" s="191" t="s">
        <v>415</v>
      </c>
      <c r="C184" s="189"/>
      <c r="D184" s="189"/>
      <c r="E184" s="189"/>
      <c r="F184" s="189"/>
      <c r="G184" s="192">
        <v>134330.04999999999</v>
      </c>
      <c r="H184" s="192">
        <v>128036.70999999999</v>
      </c>
      <c r="I184" s="192">
        <v>149845.03999999998</v>
      </c>
      <c r="J184" s="192">
        <v>150849.20000000001</v>
      </c>
      <c r="K184" s="192">
        <v>139904.46</v>
      </c>
      <c r="L184" s="192">
        <v>141618.12</v>
      </c>
      <c r="M184" s="192">
        <v>146878.09</v>
      </c>
      <c r="N184" s="192">
        <v>140002.56</v>
      </c>
      <c r="O184" s="192">
        <v>113170.62</v>
      </c>
      <c r="P184" s="192">
        <v>93613.68</v>
      </c>
      <c r="Q184" s="192">
        <v>112999.44</v>
      </c>
      <c r="R184" s="192">
        <v>137830.62</v>
      </c>
      <c r="S184" s="192">
        <v>1589078.5899999999</v>
      </c>
      <c r="T184" s="189"/>
      <c r="AK184" s="177"/>
      <c r="BE184" s="188">
        <f t="shared" si="105"/>
        <v>0</v>
      </c>
      <c r="BG184" s="188">
        <f t="shared" si="106"/>
        <v>0</v>
      </c>
      <c r="BI184" s="188">
        <f t="shared" si="107"/>
        <v>0</v>
      </c>
    </row>
    <row r="185" spans="1:61" ht="12" customHeight="1">
      <c r="A185" s="151"/>
      <c r="B185" s="191"/>
      <c r="C185" s="189"/>
      <c r="D185" s="189"/>
      <c r="E185" s="189"/>
      <c r="F185" s="189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189"/>
      <c r="AK185" s="180"/>
      <c r="BE185" s="188">
        <f t="shared" si="105"/>
        <v>0</v>
      </c>
      <c r="BG185" s="188">
        <f t="shared" si="106"/>
        <v>0</v>
      </c>
      <c r="BI185" s="188">
        <f t="shared" si="107"/>
        <v>0</v>
      </c>
    </row>
    <row r="186" spans="1:61" s="151" customFormat="1" ht="12" customHeight="1">
      <c r="A186" s="194" t="s">
        <v>416</v>
      </c>
      <c r="B186" s="194" t="s">
        <v>416</v>
      </c>
      <c r="C186" s="181"/>
      <c r="D186" s="181"/>
      <c r="E186" s="181"/>
      <c r="F186" s="181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81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K186" s="180"/>
      <c r="AL186" s="148"/>
      <c r="BE186" s="188">
        <f t="shared" si="105"/>
        <v>0</v>
      </c>
      <c r="BG186" s="188">
        <f t="shared" si="106"/>
        <v>0</v>
      </c>
      <c r="BI186" s="188">
        <f t="shared" si="107"/>
        <v>0</v>
      </c>
    </row>
    <row r="187" spans="1:61" s="151" customFormat="1" ht="12" customHeight="1">
      <c r="A187" s="148" t="s">
        <v>417</v>
      </c>
      <c r="B187" s="148" t="s">
        <v>418</v>
      </c>
      <c r="C187" s="181"/>
      <c r="D187" s="181"/>
      <c r="E187" s="181"/>
      <c r="F187" s="181"/>
      <c r="G187" s="153">
        <v>-42.68</v>
      </c>
      <c r="H187" s="153">
        <v>-19.009999999999998</v>
      </c>
      <c r="I187" s="153">
        <v>-11.91</v>
      </c>
      <c r="J187" s="153">
        <v>-704.8599999999999</v>
      </c>
      <c r="K187" s="153">
        <v>-52</v>
      </c>
      <c r="L187" s="153">
        <v>-30.32</v>
      </c>
      <c r="M187" s="153">
        <v>-156.66</v>
      </c>
      <c r="N187" s="153">
        <v>-203.59</v>
      </c>
      <c r="O187" s="153">
        <v>-106.10000000000001</v>
      </c>
      <c r="P187" s="153">
        <v>-67.259999999999991</v>
      </c>
      <c r="Q187" s="153">
        <v>13.08</v>
      </c>
      <c r="R187" s="153">
        <v>-10.15</v>
      </c>
      <c r="S187" s="153">
        <v>-1391.46</v>
      </c>
      <c r="T187" s="18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BE187" s="188">
        <f t="shared" si="105"/>
        <v>0</v>
      </c>
      <c r="BG187" s="188">
        <f t="shared" si="106"/>
        <v>0</v>
      </c>
      <c r="BI187" s="188">
        <f t="shared" si="107"/>
        <v>0</v>
      </c>
    </row>
    <row r="188" spans="1:61" s="151" customFormat="1" ht="12" customHeight="1">
      <c r="A188" s="148" t="s">
        <v>630</v>
      </c>
      <c r="B188" s="148" t="s">
        <v>631</v>
      </c>
      <c r="C188" s="181"/>
      <c r="D188" s="181"/>
      <c r="E188" s="181"/>
      <c r="F188" s="181"/>
      <c r="G188" s="153">
        <v>0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8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BE188" s="188">
        <f t="shared" si="105"/>
        <v>0</v>
      </c>
      <c r="BG188" s="188">
        <f t="shared" si="106"/>
        <v>0</v>
      </c>
      <c r="BI188" s="188">
        <f t="shared" si="107"/>
        <v>0</v>
      </c>
    </row>
    <row r="189" spans="1:61" s="151" customFormat="1" ht="12" customHeight="1">
      <c r="A189" s="148" t="s">
        <v>632</v>
      </c>
      <c r="B189" s="148" t="s">
        <v>633</v>
      </c>
      <c r="C189" s="181"/>
      <c r="D189" s="181"/>
      <c r="E189" s="181"/>
      <c r="F189" s="181"/>
      <c r="G189" s="153">
        <v>0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8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BE189" s="188">
        <f t="shared" si="105"/>
        <v>0</v>
      </c>
      <c r="BG189" s="188">
        <f t="shared" si="106"/>
        <v>0</v>
      </c>
      <c r="BI189" s="188">
        <f t="shared" si="107"/>
        <v>0</v>
      </c>
    </row>
    <row r="190" spans="1:61" s="151" customFormat="1" ht="12" customHeight="1">
      <c r="A190" s="148" t="s">
        <v>419</v>
      </c>
      <c r="B190" s="148" t="s">
        <v>420</v>
      </c>
      <c r="C190" s="181"/>
      <c r="D190" s="181"/>
      <c r="E190" s="181"/>
      <c r="F190" s="181"/>
      <c r="G190" s="153">
        <v>2313.92</v>
      </c>
      <c r="H190" s="153">
        <v>2779.6400000000003</v>
      </c>
      <c r="I190" s="153">
        <v>2785.7</v>
      </c>
      <c r="J190" s="153">
        <v>2537.8200000000002</v>
      </c>
      <c r="K190" s="153">
        <v>2590.0500000000002</v>
      </c>
      <c r="L190" s="153">
        <v>2987.14</v>
      </c>
      <c r="M190" s="153">
        <v>3599.05</v>
      </c>
      <c r="N190" s="153">
        <v>2855.4399999999996</v>
      </c>
      <c r="O190" s="153">
        <v>2704.25</v>
      </c>
      <c r="P190" s="153">
        <v>0</v>
      </c>
      <c r="Q190" s="153">
        <v>2689.02</v>
      </c>
      <c r="R190" s="153">
        <v>2051.8000000000002</v>
      </c>
      <c r="S190" s="153">
        <v>29893.829999999998</v>
      </c>
      <c r="T190" s="18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BE190" s="188">
        <f t="shared" si="105"/>
        <v>0</v>
      </c>
      <c r="BG190" s="188">
        <f t="shared" si="106"/>
        <v>0</v>
      </c>
      <c r="BI190" s="188">
        <f t="shared" si="107"/>
        <v>0</v>
      </c>
    </row>
    <row r="191" spans="1:61" s="151" customFormat="1" ht="12" customHeight="1">
      <c r="A191" s="148" t="s">
        <v>634</v>
      </c>
      <c r="B191" s="148" t="s">
        <v>635</v>
      </c>
      <c r="C191" s="181"/>
      <c r="D191" s="181"/>
      <c r="E191" s="181"/>
      <c r="F191" s="181"/>
      <c r="G191" s="153">
        <v>0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8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BE191" s="188">
        <f t="shared" si="105"/>
        <v>0</v>
      </c>
      <c r="BG191" s="188">
        <f t="shared" si="106"/>
        <v>0</v>
      </c>
      <c r="BI191" s="188">
        <f t="shared" si="107"/>
        <v>0</v>
      </c>
    </row>
    <row r="192" spans="1:61" s="151" customFormat="1" ht="12" customHeight="1">
      <c r="A192" s="148" t="s">
        <v>421</v>
      </c>
      <c r="B192" s="148" t="s">
        <v>422</v>
      </c>
      <c r="C192" s="181">
        <v>13.08</v>
      </c>
      <c r="D192" s="181">
        <v>13.08</v>
      </c>
      <c r="E192" s="181"/>
      <c r="F192" s="181"/>
      <c r="G192" s="153">
        <v>36.6</v>
      </c>
      <c r="H192" s="153">
        <v>13.08</v>
      </c>
      <c r="I192" s="153">
        <v>0</v>
      </c>
      <c r="J192" s="153">
        <v>13.08</v>
      </c>
      <c r="K192" s="153">
        <v>39.24</v>
      </c>
      <c r="L192" s="153">
        <v>13.08</v>
      </c>
      <c r="M192" s="153">
        <v>39.24</v>
      </c>
      <c r="N192" s="153">
        <v>39.24</v>
      </c>
      <c r="O192" s="153">
        <v>0</v>
      </c>
      <c r="P192" s="153">
        <v>26.16</v>
      </c>
      <c r="Q192" s="153">
        <v>13.08</v>
      </c>
      <c r="R192" s="153">
        <v>78.48</v>
      </c>
      <c r="S192" s="153">
        <v>311.28000000000003</v>
      </c>
      <c r="T192" s="18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BE192" s="188">
        <f t="shared" si="105"/>
        <v>0</v>
      </c>
      <c r="BG192" s="188">
        <f t="shared" si="106"/>
        <v>0</v>
      </c>
      <c r="BI192" s="188">
        <f t="shared" si="107"/>
        <v>0</v>
      </c>
    </row>
    <row r="193" spans="1:63" s="151" customFormat="1" ht="12" customHeight="1">
      <c r="A193" s="148" t="s">
        <v>636</v>
      </c>
      <c r="B193" s="148" t="s">
        <v>637</v>
      </c>
      <c r="C193" s="181"/>
      <c r="D193" s="181"/>
      <c r="E193" s="181"/>
      <c r="F193" s="181"/>
      <c r="G193" s="153">
        <v>0</v>
      </c>
      <c r="H193" s="153">
        <v>0</v>
      </c>
      <c r="I193" s="153">
        <v>0</v>
      </c>
      <c r="J193" s="153">
        <v>0</v>
      </c>
      <c r="K193" s="153">
        <v>0</v>
      </c>
      <c r="L193" s="153">
        <v>0</v>
      </c>
      <c r="M193" s="153">
        <v>0</v>
      </c>
      <c r="N193" s="153">
        <v>0</v>
      </c>
      <c r="O193" s="153">
        <v>0</v>
      </c>
      <c r="P193" s="153">
        <v>0</v>
      </c>
      <c r="Q193" s="153">
        <v>0</v>
      </c>
      <c r="R193" s="153">
        <v>0</v>
      </c>
      <c r="S193" s="153">
        <v>0</v>
      </c>
      <c r="T193" s="18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BE193" s="188">
        <f t="shared" si="105"/>
        <v>0</v>
      </c>
      <c r="BG193" s="188">
        <f t="shared" si="106"/>
        <v>0</v>
      </c>
      <c r="BI193" s="188">
        <f t="shared" si="107"/>
        <v>0</v>
      </c>
    </row>
    <row r="194" spans="1:63" s="151" customFormat="1" ht="12" customHeight="1">
      <c r="A194" s="189"/>
      <c r="B194" s="189"/>
      <c r="C194" s="181"/>
      <c r="D194" s="181"/>
      <c r="E194" s="181"/>
      <c r="F194" s="181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81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</row>
    <row r="195" spans="1:63" s="151" customFormat="1" ht="12" customHeight="1">
      <c r="B195" s="191" t="s">
        <v>423</v>
      </c>
      <c r="C195" s="181"/>
      <c r="D195" s="181"/>
      <c r="E195" s="181"/>
      <c r="F195" s="181"/>
      <c r="G195" s="192">
        <v>2307.84</v>
      </c>
      <c r="H195" s="192">
        <v>2773.71</v>
      </c>
      <c r="I195" s="192">
        <v>2773.79</v>
      </c>
      <c r="J195" s="192">
        <v>1846.0400000000002</v>
      </c>
      <c r="K195" s="192">
        <v>2577.29</v>
      </c>
      <c r="L195" s="192">
        <v>2969.8999999999996</v>
      </c>
      <c r="M195" s="192">
        <v>3481.63</v>
      </c>
      <c r="N195" s="192">
        <v>2691.0899999999992</v>
      </c>
      <c r="O195" s="192">
        <v>2598.15</v>
      </c>
      <c r="P195" s="192">
        <v>-41.099999999999994</v>
      </c>
      <c r="Q195" s="192">
        <v>2715.18</v>
      </c>
      <c r="R195" s="192">
        <v>2120.13</v>
      </c>
      <c r="S195" s="192">
        <v>28813.649999999998</v>
      </c>
      <c r="T195" s="181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</row>
    <row r="196" spans="1:63" ht="12" customHeight="1">
      <c r="A196" s="151"/>
      <c r="B196" s="191"/>
      <c r="C196" s="189"/>
      <c r="D196" s="189"/>
      <c r="E196" s="189"/>
      <c r="F196" s="189"/>
      <c r="T196" s="189"/>
    </row>
    <row r="197" spans="1:63" ht="12" customHeight="1" thickBot="1">
      <c r="A197" s="162"/>
      <c r="B197" s="191" t="s">
        <v>424</v>
      </c>
      <c r="C197" s="189"/>
      <c r="D197" s="189"/>
      <c r="E197" s="189"/>
      <c r="F197" s="189"/>
      <c r="G197" s="192">
        <v>1092209.4300000002</v>
      </c>
      <c r="H197" s="192">
        <v>1126341.3</v>
      </c>
      <c r="I197" s="192">
        <v>1184873.2050000001</v>
      </c>
      <c r="J197" s="192">
        <v>1172508.7350000003</v>
      </c>
      <c r="K197" s="192">
        <v>1174003.6100000003</v>
      </c>
      <c r="L197" s="192">
        <v>1183399.2149999999</v>
      </c>
      <c r="M197" s="192">
        <v>1186693.51</v>
      </c>
      <c r="N197" s="192">
        <v>1153441.9900000002</v>
      </c>
      <c r="O197" s="192">
        <v>1102954.8500000001</v>
      </c>
      <c r="P197" s="192">
        <v>1045476.5950000003</v>
      </c>
      <c r="Q197" s="192">
        <v>1088013.0950000002</v>
      </c>
      <c r="R197" s="192">
        <v>1161164.1749999998</v>
      </c>
      <c r="S197" s="192">
        <v>13671079.709999999</v>
      </c>
      <c r="T197" s="189"/>
      <c r="AG197" s="161">
        <f>S179+S146+S56+S51+S45+S46+S184+S195</f>
        <v>13671079.709999997</v>
      </c>
      <c r="AT197" s="192">
        <f>SUM(AT47,AT51,AT56,AT146,AT179,AT184,AT195)</f>
        <v>13073229.566209432</v>
      </c>
      <c r="AV197" s="192">
        <f>SUM(AV47,AV51,AV56,AV146,AV179,AV184,AV195)</f>
        <v>1020842.0962094296</v>
      </c>
      <c r="AW197" s="161"/>
      <c r="BD197" s="204"/>
      <c r="BE197" s="192">
        <f>SUM(BE47,BE51,BE56,BE146,BE179,BE184,BE195)</f>
        <v>17452.762977330891</v>
      </c>
      <c r="BF197" s="204"/>
      <c r="BG197" s="192">
        <f>SUM(BG47,BG51,BG56,BG146,BG179,BG184,BG195)</f>
        <v>6216.7826319062133</v>
      </c>
      <c r="BH197" s="204"/>
      <c r="BI197" s="192">
        <f>SUM(BI47,BI51,BI56,BI146,BI179,BI184,BI195)</f>
        <v>426.7158537116814</v>
      </c>
      <c r="BK197" s="210">
        <f>SUM(BE197:BI197)</f>
        <v>24096.261462948783</v>
      </c>
    </row>
    <row r="198" spans="1:63" ht="13.5" thickTop="1">
      <c r="A198" s="162"/>
      <c r="B198" s="162"/>
      <c r="C198" s="189"/>
      <c r="D198" s="189"/>
      <c r="E198" s="189"/>
      <c r="F198" s="189"/>
      <c r="G198" s="211">
        <v>1092204.95</v>
      </c>
      <c r="H198" s="211">
        <v>1126349.5399999998</v>
      </c>
      <c r="I198" s="211">
        <v>1184945.9050000007</v>
      </c>
      <c r="J198" s="211">
        <v>1172546.5750000002</v>
      </c>
      <c r="K198" s="211">
        <v>1174255.1800000004</v>
      </c>
      <c r="L198" s="211">
        <v>1183703.8650000002</v>
      </c>
      <c r="M198" s="211">
        <v>1186736.2699999998</v>
      </c>
      <c r="N198" s="211">
        <v>1153562.8999999999</v>
      </c>
      <c r="O198" s="211">
        <v>1102992.7200000004</v>
      </c>
      <c r="P198" s="211">
        <v>1045530.0150000001</v>
      </c>
      <c r="Q198" s="211">
        <v>1088186.5850000002</v>
      </c>
      <c r="R198" s="211">
        <v>1161217.5950000002</v>
      </c>
      <c r="S198" s="211">
        <v>13672232.100000003</v>
      </c>
      <c r="T198" s="189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/>
    </row>
    <row r="199" spans="1:63">
      <c r="G199" s="211">
        <v>-4.4800000002142042</v>
      </c>
      <c r="H199" s="211">
        <v>8.2399999997578561</v>
      </c>
      <c r="I199" s="211">
        <v>72.700000000651926</v>
      </c>
      <c r="J199" s="211">
        <v>37.839999999850988</v>
      </c>
      <c r="K199" s="211">
        <v>251.57000000006519</v>
      </c>
      <c r="L199" s="211">
        <v>304.65000000037253</v>
      </c>
      <c r="M199" s="211">
        <v>42.759999999776483</v>
      </c>
      <c r="N199" s="211">
        <v>120.90999999968335</v>
      </c>
      <c r="O199" s="211">
        <v>37.870000000344589</v>
      </c>
      <c r="P199" s="211">
        <v>53.419999999809079</v>
      </c>
      <c r="Q199" s="211">
        <v>173.48999999999069</v>
      </c>
      <c r="R199" s="211">
        <v>53.420000000391155</v>
      </c>
      <c r="S199" s="211">
        <v>1152.3900000043213</v>
      </c>
    </row>
    <row r="200" spans="1:63">
      <c r="S200" s="213">
        <v>8.4286895627256142E-5</v>
      </c>
    </row>
    <row r="201" spans="1:63">
      <c r="L201" s="211"/>
    </row>
  </sheetData>
  <mergeCells count="3">
    <mergeCell ref="BD5:BE5"/>
    <mergeCell ref="BF5:BG5"/>
    <mergeCell ref="BH5:BI5"/>
  </mergeCells>
  <pageMargins left="0.2" right="0.2" top="0.75" bottom="0.75" header="0.3" footer="0.3"/>
  <pageSetup scale="60" pageOrder="overThenDown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2F04D0FF0FB048BEC2ABD560EC2844" ma:contentTypeVersion="24" ma:contentTypeDescription="" ma:contentTypeScope="" ma:versionID="f25303801e6396727bdf3443cc73c7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2023-04-17T07:00:00+00:00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Yakima Waste Systems, Inc.   </CaseCompanyNames>
    <Nickname xmlns="http://schemas.microsoft.com/sharepoint/v3" xsi:nil="true"/>
    <DocketNumber xmlns="dc463f71-b30c-4ab2-9473-d307f9d35888">230281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8A805B-4433-492B-8873-2CEB8824BF06}"/>
</file>

<file path=customXml/itemProps2.xml><?xml version="1.0" encoding="utf-8"?>
<ds:datastoreItem xmlns:ds="http://schemas.openxmlformats.org/officeDocument/2006/customXml" ds:itemID="{8153362F-887E-410C-9678-1EDB11DAC903}"/>
</file>

<file path=customXml/itemProps3.xml><?xml version="1.0" encoding="utf-8"?>
<ds:datastoreItem xmlns:ds="http://schemas.openxmlformats.org/officeDocument/2006/customXml" ds:itemID="{2F095B02-E31B-4248-A466-488CD6538866}"/>
</file>

<file path=customXml/itemProps4.xml><?xml version="1.0" encoding="utf-8"?>
<ds:datastoreItem xmlns:ds="http://schemas.openxmlformats.org/officeDocument/2006/customXml" ds:itemID="{BD38EDD3-3480-4F4C-AF50-E886AB7DD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DF Calcs</vt:lpstr>
      <vt:lpstr>Proposed Rates</vt:lpstr>
      <vt:lpstr>Disposal 4.21-3-22</vt:lpstr>
      <vt:lpstr>Yakima Regulated Price Out</vt:lpstr>
      <vt:lpstr>'DF Calcs'!Print_Area</vt:lpstr>
      <vt:lpstr>'Disposal 4.21-3-22'!Print_Area</vt:lpstr>
      <vt:lpstr>'Proposed Rates'!Print_Area</vt:lpstr>
      <vt:lpstr>'Yakima Regulated Price Out'!Print_Area</vt:lpstr>
      <vt:lpstr>'Proposed Rates'!Print_Titles</vt:lpstr>
      <vt:lpstr>'Yakima Regulated Price Out'!Print_Titles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2023-04-17T23:07:26Z</cp:lastPrinted>
  <dcterms:created xsi:type="dcterms:W3CDTF">2013-10-29T22:33:54Z</dcterms:created>
  <dcterms:modified xsi:type="dcterms:W3CDTF">2023-04-17T23:09:14Z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0x0101006E56B4D1795A2E4DB2F0B01679ED314A00862F04D0FF0FB048BEC2ABD560EC2844</vt:lpwstr>
  </property>
  <property fmtid="{D5CDD505-2E9C-101B-9397-08002B2CF9AE}" pid="3" name="_docset_NoMedatataSyncRequired">
    <vt:lpwstr>False</vt:lpwstr>
  </property>
</Properties>
</file>