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omments3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showInkAnnotation="0" codeName="ThisWorkbook" defaultThemeVersion="124226"/>
  <xr:revisionPtr revIDLastSave="0" documentId="8_{95F0E54B-B3F6-4CBC-B6D4-8FCE28B24D02}" xr6:coauthVersionLast="47" xr6:coauthVersionMax="47" xr10:uidLastSave="{00000000-0000-0000-0000-000000000000}"/>
  <bookViews>
    <workbookView xWindow="-120" yWindow="-120" windowWidth="29040" windowHeight="15840" tabRatio="932" activeTab="1" xr2:uid="{00000000-000D-0000-FFFF-FFFF00000000}"/>
  </bookViews>
  <sheets>
    <sheet name="Calculations" sheetId="1" r:id="rId1"/>
    <sheet name="Inputs" sheetId="2" r:id="rId2"/>
    <sheet name="Output" sheetId="3" state="hidden" r:id="rId3"/>
    <sheet name="PFIS" sheetId="5" r:id="rId4"/>
    <sheet name="Capital Structure" sheetId="12" r:id="rId5"/>
    <sheet name="Int Sync, NTG, Rev Req" sheetId="13" r:id="rId6"/>
    <sheet name="Resources" sheetId="2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Bad_Debt_Percent">'Int Sync, NTG, Rev Req'!$D$43</definedName>
    <definedName name="BO_Tax_Rate">'Int Sync, NTG, Rev Req'!$D$44</definedName>
    <definedName name="Cost_of_Debt">'Capital Structure'!$I$54</definedName>
    <definedName name="FIT_Rate">'Int Sync, NTG, Rev Req'!$D$50</definedName>
    <definedName name="NvsASD">"V2020-12-31"</definedName>
    <definedName name="NvsAutoDrillOk">"VN"</definedName>
    <definedName name="NvsElapsedTime">0.0000925925924093463</definedName>
    <definedName name="NvsEndTime">44224.3780324074</definedName>
    <definedName name="NvsInstLang">"VENG"</definedName>
    <definedName name="NvsInstSpec">"%,FBUSINESS_UNIT,VWWSCO"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"V1993-01-01"</definedName>
    <definedName name="NvsPanelSetid">"VCWSCO"</definedName>
    <definedName name="NvsReqBU">"VWWSCO"</definedName>
    <definedName name="NvsReqBUOnly">"VY"</definedName>
    <definedName name="NvsTransLed">"VN"</definedName>
    <definedName name="NvsTreeASD">"V2020-12-31"</definedName>
    <definedName name="NvsValTbl.BUSINESS_UNIT">"BUS_UNIT_TBL_GL"</definedName>
    <definedName name="_xlnm.Print_Area" localSheetId="4">'Capital Structure'!$A$2:$K$50</definedName>
    <definedName name="_xlnm.Print_Area" localSheetId="5">'Int Sync, NTG, Rev Req'!$B$2:$I$33</definedName>
    <definedName name="_xlnm.Print_Area" localSheetId="2">Output!$A$1:$N$36</definedName>
    <definedName name="_xlnm.Print_Area" localSheetId="3">PFIS!$A$1:$L$63</definedName>
    <definedName name="Prof_Int_Exp_Adj">'Int Sync, NTG, Rev Req'!$D$13</definedName>
    <definedName name="Proforma_Interest_Expense">'Int Sync, NTG, Rev Req'!$D$11</definedName>
    <definedName name="UTC_Reg_Fee_Tier1">'Int Sync, NTG, Rev Req'!#REF!</definedName>
    <definedName name="UTC_Reg_Fee_Tier2">'Int Sync, NTG, Rev Req'!#REF!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L44" i="12" l="1"/>
  <c r="K44" i="12"/>
  <c r="H44" i="12"/>
  <c r="F44" i="12"/>
  <c r="D40" i="12"/>
  <c r="F39" i="12"/>
  <c r="D39" i="12"/>
  <c r="F38" i="12"/>
  <c r="D38" i="12"/>
  <c r="F37" i="12"/>
  <c r="D37" i="12"/>
  <c r="F36" i="12"/>
  <c r="D36" i="12"/>
  <c r="F35" i="12"/>
  <c r="D35" i="12"/>
  <c r="F34" i="12"/>
  <c r="D34" i="12"/>
  <c r="K9" i="12"/>
  <c r="G52" i="13"/>
  <c r="H59" i="5"/>
  <c r="E56" i="5"/>
  <c r="F54" i="5"/>
  <c r="E53" i="2"/>
  <c r="E52" i="2"/>
  <c r="K47" i="2"/>
  <c r="J47" i="2"/>
  <c r="K46" i="2"/>
  <c r="J46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3" i="2"/>
  <c r="J13" i="2"/>
  <c r="K12" i="2"/>
  <c r="J12" i="2"/>
  <c r="K11" i="2"/>
  <c r="J11" i="2"/>
  <c r="K10" i="2"/>
  <c r="J10" i="2"/>
  <c r="K9" i="2"/>
  <c r="J9" i="2"/>
  <c r="K8" i="2"/>
  <c r="J8" i="2"/>
  <c r="G43" i="2"/>
  <c r="G35" i="2"/>
  <c r="E35" i="2"/>
  <c r="G34" i="2"/>
  <c r="E34" i="2"/>
  <c r="G33" i="2"/>
  <c r="E33" i="2"/>
  <c r="G32" i="2"/>
  <c r="E32" i="2"/>
  <c r="G31" i="2"/>
  <c r="E31" i="2"/>
  <c r="G30" i="2"/>
  <c r="E30" i="2"/>
  <c r="E29" i="2"/>
  <c r="E28" i="2"/>
  <c r="E27" i="2"/>
  <c r="E26" i="2"/>
  <c r="E25" i="2"/>
  <c r="G24" i="2"/>
  <c r="E24" i="2"/>
  <c r="G23" i="2"/>
  <c r="G22" i="2"/>
  <c r="G21" i="2"/>
  <c r="E21" i="2"/>
  <c r="G20" i="2"/>
  <c r="E20" i="2"/>
  <c r="E19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E46" i="2"/>
  <c r="E45" i="2"/>
  <c r="B42" i="2"/>
  <c r="B41" i="2"/>
  <c r="B38" i="2"/>
  <c r="B37" i="2"/>
  <c r="B36" i="2"/>
  <c r="B35" i="2"/>
  <c r="B46" i="2" s="1"/>
  <c r="B13" i="2"/>
  <c r="B43" i="2" l="1"/>
  <c r="F58" i="5" l="1"/>
  <c r="F57" i="5"/>
  <c r="O10" i="2" l="1"/>
  <c r="O37" i="2"/>
  <c r="K60" i="5" l="1"/>
  <c r="I58" i="5" l="1"/>
  <c r="I57" i="5"/>
  <c r="L43" i="12" l="1"/>
  <c r="K43" i="12"/>
  <c r="AO1008" i="2" l="1"/>
  <c r="AM1008" i="2"/>
  <c r="AQ1008" i="2" s="1"/>
  <c r="AE1008" i="2"/>
  <c r="AA1008" i="2"/>
  <c r="AO1007" i="2"/>
  <c r="AM1007" i="2"/>
  <c r="AQ1007" i="2" s="1"/>
  <c r="AA1007" i="2"/>
  <c r="AO1006" i="2"/>
  <c r="AM1006" i="2"/>
  <c r="AQ1006" i="2" s="1"/>
  <c r="AE1006" i="2"/>
  <c r="AA1006" i="2"/>
  <c r="AO1005" i="2"/>
  <c r="AM1005" i="2"/>
  <c r="AQ1005" i="2" s="1"/>
  <c r="AA1005" i="2"/>
  <c r="AO1004" i="2"/>
  <c r="AM1004" i="2"/>
  <c r="AQ1004" i="2" s="1"/>
  <c r="AE1004" i="2"/>
  <c r="AA1004" i="2"/>
  <c r="AO1003" i="2"/>
  <c r="AM1003" i="2"/>
  <c r="AQ1003" i="2" s="1"/>
  <c r="AE1003" i="2"/>
  <c r="AA1003" i="2"/>
  <c r="AQ1002" i="2"/>
  <c r="AM1002" i="2"/>
  <c r="AE1002" i="2"/>
  <c r="AA1002" i="2"/>
  <c r="AQ1001" i="2"/>
  <c r="AM1001" i="2"/>
  <c r="AE1001" i="2"/>
  <c r="AA1001" i="2"/>
  <c r="AQ1000" i="2"/>
  <c r="AM1000" i="2"/>
  <c r="AE1000" i="2"/>
  <c r="AA1000" i="2"/>
  <c r="AQ999" i="2"/>
  <c r="AM999" i="2"/>
  <c r="AE999" i="2"/>
  <c r="AA999" i="2"/>
  <c r="AQ998" i="2"/>
  <c r="AM998" i="2"/>
  <c r="AA998" i="2"/>
  <c r="AE998" i="2" s="1"/>
  <c r="AM997" i="2"/>
  <c r="AQ997" i="2" s="1"/>
  <c r="AA997" i="2"/>
  <c r="AE997" i="2" s="1"/>
  <c r="AM996" i="2"/>
  <c r="AQ996" i="2" s="1"/>
  <c r="AA996" i="2"/>
  <c r="AE996" i="2" s="1"/>
  <c r="AM995" i="2"/>
  <c r="AQ995" i="2" s="1"/>
  <c r="AA995" i="2"/>
  <c r="AE995" i="2" s="1"/>
  <c r="AM994" i="2"/>
  <c r="AQ994" i="2" s="1"/>
  <c r="AA994" i="2"/>
  <c r="AE994" i="2" s="1"/>
  <c r="AM993" i="2"/>
  <c r="AQ993" i="2" s="1"/>
  <c r="AA993" i="2"/>
  <c r="AE993" i="2" s="1"/>
  <c r="AM992" i="2"/>
  <c r="AQ992" i="2" s="1"/>
  <c r="AA992" i="2"/>
  <c r="AE992" i="2" s="1"/>
  <c r="AM991" i="2"/>
  <c r="AQ991" i="2" s="1"/>
  <c r="AA991" i="2"/>
  <c r="AE991" i="2" s="1"/>
  <c r="AM990" i="2"/>
  <c r="AQ990" i="2" s="1"/>
  <c r="AA990" i="2"/>
  <c r="AE990" i="2" s="1"/>
  <c r="AM989" i="2"/>
  <c r="AQ989" i="2" s="1"/>
  <c r="AA989" i="2"/>
  <c r="AE989" i="2" s="1"/>
  <c r="AM988" i="2"/>
  <c r="AQ988" i="2" s="1"/>
  <c r="AA988" i="2"/>
  <c r="AE988" i="2" s="1"/>
  <c r="AM987" i="2"/>
  <c r="AQ987" i="2" s="1"/>
  <c r="AA987" i="2"/>
  <c r="AM986" i="2"/>
  <c r="AA986" i="2"/>
  <c r="AM985" i="2"/>
  <c r="AA985" i="2"/>
  <c r="AM984" i="2"/>
  <c r="AA984" i="2"/>
  <c r="AM983" i="2"/>
  <c r="AA983" i="2"/>
  <c r="AM982" i="2"/>
  <c r="AA982" i="2"/>
  <c r="AM981" i="2"/>
  <c r="AA981" i="2"/>
  <c r="AM980" i="2"/>
  <c r="AA980" i="2"/>
  <c r="AM979" i="2"/>
  <c r="AA979" i="2"/>
  <c r="AM978" i="2"/>
  <c r="AA978" i="2"/>
  <c r="AM977" i="2"/>
  <c r="AA977" i="2"/>
  <c r="AM976" i="2"/>
  <c r="AA976" i="2"/>
  <c r="AM975" i="2"/>
  <c r="AA975" i="2"/>
  <c r="AM974" i="2"/>
  <c r="AA974" i="2"/>
  <c r="AM973" i="2"/>
  <c r="AA973" i="2"/>
  <c r="AO972" i="2"/>
  <c r="AM972" i="2"/>
  <c r="AQ972" i="2" s="1"/>
  <c r="AC972" i="2"/>
  <c r="AA972" i="2"/>
  <c r="AE972" i="2" s="1"/>
  <c r="AQ971" i="2"/>
  <c r="AO971" i="2"/>
  <c r="AM971" i="2"/>
  <c r="AA971" i="2"/>
  <c r="AM970" i="2"/>
  <c r="AQ970" i="2" s="1"/>
  <c r="AR970" i="2" s="1"/>
  <c r="AC970" i="2"/>
  <c r="AA970" i="2"/>
  <c r="AE970" i="2" s="1"/>
  <c r="AQ969" i="2"/>
  <c r="AO969" i="2"/>
  <c r="AM969" i="2"/>
  <c r="AE969" i="2"/>
  <c r="AF969" i="2" s="1"/>
  <c r="AA969" i="2"/>
  <c r="AO968" i="2"/>
  <c r="AM968" i="2"/>
  <c r="AQ968" i="2" s="1"/>
  <c r="AR968" i="2" s="1"/>
  <c r="AC968" i="2"/>
  <c r="AA968" i="2"/>
  <c r="AE968" i="2" s="1"/>
  <c r="AQ967" i="2"/>
  <c r="AO967" i="2"/>
  <c r="AM967" i="2"/>
  <c r="AA967" i="2"/>
  <c r="AM966" i="2"/>
  <c r="AQ966" i="2" s="1"/>
  <c r="AR966" i="2" s="1"/>
  <c r="AC966" i="2"/>
  <c r="AA966" i="2"/>
  <c r="AE966" i="2" s="1"/>
  <c r="AF966" i="2" s="1"/>
  <c r="AQ965" i="2"/>
  <c r="AR965" i="2" s="1"/>
  <c r="AM965" i="2"/>
  <c r="AC965" i="2"/>
  <c r="AA965" i="2"/>
  <c r="AE965" i="2" s="1"/>
  <c r="AF965" i="2" s="1"/>
  <c r="AQ964" i="2"/>
  <c r="AR964" i="2" s="1"/>
  <c r="AM964" i="2"/>
  <c r="AC964" i="2"/>
  <c r="AA964" i="2"/>
  <c r="AE964" i="2" s="1"/>
  <c r="AF964" i="2" s="1"/>
  <c r="AQ963" i="2"/>
  <c r="AR963" i="2" s="1"/>
  <c r="AM963" i="2"/>
  <c r="AC963" i="2"/>
  <c r="AA963" i="2"/>
  <c r="AE963" i="2" s="1"/>
  <c r="AF963" i="2" s="1"/>
  <c r="AQ962" i="2"/>
  <c r="AR962" i="2" s="1"/>
  <c r="AM962" i="2"/>
  <c r="AC962" i="2"/>
  <c r="AA962" i="2"/>
  <c r="AE962" i="2" s="1"/>
  <c r="AF962" i="2" s="1"/>
  <c r="AQ961" i="2"/>
  <c r="AR961" i="2" s="1"/>
  <c r="AM961" i="2"/>
  <c r="AC961" i="2"/>
  <c r="AA961" i="2"/>
  <c r="AE961" i="2" s="1"/>
  <c r="AF961" i="2" s="1"/>
  <c r="AQ960" i="2"/>
  <c r="AR960" i="2" s="1"/>
  <c r="AM960" i="2"/>
  <c r="AC960" i="2"/>
  <c r="AA960" i="2"/>
  <c r="AE960" i="2" s="1"/>
  <c r="AF960" i="2" s="1"/>
  <c r="AQ959" i="2"/>
  <c r="AR959" i="2" s="1"/>
  <c r="AM959" i="2"/>
  <c r="AC959" i="2"/>
  <c r="AA959" i="2"/>
  <c r="AE959" i="2" s="1"/>
  <c r="AF959" i="2" s="1"/>
  <c r="AQ958" i="2"/>
  <c r="AR958" i="2" s="1"/>
  <c r="AM958" i="2"/>
  <c r="AC958" i="2"/>
  <c r="AA958" i="2"/>
  <c r="AE958" i="2" s="1"/>
  <c r="AF958" i="2" s="1"/>
  <c r="AM957" i="2"/>
  <c r="AQ957" i="2" s="1"/>
  <c r="AR957" i="2" s="1"/>
  <c r="AC957" i="2"/>
  <c r="AA957" i="2"/>
  <c r="AE957" i="2" s="1"/>
  <c r="AF957" i="2" s="1"/>
  <c r="AM956" i="2"/>
  <c r="AQ956" i="2" s="1"/>
  <c r="AC956" i="2"/>
  <c r="AA956" i="2"/>
  <c r="AE956" i="2" s="1"/>
  <c r="AF956" i="2" s="1"/>
  <c r="AQ955" i="2"/>
  <c r="AR955" i="2" s="1"/>
  <c r="AO955" i="2"/>
  <c r="AM955" i="2"/>
  <c r="AC955" i="2"/>
  <c r="AA955" i="2"/>
  <c r="AE955" i="2" s="1"/>
  <c r="AF955" i="2" s="1"/>
  <c r="AM954" i="2"/>
  <c r="AQ954" i="2" s="1"/>
  <c r="AR954" i="2" s="1"/>
  <c r="AC954" i="2"/>
  <c r="AA954" i="2"/>
  <c r="AE954" i="2" s="1"/>
  <c r="AF954" i="2" s="1"/>
  <c r="AQ953" i="2"/>
  <c r="AO953" i="2"/>
  <c r="AM953" i="2"/>
  <c r="AC953" i="2"/>
  <c r="AA953" i="2"/>
  <c r="AE953" i="2" s="1"/>
  <c r="AF953" i="2" s="1"/>
  <c r="AM952" i="2"/>
  <c r="AQ952" i="2" s="1"/>
  <c r="AR952" i="2" s="1"/>
  <c r="AC952" i="2"/>
  <c r="AA952" i="2"/>
  <c r="AE952" i="2" s="1"/>
  <c r="AF952" i="2" s="1"/>
  <c r="AQ951" i="2"/>
  <c r="AO951" i="2"/>
  <c r="AM951" i="2"/>
  <c r="AC951" i="2"/>
  <c r="AA951" i="2"/>
  <c r="AE951" i="2" s="1"/>
  <c r="AF951" i="2" s="1"/>
  <c r="AM950" i="2"/>
  <c r="AQ950" i="2" s="1"/>
  <c r="AC950" i="2"/>
  <c r="AA950" i="2"/>
  <c r="AE950" i="2" s="1"/>
  <c r="AF950" i="2" s="1"/>
  <c r="AQ949" i="2"/>
  <c r="AO949" i="2"/>
  <c r="AM949" i="2"/>
  <c r="AC949" i="2"/>
  <c r="AA949" i="2"/>
  <c r="AE949" i="2" s="1"/>
  <c r="AM948" i="2"/>
  <c r="AQ948" i="2" s="1"/>
  <c r="AC948" i="2"/>
  <c r="AA948" i="2"/>
  <c r="AE948" i="2" s="1"/>
  <c r="AF948" i="2" s="1"/>
  <c r="AQ947" i="2"/>
  <c r="AO947" i="2"/>
  <c r="AM947" i="2"/>
  <c r="AC947" i="2"/>
  <c r="AA947" i="2"/>
  <c r="AE947" i="2" s="1"/>
  <c r="AF947" i="2" s="1"/>
  <c r="AM946" i="2"/>
  <c r="AQ946" i="2" s="1"/>
  <c r="AR946" i="2" s="1"/>
  <c r="AC946" i="2"/>
  <c r="AA946" i="2"/>
  <c r="AE946" i="2" s="1"/>
  <c r="AF946" i="2" s="1"/>
  <c r="AQ945" i="2"/>
  <c r="AR945" i="2" s="1"/>
  <c r="AO945" i="2"/>
  <c r="AM945" i="2"/>
  <c r="AC945" i="2"/>
  <c r="AA945" i="2"/>
  <c r="AE945" i="2" s="1"/>
  <c r="AM944" i="2"/>
  <c r="AQ944" i="2" s="1"/>
  <c r="AR944" i="2" s="1"/>
  <c r="AC944" i="2"/>
  <c r="AA944" i="2"/>
  <c r="AE944" i="2" s="1"/>
  <c r="AF944" i="2" s="1"/>
  <c r="AQ943" i="2"/>
  <c r="AR943" i="2" s="1"/>
  <c r="AO943" i="2"/>
  <c r="AM943" i="2"/>
  <c r="AC943" i="2"/>
  <c r="AA943" i="2"/>
  <c r="AE943" i="2" s="1"/>
  <c r="AF943" i="2" s="1"/>
  <c r="AM942" i="2"/>
  <c r="AQ942" i="2" s="1"/>
  <c r="AC942" i="2"/>
  <c r="AA942" i="2"/>
  <c r="AE942" i="2" s="1"/>
  <c r="AF942" i="2" s="1"/>
  <c r="AQ941" i="2"/>
  <c r="AR941" i="2" s="1"/>
  <c r="AO941" i="2"/>
  <c r="AM941" i="2"/>
  <c r="AC941" i="2"/>
  <c r="AA941" i="2"/>
  <c r="AE941" i="2" s="1"/>
  <c r="AF941" i="2" s="1"/>
  <c r="AM940" i="2"/>
  <c r="AQ940" i="2" s="1"/>
  <c r="AC940" i="2"/>
  <c r="AA940" i="2"/>
  <c r="AE940" i="2" s="1"/>
  <c r="AF940" i="2" s="1"/>
  <c r="AQ939" i="2"/>
  <c r="AR939" i="2" s="1"/>
  <c r="AO939" i="2"/>
  <c r="AM939" i="2"/>
  <c r="AC939" i="2"/>
  <c r="AA939" i="2"/>
  <c r="AE939" i="2" s="1"/>
  <c r="AF939" i="2" s="1"/>
  <c r="AM938" i="2"/>
  <c r="AQ938" i="2" s="1"/>
  <c r="AR938" i="2" s="1"/>
  <c r="AC938" i="2"/>
  <c r="AA938" i="2"/>
  <c r="AE938" i="2" s="1"/>
  <c r="AF938" i="2" s="1"/>
  <c r="AQ937" i="2"/>
  <c r="AR937" i="2" s="1"/>
  <c r="AO937" i="2"/>
  <c r="AM937" i="2"/>
  <c r="AC937" i="2"/>
  <c r="AA937" i="2"/>
  <c r="AE937" i="2" s="1"/>
  <c r="AF937" i="2" s="1"/>
  <c r="AM936" i="2"/>
  <c r="AQ936" i="2" s="1"/>
  <c r="AR936" i="2" s="1"/>
  <c r="AC936" i="2"/>
  <c r="AA936" i="2"/>
  <c r="AE936" i="2" s="1"/>
  <c r="AF936" i="2" s="1"/>
  <c r="AQ935" i="2"/>
  <c r="AO935" i="2"/>
  <c r="AM935" i="2"/>
  <c r="AC935" i="2"/>
  <c r="AA935" i="2"/>
  <c r="AE935" i="2" s="1"/>
  <c r="AM934" i="2"/>
  <c r="AQ934" i="2" s="1"/>
  <c r="AC934" i="2"/>
  <c r="AA934" i="2"/>
  <c r="AE934" i="2" s="1"/>
  <c r="AF934" i="2" s="1"/>
  <c r="AQ933" i="2"/>
  <c r="AO933" i="2"/>
  <c r="AM933" i="2"/>
  <c r="AC933" i="2"/>
  <c r="AA933" i="2"/>
  <c r="AE933" i="2" s="1"/>
  <c r="AF933" i="2" s="1"/>
  <c r="AO932" i="2"/>
  <c r="AM932" i="2"/>
  <c r="AQ932" i="2" s="1"/>
  <c r="AA932" i="2"/>
  <c r="AO931" i="2"/>
  <c r="AM931" i="2"/>
  <c r="AQ931" i="2" s="1"/>
  <c r="AR931" i="2" s="1"/>
  <c r="AA931" i="2"/>
  <c r="AO930" i="2"/>
  <c r="AM930" i="2"/>
  <c r="AQ930" i="2" s="1"/>
  <c r="AA930" i="2"/>
  <c r="AO929" i="2"/>
  <c r="AM929" i="2"/>
  <c r="AQ929" i="2" s="1"/>
  <c r="AR929" i="2" s="1"/>
  <c r="AA929" i="2"/>
  <c r="AO928" i="2"/>
  <c r="AM928" i="2"/>
  <c r="AQ928" i="2" s="1"/>
  <c r="AA928" i="2"/>
  <c r="AO927" i="2"/>
  <c r="AM927" i="2"/>
  <c r="AQ927" i="2" s="1"/>
  <c r="AR927" i="2" s="1"/>
  <c r="AA927" i="2"/>
  <c r="AO926" i="2"/>
  <c r="AM926" i="2"/>
  <c r="AQ926" i="2" s="1"/>
  <c r="AA926" i="2"/>
  <c r="AO925" i="2"/>
  <c r="AM925" i="2"/>
  <c r="AQ925" i="2" s="1"/>
  <c r="AR925" i="2" s="1"/>
  <c r="AA925" i="2"/>
  <c r="AO924" i="2"/>
  <c r="AM924" i="2"/>
  <c r="AQ924" i="2" s="1"/>
  <c r="AA924" i="2"/>
  <c r="AO923" i="2"/>
  <c r="AM923" i="2"/>
  <c r="AQ923" i="2" s="1"/>
  <c r="AR923" i="2" s="1"/>
  <c r="AA923" i="2"/>
  <c r="AO922" i="2"/>
  <c r="AM922" i="2"/>
  <c r="AQ922" i="2" s="1"/>
  <c r="AA922" i="2"/>
  <c r="AO921" i="2"/>
  <c r="AM921" i="2"/>
  <c r="AQ921" i="2" s="1"/>
  <c r="AR921" i="2" s="1"/>
  <c r="AA921" i="2"/>
  <c r="AO920" i="2"/>
  <c r="AM920" i="2"/>
  <c r="AQ920" i="2" s="1"/>
  <c r="AA920" i="2"/>
  <c r="AO919" i="2"/>
  <c r="AM919" i="2"/>
  <c r="AQ919" i="2" s="1"/>
  <c r="AR919" i="2" s="1"/>
  <c r="AE919" i="2"/>
  <c r="AA919" i="2"/>
  <c r="AO918" i="2"/>
  <c r="AM918" i="2"/>
  <c r="AQ918" i="2" s="1"/>
  <c r="AE918" i="2"/>
  <c r="AA918" i="2"/>
  <c r="AO917" i="2"/>
  <c r="AM917" i="2"/>
  <c r="AQ917" i="2" s="1"/>
  <c r="AE917" i="2"/>
  <c r="AA917" i="2"/>
  <c r="AO916" i="2"/>
  <c r="AM916" i="2"/>
  <c r="AQ916" i="2" s="1"/>
  <c r="AR916" i="2" s="1"/>
  <c r="AE916" i="2"/>
  <c r="AA916" i="2"/>
  <c r="AO915" i="2"/>
  <c r="AM915" i="2"/>
  <c r="AQ915" i="2" s="1"/>
  <c r="AR915" i="2" s="1"/>
  <c r="AE915" i="2"/>
  <c r="AA915" i="2"/>
  <c r="AO914" i="2"/>
  <c r="AM914" i="2"/>
  <c r="AQ914" i="2" s="1"/>
  <c r="AE914" i="2"/>
  <c r="AA914" i="2"/>
  <c r="AO913" i="2"/>
  <c r="AM913" i="2"/>
  <c r="AQ913" i="2" s="1"/>
  <c r="AR913" i="2" s="1"/>
  <c r="AE913" i="2"/>
  <c r="AA913" i="2"/>
  <c r="AO912" i="2"/>
  <c r="AM912" i="2"/>
  <c r="AQ912" i="2" s="1"/>
  <c r="AR912" i="2" s="1"/>
  <c r="AC912" i="2"/>
  <c r="AA912" i="2"/>
  <c r="AE912" i="2" s="1"/>
  <c r="AQ911" i="2"/>
  <c r="AO911" i="2"/>
  <c r="AM911" i="2"/>
  <c r="AA911" i="2"/>
  <c r="AO910" i="2"/>
  <c r="AM910" i="2"/>
  <c r="AQ910" i="2" s="1"/>
  <c r="AR910" i="2" s="1"/>
  <c r="AC910" i="2"/>
  <c r="AA910" i="2"/>
  <c r="AE910" i="2" s="1"/>
  <c r="AQ909" i="2"/>
  <c r="AO909" i="2"/>
  <c r="AM909" i="2"/>
  <c r="AA909" i="2"/>
  <c r="AM908" i="2"/>
  <c r="AQ908" i="2" s="1"/>
  <c r="AC908" i="2"/>
  <c r="AA908" i="2"/>
  <c r="AE908" i="2" s="1"/>
  <c r="AQ907" i="2"/>
  <c r="AO907" i="2"/>
  <c r="AM907" i="2"/>
  <c r="AA907" i="2"/>
  <c r="AM906" i="2"/>
  <c r="AQ906" i="2" s="1"/>
  <c r="AC906" i="2"/>
  <c r="AA906" i="2"/>
  <c r="AE906" i="2" s="1"/>
  <c r="AQ905" i="2"/>
  <c r="AO905" i="2"/>
  <c r="AM905" i="2"/>
  <c r="AA905" i="2"/>
  <c r="AO904" i="2"/>
  <c r="AM904" i="2"/>
  <c r="AQ904" i="2" s="1"/>
  <c r="AR904" i="2" s="1"/>
  <c r="AC904" i="2"/>
  <c r="AA904" i="2"/>
  <c r="AE904" i="2" s="1"/>
  <c r="AQ903" i="2"/>
  <c r="AO903" i="2"/>
  <c r="AM903" i="2"/>
  <c r="AA903" i="2"/>
  <c r="AO902" i="2"/>
  <c r="AM902" i="2"/>
  <c r="AQ902" i="2" s="1"/>
  <c r="AR902" i="2" s="1"/>
  <c r="AC902" i="2"/>
  <c r="AA902" i="2"/>
  <c r="AE902" i="2" s="1"/>
  <c r="AQ901" i="2"/>
  <c r="AO901" i="2"/>
  <c r="AM901" i="2"/>
  <c r="AA901" i="2"/>
  <c r="AM900" i="2"/>
  <c r="AQ900" i="2" s="1"/>
  <c r="AC900" i="2"/>
  <c r="AA900" i="2"/>
  <c r="AE900" i="2" s="1"/>
  <c r="AQ899" i="2"/>
  <c r="AO899" i="2"/>
  <c r="AM899" i="2"/>
  <c r="AA899" i="2"/>
  <c r="AM898" i="2"/>
  <c r="AQ898" i="2" s="1"/>
  <c r="AC898" i="2"/>
  <c r="AA898" i="2"/>
  <c r="AE898" i="2" s="1"/>
  <c r="AQ897" i="2"/>
  <c r="AO897" i="2"/>
  <c r="AM897" i="2"/>
  <c r="AA897" i="2"/>
  <c r="AO896" i="2"/>
  <c r="AM896" i="2"/>
  <c r="AQ896" i="2" s="1"/>
  <c r="AR896" i="2" s="1"/>
  <c r="AC896" i="2"/>
  <c r="AA896" i="2"/>
  <c r="AE896" i="2" s="1"/>
  <c r="AQ895" i="2"/>
  <c r="AO895" i="2"/>
  <c r="AM895" i="2"/>
  <c r="AA895" i="2"/>
  <c r="AO894" i="2"/>
  <c r="AM894" i="2"/>
  <c r="AQ894" i="2" s="1"/>
  <c r="AR894" i="2" s="1"/>
  <c r="AC894" i="2"/>
  <c r="AA894" i="2"/>
  <c r="AE894" i="2" s="1"/>
  <c r="AQ893" i="2"/>
  <c r="AO893" i="2"/>
  <c r="AM893" i="2"/>
  <c r="AA893" i="2"/>
  <c r="AM892" i="2"/>
  <c r="AQ892" i="2" s="1"/>
  <c r="AC892" i="2"/>
  <c r="AA892" i="2"/>
  <c r="AE892" i="2" s="1"/>
  <c r="AQ891" i="2"/>
  <c r="AO891" i="2"/>
  <c r="AM891" i="2"/>
  <c r="AA891" i="2"/>
  <c r="AM890" i="2"/>
  <c r="AQ890" i="2" s="1"/>
  <c r="AC890" i="2"/>
  <c r="AA890" i="2"/>
  <c r="AE890" i="2" s="1"/>
  <c r="AQ889" i="2"/>
  <c r="AO889" i="2"/>
  <c r="AM889" i="2"/>
  <c r="AA889" i="2"/>
  <c r="AO888" i="2"/>
  <c r="AM888" i="2"/>
  <c r="AQ888" i="2" s="1"/>
  <c r="AR888" i="2" s="1"/>
  <c r="AC888" i="2"/>
  <c r="AA888" i="2"/>
  <c r="AE888" i="2" s="1"/>
  <c r="AQ887" i="2"/>
  <c r="AO887" i="2"/>
  <c r="AM887" i="2"/>
  <c r="AA887" i="2"/>
  <c r="AM886" i="2"/>
  <c r="AQ886" i="2" s="1"/>
  <c r="AC886" i="2"/>
  <c r="AA886" i="2"/>
  <c r="AE886" i="2" s="1"/>
  <c r="AQ885" i="2"/>
  <c r="AO885" i="2"/>
  <c r="AM885" i="2"/>
  <c r="AE885" i="2"/>
  <c r="AF885" i="2" s="1"/>
  <c r="AA885" i="2"/>
  <c r="AO884" i="2"/>
  <c r="AM884" i="2"/>
  <c r="AQ884" i="2" s="1"/>
  <c r="AR884" i="2" s="1"/>
  <c r="AC884" i="2"/>
  <c r="AA884" i="2"/>
  <c r="AE884" i="2" s="1"/>
  <c r="AQ883" i="2"/>
  <c r="AO883" i="2"/>
  <c r="AM883" i="2"/>
  <c r="AA883" i="2"/>
  <c r="AM882" i="2"/>
  <c r="AQ882" i="2" s="1"/>
  <c r="AC882" i="2"/>
  <c r="AA882" i="2"/>
  <c r="AE882" i="2" s="1"/>
  <c r="AQ881" i="2"/>
  <c r="AR881" i="2" s="1"/>
  <c r="AM881" i="2"/>
  <c r="AC881" i="2"/>
  <c r="AA881" i="2"/>
  <c r="AE881" i="2" s="1"/>
  <c r="AF881" i="2" s="1"/>
  <c r="AQ880" i="2"/>
  <c r="AR880" i="2" s="1"/>
  <c r="AM880" i="2"/>
  <c r="AC880" i="2"/>
  <c r="AA880" i="2"/>
  <c r="AE880" i="2" s="1"/>
  <c r="AF880" i="2" s="1"/>
  <c r="AQ879" i="2"/>
  <c r="AR879" i="2" s="1"/>
  <c r="AM879" i="2"/>
  <c r="AC879" i="2"/>
  <c r="AA879" i="2"/>
  <c r="AE879" i="2" s="1"/>
  <c r="AF879" i="2" s="1"/>
  <c r="AQ878" i="2"/>
  <c r="AR878" i="2" s="1"/>
  <c r="AM878" i="2"/>
  <c r="AC878" i="2"/>
  <c r="AA878" i="2"/>
  <c r="AE878" i="2" s="1"/>
  <c r="AF878" i="2" s="1"/>
  <c r="AQ877" i="2"/>
  <c r="AR877" i="2" s="1"/>
  <c r="AM877" i="2"/>
  <c r="AC877" i="2"/>
  <c r="AA877" i="2"/>
  <c r="AE877" i="2" s="1"/>
  <c r="AF877" i="2" s="1"/>
  <c r="AQ876" i="2"/>
  <c r="AR876" i="2" s="1"/>
  <c r="AM876" i="2"/>
  <c r="AC876" i="2"/>
  <c r="AA876" i="2"/>
  <c r="AE876" i="2" s="1"/>
  <c r="AF876" i="2" s="1"/>
  <c r="AQ875" i="2"/>
  <c r="AR875" i="2" s="1"/>
  <c r="AM875" i="2"/>
  <c r="AC875" i="2"/>
  <c r="AA875" i="2"/>
  <c r="AE875" i="2" s="1"/>
  <c r="AF875" i="2" s="1"/>
  <c r="AQ874" i="2"/>
  <c r="AR874" i="2" s="1"/>
  <c r="AM874" i="2"/>
  <c r="AC874" i="2"/>
  <c r="AA874" i="2"/>
  <c r="AE874" i="2" s="1"/>
  <c r="AF874" i="2" s="1"/>
  <c r="AQ873" i="2"/>
  <c r="AR873" i="2" s="1"/>
  <c r="AM873" i="2"/>
  <c r="AC873" i="2"/>
  <c r="AA873" i="2"/>
  <c r="AE873" i="2" s="1"/>
  <c r="AF873" i="2" s="1"/>
  <c r="AQ872" i="2"/>
  <c r="AR872" i="2" s="1"/>
  <c r="AM872" i="2"/>
  <c r="AC872" i="2"/>
  <c r="AA872" i="2"/>
  <c r="AE872" i="2" s="1"/>
  <c r="AF872" i="2" s="1"/>
  <c r="AQ871" i="2"/>
  <c r="AR871" i="2" s="1"/>
  <c r="AM871" i="2"/>
  <c r="AC871" i="2"/>
  <c r="AA871" i="2"/>
  <c r="AE871" i="2" s="1"/>
  <c r="AF871" i="2" s="1"/>
  <c r="AQ870" i="2"/>
  <c r="AR870" i="2" s="1"/>
  <c r="AM870" i="2"/>
  <c r="AC870" i="2"/>
  <c r="AA870" i="2"/>
  <c r="AE870" i="2" s="1"/>
  <c r="AF870" i="2" s="1"/>
  <c r="AQ869" i="2"/>
  <c r="AR869" i="2" s="1"/>
  <c r="AM869" i="2"/>
  <c r="AC869" i="2"/>
  <c r="AA869" i="2"/>
  <c r="AE869" i="2" s="1"/>
  <c r="AF869" i="2" s="1"/>
  <c r="AQ868" i="2"/>
  <c r="AR868" i="2" s="1"/>
  <c r="AM868" i="2"/>
  <c r="AC868" i="2"/>
  <c r="AA868" i="2"/>
  <c r="AE868" i="2" s="1"/>
  <c r="AF868" i="2" s="1"/>
  <c r="AQ867" i="2"/>
  <c r="AR867" i="2" s="1"/>
  <c r="AM867" i="2"/>
  <c r="AC867" i="2"/>
  <c r="AA867" i="2"/>
  <c r="AE867" i="2" s="1"/>
  <c r="AF867" i="2" s="1"/>
  <c r="AQ866" i="2"/>
  <c r="AR866" i="2" s="1"/>
  <c r="AM866" i="2"/>
  <c r="AC866" i="2"/>
  <c r="AA866" i="2"/>
  <c r="AE866" i="2" s="1"/>
  <c r="AF866" i="2" s="1"/>
  <c r="AQ865" i="2"/>
  <c r="AR865" i="2" s="1"/>
  <c r="AM865" i="2"/>
  <c r="AC865" i="2"/>
  <c r="AA865" i="2"/>
  <c r="AE865" i="2" s="1"/>
  <c r="AF865" i="2" s="1"/>
  <c r="AQ864" i="2"/>
  <c r="AR864" i="2" s="1"/>
  <c r="AM864" i="2"/>
  <c r="AC864" i="2"/>
  <c r="AA864" i="2"/>
  <c r="AE864" i="2" s="1"/>
  <c r="AF864" i="2" s="1"/>
  <c r="AQ863" i="2"/>
  <c r="AR863" i="2" s="1"/>
  <c r="AM863" i="2"/>
  <c r="AC863" i="2"/>
  <c r="AA863" i="2"/>
  <c r="AE863" i="2" s="1"/>
  <c r="AF863" i="2" s="1"/>
  <c r="AQ862" i="2"/>
  <c r="AR862" i="2" s="1"/>
  <c r="AM862" i="2"/>
  <c r="AC862" i="2"/>
  <c r="AA862" i="2"/>
  <c r="AE862" i="2" s="1"/>
  <c r="AF862" i="2" s="1"/>
  <c r="AQ861" i="2"/>
  <c r="AR861" i="2" s="1"/>
  <c r="AM861" i="2"/>
  <c r="AC861" i="2"/>
  <c r="AA861" i="2"/>
  <c r="AE861" i="2" s="1"/>
  <c r="AF861" i="2" s="1"/>
  <c r="AM860" i="2"/>
  <c r="AA860" i="2"/>
  <c r="AE860" i="2" s="1"/>
  <c r="AO859" i="2"/>
  <c r="AM859" i="2"/>
  <c r="AQ859" i="2" s="1"/>
  <c r="AE859" i="2"/>
  <c r="AC859" i="2"/>
  <c r="AA859" i="2"/>
  <c r="AM858" i="2"/>
  <c r="AA858" i="2"/>
  <c r="AE858" i="2" s="1"/>
  <c r="AO857" i="2"/>
  <c r="AM857" i="2"/>
  <c r="AQ857" i="2" s="1"/>
  <c r="AE857" i="2"/>
  <c r="AC857" i="2"/>
  <c r="AA857" i="2"/>
  <c r="AM856" i="2"/>
  <c r="AC856" i="2"/>
  <c r="AA856" i="2"/>
  <c r="AE856" i="2" s="1"/>
  <c r="AF856" i="2" s="1"/>
  <c r="AO855" i="2"/>
  <c r="AM855" i="2"/>
  <c r="AQ855" i="2" s="1"/>
  <c r="AE855" i="2"/>
  <c r="AC855" i="2"/>
  <c r="AA855" i="2"/>
  <c r="AM854" i="2"/>
  <c r="AC854" i="2"/>
  <c r="AA854" i="2"/>
  <c r="AE854" i="2" s="1"/>
  <c r="AF854" i="2" s="1"/>
  <c r="AO853" i="2"/>
  <c r="AM853" i="2"/>
  <c r="AQ853" i="2" s="1"/>
  <c r="AE853" i="2"/>
  <c r="AC853" i="2"/>
  <c r="AA853" i="2"/>
  <c r="AM852" i="2"/>
  <c r="AA852" i="2"/>
  <c r="AE852" i="2" s="1"/>
  <c r="AO851" i="2"/>
  <c r="AM851" i="2"/>
  <c r="AQ851" i="2" s="1"/>
  <c r="AE851" i="2"/>
  <c r="AC851" i="2"/>
  <c r="AA851" i="2"/>
  <c r="AM850" i="2"/>
  <c r="AA850" i="2"/>
  <c r="AE850" i="2" s="1"/>
  <c r="AO849" i="2"/>
  <c r="AM849" i="2"/>
  <c r="AQ849" i="2" s="1"/>
  <c r="AE849" i="2"/>
  <c r="AC849" i="2"/>
  <c r="AA849" i="2"/>
  <c r="AM848" i="2"/>
  <c r="AC848" i="2"/>
  <c r="AA848" i="2"/>
  <c r="AE848" i="2" s="1"/>
  <c r="AF848" i="2" s="1"/>
  <c r="AO847" i="2"/>
  <c r="AM847" i="2"/>
  <c r="AQ847" i="2" s="1"/>
  <c r="AE847" i="2"/>
  <c r="AC847" i="2"/>
  <c r="AA847" i="2"/>
  <c r="AM846" i="2"/>
  <c r="AC846" i="2"/>
  <c r="AA846" i="2"/>
  <c r="AE846" i="2" s="1"/>
  <c r="AF846" i="2" s="1"/>
  <c r="AO845" i="2"/>
  <c r="AM845" i="2"/>
  <c r="AQ845" i="2" s="1"/>
  <c r="AE845" i="2"/>
  <c r="AC845" i="2"/>
  <c r="AA845" i="2"/>
  <c r="AM844" i="2"/>
  <c r="AA844" i="2"/>
  <c r="AE844" i="2" s="1"/>
  <c r="AO843" i="2"/>
  <c r="AM843" i="2"/>
  <c r="AQ843" i="2" s="1"/>
  <c r="AE843" i="2"/>
  <c r="AC843" i="2"/>
  <c r="AA843" i="2"/>
  <c r="AM842" i="2"/>
  <c r="AA842" i="2"/>
  <c r="AE842" i="2" s="1"/>
  <c r="AO841" i="2"/>
  <c r="AM841" i="2"/>
  <c r="AQ841" i="2" s="1"/>
  <c r="AE841" i="2"/>
  <c r="AC841" i="2"/>
  <c r="AA841" i="2"/>
  <c r="AM840" i="2"/>
  <c r="AC840" i="2"/>
  <c r="AA840" i="2"/>
  <c r="AE840" i="2" s="1"/>
  <c r="AF840" i="2" s="1"/>
  <c r="AO839" i="2"/>
  <c r="AM839" i="2"/>
  <c r="AQ839" i="2" s="1"/>
  <c r="AE839" i="2"/>
  <c r="AC839" i="2"/>
  <c r="AA839" i="2"/>
  <c r="AM838" i="2"/>
  <c r="AA838" i="2"/>
  <c r="AE838" i="2" s="1"/>
  <c r="AO837" i="2"/>
  <c r="AM837" i="2"/>
  <c r="AQ837" i="2" s="1"/>
  <c r="AE837" i="2"/>
  <c r="AC837" i="2"/>
  <c r="AA837" i="2"/>
  <c r="AQ836" i="2"/>
  <c r="AM836" i="2"/>
  <c r="AC836" i="2"/>
  <c r="AA836" i="2"/>
  <c r="AE836" i="2" s="1"/>
  <c r="AF836" i="2" s="1"/>
  <c r="AO835" i="2"/>
  <c r="AM835" i="2"/>
  <c r="AQ835" i="2" s="1"/>
  <c r="AE835" i="2"/>
  <c r="AC835" i="2"/>
  <c r="AA835" i="2"/>
  <c r="AM834" i="2"/>
  <c r="AA834" i="2"/>
  <c r="AE834" i="2" s="1"/>
  <c r="AO833" i="2"/>
  <c r="AM833" i="2"/>
  <c r="AQ833" i="2" s="1"/>
  <c r="AE833" i="2"/>
  <c r="AC833" i="2"/>
  <c r="AA833" i="2"/>
  <c r="AQ832" i="2"/>
  <c r="AM832" i="2"/>
  <c r="AC832" i="2"/>
  <c r="AA832" i="2"/>
  <c r="AE832" i="2" s="1"/>
  <c r="AF832" i="2" s="1"/>
  <c r="AO831" i="2"/>
  <c r="AM831" i="2"/>
  <c r="AQ831" i="2" s="1"/>
  <c r="AE831" i="2"/>
  <c r="AC831" i="2"/>
  <c r="AA831" i="2"/>
  <c r="AM830" i="2"/>
  <c r="AA830" i="2"/>
  <c r="AE830" i="2" s="1"/>
  <c r="AO829" i="2"/>
  <c r="AM829" i="2"/>
  <c r="AQ829" i="2" s="1"/>
  <c r="AR829" i="2" s="1"/>
  <c r="AA829" i="2"/>
  <c r="AE829" i="2" s="1"/>
  <c r="AO828" i="2"/>
  <c r="AM828" i="2"/>
  <c r="AQ828" i="2" s="1"/>
  <c r="AR828" i="2" s="1"/>
  <c r="AA828" i="2"/>
  <c r="AE828" i="2" s="1"/>
  <c r="AO827" i="2"/>
  <c r="AM827" i="2"/>
  <c r="AQ827" i="2" s="1"/>
  <c r="AR827" i="2" s="1"/>
  <c r="AA827" i="2"/>
  <c r="AE827" i="2" s="1"/>
  <c r="AF827" i="2" s="1"/>
  <c r="AO826" i="2"/>
  <c r="AM826" i="2"/>
  <c r="AQ826" i="2" s="1"/>
  <c r="AA826" i="2"/>
  <c r="AE826" i="2" s="1"/>
  <c r="AF826" i="2" s="1"/>
  <c r="AO825" i="2"/>
  <c r="AM825" i="2"/>
  <c r="AQ825" i="2" s="1"/>
  <c r="AR825" i="2" s="1"/>
  <c r="AA825" i="2"/>
  <c r="AE825" i="2" s="1"/>
  <c r="AO824" i="2"/>
  <c r="AM824" i="2"/>
  <c r="AQ824" i="2" s="1"/>
  <c r="AR824" i="2" s="1"/>
  <c r="AA824" i="2"/>
  <c r="AE824" i="2" s="1"/>
  <c r="AO823" i="2"/>
  <c r="AM823" i="2"/>
  <c r="AQ823" i="2" s="1"/>
  <c r="AR823" i="2" s="1"/>
  <c r="AA823" i="2"/>
  <c r="AE823" i="2" s="1"/>
  <c r="AF823" i="2" s="1"/>
  <c r="AO822" i="2"/>
  <c r="AM822" i="2"/>
  <c r="AQ822" i="2" s="1"/>
  <c r="AA822" i="2"/>
  <c r="AE822" i="2" s="1"/>
  <c r="AF822" i="2" s="1"/>
  <c r="AO821" i="2"/>
  <c r="AM821" i="2"/>
  <c r="AQ821" i="2" s="1"/>
  <c r="AR821" i="2" s="1"/>
  <c r="AA821" i="2"/>
  <c r="AE821" i="2" s="1"/>
  <c r="AO820" i="2"/>
  <c r="AM820" i="2"/>
  <c r="AQ820" i="2" s="1"/>
  <c r="AA820" i="2"/>
  <c r="AE820" i="2" s="1"/>
  <c r="AO819" i="2"/>
  <c r="AM819" i="2"/>
  <c r="AQ819" i="2" s="1"/>
  <c r="AR819" i="2" s="1"/>
  <c r="AA819" i="2"/>
  <c r="AE819" i="2" s="1"/>
  <c r="AF819" i="2" s="1"/>
  <c r="AO818" i="2"/>
  <c r="AM818" i="2"/>
  <c r="AQ818" i="2" s="1"/>
  <c r="AA818" i="2"/>
  <c r="AE818" i="2" s="1"/>
  <c r="AF818" i="2" s="1"/>
  <c r="AO817" i="2"/>
  <c r="AM817" i="2"/>
  <c r="AQ817" i="2" s="1"/>
  <c r="AR817" i="2" s="1"/>
  <c r="AA817" i="2"/>
  <c r="AE817" i="2" s="1"/>
  <c r="AO816" i="2"/>
  <c r="AM816" i="2"/>
  <c r="AQ816" i="2" s="1"/>
  <c r="AR816" i="2" s="1"/>
  <c r="AA816" i="2"/>
  <c r="AE816" i="2" s="1"/>
  <c r="AO815" i="2"/>
  <c r="AM815" i="2"/>
  <c r="AQ815" i="2" s="1"/>
  <c r="AA815" i="2"/>
  <c r="AE815" i="2" s="1"/>
  <c r="AF815" i="2" s="1"/>
  <c r="AO814" i="2"/>
  <c r="AM814" i="2"/>
  <c r="AQ814" i="2" s="1"/>
  <c r="AA814" i="2"/>
  <c r="AE814" i="2" s="1"/>
  <c r="AF814" i="2" s="1"/>
  <c r="AO813" i="2"/>
  <c r="AM813" i="2"/>
  <c r="AQ813" i="2" s="1"/>
  <c r="AR813" i="2" s="1"/>
  <c r="AA813" i="2"/>
  <c r="AE813" i="2" s="1"/>
  <c r="AM812" i="2"/>
  <c r="AC812" i="2"/>
  <c r="AA812" i="2"/>
  <c r="AE812" i="2" s="1"/>
  <c r="AO811" i="2"/>
  <c r="AM811" i="2"/>
  <c r="AQ811" i="2" s="1"/>
  <c r="AE811" i="2"/>
  <c r="AA811" i="2"/>
  <c r="AQ810" i="2"/>
  <c r="AM810" i="2"/>
  <c r="AC810" i="2"/>
  <c r="AA810" i="2"/>
  <c r="AE810" i="2" s="1"/>
  <c r="AO809" i="2"/>
  <c r="AM809" i="2"/>
  <c r="AQ809" i="2" s="1"/>
  <c r="AE809" i="2"/>
  <c r="AA809" i="2"/>
  <c r="AQ808" i="2"/>
  <c r="AM808" i="2"/>
  <c r="AC808" i="2"/>
  <c r="AA808" i="2"/>
  <c r="AE808" i="2" s="1"/>
  <c r="AO807" i="2"/>
  <c r="AM807" i="2"/>
  <c r="AQ807" i="2" s="1"/>
  <c r="AE807" i="2"/>
  <c r="AA807" i="2"/>
  <c r="AM806" i="2"/>
  <c r="AC806" i="2"/>
  <c r="AA806" i="2"/>
  <c r="AE806" i="2" s="1"/>
  <c r="AO805" i="2"/>
  <c r="AM805" i="2"/>
  <c r="AQ805" i="2" s="1"/>
  <c r="AE805" i="2"/>
  <c r="AA805" i="2"/>
  <c r="AM804" i="2"/>
  <c r="AC804" i="2"/>
  <c r="AA804" i="2"/>
  <c r="AE804" i="2" s="1"/>
  <c r="AO803" i="2"/>
  <c r="AM803" i="2"/>
  <c r="AQ803" i="2" s="1"/>
  <c r="AE803" i="2"/>
  <c r="AA803" i="2"/>
  <c r="AQ802" i="2"/>
  <c r="AM802" i="2"/>
  <c r="AC802" i="2"/>
  <c r="AA802" i="2"/>
  <c r="AE802" i="2" s="1"/>
  <c r="AO801" i="2"/>
  <c r="AM801" i="2"/>
  <c r="AQ801" i="2" s="1"/>
  <c r="AE801" i="2"/>
  <c r="AA801" i="2"/>
  <c r="AQ800" i="2"/>
  <c r="AM800" i="2"/>
  <c r="AC800" i="2"/>
  <c r="AA800" i="2"/>
  <c r="AE800" i="2" s="1"/>
  <c r="AO799" i="2"/>
  <c r="AM799" i="2"/>
  <c r="AQ799" i="2" s="1"/>
  <c r="AE799" i="2"/>
  <c r="AA799" i="2"/>
  <c r="AM798" i="2"/>
  <c r="AC798" i="2"/>
  <c r="AA798" i="2"/>
  <c r="AE798" i="2" s="1"/>
  <c r="AO797" i="2"/>
  <c r="AM797" i="2"/>
  <c r="AQ797" i="2" s="1"/>
  <c r="AE797" i="2"/>
  <c r="AA797" i="2"/>
  <c r="AM796" i="2"/>
  <c r="AC796" i="2"/>
  <c r="AA796" i="2"/>
  <c r="AE796" i="2" s="1"/>
  <c r="AO795" i="2"/>
  <c r="AM795" i="2"/>
  <c r="AQ795" i="2" s="1"/>
  <c r="AE795" i="2"/>
  <c r="AA795" i="2"/>
  <c r="AQ794" i="2"/>
  <c r="AM794" i="2"/>
  <c r="AC794" i="2"/>
  <c r="AA794" i="2"/>
  <c r="AE794" i="2" s="1"/>
  <c r="AO793" i="2"/>
  <c r="AM793" i="2"/>
  <c r="AQ793" i="2" s="1"/>
  <c r="AE793" i="2"/>
  <c r="AA793" i="2"/>
  <c r="AQ792" i="2"/>
  <c r="AM792" i="2"/>
  <c r="AC792" i="2"/>
  <c r="AA792" i="2"/>
  <c r="AE792" i="2" s="1"/>
  <c r="AO791" i="2"/>
  <c r="AM791" i="2"/>
  <c r="AQ791" i="2" s="1"/>
  <c r="AE791" i="2"/>
  <c r="AA791" i="2"/>
  <c r="AM790" i="2"/>
  <c r="AC790" i="2"/>
  <c r="AA790" i="2"/>
  <c r="AE790" i="2" s="1"/>
  <c r="AO789" i="2"/>
  <c r="AM789" i="2"/>
  <c r="AQ789" i="2" s="1"/>
  <c r="AE789" i="2"/>
  <c r="AA789" i="2"/>
  <c r="AM788" i="2"/>
  <c r="AC788" i="2"/>
  <c r="AA788" i="2"/>
  <c r="AE788" i="2" s="1"/>
  <c r="AO787" i="2"/>
  <c r="AM787" i="2"/>
  <c r="AQ787" i="2" s="1"/>
  <c r="AE787" i="2"/>
  <c r="AA787" i="2"/>
  <c r="AQ786" i="2"/>
  <c r="AM786" i="2"/>
  <c r="AC786" i="2"/>
  <c r="AA786" i="2"/>
  <c r="AE786" i="2" s="1"/>
  <c r="AO785" i="2"/>
  <c r="AM785" i="2"/>
  <c r="AQ785" i="2" s="1"/>
  <c r="AE785" i="2"/>
  <c r="AA785" i="2"/>
  <c r="AQ784" i="2"/>
  <c r="AM784" i="2"/>
  <c r="AC784" i="2"/>
  <c r="AA784" i="2"/>
  <c r="AE784" i="2" s="1"/>
  <c r="AO783" i="2"/>
  <c r="AM783" i="2"/>
  <c r="AQ783" i="2" s="1"/>
  <c r="AE783" i="2"/>
  <c r="AA783" i="2"/>
  <c r="AM782" i="2"/>
  <c r="AC782" i="2"/>
  <c r="AA782" i="2"/>
  <c r="AE782" i="2" s="1"/>
  <c r="AO781" i="2"/>
  <c r="AM781" i="2"/>
  <c r="AQ781" i="2" s="1"/>
  <c r="AE781" i="2"/>
  <c r="AA781" i="2"/>
  <c r="AM780" i="2"/>
  <c r="AC780" i="2"/>
  <c r="AA780" i="2"/>
  <c r="AE780" i="2" s="1"/>
  <c r="AO779" i="2"/>
  <c r="AM779" i="2"/>
  <c r="AQ779" i="2" s="1"/>
  <c r="AE779" i="2"/>
  <c r="AA779" i="2"/>
  <c r="AQ778" i="2"/>
  <c r="AM778" i="2"/>
  <c r="AC778" i="2"/>
  <c r="AA778" i="2"/>
  <c r="AE778" i="2" s="1"/>
  <c r="AO777" i="2"/>
  <c r="AM777" i="2"/>
  <c r="AQ777" i="2" s="1"/>
  <c r="AE777" i="2"/>
  <c r="AC777" i="2"/>
  <c r="AA777" i="2"/>
  <c r="AO776" i="2"/>
  <c r="AM776" i="2"/>
  <c r="AQ776" i="2" s="1"/>
  <c r="AA776" i="2"/>
  <c r="AE776" i="2" s="1"/>
  <c r="AO775" i="2"/>
  <c r="AM775" i="2"/>
  <c r="AQ775" i="2" s="1"/>
  <c r="AE775" i="2"/>
  <c r="AC775" i="2"/>
  <c r="AA775" i="2"/>
  <c r="AO774" i="2"/>
  <c r="AM774" i="2"/>
  <c r="AQ774" i="2" s="1"/>
  <c r="AA774" i="2"/>
  <c r="AE774" i="2" s="1"/>
  <c r="AO773" i="2"/>
  <c r="AM773" i="2"/>
  <c r="AQ773" i="2" s="1"/>
  <c r="AE773" i="2"/>
  <c r="AC773" i="2"/>
  <c r="AA773" i="2"/>
  <c r="AO772" i="2"/>
  <c r="AM772" i="2"/>
  <c r="AQ772" i="2" s="1"/>
  <c r="AA772" i="2"/>
  <c r="AE772" i="2" s="1"/>
  <c r="AO771" i="2"/>
  <c r="AM771" i="2"/>
  <c r="AQ771" i="2" s="1"/>
  <c r="AE771" i="2"/>
  <c r="AC771" i="2"/>
  <c r="AA771" i="2"/>
  <c r="AO770" i="2"/>
  <c r="AM770" i="2"/>
  <c r="AQ770" i="2" s="1"/>
  <c r="AA770" i="2"/>
  <c r="AE770" i="2" s="1"/>
  <c r="AO769" i="2"/>
  <c r="AM769" i="2"/>
  <c r="AQ769" i="2" s="1"/>
  <c r="AE769" i="2"/>
  <c r="AC769" i="2"/>
  <c r="AA769" i="2"/>
  <c r="AO768" i="2"/>
  <c r="AM768" i="2"/>
  <c r="AQ768" i="2" s="1"/>
  <c r="AA768" i="2"/>
  <c r="AE768" i="2" s="1"/>
  <c r="AO767" i="2"/>
  <c r="AM767" i="2"/>
  <c r="AQ767" i="2" s="1"/>
  <c r="AE767" i="2"/>
  <c r="AC767" i="2"/>
  <c r="AA767" i="2"/>
  <c r="AO766" i="2"/>
  <c r="AM766" i="2"/>
  <c r="AQ766" i="2" s="1"/>
  <c r="AA766" i="2"/>
  <c r="AE766" i="2" s="1"/>
  <c r="AO765" i="2"/>
  <c r="AM765" i="2"/>
  <c r="AQ765" i="2" s="1"/>
  <c r="AE765" i="2"/>
  <c r="AC765" i="2"/>
  <c r="AA765" i="2"/>
  <c r="AO764" i="2"/>
  <c r="AM764" i="2"/>
  <c r="AQ764" i="2" s="1"/>
  <c r="AA764" i="2"/>
  <c r="AE764" i="2" s="1"/>
  <c r="AO763" i="2"/>
  <c r="AM763" i="2"/>
  <c r="AQ763" i="2" s="1"/>
  <c r="AE763" i="2"/>
  <c r="AC763" i="2"/>
  <c r="AA763" i="2"/>
  <c r="AO762" i="2"/>
  <c r="AM762" i="2"/>
  <c r="AQ762" i="2" s="1"/>
  <c r="AA762" i="2"/>
  <c r="AE762" i="2" s="1"/>
  <c r="AO761" i="2"/>
  <c r="AM761" i="2"/>
  <c r="AQ761" i="2" s="1"/>
  <c r="AE761" i="2"/>
  <c r="AC761" i="2"/>
  <c r="AA761" i="2"/>
  <c r="AO760" i="2"/>
  <c r="AM760" i="2"/>
  <c r="AQ760" i="2" s="1"/>
  <c r="AA760" i="2"/>
  <c r="AE760" i="2" s="1"/>
  <c r="AO759" i="2"/>
  <c r="AM759" i="2"/>
  <c r="AQ759" i="2" s="1"/>
  <c r="AE759" i="2"/>
  <c r="AC759" i="2"/>
  <c r="AA759" i="2"/>
  <c r="AO758" i="2"/>
  <c r="AM758" i="2"/>
  <c r="AQ758" i="2" s="1"/>
  <c r="AA758" i="2"/>
  <c r="AE758" i="2" s="1"/>
  <c r="AO757" i="2"/>
  <c r="AM757" i="2"/>
  <c r="AQ757" i="2" s="1"/>
  <c r="AE757" i="2"/>
  <c r="AC757" i="2"/>
  <c r="AA757" i="2"/>
  <c r="AO756" i="2"/>
  <c r="AM756" i="2"/>
  <c r="AQ756" i="2" s="1"/>
  <c r="AA756" i="2"/>
  <c r="AE756" i="2" s="1"/>
  <c r="AO755" i="2"/>
  <c r="AM755" i="2"/>
  <c r="AQ755" i="2" s="1"/>
  <c r="AE755" i="2"/>
  <c r="AC755" i="2"/>
  <c r="AA755" i="2"/>
  <c r="AO754" i="2"/>
  <c r="AM754" i="2"/>
  <c r="AQ754" i="2" s="1"/>
  <c r="AA754" i="2"/>
  <c r="AE754" i="2" s="1"/>
  <c r="AO753" i="2"/>
  <c r="AM753" i="2"/>
  <c r="AQ753" i="2" s="1"/>
  <c r="AE753" i="2"/>
  <c r="AC753" i="2"/>
  <c r="AA753" i="2"/>
  <c r="AO752" i="2"/>
  <c r="AM752" i="2"/>
  <c r="AQ752" i="2" s="1"/>
  <c r="AA752" i="2"/>
  <c r="AE752" i="2" s="1"/>
  <c r="AO751" i="2"/>
  <c r="AM751" i="2"/>
  <c r="AQ751" i="2" s="1"/>
  <c r="AE751" i="2"/>
  <c r="AC751" i="2"/>
  <c r="AA751" i="2"/>
  <c r="AO750" i="2"/>
  <c r="AM750" i="2"/>
  <c r="AQ750" i="2" s="1"/>
  <c r="AA750" i="2"/>
  <c r="AE750" i="2" s="1"/>
  <c r="AO749" i="2"/>
  <c r="AM749" i="2"/>
  <c r="AQ749" i="2" s="1"/>
  <c r="AE749" i="2"/>
  <c r="AC749" i="2"/>
  <c r="AA749" i="2"/>
  <c r="AO748" i="2"/>
  <c r="AM748" i="2"/>
  <c r="AQ748" i="2" s="1"/>
  <c r="AA748" i="2"/>
  <c r="AE748" i="2" s="1"/>
  <c r="AO747" i="2"/>
  <c r="AM747" i="2"/>
  <c r="AQ747" i="2" s="1"/>
  <c r="AE747" i="2"/>
  <c r="AC747" i="2"/>
  <c r="AA747" i="2"/>
  <c r="AO746" i="2"/>
  <c r="AM746" i="2"/>
  <c r="AQ746" i="2" s="1"/>
  <c r="AA746" i="2"/>
  <c r="AE746" i="2" s="1"/>
  <c r="AO745" i="2"/>
  <c r="AM745" i="2"/>
  <c r="AQ745" i="2" s="1"/>
  <c r="AE745" i="2"/>
  <c r="AC745" i="2"/>
  <c r="AA745" i="2"/>
  <c r="AO744" i="2"/>
  <c r="AM744" i="2"/>
  <c r="AQ744" i="2" s="1"/>
  <c r="AA744" i="2"/>
  <c r="AE744" i="2" s="1"/>
  <c r="AO743" i="2"/>
  <c r="AM743" i="2"/>
  <c r="AQ743" i="2" s="1"/>
  <c r="AE743" i="2"/>
  <c r="AC743" i="2"/>
  <c r="AA743" i="2"/>
  <c r="AO742" i="2"/>
  <c r="AM742" i="2"/>
  <c r="AQ742" i="2" s="1"/>
  <c r="AA742" i="2"/>
  <c r="AE742" i="2" s="1"/>
  <c r="AO741" i="2"/>
  <c r="AM741" i="2"/>
  <c r="AQ741" i="2" s="1"/>
  <c r="AE741" i="2"/>
  <c r="AC741" i="2"/>
  <c r="AA741" i="2"/>
  <c r="AO740" i="2"/>
  <c r="AM740" i="2"/>
  <c r="AQ740" i="2" s="1"/>
  <c r="AA740" i="2"/>
  <c r="AE740" i="2" s="1"/>
  <c r="AO739" i="2"/>
  <c r="AM739" i="2"/>
  <c r="AQ739" i="2" s="1"/>
  <c r="AE739" i="2"/>
  <c r="AC739" i="2"/>
  <c r="AA739" i="2"/>
  <c r="AO738" i="2"/>
  <c r="AM738" i="2"/>
  <c r="AQ738" i="2" s="1"/>
  <c r="AA738" i="2"/>
  <c r="AE738" i="2" s="1"/>
  <c r="AO737" i="2"/>
  <c r="AM737" i="2"/>
  <c r="AQ737" i="2" s="1"/>
  <c r="AE737" i="2"/>
  <c r="AC737" i="2"/>
  <c r="AA737" i="2"/>
  <c r="AO736" i="2"/>
  <c r="AM736" i="2"/>
  <c r="AQ736" i="2" s="1"/>
  <c r="AA736" i="2"/>
  <c r="AE736" i="2" s="1"/>
  <c r="AO735" i="2"/>
  <c r="AM735" i="2"/>
  <c r="AQ735" i="2" s="1"/>
  <c r="AE735" i="2"/>
  <c r="AC735" i="2"/>
  <c r="AA735" i="2"/>
  <c r="AO734" i="2"/>
  <c r="AM734" i="2"/>
  <c r="AQ734" i="2" s="1"/>
  <c r="AA734" i="2"/>
  <c r="AE734" i="2" s="1"/>
  <c r="AO733" i="2"/>
  <c r="AM733" i="2"/>
  <c r="AQ733" i="2" s="1"/>
  <c r="AE733" i="2"/>
  <c r="AC733" i="2"/>
  <c r="AA733" i="2"/>
  <c r="AO732" i="2"/>
  <c r="AM732" i="2"/>
  <c r="AQ732" i="2" s="1"/>
  <c r="AA732" i="2"/>
  <c r="AE732" i="2" s="1"/>
  <c r="AO731" i="2"/>
  <c r="AM731" i="2"/>
  <c r="AQ731" i="2" s="1"/>
  <c r="AE731" i="2"/>
  <c r="AC731" i="2"/>
  <c r="AA731" i="2"/>
  <c r="AO730" i="2"/>
  <c r="AM730" i="2"/>
  <c r="AQ730" i="2" s="1"/>
  <c r="AA730" i="2"/>
  <c r="AE730" i="2" s="1"/>
  <c r="AO729" i="2"/>
  <c r="AM729" i="2"/>
  <c r="AQ729" i="2" s="1"/>
  <c r="AE729" i="2"/>
  <c r="AC729" i="2"/>
  <c r="AA729" i="2"/>
  <c r="AO728" i="2"/>
  <c r="AM728" i="2"/>
  <c r="AQ728" i="2" s="1"/>
  <c r="AA728" i="2"/>
  <c r="AE728" i="2" s="1"/>
  <c r="AO727" i="2"/>
  <c r="AM727" i="2"/>
  <c r="AQ727" i="2" s="1"/>
  <c r="AE727" i="2"/>
  <c r="AC727" i="2"/>
  <c r="AA727" i="2"/>
  <c r="AO726" i="2"/>
  <c r="AM726" i="2"/>
  <c r="AQ726" i="2" s="1"/>
  <c r="AE726" i="2"/>
  <c r="AC726" i="2"/>
  <c r="AA726" i="2"/>
  <c r="AO725" i="2"/>
  <c r="AM725" i="2"/>
  <c r="AQ725" i="2" s="1"/>
  <c r="AR725" i="2" s="1"/>
  <c r="AE725" i="2"/>
  <c r="AC725" i="2"/>
  <c r="AA725" i="2"/>
  <c r="AO724" i="2"/>
  <c r="AM724" i="2"/>
  <c r="AQ724" i="2" s="1"/>
  <c r="AR724" i="2" s="1"/>
  <c r="AE724" i="2"/>
  <c r="AC724" i="2"/>
  <c r="AA724" i="2"/>
  <c r="AO723" i="2"/>
  <c r="AM723" i="2"/>
  <c r="AQ723" i="2" s="1"/>
  <c r="AR723" i="2" s="1"/>
  <c r="AC723" i="2"/>
  <c r="AA723" i="2"/>
  <c r="AE723" i="2" s="1"/>
  <c r="AO722" i="2"/>
  <c r="AM722" i="2"/>
  <c r="AQ722" i="2" s="1"/>
  <c r="AR722" i="2" s="1"/>
  <c r="AC722" i="2"/>
  <c r="AA722" i="2"/>
  <c r="AE722" i="2" s="1"/>
  <c r="AO721" i="2"/>
  <c r="AM721" i="2"/>
  <c r="AQ721" i="2" s="1"/>
  <c r="AR721" i="2" s="1"/>
  <c r="AC721" i="2"/>
  <c r="AA721" i="2"/>
  <c r="AE721" i="2" s="1"/>
  <c r="AO720" i="2"/>
  <c r="AM720" i="2"/>
  <c r="AQ720" i="2" s="1"/>
  <c r="AR720" i="2" s="1"/>
  <c r="AC720" i="2"/>
  <c r="AA720" i="2"/>
  <c r="AE720" i="2" s="1"/>
  <c r="AO719" i="2"/>
  <c r="AM719" i="2"/>
  <c r="AQ719" i="2" s="1"/>
  <c r="AR719" i="2" s="1"/>
  <c r="AC719" i="2"/>
  <c r="AA719" i="2"/>
  <c r="AE719" i="2" s="1"/>
  <c r="AO718" i="2"/>
  <c r="AM718" i="2"/>
  <c r="AQ718" i="2" s="1"/>
  <c r="AR718" i="2" s="1"/>
  <c r="AC718" i="2"/>
  <c r="AA718" i="2"/>
  <c r="AE718" i="2" s="1"/>
  <c r="AO717" i="2"/>
  <c r="AM717" i="2"/>
  <c r="AQ717" i="2" s="1"/>
  <c r="AR717" i="2" s="1"/>
  <c r="AC717" i="2"/>
  <c r="AA717" i="2"/>
  <c r="AE717" i="2" s="1"/>
  <c r="AO716" i="2"/>
  <c r="AM716" i="2"/>
  <c r="AQ716" i="2" s="1"/>
  <c r="AR716" i="2" s="1"/>
  <c r="AC716" i="2"/>
  <c r="AA716" i="2"/>
  <c r="AE716" i="2" s="1"/>
  <c r="AO715" i="2"/>
  <c r="AM715" i="2"/>
  <c r="AQ715" i="2" s="1"/>
  <c r="AR715" i="2" s="1"/>
  <c r="AC715" i="2"/>
  <c r="AA715" i="2"/>
  <c r="AE715" i="2" s="1"/>
  <c r="AO714" i="2"/>
  <c r="AM714" i="2"/>
  <c r="AQ714" i="2" s="1"/>
  <c r="AR714" i="2" s="1"/>
  <c r="AC714" i="2"/>
  <c r="AA714" i="2"/>
  <c r="AE714" i="2" s="1"/>
  <c r="AO713" i="2"/>
  <c r="AM713" i="2"/>
  <c r="AQ713" i="2" s="1"/>
  <c r="AR713" i="2" s="1"/>
  <c r="AC713" i="2"/>
  <c r="AA713" i="2"/>
  <c r="AE713" i="2" s="1"/>
  <c r="AO712" i="2"/>
  <c r="AM712" i="2"/>
  <c r="AQ712" i="2" s="1"/>
  <c r="AR712" i="2" s="1"/>
  <c r="AC712" i="2"/>
  <c r="AA712" i="2"/>
  <c r="AE712" i="2" s="1"/>
  <c r="AO711" i="2"/>
  <c r="AM711" i="2"/>
  <c r="AQ711" i="2" s="1"/>
  <c r="AR711" i="2" s="1"/>
  <c r="AC711" i="2"/>
  <c r="AA711" i="2"/>
  <c r="AE711" i="2" s="1"/>
  <c r="AO710" i="2"/>
  <c r="AM710" i="2"/>
  <c r="AQ710" i="2" s="1"/>
  <c r="AR710" i="2" s="1"/>
  <c r="AC710" i="2"/>
  <c r="AA710" i="2"/>
  <c r="AE710" i="2" s="1"/>
  <c r="AO709" i="2"/>
  <c r="AM709" i="2"/>
  <c r="AQ709" i="2" s="1"/>
  <c r="AR709" i="2" s="1"/>
  <c r="AC709" i="2"/>
  <c r="AA709" i="2"/>
  <c r="AE709" i="2" s="1"/>
  <c r="AO708" i="2"/>
  <c r="AM708" i="2"/>
  <c r="AQ708" i="2" s="1"/>
  <c r="AR708" i="2" s="1"/>
  <c r="AC708" i="2"/>
  <c r="AA708" i="2"/>
  <c r="AE708" i="2" s="1"/>
  <c r="AO707" i="2"/>
  <c r="AM707" i="2"/>
  <c r="AQ707" i="2" s="1"/>
  <c r="AR707" i="2" s="1"/>
  <c r="AC707" i="2"/>
  <c r="AA707" i="2"/>
  <c r="AE707" i="2" s="1"/>
  <c r="AO706" i="2"/>
  <c r="AM706" i="2"/>
  <c r="AQ706" i="2" s="1"/>
  <c r="AR706" i="2" s="1"/>
  <c r="AE706" i="2"/>
  <c r="AC706" i="2"/>
  <c r="AA706" i="2"/>
  <c r="AO705" i="2"/>
  <c r="AM705" i="2"/>
  <c r="AQ705" i="2" s="1"/>
  <c r="AR705" i="2" s="1"/>
  <c r="AA705" i="2"/>
  <c r="AE705" i="2" s="1"/>
  <c r="AF705" i="2" s="1"/>
  <c r="AM704" i="2"/>
  <c r="AQ704" i="2" s="1"/>
  <c r="AE704" i="2"/>
  <c r="AC704" i="2"/>
  <c r="AA704" i="2"/>
  <c r="AO703" i="2"/>
  <c r="AM703" i="2"/>
  <c r="AQ703" i="2" s="1"/>
  <c r="AC703" i="2"/>
  <c r="AA703" i="2"/>
  <c r="AE703" i="2" s="1"/>
  <c r="AF703" i="2" s="1"/>
  <c r="AM702" i="2"/>
  <c r="AQ702" i="2" s="1"/>
  <c r="AE702" i="2"/>
  <c r="AC702" i="2"/>
  <c r="AA702" i="2"/>
  <c r="AO701" i="2"/>
  <c r="AM701" i="2"/>
  <c r="AQ701" i="2" s="1"/>
  <c r="AR701" i="2" s="1"/>
  <c r="AC701" i="2"/>
  <c r="AA701" i="2"/>
  <c r="AE701" i="2" s="1"/>
  <c r="AF701" i="2" s="1"/>
  <c r="AM700" i="2"/>
  <c r="AQ700" i="2" s="1"/>
  <c r="AE700" i="2"/>
  <c r="AC700" i="2"/>
  <c r="AA700" i="2"/>
  <c r="AO699" i="2"/>
  <c r="AM699" i="2"/>
  <c r="AQ699" i="2" s="1"/>
  <c r="AR699" i="2" s="1"/>
  <c r="AA699" i="2"/>
  <c r="AE699" i="2" s="1"/>
  <c r="AF699" i="2" s="1"/>
  <c r="AM698" i="2"/>
  <c r="AQ698" i="2" s="1"/>
  <c r="AE698" i="2"/>
  <c r="AC698" i="2"/>
  <c r="AA698" i="2"/>
  <c r="AO697" i="2"/>
  <c r="AM697" i="2"/>
  <c r="AQ697" i="2" s="1"/>
  <c r="AR697" i="2" s="1"/>
  <c r="AA697" i="2"/>
  <c r="AE697" i="2" s="1"/>
  <c r="AF697" i="2" s="1"/>
  <c r="AM696" i="2"/>
  <c r="AQ696" i="2" s="1"/>
  <c r="AE696" i="2"/>
  <c r="AC696" i="2"/>
  <c r="AA696" i="2"/>
  <c r="AO695" i="2"/>
  <c r="AM695" i="2"/>
  <c r="AQ695" i="2" s="1"/>
  <c r="AC695" i="2"/>
  <c r="AA695" i="2"/>
  <c r="AE695" i="2" s="1"/>
  <c r="AF695" i="2" s="1"/>
  <c r="AM694" i="2"/>
  <c r="AQ694" i="2" s="1"/>
  <c r="AE694" i="2"/>
  <c r="AC694" i="2"/>
  <c r="AA694" i="2"/>
  <c r="AO693" i="2"/>
  <c r="AM693" i="2"/>
  <c r="AQ693" i="2" s="1"/>
  <c r="AR693" i="2" s="1"/>
  <c r="AC693" i="2"/>
  <c r="AA693" i="2"/>
  <c r="AE693" i="2" s="1"/>
  <c r="AF693" i="2" s="1"/>
  <c r="AM692" i="2"/>
  <c r="AQ692" i="2" s="1"/>
  <c r="AE692" i="2"/>
  <c r="AC692" i="2"/>
  <c r="AA692" i="2"/>
  <c r="AO691" i="2"/>
  <c r="AM691" i="2"/>
  <c r="AQ691" i="2" s="1"/>
  <c r="AR691" i="2" s="1"/>
  <c r="AA691" i="2"/>
  <c r="AE691" i="2" s="1"/>
  <c r="AF691" i="2" s="1"/>
  <c r="AM690" i="2"/>
  <c r="AQ690" i="2" s="1"/>
  <c r="AE690" i="2"/>
  <c r="AC690" i="2"/>
  <c r="AA690" i="2"/>
  <c r="AO689" i="2"/>
  <c r="AM689" i="2"/>
  <c r="AQ689" i="2" s="1"/>
  <c r="AR689" i="2" s="1"/>
  <c r="AA689" i="2"/>
  <c r="AE689" i="2" s="1"/>
  <c r="AF689" i="2" s="1"/>
  <c r="AM688" i="2"/>
  <c r="AQ688" i="2" s="1"/>
  <c r="AE688" i="2"/>
  <c r="AC688" i="2"/>
  <c r="AA688" i="2"/>
  <c r="AO687" i="2"/>
  <c r="AM687" i="2"/>
  <c r="AQ687" i="2" s="1"/>
  <c r="AC687" i="2"/>
  <c r="AA687" i="2"/>
  <c r="AE687" i="2" s="1"/>
  <c r="AF687" i="2" s="1"/>
  <c r="AM686" i="2"/>
  <c r="AQ686" i="2" s="1"/>
  <c r="AE686" i="2"/>
  <c r="AC686" i="2"/>
  <c r="AA686" i="2"/>
  <c r="AO685" i="2"/>
  <c r="AM685" i="2"/>
  <c r="AQ685" i="2" s="1"/>
  <c r="AR685" i="2" s="1"/>
  <c r="AC685" i="2"/>
  <c r="AA685" i="2"/>
  <c r="AE685" i="2" s="1"/>
  <c r="AF685" i="2" s="1"/>
  <c r="AM684" i="2"/>
  <c r="AQ684" i="2" s="1"/>
  <c r="AE684" i="2"/>
  <c r="AC684" i="2"/>
  <c r="AA684" i="2"/>
  <c r="AO683" i="2"/>
  <c r="AM683" i="2"/>
  <c r="AQ683" i="2" s="1"/>
  <c r="AA683" i="2"/>
  <c r="AE683" i="2" s="1"/>
  <c r="AF683" i="2" s="1"/>
  <c r="AM682" i="2"/>
  <c r="AQ682" i="2" s="1"/>
  <c r="AE682" i="2"/>
  <c r="AC682" i="2"/>
  <c r="AA682" i="2"/>
  <c r="AO681" i="2"/>
  <c r="AM681" i="2"/>
  <c r="AQ681" i="2" s="1"/>
  <c r="AR681" i="2" s="1"/>
  <c r="AA681" i="2"/>
  <c r="AE681" i="2" s="1"/>
  <c r="AM680" i="2"/>
  <c r="AQ680" i="2" s="1"/>
  <c r="AE680" i="2"/>
  <c r="AC680" i="2"/>
  <c r="AA680" i="2"/>
  <c r="AO679" i="2"/>
  <c r="AM679" i="2"/>
  <c r="AQ679" i="2" s="1"/>
  <c r="AC679" i="2"/>
  <c r="AA679" i="2"/>
  <c r="AE679" i="2" s="1"/>
  <c r="AF679" i="2" s="1"/>
  <c r="AM678" i="2"/>
  <c r="AQ678" i="2" s="1"/>
  <c r="AE678" i="2"/>
  <c r="AC678" i="2"/>
  <c r="AA678" i="2"/>
  <c r="AO677" i="2"/>
  <c r="AM677" i="2"/>
  <c r="AQ677" i="2" s="1"/>
  <c r="AR677" i="2" s="1"/>
  <c r="AC677" i="2"/>
  <c r="AA677" i="2"/>
  <c r="AE677" i="2" s="1"/>
  <c r="AF677" i="2" s="1"/>
  <c r="AM676" i="2"/>
  <c r="AQ676" i="2" s="1"/>
  <c r="AE676" i="2"/>
  <c r="AC676" i="2"/>
  <c r="AA676" i="2"/>
  <c r="AO675" i="2"/>
  <c r="AM675" i="2"/>
  <c r="AQ675" i="2" s="1"/>
  <c r="AA675" i="2"/>
  <c r="AE675" i="2" s="1"/>
  <c r="AF675" i="2" s="1"/>
  <c r="AM674" i="2"/>
  <c r="AE674" i="2"/>
  <c r="AC674" i="2"/>
  <c r="AA674" i="2"/>
  <c r="AO673" i="2"/>
  <c r="AM673" i="2"/>
  <c r="AQ673" i="2" s="1"/>
  <c r="AR673" i="2" s="1"/>
  <c r="AE673" i="2"/>
  <c r="AF673" i="2" s="1"/>
  <c r="AC673" i="2"/>
  <c r="AA673" i="2"/>
  <c r="AM672" i="2"/>
  <c r="AE672" i="2"/>
  <c r="AC672" i="2"/>
  <c r="AA672" i="2"/>
  <c r="AO671" i="2"/>
  <c r="AM671" i="2"/>
  <c r="AQ671" i="2" s="1"/>
  <c r="AA671" i="2"/>
  <c r="AE671" i="2" s="1"/>
  <c r="AM670" i="2"/>
  <c r="AE670" i="2"/>
  <c r="AC670" i="2"/>
  <c r="AA670" i="2"/>
  <c r="AO669" i="2"/>
  <c r="AM669" i="2"/>
  <c r="AQ669" i="2" s="1"/>
  <c r="AR669" i="2" s="1"/>
  <c r="AA669" i="2"/>
  <c r="AE669" i="2" s="1"/>
  <c r="AF669" i="2" s="1"/>
  <c r="AQ668" i="2"/>
  <c r="AM668" i="2"/>
  <c r="AE668" i="2"/>
  <c r="AC668" i="2"/>
  <c r="AA668" i="2"/>
  <c r="AO667" i="2"/>
  <c r="AM667" i="2"/>
  <c r="AQ667" i="2" s="1"/>
  <c r="AR667" i="2" s="1"/>
  <c r="AE667" i="2"/>
  <c r="AC667" i="2"/>
  <c r="AA667" i="2"/>
  <c r="AQ666" i="2"/>
  <c r="AM666" i="2"/>
  <c r="AE666" i="2"/>
  <c r="AC666" i="2"/>
  <c r="AA666" i="2"/>
  <c r="AO665" i="2"/>
  <c r="AM665" i="2"/>
  <c r="AQ665" i="2" s="1"/>
  <c r="AR665" i="2" s="1"/>
  <c r="AE665" i="2"/>
  <c r="AF665" i="2" s="1"/>
  <c r="AC665" i="2"/>
  <c r="AA665" i="2"/>
  <c r="AM664" i="2"/>
  <c r="AE664" i="2"/>
  <c r="AC664" i="2"/>
  <c r="AA664" i="2"/>
  <c r="AO663" i="2"/>
  <c r="AM663" i="2"/>
  <c r="AQ663" i="2" s="1"/>
  <c r="AA663" i="2"/>
  <c r="AE663" i="2" s="1"/>
  <c r="AM662" i="2"/>
  <c r="AE662" i="2"/>
  <c r="AC662" i="2"/>
  <c r="AA662" i="2"/>
  <c r="AO661" i="2"/>
  <c r="AM661" i="2"/>
  <c r="AQ661" i="2" s="1"/>
  <c r="AR661" i="2" s="1"/>
  <c r="AA661" i="2"/>
  <c r="AE661" i="2" s="1"/>
  <c r="AF661" i="2" s="1"/>
  <c r="AQ660" i="2"/>
  <c r="AM660" i="2"/>
  <c r="AE660" i="2"/>
  <c r="AC660" i="2"/>
  <c r="AA660" i="2"/>
  <c r="AO659" i="2"/>
  <c r="AM659" i="2"/>
  <c r="AQ659" i="2" s="1"/>
  <c r="AR659" i="2" s="1"/>
  <c r="AE659" i="2"/>
  <c r="AC659" i="2"/>
  <c r="AA659" i="2"/>
  <c r="AQ658" i="2"/>
  <c r="AM658" i="2"/>
  <c r="AE658" i="2"/>
  <c r="AC658" i="2"/>
  <c r="AA658" i="2"/>
  <c r="AO657" i="2"/>
  <c r="AM657" i="2"/>
  <c r="AQ657" i="2" s="1"/>
  <c r="AR657" i="2" s="1"/>
  <c r="AE657" i="2"/>
  <c r="AF657" i="2" s="1"/>
  <c r="AC657" i="2"/>
  <c r="AA657" i="2"/>
  <c r="AM656" i="2"/>
  <c r="AE656" i="2"/>
  <c r="AC656" i="2"/>
  <c r="AA656" i="2"/>
  <c r="AO655" i="2"/>
  <c r="AM655" i="2"/>
  <c r="AQ655" i="2" s="1"/>
  <c r="AE655" i="2"/>
  <c r="AC655" i="2"/>
  <c r="AA655" i="2"/>
  <c r="AO654" i="2"/>
  <c r="AM654" i="2"/>
  <c r="AQ654" i="2" s="1"/>
  <c r="AE654" i="2"/>
  <c r="AC654" i="2"/>
  <c r="AA654" i="2"/>
  <c r="AO653" i="2"/>
  <c r="AM653" i="2"/>
  <c r="AQ653" i="2" s="1"/>
  <c r="AR653" i="2" s="1"/>
  <c r="AA653" i="2"/>
  <c r="AQ652" i="2"/>
  <c r="AM652" i="2"/>
  <c r="AC652" i="2"/>
  <c r="AA652" i="2"/>
  <c r="AE652" i="2" s="1"/>
  <c r="AO651" i="2"/>
  <c r="AM651" i="2"/>
  <c r="AQ651" i="2" s="1"/>
  <c r="AR651" i="2" s="1"/>
  <c r="AE651" i="2"/>
  <c r="AA651" i="2"/>
  <c r="AM650" i="2"/>
  <c r="AC650" i="2"/>
  <c r="AA650" i="2"/>
  <c r="AE650" i="2" s="1"/>
  <c r="AO649" i="2"/>
  <c r="AM649" i="2"/>
  <c r="AQ649" i="2" s="1"/>
  <c r="AR649" i="2" s="1"/>
  <c r="AA649" i="2"/>
  <c r="AQ648" i="2"/>
  <c r="AM648" i="2"/>
  <c r="AC648" i="2"/>
  <c r="AA648" i="2"/>
  <c r="AE648" i="2" s="1"/>
  <c r="AO647" i="2"/>
  <c r="AM647" i="2"/>
  <c r="AQ647" i="2" s="1"/>
  <c r="AR647" i="2" s="1"/>
  <c r="AE647" i="2"/>
  <c r="AA647" i="2"/>
  <c r="AM646" i="2"/>
  <c r="AC646" i="2"/>
  <c r="AA646" i="2"/>
  <c r="AE646" i="2" s="1"/>
  <c r="AO645" i="2"/>
  <c r="AM645" i="2"/>
  <c r="AQ645" i="2" s="1"/>
  <c r="AR645" i="2" s="1"/>
  <c r="AA645" i="2"/>
  <c r="AQ644" i="2"/>
  <c r="AM644" i="2"/>
  <c r="AC644" i="2"/>
  <c r="AA644" i="2"/>
  <c r="AE644" i="2" s="1"/>
  <c r="AO643" i="2"/>
  <c r="AM643" i="2"/>
  <c r="AQ643" i="2" s="1"/>
  <c r="AR643" i="2" s="1"/>
  <c r="AE643" i="2"/>
  <c r="AA643" i="2"/>
  <c r="AM642" i="2"/>
  <c r="AC642" i="2"/>
  <c r="AA642" i="2"/>
  <c r="AE642" i="2" s="1"/>
  <c r="AO641" i="2"/>
  <c r="AM641" i="2"/>
  <c r="AQ641" i="2" s="1"/>
  <c r="AR641" i="2" s="1"/>
  <c r="AA641" i="2"/>
  <c r="AQ640" i="2"/>
  <c r="AM640" i="2"/>
  <c r="AC640" i="2"/>
  <c r="AA640" i="2"/>
  <c r="AE640" i="2" s="1"/>
  <c r="AO639" i="2"/>
  <c r="AM639" i="2"/>
  <c r="AQ639" i="2" s="1"/>
  <c r="AR639" i="2" s="1"/>
  <c r="AE639" i="2"/>
  <c r="AA639" i="2"/>
  <c r="AM638" i="2"/>
  <c r="AC638" i="2"/>
  <c r="AA638" i="2"/>
  <c r="AE638" i="2" s="1"/>
  <c r="AO637" i="2"/>
  <c r="AM637" i="2"/>
  <c r="AQ637" i="2" s="1"/>
  <c r="AR637" i="2" s="1"/>
  <c r="AA637" i="2"/>
  <c r="AE637" i="2" s="1"/>
  <c r="AM636" i="2"/>
  <c r="AC636" i="2"/>
  <c r="AA636" i="2"/>
  <c r="AE636" i="2" s="1"/>
  <c r="AF636" i="2" s="1"/>
  <c r="AO635" i="2"/>
  <c r="AM635" i="2"/>
  <c r="AQ635" i="2" s="1"/>
  <c r="AR635" i="2" s="1"/>
  <c r="AC635" i="2"/>
  <c r="AA635" i="2"/>
  <c r="AE635" i="2" s="1"/>
  <c r="AM634" i="2"/>
  <c r="AC634" i="2"/>
  <c r="AA634" i="2"/>
  <c r="AE634" i="2" s="1"/>
  <c r="AF634" i="2" s="1"/>
  <c r="AO633" i="2"/>
  <c r="AM633" i="2"/>
  <c r="AQ633" i="2" s="1"/>
  <c r="AR633" i="2" s="1"/>
  <c r="AE633" i="2"/>
  <c r="AF633" i="2" s="1"/>
  <c r="AC633" i="2"/>
  <c r="AA633" i="2"/>
  <c r="AQ632" i="2"/>
  <c r="AR632" i="2" s="1"/>
  <c r="AM632" i="2"/>
  <c r="AC632" i="2"/>
  <c r="AA632" i="2"/>
  <c r="AE632" i="2" s="1"/>
  <c r="AF632" i="2" s="1"/>
  <c r="AO631" i="2"/>
  <c r="AM631" i="2"/>
  <c r="AQ631" i="2" s="1"/>
  <c r="AR631" i="2" s="1"/>
  <c r="AE631" i="2"/>
  <c r="AA631" i="2"/>
  <c r="AQ630" i="2"/>
  <c r="AR630" i="2" s="1"/>
  <c r="AM630" i="2"/>
  <c r="AA630" i="2"/>
  <c r="AE630" i="2" s="1"/>
  <c r="AF630" i="2" s="1"/>
  <c r="AO629" i="2"/>
  <c r="AM629" i="2"/>
  <c r="AQ629" i="2" s="1"/>
  <c r="AR629" i="2" s="1"/>
  <c r="AA629" i="2"/>
  <c r="AE629" i="2" s="1"/>
  <c r="AM628" i="2"/>
  <c r="AC628" i="2"/>
  <c r="AA628" i="2"/>
  <c r="AE628" i="2" s="1"/>
  <c r="AO627" i="2"/>
  <c r="AM627" i="2"/>
  <c r="AQ627" i="2" s="1"/>
  <c r="AE627" i="2"/>
  <c r="AA627" i="2"/>
  <c r="AM626" i="2"/>
  <c r="AQ626" i="2" s="1"/>
  <c r="AC626" i="2"/>
  <c r="AA626" i="2"/>
  <c r="AE626" i="2" s="1"/>
  <c r="AO625" i="2"/>
  <c r="AM625" i="2"/>
  <c r="AQ625" i="2" s="1"/>
  <c r="AE625" i="2"/>
  <c r="AA625" i="2"/>
  <c r="AM624" i="2"/>
  <c r="AQ624" i="2" s="1"/>
  <c r="AC624" i="2"/>
  <c r="AA624" i="2"/>
  <c r="AE624" i="2" s="1"/>
  <c r="AO623" i="2"/>
  <c r="AM623" i="2"/>
  <c r="AQ623" i="2" s="1"/>
  <c r="AE623" i="2"/>
  <c r="AA623" i="2"/>
  <c r="AM622" i="2"/>
  <c r="AQ622" i="2" s="1"/>
  <c r="AC622" i="2"/>
  <c r="AA622" i="2"/>
  <c r="AE622" i="2" s="1"/>
  <c r="AO621" i="2"/>
  <c r="AM621" i="2"/>
  <c r="AQ621" i="2" s="1"/>
  <c r="AE621" i="2"/>
  <c r="AA621" i="2"/>
  <c r="AM620" i="2"/>
  <c r="AQ620" i="2" s="1"/>
  <c r="AC620" i="2"/>
  <c r="AA620" i="2"/>
  <c r="AE620" i="2" s="1"/>
  <c r="AO619" i="2"/>
  <c r="AM619" i="2"/>
  <c r="AQ619" i="2" s="1"/>
  <c r="AE619" i="2"/>
  <c r="AA619" i="2"/>
  <c r="AM618" i="2"/>
  <c r="AQ618" i="2" s="1"/>
  <c r="AC618" i="2"/>
  <c r="AA618" i="2"/>
  <c r="AE618" i="2" s="1"/>
  <c r="AO617" i="2"/>
  <c r="AM617" i="2"/>
  <c r="AQ617" i="2" s="1"/>
  <c r="AE617" i="2"/>
  <c r="AA617" i="2"/>
  <c r="AM616" i="2"/>
  <c r="AQ616" i="2" s="1"/>
  <c r="AC616" i="2"/>
  <c r="AA616" i="2"/>
  <c r="AE616" i="2" s="1"/>
  <c r="AO615" i="2"/>
  <c r="AM615" i="2"/>
  <c r="AQ615" i="2" s="1"/>
  <c r="AE615" i="2"/>
  <c r="AA615" i="2"/>
  <c r="AM614" i="2"/>
  <c r="AQ614" i="2" s="1"/>
  <c r="AC614" i="2"/>
  <c r="AA614" i="2"/>
  <c r="AE614" i="2" s="1"/>
  <c r="AO613" i="2"/>
  <c r="AM613" i="2"/>
  <c r="AQ613" i="2" s="1"/>
  <c r="AE613" i="2"/>
  <c r="AA613" i="2"/>
  <c r="AM612" i="2"/>
  <c r="AQ612" i="2" s="1"/>
  <c r="AC612" i="2"/>
  <c r="AA612" i="2"/>
  <c r="AE612" i="2" s="1"/>
  <c r="AO611" i="2"/>
  <c r="AM611" i="2"/>
  <c r="AQ611" i="2" s="1"/>
  <c r="AE611" i="2"/>
  <c r="AA611" i="2"/>
  <c r="AM610" i="2"/>
  <c r="AQ610" i="2" s="1"/>
  <c r="AC610" i="2"/>
  <c r="AA610" i="2"/>
  <c r="AE610" i="2" s="1"/>
  <c r="AO609" i="2"/>
  <c r="AM609" i="2"/>
  <c r="AQ609" i="2" s="1"/>
  <c r="AE609" i="2"/>
  <c r="AA609" i="2"/>
  <c r="AM608" i="2"/>
  <c r="AQ608" i="2" s="1"/>
  <c r="AC608" i="2"/>
  <c r="AA608" i="2"/>
  <c r="AE608" i="2" s="1"/>
  <c r="AO607" i="2"/>
  <c r="AM607" i="2"/>
  <c r="AQ607" i="2" s="1"/>
  <c r="AE607" i="2"/>
  <c r="AA607" i="2"/>
  <c r="AM606" i="2"/>
  <c r="AQ606" i="2" s="1"/>
  <c r="AC606" i="2"/>
  <c r="AA606" i="2"/>
  <c r="AE606" i="2" s="1"/>
  <c r="AO605" i="2"/>
  <c r="AM605" i="2"/>
  <c r="AQ605" i="2" s="1"/>
  <c r="AE605" i="2"/>
  <c r="AA605" i="2"/>
  <c r="AM604" i="2"/>
  <c r="AQ604" i="2" s="1"/>
  <c r="AC604" i="2"/>
  <c r="AA604" i="2"/>
  <c r="AE604" i="2" s="1"/>
  <c r="AO603" i="2"/>
  <c r="AM603" i="2"/>
  <c r="AQ603" i="2" s="1"/>
  <c r="AE603" i="2"/>
  <c r="AA603" i="2"/>
  <c r="AM602" i="2"/>
  <c r="AQ602" i="2" s="1"/>
  <c r="AC602" i="2"/>
  <c r="AA602" i="2"/>
  <c r="AE602" i="2" s="1"/>
  <c r="AO601" i="2"/>
  <c r="AM601" i="2"/>
  <c r="AQ601" i="2" s="1"/>
  <c r="AE601" i="2"/>
  <c r="AA601" i="2"/>
  <c r="AM600" i="2"/>
  <c r="AQ600" i="2" s="1"/>
  <c r="AC600" i="2"/>
  <c r="AA600" i="2"/>
  <c r="AE600" i="2" s="1"/>
  <c r="AO599" i="2"/>
  <c r="AM599" i="2"/>
  <c r="AQ599" i="2" s="1"/>
  <c r="AE599" i="2"/>
  <c r="AA599" i="2"/>
  <c r="AM598" i="2"/>
  <c r="AQ598" i="2" s="1"/>
  <c r="AC598" i="2"/>
  <c r="AA598" i="2"/>
  <c r="AE598" i="2" s="1"/>
  <c r="AO597" i="2"/>
  <c r="AM597" i="2"/>
  <c r="AQ597" i="2" s="1"/>
  <c r="AE597" i="2"/>
  <c r="AA597" i="2"/>
  <c r="AM596" i="2"/>
  <c r="AQ596" i="2" s="1"/>
  <c r="AC596" i="2"/>
  <c r="AA596" i="2"/>
  <c r="AE596" i="2" s="1"/>
  <c r="AO595" i="2"/>
  <c r="AM595" i="2"/>
  <c r="AQ595" i="2" s="1"/>
  <c r="AE595" i="2"/>
  <c r="AA595" i="2"/>
  <c r="AM594" i="2"/>
  <c r="AC594" i="2"/>
  <c r="AA594" i="2"/>
  <c r="AE594" i="2" s="1"/>
  <c r="AO593" i="2"/>
  <c r="AM593" i="2"/>
  <c r="AQ593" i="2" s="1"/>
  <c r="AE593" i="2"/>
  <c r="AA593" i="2"/>
  <c r="AM592" i="2"/>
  <c r="AC592" i="2"/>
  <c r="AA592" i="2"/>
  <c r="AE592" i="2" s="1"/>
  <c r="AO591" i="2"/>
  <c r="AM591" i="2"/>
  <c r="AQ591" i="2" s="1"/>
  <c r="AE591" i="2"/>
  <c r="AA591" i="2"/>
  <c r="AQ590" i="2"/>
  <c r="AM590" i="2"/>
  <c r="AC590" i="2"/>
  <c r="AA590" i="2"/>
  <c r="AE590" i="2" s="1"/>
  <c r="AO589" i="2"/>
  <c r="AM589" i="2"/>
  <c r="AQ589" i="2" s="1"/>
  <c r="AE589" i="2"/>
  <c r="AA589" i="2"/>
  <c r="AQ588" i="2"/>
  <c r="AM588" i="2"/>
  <c r="AC588" i="2"/>
  <c r="AA588" i="2"/>
  <c r="AE588" i="2" s="1"/>
  <c r="AO587" i="2"/>
  <c r="AM587" i="2"/>
  <c r="AQ587" i="2" s="1"/>
  <c r="AE587" i="2"/>
  <c r="AA587" i="2"/>
  <c r="AM586" i="2"/>
  <c r="AC586" i="2"/>
  <c r="AA586" i="2"/>
  <c r="AE586" i="2" s="1"/>
  <c r="AO585" i="2"/>
  <c r="AM585" i="2"/>
  <c r="AQ585" i="2" s="1"/>
  <c r="AE585" i="2"/>
  <c r="AA585" i="2"/>
  <c r="AM584" i="2"/>
  <c r="AC584" i="2"/>
  <c r="AA584" i="2"/>
  <c r="AE584" i="2" s="1"/>
  <c r="AO583" i="2"/>
  <c r="AM583" i="2"/>
  <c r="AQ583" i="2" s="1"/>
  <c r="AE583" i="2"/>
  <c r="AA583" i="2"/>
  <c r="AQ582" i="2"/>
  <c r="AM582" i="2"/>
  <c r="AC582" i="2"/>
  <c r="AA582" i="2"/>
  <c r="AE582" i="2" s="1"/>
  <c r="AO581" i="2"/>
  <c r="AM581" i="2"/>
  <c r="AQ581" i="2" s="1"/>
  <c r="AE581" i="2"/>
  <c r="AA581" i="2"/>
  <c r="AQ580" i="2"/>
  <c r="AM580" i="2"/>
  <c r="AC580" i="2"/>
  <c r="AA580" i="2"/>
  <c r="AE580" i="2" s="1"/>
  <c r="AO579" i="2"/>
  <c r="AM579" i="2"/>
  <c r="AQ579" i="2" s="1"/>
  <c r="AE579" i="2"/>
  <c r="AA579" i="2"/>
  <c r="AM578" i="2"/>
  <c r="AC578" i="2"/>
  <c r="AA578" i="2"/>
  <c r="AE578" i="2" s="1"/>
  <c r="AO577" i="2"/>
  <c r="AM577" i="2"/>
  <c r="AQ577" i="2" s="1"/>
  <c r="AE577" i="2"/>
  <c r="AA577" i="2"/>
  <c r="AM576" i="2"/>
  <c r="AC576" i="2"/>
  <c r="AA576" i="2"/>
  <c r="AE576" i="2" s="1"/>
  <c r="AO575" i="2"/>
  <c r="AM575" i="2"/>
  <c r="AQ575" i="2" s="1"/>
  <c r="AE575" i="2"/>
  <c r="AA575" i="2"/>
  <c r="AQ574" i="2"/>
  <c r="AM574" i="2"/>
  <c r="AC574" i="2"/>
  <c r="AA574" i="2"/>
  <c r="AE574" i="2" s="1"/>
  <c r="AO573" i="2"/>
  <c r="AM573" i="2"/>
  <c r="AQ573" i="2" s="1"/>
  <c r="AE573" i="2"/>
  <c r="AA573" i="2"/>
  <c r="AQ572" i="2"/>
  <c r="AM572" i="2"/>
  <c r="AC572" i="2"/>
  <c r="AA572" i="2"/>
  <c r="AE572" i="2" s="1"/>
  <c r="AO571" i="2"/>
  <c r="AM571" i="2"/>
  <c r="AQ571" i="2" s="1"/>
  <c r="AE571" i="2"/>
  <c r="AA571" i="2"/>
  <c r="AM570" i="2"/>
  <c r="AC570" i="2"/>
  <c r="AA570" i="2"/>
  <c r="AE570" i="2" s="1"/>
  <c r="AO569" i="2"/>
  <c r="AM569" i="2"/>
  <c r="AQ569" i="2" s="1"/>
  <c r="AE569" i="2"/>
  <c r="AA569" i="2"/>
  <c r="AM568" i="2"/>
  <c r="AC568" i="2"/>
  <c r="AA568" i="2"/>
  <c r="AE568" i="2" s="1"/>
  <c r="AO567" i="2"/>
  <c r="AM567" i="2"/>
  <c r="AQ567" i="2" s="1"/>
  <c r="AR567" i="2" s="1"/>
  <c r="AE567" i="2"/>
  <c r="AA567" i="2"/>
  <c r="AQ566" i="2"/>
  <c r="AM566" i="2"/>
  <c r="AC566" i="2"/>
  <c r="AA566" i="2"/>
  <c r="AE566" i="2" s="1"/>
  <c r="AO565" i="2"/>
  <c r="AM565" i="2"/>
  <c r="AQ565" i="2" s="1"/>
  <c r="AA565" i="2"/>
  <c r="AM564" i="2"/>
  <c r="AC564" i="2"/>
  <c r="AA564" i="2"/>
  <c r="AE564" i="2" s="1"/>
  <c r="AO563" i="2"/>
  <c r="AM563" i="2"/>
  <c r="AQ563" i="2" s="1"/>
  <c r="AR563" i="2" s="1"/>
  <c r="AE563" i="2"/>
  <c r="AC563" i="2"/>
  <c r="AA563" i="2"/>
  <c r="AO562" i="2"/>
  <c r="AM562" i="2"/>
  <c r="AQ562" i="2" s="1"/>
  <c r="AR562" i="2" s="1"/>
  <c r="AE562" i="2"/>
  <c r="AA562" i="2"/>
  <c r="AO561" i="2"/>
  <c r="AM561" i="2"/>
  <c r="AQ561" i="2" s="1"/>
  <c r="AR561" i="2" s="1"/>
  <c r="AE561" i="2"/>
  <c r="AA561" i="2"/>
  <c r="AO560" i="2"/>
  <c r="AM560" i="2"/>
  <c r="AQ560" i="2" s="1"/>
  <c r="AR560" i="2" s="1"/>
  <c r="AE560" i="2"/>
  <c r="AA560" i="2"/>
  <c r="AO559" i="2"/>
  <c r="AM559" i="2"/>
  <c r="AQ559" i="2" s="1"/>
  <c r="AR559" i="2" s="1"/>
  <c r="AE559" i="2"/>
  <c r="AA559" i="2"/>
  <c r="AO558" i="2"/>
  <c r="AM558" i="2"/>
  <c r="AQ558" i="2" s="1"/>
  <c r="AR558" i="2" s="1"/>
  <c r="AE558" i="2"/>
  <c r="AA558" i="2"/>
  <c r="AO557" i="2"/>
  <c r="AM557" i="2"/>
  <c r="AQ557" i="2" s="1"/>
  <c r="AR557" i="2" s="1"/>
  <c r="AE557" i="2"/>
  <c r="AA557" i="2"/>
  <c r="AO556" i="2"/>
  <c r="AM556" i="2"/>
  <c r="AQ556" i="2" s="1"/>
  <c r="AR556" i="2" s="1"/>
  <c r="AE556" i="2"/>
  <c r="AA556" i="2"/>
  <c r="AO555" i="2"/>
  <c r="AM555" i="2"/>
  <c r="AQ555" i="2" s="1"/>
  <c r="AR555" i="2" s="1"/>
  <c r="AE555" i="2"/>
  <c r="AA555" i="2"/>
  <c r="AO554" i="2"/>
  <c r="AM554" i="2"/>
  <c r="AQ554" i="2" s="1"/>
  <c r="AR554" i="2" s="1"/>
  <c r="AE554" i="2"/>
  <c r="AA554" i="2"/>
  <c r="AO553" i="2"/>
  <c r="AM553" i="2"/>
  <c r="AQ553" i="2" s="1"/>
  <c r="AR553" i="2" s="1"/>
  <c r="AE553" i="2"/>
  <c r="AA553" i="2"/>
  <c r="AO552" i="2"/>
  <c r="AM552" i="2"/>
  <c r="AQ552" i="2" s="1"/>
  <c r="AR552" i="2" s="1"/>
  <c r="AE552" i="2"/>
  <c r="AA552" i="2"/>
  <c r="AO551" i="2"/>
  <c r="AM551" i="2"/>
  <c r="AQ551" i="2" s="1"/>
  <c r="AR551" i="2" s="1"/>
  <c r="AE551" i="2"/>
  <c r="AA551" i="2"/>
  <c r="AO550" i="2"/>
  <c r="AM550" i="2"/>
  <c r="AQ550" i="2" s="1"/>
  <c r="AR550" i="2" s="1"/>
  <c r="AE550" i="2"/>
  <c r="AA550" i="2"/>
  <c r="AO549" i="2"/>
  <c r="AM549" i="2"/>
  <c r="AQ549" i="2" s="1"/>
  <c r="AR549" i="2" s="1"/>
  <c r="AE549" i="2"/>
  <c r="AA549" i="2"/>
  <c r="AO548" i="2"/>
  <c r="AM548" i="2"/>
  <c r="AQ548" i="2" s="1"/>
  <c r="AR548" i="2" s="1"/>
  <c r="AE548" i="2"/>
  <c r="AA548" i="2"/>
  <c r="AO547" i="2"/>
  <c r="AM547" i="2"/>
  <c r="AQ547" i="2" s="1"/>
  <c r="AR547" i="2" s="1"/>
  <c r="AE547" i="2"/>
  <c r="AA547" i="2"/>
  <c r="AO546" i="2"/>
  <c r="AM546" i="2"/>
  <c r="AQ546" i="2" s="1"/>
  <c r="AR546" i="2" s="1"/>
  <c r="AE546" i="2"/>
  <c r="AA546" i="2"/>
  <c r="AO545" i="2"/>
  <c r="AM545" i="2"/>
  <c r="AQ545" i="2" s="1"/>
  <c r="AR545" i="2" s="1"/>
  <c r="AE545" i="2"/>
  <c r="AA545" i="2"/>
  <c r="AO544" i="2"/>
  <c r="AM544" i="2"/>
  <c r="AQ544" i="2" s="1"/>
  <c r="AR544" i="2" s="1"/>
  <c r="AE544" i="2"/>
  <c r="AA544" i="2"/>
  <c r="AO543" i="2"/>
  <c r="AM543" i="2"/>
  <c r="AQ543" i="2" s="1"/>
  <c r="AR543" i="2" s="1"/>
  <c r="AE543" i="2"/>
  <c r="AA543" i="2"/>
  <c r="AO542" i="2"/>
  <c r="AM542" i="2"/>
  <c r="AQ542" i="2" s="1"/>
  <c r="AR542" i="2" s="1"/>
  <c r="AE542" i="2"/>
  <c r="AA542" i="2"/>
  <c r="AO541" i="2"/>
  <c r="AM541" i="2"/>
  <c r="AQ541" i="2" s="1"/>
  <c r="AR541" i="2" s="1"/>
  <c r="AE541" i="2"/>
  <c r="AA541" i="2"/>
  <c r="AO540" i="2"/>
  <c r="AM540" i="2"/>
  <c r="AQ540" i="2" s="1"/>
  <c r="AR540" i="2" s="1"/>
  <c r="AE540" i="2"/>
  <c r="AA540" i="2"/>
  <c r="AM539" i="2"/>
  <c r="AQ539" i="2" s="1"/>
  <c r="AA539" i="2"/>
  <c r="AO538" i="2"/>
  <c r="AM538" i="2"/>
  <c r="AQ538" i="2" s="1"/>
  <c r="AC538" i="2"/>
  <c r="AA538" i="2"/>
  <c r="AE538" i="2" s="1"/>
  <c r="AM537" i="2"/>
  <c r="AQ537" i="2" s="1"/>
  <c r="AA537" i="2"/>
  <c r="AO536" i="2"/>
  <c r="AM536" i="2"/>
  <c r="AQ536" i="2" s="1"/>
  <c r="AC536" i="2"/>
  <c r="AA536" i="2"/>
  <c r="AE536" i="2" s="1"/>
  <c r="AM535" i="2"/>
  <c r="AQ535" i="2" s="1"/>
  <c r="AA535" i="2"/>
  <c r="AO534" i="2"/>
  <c r="AM534" i="2"/>
  <c r="AQ534" i="2" s="1"/>
  <c r="AC534" i="2"/>
  <c r="AA534" i="2"/>
  <c r="AE534" i="2" s="1"/>
  <c r="AM533" i="2"/>
  <c r="AQ533" i="2" s="1"/>
  <c r="AA533" i="2"/>
  <c r="AO532" i="2"/>
  <c r="AM532" i="2"/>
  <c r="AQ532" i="2" s="1"/>
  <c r="AC532" i="2"/>
  <c r="AA532" i="2"/>
  <c r="AE532" i="2" s="1"/>
  <c r="AM531" i="2"/>
  <c r="AQ531" i="2" s="1"/>
  <c r="AA531" i="2"/>
  <c r="AO530" i="2"/>
  <c r="AM530" i="2"/>
  <c r="AQ530" i="2" s="1"/>
  <c r="AC530" i="2"/>
  <c r="AA530" i="2"/>
  <c r="AE530" i="2" s="1"/>
  <c r="AM529" i="2"/>
  <c r="AQ529" i="2" s="1"/>
  <c r="AC529" i="2"/>
  <c r="AA529" i="2"/>
  <c r="AE529" i="2" s="1"/>
  <c r="AO528" i="2"/>
  <c r="AM528" i="2"/>
  <c r="AQ528" i="2" s="1"/>
  <c r="AR528" i="2" s="1"/>
  <c r="AC528" i="2"/>
  <c r="AA528" i="2"/>
  <c r="AE528" i="2" s="1"/>
  <c r="AF528" i="2" s="1"/>
  <c r="AO527" i="2"/>
  <c r="AM527" i="2"/>
  <c r="AQ527" i="2" s="1"/>
  <c r="AC527" i="2"/>
  <c r="AA527" i="2"/>
  <c r="AE527" i="2" s="1"/>
  <c r="AO526" i="2"/>
  <c r="AM526" i="2"/>
  <c r="AQ526" i="2" s="1"/>
  <c r="AC526" i="2"/>
  <c r="AA526" i="2"/>
  <c r="AE526" i="2" s="1"/>
  <c r="AF526" i="2" s="1"/>
  <c r="AO525" i="2"/>
  <c r="AM525" i="2"/>
  <c r="AQ525" i="2" s="1"/>
  <c r="AC525" i="2"/>
  <c r="AA525" i="2"/>
  <c r="AE525" i="2" s="1"/>
  <c r="AO524" i="2"/>
  <c r="AM524" i="2"/>
  <c r="AQ524" i="2" s="1"/>
  <c r="AR524" i="2" s="1"/>
  <c r="AC524" i="2"/>
  <c r="AA524" i="2"/>
  <c r="AE524" i="2" s="1"/>
  <c r="AF524" i="2" s="1"/>
  <c r="AO523" i="2"/>
  <c r="AM523" i="2"/>
  <c r="AQ523" i="2" s="1"/>
  <c r="AC523" i="2"/>
  <c r="AA523" i="2"/>
  <c r="AE523" i="2" s="1"/>
  <c r="AO522" i="2"/>
  <c r="AM522" i="2"/>
  <c r="AQ522" i="2" s="1"/>
  <c r="AC522" i="2"/>
  <c r="AA522" i="2"/>
  <c r="AE522" i="2" s="1"/>
  <c r="AF522" i="2" s="1"/>
  <c r="AO521" i="2"/>
  <c r="AM521" i="2"/>
  <c r="AQ521" i="2" s="1"/>
  <c r="AC521" i="2"/>
  <c r="AA521" i="2"/>
  <c r="AE521" i="2" s="1"/>
  <c r="AO520" i="2"/>
  <c r="AM520" i="2"/>
  <c r="AQ520" i="2" s="1"/>
  <c r="AR520" i="2" s="1"/>
  <c r="AC520" i="2"/>
  <c r="AA520" i="2"/>
  <c r="AE520" i="2" s="1"/>
  <c r="AF520" i="2" s="1"/>
  <c r="AO519" i="2"/>
  <c r="AM519" i="2"/>
  <c r="AQ519" i="2" s="1"/>
  <c r="AC519" i="2"/>
  <c r="AA519" i="2"/>
  <c r="AE519" i="2" s="1"/>
  <c r="AO518" i="2"/>
  <c r="AM518" i="2"/>
  <c r="AQ518" i="2" s="1"/>
  <c r="AC518" i="2"/>
  <c r="AA518" i="2"/>
  <c r="AE518" i="2" s="1"/>
  <c r="AF518" i="2" s="1"/>
  <c r="AO517" i="2"/>
  <c r="AM517" i="2"/>
  <c r="AQ517" i="2" s="1"/>
  <c r="AC517" i="2"/>
  <c r="AA517" i="2"/>
  <c r="AE517" i="2" s="1"/>
  <c r="AO516" i="2"/>
  <c r="AM516" i="2"/>
  <c r="AQ516" i="2" s="1"/>
  <c r="AR516" i="2" s="1"/>
  <c r="AC516" i="2"/>
  <c r="AA516" i="2"/>
  <c r="AE516" i="2" s="1"/>
  <c r="AF516" i="2" s="1"/>
  <c r="AO515" i="2"/>
  <c r="AM515" i="2"/>
  <c r="AQ515" i="2" s="1"/>
  <c r="AC515" i="2"/>
  <c r="AA515" i="2"/>
  <c r="AE515" i="2" s="1"/>
  <c r="AO514" i="2"/>
  <c r="AM514" i="2"/>
  <c r="AQ514" i="2" s="1"/>
  <c r="AC514" i="2"/>
  <c r="AA514" i="2"/>
  <c r="AE514" i="2" s="1"/>
  <c r="AF514" i="2" s="1"/>
  <c r="AO513" i="2"/>
  <c r="AM513" i="2"/>
  <c r="AQ513" i="2" s="1"/>
  <c r="AC513" i="2"/>
  <c r="AA513" i="2"/>
  <c r="AE513" i="2" s="1"/>
  <c r="AO512" i="2"/>
  <c r="AM512" i="2"/>
  <c r="AQ512" i="2" s="1"/>
  <c r="AR512" i="2" s="1"/>
  <c r="AC512" i="2"/>
  <c r="AA512" i="2"/>
  <c r="AE512" i="2" s="1"/>
  <c r="AF512" i="2" s="1"/>
  <c r="AO511" i="2"/>
  <c r="AM511" i="2"/>
  <c r="AQ511" i="2" s="1"/>
  <c r="AC511" i="2"/>
  <c r="AA511" i="2"/>
  <c r="AE511" i="2" s="1"/>
  <c r="AO510" i="2"/>
  <c r="AM510" i="2"/>
  <c r="AQ510" i="2" s="1"/>
  <c r="AC510" i="2"/>
  <c r="AA510" i="2"/>
  <c r="AE510" i="2" s="1"/>
  <c r="AF510" i="2" s="1"/>
  <c r="AO509" i="2"/>
  <c r="AM509" i="2"/>
  <c r="AQ509" i="2" s="1"/>
  <c r="AC509" i="2"/>
  <c r="AA509" i="2"/>
  <c r="AE509" i="2" s="1"/>
  <c r="AO508" i="2"/>
  <c r="AM508" i="2"/>
  <c r="AQ508" i="2" s="1"/>
  <c r="AR508" i="2" s="1"/>
  <c r="AC508" i="2"/>
  <c r="AA508" i="2"/>
  <c r="AE508" i="2" s="1"/>
  <c r="AF508" i="2" s="1"/>
  <c r="AO507" i="2"/>
  <c r="AM507" i="2"/>
  <c r="AQ507" i="2" s="1"/>
  <c r="AC507" i="2"/>
  <c r="AA507" i="2"/>
  <c r="AE507" i="2" s="1"/>
  <c r="AO506" i="2"/>
  <c r="AM506" i="2"/>
  <c r="AQ506" i="2" s="1"/>
  <c r="AC506" i="2"/>
  <c r="AA506" i="2"/>
  <c r="AE506" i="2" s="1"/>
  <c r="AF506" i="2" s="1"/>
  <c r="AO505" i="2"/>
  <c r="AM505" i="2"/>
  <c r="AQ505" i="2" s="1"/>
  <c r="AC505" i="2"/>
  <c r="AA505" i="2"/>
  <c r="AE505" i="2" s="1"/>
  <c r="AO504" i="2"/>
  <c r="AM504" i="2"/>
  <c r="AQ504" i="2" s="1"/>
  <c r="AR504" i="2" s="1"/>
  <c r="AC504" i="2"/>
  <c r="AA504" i="2"/>
  <c r="AE504" i="2" s="1"/>
  <c r="AF504" i="2" s="1"/>
  <c r="AO503" i="2"/>
  <c r="AM503" i="2"/>
  <c r="AQ503" i="2" s="1"/>
  <c r="AC503" i="2"/>
  <c r="AA503" i="2"/>
  <c r="AE503" i="2" s="1"/>
  <c r="AO502" i="2"/>
  <c r="AM502" i="2"/>
  <c r="AQ502" i="2" s="1"/>
  <c r="AC502" i="2"/>
  <c r="AA502" i="2"/>
  <c r="AE502" i="2" s="1"/>
  <c r="AF502" i="2" s="1"/>
  <c r="AO501" i="2"/>
  <c r="AM501" i="2"/>
  <c r="AQ501" i="2" s="1"/>
  <c r="AC501" i="2"/>
  <c r="AA501" i="2"/>
  <c r="AE501" i="2" s="1"/>
  <c r="AO500" i="2"/>
  <c r="AM500" i="2"/>
  <c r="AQ500" i="2" s="1"/>
  <c r="AR500" i="2" s="1"/>
  <c r="AC500" i="2"/>
  <c r="AA500" i="2"/>
  <c r="AE500" i="2" s="1"/>
  <c r="AF500" i="2" s="1"/>
  <c r="AO499" i="2"/>
  <c r="AM499" i="2"/>
  <c r="AQ499" i="2" s="1"/>
  <c r="AC499" i="2"/>
  <c r="AA499" i="2"/>
  <c r="AE499" i="2" s="1"/>
  <c r="AO498" i="2"/>
  <c r="AM498" i="2"/>
  <c r="AQ498" i="2" s="1"/>
  <c r="AC498" i="2"/>
  <c r="AA498" i="2"/>
  <c r="AE498" i="2" s="1"/>
  <c r="AF498" i="2" s="1"/>
  <c r="AO497" i="2"/>
  <c r="AM497" i="2"/>
  <c r="AQ497" i="2" s="1"/>
  <c r="AC497" i="2"/>
  <c r="AA497" i="2"/>
  <c r="AE497" i="2" s="1"/>
  <c r="AO496" i="2"/>
  <c r="AM496" i="2"/>
  <c r="AQ496" i="2" s="1"/>
  <c r="AR496" i="2" s="1"/>
  <c r="AC496" i="2"/>
  <c r="AA496" i="2"/>
  <c r="AE496" i="2" s="1"/>
  <c r="AF496" i="2" s="1"/>
  <c r="AO495" i="2"/>
  <c r="AM495" i="2"/>
  <c r="AQ495" i="2" s="1"/>
  <c r="AC495" i="2"/>
  <c r="AA495" i="2"/>
  <c r="AE495" i="2" s="1"/>
  <c r="AO494" i="2"/>
  <c r="AM494" i="2"/>
  <c r="AQ494" i="2" s="1"/>
  <c r="AC494" i="2"/>
  <c r="AA494" i="2"/>
  <c r="AE494" i="2" s="1"/>
  <c r="AF494" i="2" s="1"/>
  <c r="AO493" i="2"/>
  <c r="AM493" i="2"/>
  <c r="AQ493" i="2" s="1"/>
  <c r="AC493" i="2"/>
  <c r="AA493" i="2"/>
  <c r="AE493" i="2" s="1"/>
  <c r="AO492" i="2"/>
  <c r="AM492" i="2"/>
  <c r="AQ492" i="2" s="1"/>
  <c r="AC492" i="2"/>
  <c r="AA492" i="2"/>
  <c r="AE492" i="2" s="1"/>
  <c r="AF492" i="2" s="1"/>
  <c r="AO491" i="2"/>
  <c r="AM491" i="2"/>
  <c r="AQ491" i="2" s="1"/>
  <c r="AC491" i="2"/>
  <c r="AA491" i="2"/>
  <c r="AE491" i="2" s="1"/>
  <c r="AO490" i="2"/>
  <c r="AM490" i="2"/>
  <c r="AQ490" i="2" s="1"/>
  <c r="AR490" i="2" s="1"/>
  <c r="AC490" i="2"/>
  <c r="AA490" i="2"/>
  <c r="AE490" i="2" s="1"/>
  <c r="AF490" i="2" s="1"/>
  <c r="AO489" i="2"/>
  <c r="AM489" i="2"/>
  <c r="AQ489" i="2" s="1"/>
  <c r="AC489" i="2"/>
  <c r="AA489" i="2"/>
  <c r="AE489" i="2" s="1"/>
  <c r="AO488" i="2"/>
  <c r="AM488" i="2"/>
  <c r="AQ488" i="2" s="1"/>
  <c r="AR488" i="2" s="1"/>
  <c r="AC488" i="2"/>
  <c r="AA488" i="2"/>
  <c r="AE488" i="2" s="1"/>
  <c r="AF488" i="2" s="1"/>
  <c r="AO487" i="2"/>
  <c r="AM487" i="2"/>
  <c r="AQ487" i="2" s="1"/>
  <c r="AC487" i="2"/>
  <c r="AA487" i="2"/>
  <c r="AE487" i="2" s="1"/>
  <c r="AO486" i="2"/>
  <c r="AM486" i="2"/>
  <c r="AQ486" i="2" s="1"/>
  <c r="AR486" i="2" s="1"/>
  <c r="AC486" i="2"/>
  <c r="AA486" i="2"/>
  <c r="AE486" i="2" s="1"/>
  <c r="AF486" i="2" s="1"/>
  <c r="AO485" i="2"/>
  <c r="AM485" i="2"/>
  <c r="AQ485" i="2" s="1"/>
  <c r="AC485" i="2"/>
  <c r="AA485" i="2"/>
  <c r="AE485" i="2" s="1"/>
  <c r="AM484" i="2"/>
  <c r="AQ484" i="2" s="1"/>
  <c r="AR484" i="2" s="1"/>
  <c r="AC484" i="2"/>
  <c r="AA484" i="2"/>
  <c r="AE484" i="2" s="1"/>
  <c r="AF484" i="2" s="1"/>
  <c r="AM483" i="2"/>
  <c r="AQ483" i="2" s="1"/>
  <c r="AC483" i="2"/>
  <c r="AA483" i="2"/>
  <c r="AE483" i="2" s="1"/>
  <c r="AM482" i="2"/>
  <c r="AQ482" i="2" s="1"/>
  <c r="AR482" i="2" s="1"/>
  <c r="AC482" i="2"/>
  <c r="AA482" i="2"/>
  <c r="AE482" i="2" s="1"/>
  <c r="AF482" i="2" s="1"/>
  <c r="AM481" i="2"/>
  <c r="AQ481" i="2" s="1"/>
  <c r="AC481" i="2"/>
  <c r="AA481" i="2"/>
  <c r="AE481" i="2" s="1"/>
  <c r="AM480" i="2"/>
  <c r="AQ480" i="2" s="1"/>
  <c r="AR480" i="2" s="1"/>
  <c r="AC480" i="2"/>
  <c r="AA480" i="2"/>
  <c r="AE480" i="2" s="1"/>
  <c r="AF480" i="2" s="1"/>
  <c r="AM479" i="2"/>
  <c r="AQ479" i="2" s="1"/>
  <c r="AC479" i="2"/>
  <c r="AA479" i="2"/>
  <c r="AE479" i="2" s="1"/>
  <c r="AM478" i="2"/>
  <c r="AQ478" i="2" s="1"/>
  <c r="AR478" i="2" s="1"/>
  <c r="AC478" i="2"/>
  <c r="AA478" i="2"/>
  <c r="AE478" i="2" s="1"/>
  <c r="AF478" i="2" s="1"/>
  <c r="AM477" i="2"/>
  <c r="AQ477" i="2" s="1"/>
  <c r="AC477" i="2"/>
  <c r="AA477" i="2"/>
  <c r="AE477" i="2" s="1"/>
  <c r="AM476" i="2"/>
  <c r="AQ476" i="2" s="1"/>
  <c r="AR476" i="2" s="1"/>
  <c r="AC476" i="2"/>
  <c r="AA476" i="2"/>
  <c r="AE476" i="2" s="1"/>
  <c r="AF476" i="2" s="1"/>
  <c r="AM475" i="2"/>
  <c r="AQ475" i="2" s="1"/>
  <c r="AC475" i="2"/>
  <c r="AA475" i="2"/>
  <c r="AE475" i="2" s="1"/>
  <c r="AM474" i="2"/>
  <c r="AQ474" i="2" s="1"/>
  <c r="AR474" i="2" s="1"/>
  <c r="AC474" i="2"/>
  <c r="AA474" i="2"/>
  <c r="AE474" i="2" s="1"/>
  <c r="AF474" i="2" s="1"/>
  <c r="AM473" i="2"/>
  <c r="AQ473" i="2" s="1"/>
  <c r="AC473" i="2"/>
  <c r="AA473" i="2"/>
  <c r="AE473" i="2" s="1"/>
  <c r="AM472" i="2"/>
  <c r="AQ472" i="2" s="1"/>
  <c r="AR472" i="2" s="1"/>
  <c r="AC472" i="2"/>
  <c r="AA472" i="2"/>
  <c r="AE472" i="2" s="1"/>
  <c r="AF472" i="2" s="1"/>
  <c r="AM471" i="2"/>
  <c r="AQ471" i="2" s="1"/>
  <c r="AC471" i="2"/>
  <c r="AA471" i="2"/>
  <c r="AE471" i="2" s="1"/>
  <c r="AM470" i="2"/>
  <c r="AQ470" i="2" s="1"/>
  <c r="AR470" i="2" s="1"/>
  <c r="AC470" i="2"/>
  <c r="AA470" i="2"/>
  <c r="AE470" i="2" s="1"/>
  <c r="AF470" i="2" s="1"/>
  <c r="AM469" i="2"/>
  <c r="AQ469" i="2" s="1"/>
  <c r="AC469" i="2"/>
  <c r="AA469" i="2"/>
  <c r="AE469" i="2" s="1"/>
  <c r="AM468" i="2"/>
  <c r="AQ468" i="2" s="1"/>
  <c r="AR468" i="2" s="1"/>
  <c r="AC468" i="2"/>
  <c r="AA468" i="2"/>
  <c r="AE468" i="2" s="1"/>
  <c r="AF468" i="2" s="1"/>
  <c r="AM467" i="2"/>
  <c r="AQ467" i="2" s="1"/>
  <c r="AC467" i="2"/>
  <c r="AA467" i="2"/>
  <c r="AE467" i="2" s="1"/>
  <c r="AM466" i="2"/>
  <c r="AQ466" i="2" s="1"/>
  <c r="AR466" i="2" s="1"/>
  <c r="AC466" i="2"/>
  <c r="AA466" i="2"/>
  <c r="AE466" i="2" s="1"/>
  <c r="AF466" i="2" s="1"/>
  <c r="AM465" i="2"/>
  <c r="AQ465" i="2" s="1"/>
  <c r="AC465" i="2"/>
  <c r="AA465" i="2"/>
  <c r="AE465" i="2" s="1"/>
  <c r="AM464" i="2"/>
  <c r="AQ464" i="2" s="1"/>
  <c r="AR464" i="2" s="1"/>
  <c r="AC464" i="2"/>
  <c r="AA464" i="2"/>
  <c r="AE464" i="2" s="1"/>
  <c r="AF464" i="2" s="1"/>
  <c r="AM463" i="2"/>
  <c r="AQ463" i="2" s="1"/>
  <c r="AC463" i="2"/>
  <c r="AA463" i="2"/>
  <c r="AE463" i="2" s="1"/>
  <c r="AM462" i="2"/>
  <c r="AQ462" i="2" s="1"/>
  <c r="AR462" i="2" s="1"/>
  <c r="AC462" i="2"/>
  <c r="AA462" i="2"/>
  <c r="AE462" i="2" s="1"/>
  <c r="AF462" i="2" s="1"/>
  <c r="AM461" i="2"/>
  <c r="AQ461" i="2" s="1"/>
  <c r="AC461" i="2"/>
  <c r="AA461" i="2"/>
  <c r="AE461" i="2" s="1"/>
  <c r="AM460" i="2"/>
  <c r="AQ460" i="2" s="1"/>
  <c r="AR460" i="2" s="1"/>
  <c r="AC460" i="2"/>
  <c r="AA460" i="2"/>
  <c r="AE460" i="2" s="1"/>
  <c r="AF460" i="2" s="1"/>
  <c r="AM459" i="2"/>
  <c r="AQ459" i="2" s="1"/>
  <c r="AC459" i="2"/>
  <c r="AA459" i="2"/>
  <c r="AE459" i="2" s="1"/>
  <c r="AM458" i="2"/>
  <c r="AQ458" i="2" s="1"/>
  <c r="AR458" i="2" s="1"/>
  <c r="AC458" i="2"/>
  <c r="AA458" i="2"/>
  <c r="AE458" i="2" s="1"/>
  <c r="AF458" i="2" s="1"/>
  <c r="AM457" i="2"/>
  <c r="AQ457" i="2" s="1"/>
  <c r="AC457" i="2"/>
  <c r="AA457" i="2"/>
  <c r="AE457" i="2" s="1"/>
  <c r="AM456" i="2"/>
  <c r="AQ456" i="2" s="1"/>
  <c r="AR456" i="2" s="1"/>
  <c r="AC456" i="2"/>
  <c r="AA456" i="2"/>
  <c r="AE456" i="2" s="1"/>
  <c r="AF456" i="2" s="1"/>
  <c r="AM455" i="2"/>
  <c r="AQ455" i="2" s="1"/>
  <c r="AC455" i="2"/>
  <c r="AA455" i="2"/>
  <c r="AE455" i="2" s="1"/>
  <c r="AM454" i="2"/>
  <c r="AQ454" i="2" s="1"/>
  <c r="AR454" i="2" s="1"/>
  <c r="AC454" i="2"/>
  <c r="AA454" i="2"/>
  <c r="AE454" i="2" s="1"/>
  <c r="AF454" i="2" s="1"/>
  <c r="AM453" i="2"/>
  <c r="AQ453" i="2" s="1"/>
  <c r="AC453" i="2"/>
  <c r="AA453" i="2"/>
  <c r="AE453" i="2" s="1"/>
  <c r="AM452" i="2"/>
  <c r="AQ452" i="2" s="1"/>
  <c r="AR452" i="2" s="1"/>
  <c r="AC452" i="2"/>
  <c r="AA452" i="2"/>
  <c r="AE452" i="2" s="1"/>
  <c r="AF452" i="2" s="1"/>
  <c r="AM451" i="2"/>
  <c r="AQ451" i="2" s="1"/>
  <c r="AC451" i="2"/>
  <c r="AA451" i="2"/>
  <c r="AE451" i="2" s="1"/>
  <c r="AM450" i="2"/>
  <c r="AQ450" i="2" s="1"/>
  <c r="AR450" i="2" s="1"/>
  <c r="AC450" i="2"/>
  <c r="AA450" i="2"/>
  <c r="AE450" i="2" s="1"/>
  <c r="AF450" i="2" s="1"/>
  <c r="AM449" i="2"/>
  <c r="AQ449" i="2" s="1"/>
  <c r="AC449" i="2"/>
  <c r="AA449" i="2"/>
  <c r="AE449" i="2" s="1"/>
  <c r="AM448" i="2"/>
  <c r="AQ448" i="2" s="1"/>
  <c r="AR448" i="2" s="1"/>
  <c r="AC448" i="2"/>
  <c r="AA448" i="2"/>
  <c r="AE448" i="2" s="1"/>
  <c r="AF448" i="2" s="1"/>
  <c r="AM447" i="2"/>
  <c r="AQ447" i="2" s="1"/>
  <c r="AC447" i="2"/>
  <c r="AA447" i="2"/>
  <c r="AE447" i="2" s="1"/>
  <c r="AM446" i="2"/>
  <c r="AQ446" i="2" s="1"/>
  <c r="AR446" i="2" s="1"/>
  <c r="AC446" i="2"/>
  <c r="AA446" i="2"/>
  <c r="AE446" i="2" s="1"/>
  <c r="AF446" i="2" s="1"/>
  <c r="AM445" i="2"/>
  <c r="AQ445" i="2" s="1"/>
  <c r="AC445" i="2"/>
  <c r="AA445" i="2"/>
  <c r="AE445" i="2" s="1"/>
  <c r="AM444" i="2"/>
  <c r="AQ444" i="2" s="1"/>
  <c r="AR444" i="2" s="1"/>
  <c r="AC444" i="2"/>
  <c r="AA444" i="2"/>
  <c r="AE444" i="2" s="1"/>
  <c r="AF444" i="2" s="1"/>
  <c r="AM443" i="2"/>
  <c r="AQ443" i="2" s="1"/>
  <c r="AC443" i="2"/>
  <c r="AA443" i="2"/>
  <c r="AE443" i="2" s="1"/>
  <c r="AM442" i="2"/>
  <c r="AQ442" i="2" s="1"/>
  <c r="AR442" i="2" s="1"/>
  <c r="AC442" i="2"/>
  <c r="AA442" i="2"/>
  <c r="AE442" i="2" s="1"/>
  <c r="AF442" i="2" s="1"/>
  <c r="AM441" i="2"/>
  <c r="AQ441" i="2" s="1"/>
  <c r="AC441" i="2"/>
  <c r="AA441" i="2"/>
  <c r="AE441" i="2" s="1"/>
  <c r="AM440" i="2"/>
  <c r="AQ440" i="2" s="1"/>
  <c r="AR440" i="2" s="1"/>
  <c r="AC440" i="2"/>
  <c r="AA440" i="2"/>
  <c r="AE440" i="2" s="1"/>
  <c r="AF440" i="2" s="1"/>
  <c r="AM439" i="2"/>
  <c r="AQ439" i="2" s="1"/>
  <c r="AC439" i="2"/>
  <c r="AA439" i="2"/>
  <c r="AE439" i="2" s="1"/>
  <c r="AM438" i="2"/>
  <c r="AQ438" i="2" s="1"/>
  <c r="AR438" i="2" s="1"/>
  <c r="AC438" i="2"/>
  <c r="AA438" i="2"/>
  <c r="AE438" i="2" s="1"/>
  <c r="AF438" i="2" s="1"/>
  <c r="AM437" i="2"/>
  <c r="AC437" i="2"/>
  <c r="AA437" i="2"/>
  <c r="AE437" i="2" s="1"/>
  <c r="AF437" i="2" s="1"/>
  <c r="AM436" i="2"/>
  <c r="AC436" i="2"/>
  <c r="AA436" i="2"/>
  <c r="AE436" i="2" s="1"/>
  <c r="AF436" i="2" s="1"/>
  <c r="AM435" i="2"/>
  <c r="AC435" i="2"/>
  <c r="AA435" i="2"/>
  <c r="AE435" i="2" s="1"/>
  <c r="AF435" i="2" s="1"/>
  <c r="AM434" i="2"/>
  <c r="AC434" i="2"/>
  <c r="AA434" i="2"/>
  <c r="AE434" i="2" s="1"/>
  <c r="AF434" i="2" s="1"/>
  <c r="AM433" i="2"/>
  <c r="AC433" i="2"/>
  <c r="AA433" i="2"/>
  <c r="AE433" i="2" s="1"/>
  <c r="AF433" i="2" s="1"/>
  <c r="AM432" i="2"/>
  <c r="AC432" i="2"/>
  <c r="AA432" i="2"/>
  <c r="AE432" i="2" s="1"/>
  <c r="AF432" i="2" s="1"/>
  <c r="AM431" i="2"/>
  <c r="AC431" i="2"/>
  <c r="AA431" i="2"/>
  <c r="AE431" i="2" s="1"/>
  <c r="AF431" i="2" s="1"/>
  <c r="AM430" i="2"/>
  <c r="AC430" i="2"/>
  <c r="AA430" i="2"/>
  <c r="AE430" i="2" s="1"/>
  <c r="AF430" i="2" s="1"/>
  <c r="AM429" i="2"/>
  <c r="AC429" i="2"/>
  <c r="AA429" i="2"/>
  <c r="AE429" i="2" s="1"/>
  <c r="AF429" i="2" s="1"/>
  <c r="AM428" i="2"/>
  <c r="AC428" i="2"/>
  <c r="AA428" i="2"/>
  <c r="AE428" i="2" s="1"/>
  <c r="AF428" i="2" s="1"/>
  <c r="AM427" i="2"/>
  <c r="AC427" i="2"/>
  <c r="AA427" i="2"/>
  <c r="AE427" i="2" s="1"/>
  <c r="AF427" i="2" s="1"/>
  <c r="AM426" i="2"/>
  <c r="AC426" i="2"/>
  <c r="AA426" i="2"/>
  <c r="AE426" i="2" s="1"/>
  <c r="AF426" i="2" s="1"/>
  <c r="AM425" i="2"/>
  <c r="AC425" i="2"/>
  <c r="AA425" i="2"/>
  <c r="AE425" i="2" s="1"/>
  <c r="AF425" i="2" s="1"/>
  <c r="AM424" i="2"/>
  <c r="AC424" i="2"/>
  <c r="AA424" i="2"/>
  <c r="AE424" i="2" s="1"/>
  <c r="AF424" i="2" s="1"/>
  <c r="AM423" i="2"/>
  <c r="AC423" i="2"/>
  <c r="AA423" i="2"/>
  <c r="AE423" i="2" s="1"/>
  <c r="AF423" i="2" s="1"/>
  <c r="AO422" i="2"/>
  <c r="AM422" i="2"/>
  <c r="AQ422" i="2" s="1"/>
  <c r="AR422" i="2" s="1"/>
  <c r="AE422" i="2"/>
  <c r="AA422" i="2"/>
  <c r="AQ421" i="2"/>
  <c r="AM421" i="2"/>
  <c r="AC421" i="2"/>
  <c r="AA421" i="2"/>
  <c r="AE421" i="2" s="1"/>
  <c r="AO420" i="2"/>
  <c r="AM420" i="2"/>
  <c r="AQ420" i="2" s="1"/>
  <c r="AR420" i="2" s="1"/>
  <c r="AA420" i="2"/>
  <c r="AM419" i="2"/>
  <c r="AC419" i="2"/>
  <c r="AA419" i="2"/>
  <c r="AE419" i="2" s="1"/>
  <c r="AO418" i="2"/>
  <c r="AM418" i="2"/>
  <c r="AQ418" i="2" s="1"/>
  <c r="AR418" i="2" s="1"/>
  <c r="AE418" i="2"/>
  <c r="AA418" i="2"/>
  <c r="AQ417" i="2"/>
  <c r="AM417" i="2"/>
  <c r="AC417" i="2"/>
  <c r="AA417" i="2"/>
  <c r="AE417" i="2" s="1"/>
  <c r="AO416" i="2"/>
  <c r="AM416" i="2"/>
  <c r="AQ416" i="2" s="1"/>
  <c r="AR416" i="2" s="1"/>
  <c r="AA416" i="2"/>
  <c r="AM415" i="2"/>
  <c r="AC415" i="2"/>
  <c r="AA415" i="2"/>
  <c r="AE415" i="2" s="1"/>
  <c r="AO414" i="2"/>
  <c r="AM414" i="2"/>
  <c r="AQ414" i="2" s="1"/>
  <c r="AR414" i="2" s="1"/>
  <c r="AE414" i="2"/>
  <c r="AA414" i="2"/>
  <c r="AQ413" i="2"/>
  <c r="AM413" i="2"/>
  <c r="AC413" i="2"/>
  <c r="AA413" i="2"/>
  <c r="AE413" i="2" s="1"/>
  <c r="AO412" i="2"/>
  <c r="AM412" i="2"/>
  <c r="AQ412" i="2" s="1"/>
  <c r="AR412" i="2" s="1"/>
  <c r="AA412" i="2"/>
  <c r="AM411" i="2"/>
  <c r="AC411" i="2"/>
  <c r="AA411" i="2"/>
  <c r="AE411" i="2" s="1"/>
  <c r="AO410" i="2"/>
  <c r="AM410" i="2"/>
  <c r="AQ410" i="2" s="1"/>
  <c r="AR410" i="2" s="1"/>
  <c r="AE410" i="2"/>
  <c r="AA410" i="2"/>
  <c r="AQ409" i="2"/>
  <c r="AM409" i="2"/>
  <c r="AC409" i="2"/>
  <c r="AA409" i="2"/>
  <c r="AE409" i="2" s="1"/>
  <c r="AO408" i="2"/>
  <c r="AM408" i="2"/>
  <c r="AQ408" i="2" s="1"/>
  <c r="AR408" i="2" s="1"/>
  <c r="AA408" i="2"/>
  <c r="AM407" i="2"/>
  <c r="AC407" i="2"/>
  <c r="AA407" i="2"/>
  <c r="AE407" i="2" s="1"/>
  <c r="AO406" i="2"/>
  <c r="AM406" i="2"/>
  <c r="AQ406" i="2" s="1"/>
  <c r="AR406" i="2" s="1"/>
  <c r="AE406" i="2"/>
  <c r="AA406" i="2"/>
  <c r="AM405" i="2"/>
  <c r="AC405" i="2"/>
  <c r="AA405" i="2"/>
  <c r="AE405" i="2" s="1"/>
  <c r="AO404" i="2"/>
  <c r="AM404" i="2"/>
  <c r="AQ404" i="2" s="1"/>
  <c r="AR404" i="2" s="1"/>
  <c r="AA404" i="2"/>
  <c r="AQ403" i="2"/>
  <c r="AM403" i="2"/>
  <c r="AC403" i="2"/>
  <c r="AA403" i="2"/>
  <c r="AE403" i="2" s="1"/>
  <c r="AO402" i="2"/>
  <c r="AM402" i="2"/>
  <c r="AQ402" i="2" s="1"/>
  <c r="AR402" i="2" s="1"/>
  <c r="AE402" i="2"/>
  <c r="AA402" i="2"/>
  <c r="AM401" i="2"/>
  <c r="AC401" i="2"/>
  <c r="AA401" i="2"/>
  <c r="AE401" i="2" s="1"/>
  <c r="AO400" i="2"/>
  <c r="AM400" i="2"/>
  <c r="AQ400" i="2" s="1"/>
  <c r="AR400" i="2" s="1"/>
  <c r="AA400" i="2"/>
  <c r="AQ399" i="2"/>
  <c r="AM399" i="2"/>
  <c r="AC399" i="2"/>
  <c r="AA399" i="2"/>
  <c r="AE399" i="2" s="1"/>
  <c r="AO398" i="2"/>
  <c r="AM398" i="2"/>
  <c r="AQ398" i="2" s="1"/>
  <c r="AR398" i="2" s="1"/>
  <c r="AE398" i="2"/>
  <c r="AA398" i="2"/>
  <c r="AM397" i="2"/>
  <c r="AC397" i="2"/>
  <c r="AA397" i="2"/>
  <c r="AE397" i="2" s="1"/>
  <c r="AO396" i="2"/>
  <c r="AM396" i="2"/>
  <c r="AQ396" i="2" s="1"/>
  <c r="AR396" i="2" s="1"/>
  <c r="AA396" i="2"/>
  <c r="AQ395" i="2"/>
  <c r="AM395" i="2"/>
  <c r="AC395" i="2"/>
  <c r="AA395" i="2"/>
  <c r="AE395" i="2" s="1"/>
  <c r="AO394" i="2"/>
  <c r="AM394" i="2"/>
  <c r="AQ394" i="2" s="1"/>
  <c r="AR394" i="2" s="1"/>
  <c r="AE394" i="2"/>
  <c r="AA394" i="2"/>
  <c r="AM393" i="2"/>
  <c r="AC393" i="2"/>
  <c r="AA393" i="2"/>
  <c r="AE393" i="2" s="1"/>
  <c r="AO392" i="2"/>
  <c r="AM392" i="2"/>
  <c r="AQ392" i="2" s="1"/>
  <c r="AR392" i="2" s="1"/>
  <c r="AA392" i="2"/>
  <c r="AQ391" i="2"/>
  <c r="AM391" i="2"/>
  <c r="AC391" i="2"/>
  <c r="AA391" i="2"/>
  <c r="AE391" i="2" s="1"/>
  <c r="AO390" i="2"/>
  <c r="AM390" i="2"/>
  <c r="AQ390" i="2" s="1"/>
  <c r="AR390" i="2" s="1"/>
  <c r="AE390" i="2"/>
  <c r="AA390" i="2"/>
  <c r="AM389" i="2"/>
  <c r="AC389" i="2"/>
  <c r="AA389" i="2"/>
  <c r="AE389" i="2" s="1"/>
  <c r="AO388" i="2"/>
  <c r="AM388" i="2"/>
  <c r="AQ388" i="2" s="1"/>
  <c r="AR388" i="2" s="1"/>
  <c r="AA388" i="2"/>
  <c r="AQ387" i="2"/>
  <c r="AM387" i="2"/>
  <c r="AC387" i="2"/>
  <c r="AA387" i="2"/>
  <c r="AE387" i="2" s="1"/>
  <c r="AO386" i="2"/>
  <c r="AM386" i="2"/>
  <c r="AQ386" i="2" s="1"/>
  <c r="AR386" i="2" s="1"/>
  <c r="AE386" i="2"/>
  <c r="AA386" i="2"/>
  <c r="AM385" i="2"/>
  <c r="AC385" i="2"/>
  <c r="AA385" i="2"/>
  <c r="AE385" i="2" s="1"/>
  <c r="AO384" i="2"/>
  <c r="AM384" i="2"/>
  <c r="AQ384" i="2" s="1"/>
  <c r="AR384" i="2" s="1"/>
  <c r="AA384" i="2"/>
  <c r="AQ383" i="2"/>
  <c r="AM383" i="2"/>
  <c r="AC383" i="2"/>
  <c r="AA383" i="2"/>
  <c r="AE383" i="2" s="1"/>
  <c r="AO382" i="2"/>
  <c r="AM382" i="2"/>
  <c r="AQ382" i="2" s="1"/>
  <c r="AR382" i="2" s="1"/>
  <c r="AE382" i="2"/>
  <c r="AA382" i="2"/>
  <c r="AM381" i="2"/>
  <c r="AC381" i="2"/>
  <c r="AA381" i="2"/>
  <c r="AE381" i="2" s="1"/>
  <c r="AO380" i="2"/>
  <c r="AM380" i="2"/>
  <c r="AQ380" i="2" s="1"/>
  <c r="AR380" i="2" s="1"/>
  <c r="AA380" i="2"/>
  <c r="AQ379" i="2"/>
  <c r="AM379" i="2"/>
  <c r="AC379" i="2"/>
  <c r="AA379" i="2"/>
  <c r="AE379" i="2" s="1"/>
  <c r="AO378" i="2"/>
  <c r="AM378" i="2"/>
  <c r="AQ378" i="2" s="1"/>
  <c r="AR378" i="2" s="1"/>
  <c r="AE378" i="2"/>
  <c r="AA378" i="2"/>
  <c r="AM377" i="2"/>
  <c r="AC377" i="2"/>
  <c r="AA377" i="2"/>
  <c r="AE377" i="2" s="1"/>
  <c r="AO376" i="2"/>
  <c r="AM376" i="2"/>
  <c r="AQ376" i="2" s="1"/>
  <c r="AR376" i="2" s="1"/>
  <c r="AA376" i="2"/>
  <c r="AQ375" i="2"/>
  <c r="AM375" i="2"/>
  <c r="AC375" i="2"/>
  <c r="AA375" i="2"/>
  <c r="AE375" i="2" s="1"/>
  <c r="AO374" i="2"/>
  <c r="AM374" i="2"/>
  <c r="AQ374" i="2" s="1"/>
  <c r="AR374" i="2" s="1"/>
  <c r="AE374" i="2"/>
  <c r="AA374" i="2"/>
  <c r="AO373" i="2"/>
  <c r="AM373" i="2"/>
  <c r="AQ373" i="2" s="1"/>
  <c r="AC373" i="2"/>
  <c r="AA373" i="2"/>
  <c r="AE373" i="2" s="1"/>
  <c r="AF373" i="2" s="1"/>
  <c r="AO372" i="2"/>
  <c r="AM372" i="2"/>
  <c r="AQ372" i="2" s="1"/>
  <c r="AC372" i="2"/>
  <c r="AA372" i="2"/>
  <c r="AE372" i="2" s="1"/>
  <c r="AF372" i="2" s="1"/>
  <c r="AO371" i="2"/>
  <c r="AM371" i="2"/>
  <c r="AQ371" i="2" s="1"/>
  <c r="AC371" i="2"/>
  <c r="AA371" i="2"/>
  <c r="AE371" i="2" s="1"/>
  <c r="AF371" i="2" s="1"/>
  <c r="AO370" i="2"/>
  <c r="AM370" i="2"/>
  <c r="AQ370" i="2" s="1"/>
  <c r="AC370" i="2"/>
  <c r="AA370" i="2"/>
  <c r="AE370" i="2" s="1"/>
  <c r="AF370" i="2" s="1"/>
  <c r="AO369" i="2"/>
  <c r="AM369" i="2"/>
  <c r="AQ369" i="2" s="1"/>
  <c r="AC369" i="2"/>
  <c r="AA369" i="2"/>
  <c r="AE369" i="2" s="1"/>
  <c r="AF369" i="2" s="1"/>
  <c r="AO368" i="2"/>
  <c r="AM368" i="2"/>
  <c r="AQ368" i="2" s="1"/>
  <c r="AC368" i="2"/>
  <c r="AA368" i="2"/>
  <c r="AE368" i="2" s="1"/>
  <c r="AF368" i="2" s="1"/>
  <c r="AO367" i="2"/>
  <c r="AM367" i="2"/>
  <c r="AQ367" i="2" s="1"/>
  <c r="AC367" i="2"/>
  <c r="AA367" i="2"/>
  <c r="AE367" i="2" s="1"/>
  <c r="AF367" i="2" s="1"/>
  <c r="AO366" i="2"/>
  <c r="AM366" i="2"/>
  <c r="AQ366" i="2" s="1"/>
  <c r="AC366" i="2"/>
  <c r="AA366" i="2"/>
  <c r="AE366" i="2" s="1"/>
  <c r="AF366" i="2" s="1"/>
  <c r="AO365" i="2"/>
  <c r="AM365" i="2"/>
  <c r="AQ365" i="2" s="1"/>
  <c r="AC365" i="2"/>
  <c r="AA365" i="2"/>
  <c r="AE365" i="2" s="1"/>
  <c r="AF365" i="2" s="1"/>
  <c r="AO364" i="2"/>
  <c r="AM364" i="2"/>
  <c r="AQ364" i="2" s="1"/>
  <c r="AC364" i="2"/>
  <c r="AA364" i="2"/>
  <c r="AE364" i="2" s="1"/>
  <c r="AF364" i="2" s="1"/>
  <c r="AO363" i="2"/>
  <c r="AM363" i="2"/>
  <c r="AQ363" i="2" s="1"/>
  <c r="AC363" i="2"/>
  <c r="AA363" i="2"/>
  <c r="AE363" i="2" s="1"/>
  <c r="AF363" i="2" s="1"/>
  <c r="AO362" i="2"/>
  <c r="AM362" i="2"/>
  <c r="AQ362" i="2" s="1"/>
  <c r="AC362" i="2"/>
  <c r="AA362" i="2"/>
  <c r="AE362" i="2" s="1"/>
  <c r="AF362" i="2" s="1"/>
  <c r="AO361" i="2"/>
  <c r="AM361" i="2"/>
  <c r="AQ361" i="2" s="1"/>
  <c r="AC361" i="2"/>
  <c r="AA361" i="2"/>
  <c r="AE361" i="2" s="1"/>
  <c r="AF361" i="2" s="1"/>
  <c r="AO360" i="2"/>
  <c r="AM360" i="2"/>
  <c r="AQ360" i="2" s="1"/>
  <c r="AC360" i="2"/>
  <c r="AA360" i="2"/>
  <c r="AE360" i="2" s="1"/>
  <c r="AF360" i="2" s="1"/>
  <c r="AO359" i="2"/>
  <c r="AM359" i="2"/>
  <c r="AQ359" i="2" s="1"/>
  <c r="AC359" i="2"/>
  <c r="AA359" i="2"/>
  <c r="AE359" i="2" s="1"/>
  <c r="AF359" i="2" s="1"/>
  <c r="AO358" i="2"/>
  <c r="AM358" i="2"/>
  <c r="AQ358" i="2" s="1"/>
  <c r="AC358" i="2"/>
  <c r="AA358" i="2"/>
  <c r="AE358" i="2" s="1"/>
  <c r="AF358" i="2" s="1"/>
  <c r="AO357" i="2"/>
  <c r="AM357" i="2"/>
  <c r="AQ357" i="2" s="1"/>
  <c r="AC357" i="2"/>
  <c r="AA357" i="2"/>
  <c r="AE357" i="2" s="1"/>
  <c r="AF357" i="2" s="1"/>
  <c r="AO356" i="2"/>
  <c r="AM356" i="2"/>
  <c r="AQ356" i="2" s="1"/>
  <c r="AC356" i="2"/>
  <c r="AA356" i="2"/>
  <c r="AE356" i="2" s="1"/>
  <c r="AF356" i="2" s="1"/>
  <c r="AO355" i="2"/>
  <c r="AM355" i="2"/>
  <c r="AQ355" i="2" s="1"/>
  <c r="AC355" i="2"/>
  <c r="AA355" i="2"/>
  <c r="AE355" i="2" s="1"/>
  <c r="AF355" i="2" s="1"/>
  <c r="AO354" i="2"/>
  <c r="AM354" i="2"/>
  <c r="AQ354" i="2" s="1"/>
  <c r="AC354" i="2"/>
  <c r="AA354" i="2"/>
  <c r="AE354" i="2" s="1"/>
  <c r="AF354" i="2" s="1"/>
  <c r="AO353" i="2"/>
  <c r="AM353" i="2"/>
  <c r="AQ353" i="2" s="1"/>
  <c r="AC353" i="2"/>
  <c r="AA353" i="2"/>
  <c r="AE353" i="2" s="1"/>
  <c r="AF353" i="2" s="1"/>
  <c r="AO352" i="2"/>
  <c r="AM352" i="2"/>
  <c r="AQ352" i="2" s="1"/>
  <c r="AC352" i="2"/>
  <c r="AA352" i="2"/>
  <c r="AE352" i="2" s="1"/>
  <c r="AF352" i="2" s="1"/>
  <c r="AO351" i="2"/>
  <c r="AM351" i="2"/>
  <c r="AQ351" i="2" s="1"/>
  <c r="AC351" i="2"/>
  <c r="AA351" i="2"/>
  <c r="AE351" i="2" s="1"/>
  <c r="AF351" i="2" s="1"/>
  <c r="AO350" i="2"/>
  <c r="AM350" i="2"/>
  <c r="AQ350" i="2" s="1"/>
  <c r="AC350" i="2"/>
  <c r="AA350" i="2"/>
  <c r="AE350" i="2" s="1"/>
  <c r="AF350" i="2" s="1"/>
  <c r="AO349" i="2"/>
  <c r="AM349" i="2"/>
  <c r="AQ349" i="2" s="1"/>
  <c r="AC349" i="2"/>
  <c r="AA349" i="2"/>
  <c r="AE349" i="2" s="1"/>
  <c r="AF349" i="2" s="1"/>
  <c r="AO348" i="2"/>
  <c r="AM348" i="2"/>
  <c r="AQ348" i="2" s="1"/>
  <c r="AC348" i="2"/>
  <c r="AA348" i="2"/>
  <c r="AE348" i="2" s="1"/>
  <c r="AF348" i="2" s="1"/>
  <c r="AO347" i="2"/>
  <c r="AM347" i="2"/>
  <c r="AQ347" i="2" s="1"/>
  <c r="AC347" i="2"/>
  <c r="AA347" i="2"/>
  <c r="AE347" i="2" s="1"/>
  <c r="AF347" i="2" s="1"/>
  <c r="AO346" i="2"/>
  <c r="AM346" i="2"/>
  <c r="AQ346" i="2" s="1"/>
  <c r="AC346" i="2"/>
  <c r="AA346" i="2"/>
  <c r="AE346" i="2" s="1"/>
  <c r="AF346" i="2" s="1"/>
  <c r="AO345" i="2"/>
  <c r="AM345" i="2"/>
  <c r="AQ345" i="2" s="1"/>
  <c r="AC345" i="2"/>
  <c r="AA345" i="2"/>
  <c r="AE345" i="2" s="1"/>
  <c r="AF345" i="2" s="1"/>
  <c r="AO344" i="2"/>
  <c r="AM344" i="2"/>
  <c r="AQ344" i="2" s="1"/>
  <c r="AC344" i="2"/>
  <c r="AA344" i="2"/>
  <c r="AE344" i="2" s="1"/>
  <c r="AF344" i="2" s="1"/>
  <c r="AO343" i="2"/>
  <c r="AM343" i="2"/>
  <c r="AQ343" i="2" s="1"/>
  <c r="AC343" i="2"/>
  <c r="AA343" i="2"/>
  <c r="AE343" i="2" s="1"/>
  <c r="AF343" i="2" s="1"/>
  <c r="AO342" i="2"/>
  <c r="AM342" i="2"/>
  <c r="AQ342" i="2" s="1"/>
  <c r="AC342" i="2"/>
  <c r="AA342" i="2"/>
  <c r="AE342" i="2" s="1"/>
  <c r="AF342" i="2" s="1"/>
  <c r="AO341" i="2"/>
  <c r="AM341" i="2"/>
  <c r="AQ341" i="2" s="1"/>
  <c r="AC341" i="2"/>
  <c r="AA341" i="2"/>
  <c r="AE341" i="2" s="1"/>
  <c r="AF341" i="2" s="1"/>
  <c r="AO340" i="2"/>
  <c r="AM340" i="2"/>
  <c r="AQ340" i="2" s="1"/>
  <c r="AC340" i="2"/>
  <c r="AA340" i="2"/>
  <c r="AE340" i="2" s="1"/>
  <c r="AF340" i="2" s="1"/>
  <c r="AO339" i="2"/>
  <c r="AM339" i="2"/>
  <c r="AQ339" i="2" s="1"/>
  <c r="AC339" i="2"/>
  <c r="AA339" i="2"/>
  <c r="AE339" i="2" s="1"/>
  <c r="AF339" i="2" s="1"/>
  <c r="AO338" i="2"/>
  <c r="AM338" i="2"/>
  <c r="AQ338" i="2" s="1"/>
  <c r="AC338" i="2"/>
  <c r="AA338" i="2"/>
  <c r="AE338" i="2" s="1"/>
  <c r="AF338" i="2" s="1"/>
  <c r="AO337" i="2"/>
  <c r="AM337" i="2"/>
  <c r="AQ337" i="2" s="1"/>
  <c r="AC337" i="2"/>
  <c r="AA337" i="2"/>
  <c r="AE337" i="2" s="1"/>
  <c r="AF337" i="2" s="1"/>
  <c r="AO336" i="2"/>
  <c r="AM336" i="2"/>
  <c r="AQ336" i="2" s="1"/>
  <c r="AC336" i="2"/>
  <c r="AA336" i="2"/>
  <c r="AE336" i="2" s="1"/>
  <c r="AF336" i="2" s="1"/>
  <c r="AO335" i="2"/>
  <c r="AM335" i="2"/>
  <c r="AQ335" i="2" s="1"/>
  <c r="AC335" i="2"/>
  <c r="AA335" i="2"/>
  <c r="AE335" i="2" s="1"/>
  <c r="AF335" i="2" s="1"/>
  <c r="AO334" i="2"/>
  <c r="AM334" i="2"/>
  <c r="AQ334" i="2" s="1"/>
  <c r="AC334" i="2"/>
  <c r="AA334" i="2"/>
  <c r="AE334" i="2" s="1"/>
  <c r="AF334" i="2" s="1"/>
  <c r="AO333" i="2"/>
  <c r="AM333" i="2"/>
  <c r="AQ333" i="2" s="1"/>
  <c r="AC333" i="2"/>
  <c r="AA333" i="2"/>
  <c r="AE333" i="2" s="1"/>
  <c r="AF333" i="2" s="1"/>
  <c r="AO332" i="2"/>
  <c r="AM332" i="2"/>
  <c r="AQ332" i="2" s="1"/>
  <c r="AC332" i="2"/>
  <c r="AA332" i="2"/>
  <c r="AE332" i="2" s="1"/>
  <c r="AF332" i="2" s="1"/>
  <c r="AO331" i="2"/>
  <c r="AM331" i="2"/>
  <c r="AQ331" i="2" s="1"/>
  <c r="AC331" i="2"/>
  <c r="AA331" i="2"/>
  <c r="AE331" i="2" s="1"/>
  <c r="AF331" i="2" s="1"/>
  <c r="AO330" i="2"/>
  <c r="AM330" i="2"/>
  <c r="AQ330" i="2" s="1"/>
  <c r="AC330" i="2"/>
  <c r="AA330" i="2"/>
  <c r="AE330" i="2" s="1"/>
  <c r="AF330" i="2" s="1"/>
  <c r="AO329" i="2"/>
  <c r="AM329" i="2"/>
  <c r="AQ329" i="2" s="1"/>
  <c r="AC329" i="2"/>
  <c r="AA329" i="2"/>
  <c r="AE329" i="2" s="1"/>
  <c r="AF329" i="2" s="1"/>
  <c r="AO328" i="2"/>
  <c r="AM328" i="2"/>
  <c r="AQ328" i="2" s="1"/>
  <c r="AC328" i="2"/>
  <c r="AA328" i="2"/>
  <c r="AE328" i="2" s="1"/>
  <c r="AF328" i="2" s="1"/>
  <c r="AO327" i="2"/>
  <c r="AM327" i="2"/>
  <c r="AQ327" i="2" s="1"/>
  <c r="AC327" i="2"/>
  <c r="AA327" i="2"/>
  <c r="AE327" i="2" s="1"/>
  <c r="AF327" i="2" s="1"/>
  <c r="AO326" i="2"/>
  <c r="AM326" i="2"/>
  <c r="AQ326" i="2" s="1"/>
  <c r="AC326" i="2"/>
  <c r="AA326" i="2"/>
  <c r="AE326" i="2" s="1"/>
  <c r="AF326" i="2" s="1"/>
  <c r="AO325" i="2"/>
  <c r="AM325" i="2"/>
  <c r="AQ325" i="2" s="1"/>
  <c r="AC325" i="2"/>
  <c r="AA325" i="2"/>
  <c r="AE325" i="2" s="1"/>
  <c r="AF325" i="2" s="1"/>
  <c r="AO324" i="2"/>
  <c r="AM324" i="2"/>
  <c r="AQ324" i="2" s="1"/>
  <c r="AC324" i="2"/>
  <c r="AA324" i="2"/>
  <c r="AE324" i="2" s="1"/>
  <c r="AF324" i="2" s="1"/>
  <c r="AO323" i="2"/>
  <c r="AM323" i="2"/>
  <c r="AQ323" i="2" s="1"/>
  <c r="AC323" i="2"/>
  <c r="AA323" i="2"/>
  <c r="AE323" i="2" s="1"/>
  <c r="AF323" i="2" s="1"/>
  <c r="AO322" i="2"/>
  <c r="AM322" i="2"/>
  <c r="AQ322" i="2" s="1"/>
  <c r="AC322" i="2"/>
  <c r="AA322" i="2"/>
  <c r="AE322" i="2" s="1"/>
  <c r="AF322" i="2" s="1"/>
  <c r="AO321" i="2"/>
  <c r="AM321" i="2"/>
  <c r="AQ321" i="2" s="1"/>
  <c r="AC321" i="2"/>
  <c r="AA321" i="2"/>
  <c r="AE321" i="2" s="1"/>
  <c r="AF321" i="2" s="1"/>
  <c r="AO320" i="2"/>
  <c r="AM320" i="2"/>
  <c r="AQ320" i="2" s="1"/>
  <c r="AC320" i="2"/>
  <c r="AA320" i="2"/>
  <c r="AE320" i="2" s="1"/>
  <c r="AF320" i="2" s="1"/>
  <c r="AO319" i="2"/>
  <c r="AM319" i="2"/>
  <c r="AQ319" i="2" s="1"/>
  <c r="AC319" i="2"/>
  <c r="AA319" i="2"/>
  <c r="AE319" i="2" s="1"/>
  <c r="AF319" i="2" s="1"/>
  <c r="AO318" i="2"/>
  <c r="AM318" i="2"/>
  <c r="AQ318" i="2" s="1"/>
  <c r="AC318" i="2"/>
  <c r="AA318" i="2"/>
  <c r="AE318" i="2" s="1"/>
  <c r="AF318" i="2" s="1"/>
  <c r="AO317" i="2"/>
  <c r="AM317" i="2"/>
  <c r="AQ317" i="2" s="1"/>
  <c r="AC317" i="2"/>
  <c r="AA317" i="2"/>
  <c r="AE317" i="2" s="1"/>
  <c r="AF317" i="2" s="1"/>
  <c r="AO316" i="2"/>
  <c r="AM316" i="2"/>
  <c r="AQ316" i="2" s="1"/>
  <c r="AC316" i="2"/>
  <c r="AA316" i="2"/>
  <c r="AE316" i="2" s="1"/>
  <c r="AF316" i="2" s="1"/>
  <c r="AO315" i="2"/>
  <c r="AM315" i="2"/>
  <c r="AQ315" i="2" s="1"/>
  <c r="AC315" i="2"/>
  <c r="AA315" i="2"/>
  <c r="AE315" i="2" s="1"/>
  <c r="AF315" i="2" s="1"/>
  <c r="AO314" i="2"/>
  <c r="AM314" i="2"/>
  <c r="AQ314" i="2" s="1"/>
  <c r="AC314" i="2"/>
  <c r="AA314" i="2"/>
  <c r="AE314" i="2" s="1"/>
  <c r="AF314" i="2" s="1"/>
  <c r="AO313" i="2"/>
  <c r="AM313" i="2"/>
  <c r="AQ313" i="2" s="1"/>
  <c r="AC313" i="2"/>
  <c r="AA313" i="2"/>
  <c r="AE313" i="2" s="1"/>
  <c r="AF313" i="2" s="1"/>
  <c r="AO312" i="2"/>
  <c r="AM312" i="2"/>
  <c r="AQ312" i="2" s="1"/>
  <c r="AC312" i="2"/>
  <c r="AA312" i="2"/>
  <c r="AE312" i="2" s="1"/>
  <c r="AF312" i="2" s="1"/>
  <c r="AO311" i="2"/>
  <c r="AM311" i="2"/>
  <c r="AQ311" i="2" s="1"/>
  <c r="AC311" i="2"/>
  <c r="AA311" i="2"/>
  <c r="AE311" i="2" s="1"/>
  <c r="AF311" i="2" s="1"/>
  <c r="AO310" i="2"/>
  <c r="AM310" i="2"/>
  <c r="AQ310" i="2" s="1"/>
  <c r="AC310" i="2"/>
  <c r="AA310" i="2"/>
  <c r="AE310" i="2" s="1"/>
  <c r="AF310" i="2" s="1"/>
  <c r="AO309" i="2"/>
  <c r="AM309" i="2"/>
  <c r="AQ309" i="2" s="1"/>
  <c r="AC309" i="2"/>
  <c r="AA309" i="2"/>
  <c r="AE309" i="2" s="1"/>
  <c r="AF309" i="2" s="1"/>
  <c r="AO308" i="2"/>
  <c r="AM308" i="2"/>
  <c r="AQ308" i="2" s="1"/>
  <c r="AC308" i="2"/>
  <c r="AA308" i="2"/>
  <c r="AE308" i="2" s="1"/>
  <c r="AF308" i="2" s="1"/>
  <c r="AO307" i="2"/>
  <c r="AM307" i="2"/>
  <c r="AQ307" i="2" s="1"/>
  <c r="AC307" i="2"/>
  <c r="AA307" i="2"/>
  <c r="AE307" i="2" s="1"/>
  <c r="AF307" i="2" s="1"/>
  <c r="AO306" i="2"/>
  <c r="AM306" i="2"/>
  <c r="AQ306" i="2" s="1"/>
  <c r="AC306" i="2"/>
  <c r="AA306" i="2"/>
  <c r="AE306" i="2" s="1"/>
  <c r="AF306" i="2" s="1"/>
  <c r="AO305" i="2"/>
  <c r="AM305" i="2"/>
  <c r="AQ305" i="2" s="1"/>
  <c r="AC305" i="2"/>
  <c r="AA305" i="2"/>
  <c r="AE305" i="2" s="1"/>
  <c r="AF305" i="2" s="1"/>
  <c r="AO304" i="2"/>
  <c r="AM304" i="2"/>
  <c r="AQ304" i="2" s="1"/>
  <c r="AC304" i="2"/>
  <c r="AA304" i="2"/>
  <c r="AE304" i="2" s="1"/>
  <c r="AF304" i="2" s="1"/>
  <c r="AO303" i="2"/>
  <c r="AM303" i="2"/>
  <c r="AQ303" i="2" s="1"/>
  <c r="AC303" i="2"/>
  <c r="AA303" i="2"/>
  <c r="AE303" i="2" s="1"/>
  <c r="AF303" i="2" s="1"/>
  <c r="AO302" i="2"/>
  <c r="AM302" i="2"/>
  <c r="AQ302" i="2" s="1"/>
  <c r="AC302" i="2"/>
  <c r="AA302" i="2"/>
  <c r="AE302" i="2" s="1"/>
  <c r="AF302" i="2" s="1"/>
  <c r="AO301" i="2"/>
  <c r="AM301" i="2"/>
  <c r="AQ301" i="2" s="1"/>
  <c r="AC301" i="2"/>
  <c r="AA301" i="2"/>
  <c r="AE301" i="2" s="1"/>
  <c r="AF301" i="2" s="1"/>
  <c r="AO300" i="2"/>
  <c r="AM300" i="2"/>
  <c r="AQ300" i="2" s="1"/>
  <c r="AC300" i="2"/>
  <c r="AA300" i="2"/>
  <c r="AE300" i="2" s="1"/>
  <c r="AF300" i="2" s="1"/>
  <c r="AO299" i="2"/>
  <c r="AM299" i="2"/>
  <c r="AQ299" i="2" s="1"/>
  <c r="AC299" i="2"/>
  <c r="AA299" i="2"/>
  <c r="AE299" i="2" s="1"/>
  <c r="AF299" i="2" s="1"/>
  <c r="AO298" i="2"/>
  <c r="AM298" i="2"/>
  <c r="AQ298" i="2" s="1"/>
  <c r="AC298" i="2"/>
  <c r="AA298" i="2"/>
  <c r="AE298" i="2" s="1"/>
  <c r="AF298" i="2" s="1"/>
  <c r="AQ297" i="2"/>
  <c r="AM297" i="2"/>
  <c r="AC297" i="2"/>
  <c r="AA297" i="2"/>
  <c r="AE297" i="2" s="1"/>
  <c r="AO296" i="2"/>
  <c r="AM296" i="2"/>
  <c r="AQ296" i="2" s="1"/>
  <c r="AC296" i="2"/>
  <c r="AA296" i="2"/>
  <c r="AE296" i="2" s="1"/>
  <c r="AF296" i="2" s="1"/>
  <c r="AQ295" i="2"/>
  <c r="AM295" i="2"/>
  <c r="AC295" i="2"/>
  <c r="AA295" i="2"/>
  <c r="AE295" i="2" s="1"/>
  <c r="AO294" i="2"/>
  <c r="AM294" i="2"/>
  <c r="AQ294" i="2" s="1"/>
  <c r="AC294" i="2"/>
  <c r="AA294" i="2"/>
  <c r="AE294" i="2" s="1"/>
  <c r="AF294" i="2" s="1"/>
  <c r="AQ293" i="2"/>
  <c r="AM293" i="2"/>
  <c r="AC293" i="2"/>
  <c r="AA293" i="2"/>
  <c r="AE293" i="2" s="1"/>
  <c r="AO292" i="2"/>
  <c r="AM292" i="2"/>
  <c r="AQ292" i="2" s="1"/>
  <c r="AC292" i="2"/>
  <c r="AA292" i="2"/>
  <c r="AE292" i="2" s="1"/>
  <c r="AF292" i="2" s="1"/>
  <c r="AQ291" i="2"/>
  <c r="AM291" i="2"/>
  <c r="AC291" i="2"/>
  <c r="AA291" i="2"/>
  <c r="AE291" i="2" s="1"/>
  <c r="AO290" i="2"/>
  <c r="AM290" i="2"/>
  <c r="AQ290" i="2" s="1"/>
  <c r="AC290" i="2"/>
  <c r="AA290" i="2"/>
  <c r="AE290" i="2" s="1"/>
  <c r="AF290" i="2" s="1"/>
  <c r="AQ289" i="2"/>
  <c r="AM289" i="2"/>
  <c r="AC289" i="2"/>
  <c r="AA289" i="2"/>
  <c r="AE289" i="2" s="1"/>
  <c r="AO288" i="2"/>
  <c r="AM288" i="2"/>
  <c r="AQ288" i="2" s="1"/>
  <c r="AC288" i="2"/>
  <c r="AA288" i="2"/>
  <c r="AE288" i="2" s="1"/>
  <c r="AF288" i="2" s="1"/>
  <c r="AQ287" i="2"/>
  <c r="AM287" i="2"/>
  <c r="AC287" i="2"/>
  <c r="AA287" i="2"/>
  <c r="AE287" i="2" s="1"/>
  <c r="AF287" i="2" s="1"/>
  <c r="AO286" i="2"/>
  <c r="AM286" i="2"/>
  <c r="AQ286" i="2" s="1"/>
  <c r="AC286" i="2"/>
  <c r="AA286" i="2"/>
  <c r="AE286" i="2" s="1"/>
  <c r="AF286" i="2" s="1"/>
  <c r="AQ285" i="2"/>
  <c r="AM285" i="2"/>
  <c r="AC285" i="2"/>
  <c r="AA285" i="2"/>
  <c r="AE285" i="2" s="1"/>
  <c r="AO284" i="2"/>
  <c r="AM284" i="2"/>
  <c r="AQ284" i="2" s="1"/>
  <c r="AC284" i="2"/>
  <c r="AA284" i="2"/>
  <c r="AE284" i="2" s="1"/>
  <c r="AF284" i="2" s="1"/>
  <c r="AQ283" i="2"/>
  <c r="AM283" i="2"/>
  <c r="AC283" i="2"/>
  <c r="AA283" i="2"/>
  <c r="AE283" i="2" s="1"/>
  <c r="AO282" i="2"/>
  <c r="AM282" i="2"/>
  <c r="AQ282" i="2" s="1"/>
  <c r="AC282" i="2"/>
  <c r="AA282" i="2"/>
  <c r="AE282" i="2" s="1"/>
  <c r="AF282" i="2" s="1"/>
  <c r="AQ281" i="2"/>
  <c r="AM281" i="2"/>
  <c r="AC281" i="2"/>
  <c r="AA281" i="2"/>
  <c r="AE281" i="2" s="1"/>
  <c r="AF281" i="2" s="1"/>
  <c r="AO280" i="2"/>
  <c r="AM280" i="2"/>
  <c r="AQ280" i="2" s="1"/>
  <c r="AC280" i="2"/>
  <c r="AA280" i="2"/>
  <c r="AE280" i="2" s="1"/>
  <c r="AF280" i="2" s="1"/>
  <c r="AQ279" i="2"/>
  <c r="AM279" i="2"/>
  <c r="AC279" i="2"/>
  <c r="AA279" i="2"/>
  <c r="AE279" i="2" s="1"/>
  <c r="AF279" i="2" s="1"/>
  <c r="AO278" i="2"/>
  <c r="AM278" i="2"/>
  <c r="AQ278" i="2" s="1"/>
  <c r="AC278" i="2"/>
  <c r="AA278" i="2"/>
  <c r="AE278" i="2" s="1"/>
  <c r="AF278" i="2" s="1"/>
  <c r="AQ277" i="2"/>
  <c r="AM277" i="2"/>
  <c r="AC277" i="2"/>
  <c r="AA277" i="2"/>
  <c r="AE277" i="2" s="1"/>
  <c r="AO276" i="2"/>
  <c r="AM276" i="2"/>
  <c r="AQ276" i="2" s="1"/>
  <c r="AC276" i="2"/>
  <c r="AA276" i="2"/>
  <c r="AE276" i="2" s="1"/>
  <c r="AF276" i="2" s="1"/>
  <c r="AQ275" i="2"/>
  <c r="AM275" i="2"/>
  <c r="AC275" i="2"/>
  <c r="AA275" i="2"/>
  <c r="AE275" i="2" s="1"/>
  <c r="AO274" i="2"/>
  <c r="AM274" i="2"/>
  <c r="AQ274" i="2" s="1"/>
  <c r="AC274" i="2"/>
  <c r="AA274" i="2"/>
  <c r="AE274" i="2" s="1"/>
  <c r="AF274" i="2" s="1"/>
  <c r="AQ273" i="2"/>
  <c r="AM273" i="2"/>
  <c r="AC273" i="2"/>
  <c r="AA273" i="2"/>
  <c r="AE273" i="2" s="1"/>
  <c r="AO272" i="2"/>
  <c r="AM272" i="2"/>
  <c r="AQ272" i="2" s="1"/>
  <c r="AC272" i="2"/>
  <c r="AA272" i="2"/>
  <c r="AE272" i="2" s="1"/>
  <c r="AF272" i="2" s="1"/>
  <c r="AQ271" i="2"/>
  <c r="AM271" i="2"/>
  <c r="AC271" i="2"/>
  <c r="AA271" i="2"/>
  <c r="AE271" i="2" s="1"/>
  <c r="AF271" i="2" s="1"/>
  <c r="AO270" i="2"/>
  <c r="AM270" i="2"/>
  <c r="AQ270" i="2" s="1"/>
  <c r="AC270" i="2"/>
  <c r="AA270" i="2"/>
  <c r="AE270" i="2" s="1"/>
  <c r="AF270" i="2" s="1"/>
  <c r="AQ269" i="2"/>
  <c r="AM269" i="2"/>
  <c r="AC269" i="2"/>
  <c r="AA269" i="2"/>
  <c r="AE269" i="2" s="1"/>
  <c r="AO268" i="2"/>
  <c r="AM268" i="2"/>
  <c r="AQ268" i="2" s="1"/>
  <c r="AC268" i="2"/>
  <c r="AA268" i="2"/>
  <c r="AE268" i="2" s="1"/>
  <c r="AF268" i="2" s="1"/>
  <c r="AQ267" i="2"/>
  <c r="AM267" i="2"/>
  <c r="AC267" i="2"/>
  <c r="AA267" i="2"/>
  <c r="AE267" i="2" s="1"/>
  <c r="AO266" i="2"/>
  <c r="AM266" i="2"/>
  <c r="AQ266" i="2" s="1"/>
  <c r="AC266" i="2"/>
  <c r="AA266" i="2"/>
  <c r="AE266" i="2" s="1"/>
  <c r="AF266" i="2" s="1"/>
  <c r="AQ265" i="2"/>
  <c r="AM265" i="2"/>
  <c r="AC265" i="2"/>
  <c r="AA265" i="2"/>
  <c r="AE265" i="2" s="1"/>
  <c r="AF265" i="2" s="1"/>
  <c r="AO264" i="2"/>
  <c r="AM264" i="2"/>
  <c r="AQ264" i="2" s="1"/>
  <c r="AC264" i="2"/>
  <c r="AA264" i="2"/>
  <c r="AE264" i="2" s="1"/>
  <c r="AF264" i="2" s="1"/>
  <c r="AQ263" i="2"/>
  <c r="AM263" i="2"/>
  <c r="AC263" i="2"/>
  <c r="AA263" i="2"/>
  <c r="AE263" i="2" s="1"/>
  <c r="AF263" i="2" s="1"/>
  <c r="AO262" i="2"/>
  <c r="AM262" i="2"/>
  <c r="AQ262" i="2" s="1"/>
  <c r="AC262" i="2"/>
  <c r="AA262" i="2"/>
  <c r="AE262" i="2" s="1"/>
  <c r="AF262" i="2" s="1"/>
  <c r="AQ261" i="2"/>
  <c r="AM261" i="2"/>
  <c r="AC261" i="2"/>
  <c r="AA261" i="2"/>
  <c r="AE261" i="2" s="1"/>
  <c r="AO260" i="2"/>
  <c r="AM260" i="2"/>
  <c r="AQ260" i="2" s="1"/>
  <c r="AC260" i="2"/>
  <c r="AA260" i="2"/>
  <c r="AE260" i="2" s="1"/>
  <c r="AF260" i="2" s="1"/>
  <c r="AQ259" i="2"/>
  <c r="AM259" i="2"/>
  <c r="AC259" i="2"/>
  <c r="AA259" i="2"/>
  <c r="AE259" i="2" s="1"/>
  <c r="AO258" i="2"/>
  <c r="AM258" i="2"/>
  <c r="AQ258" i="2" s="1"/>
  <c r="AC258" i="2"/>
  <c r="AA258" i="2"/>
  <c r="AE258" i="2" s="1"/>
  <c r="AF258" i="2" s="1"/>
  <c r="AQ257" i="2"/>
  <c r="AM257" i="2"/>
  <c r="AC257" i="2"/>
  <c r="AA257" i="2"/>
  <c r="AE257" i="2" s="1"/>
  <c r="AO256" i="2"/>
  <c r="AM256" i="2"/>
  <c r="AQ256" i="2" s="1"/>
  <c r="AC256" i="2"/>
  <c r="AA256" i="2"/>
  <c r="AE256" i="2" s="1"/>
  <c r="AF256" i="2" s="1"/>
  <c r="AQ255" i="2"/>
  <c r="AM255" i="2"/>
  <c r="AC255" i="2"/>
  <c r="AA255" i="2"/>
  <c r="AE255" i="2" s="1"/>
  <c r="AF255" i="2" s="1"/>
  <c r="AO254" i="2"/>
  <c r="AM254" i="2"/>
  <c r="AQ254" i="2" s="1"/>
  <c r="AC254" i="2"/>
  <c r="AA254" i="2"/>
  <c r="AE254" i="2" s="1"/>
  <c r="AF254" i="2" s="1"/>
  <c r="AQ253" i="2"/>
  <c r="AM253" i="2"/>
  <c r="AC253" i="2"/>
  <c r="AA253" i="2"/>
  <c r="AE253" i="2" s="1"/>
  <c r="AO252" i="2"/>
  <c r="AM252" i="2"/>
  <c r="AQ252" i="2" s="1"/>
  <c r="AC252" i="2"/>
  <c r="AA252" i="2"/>
  <c r="AE252" i="2" s="1"/>
  <c r="AF252" i="2" s="1"/>
  <c r="AQ251" i="2"/>
  <c r="AM251" i="2"/>
  <c r="AC251" i="2"/>
  <c r="AA251" i="2"/>
  <c r="AE251" i="2" s="1"/>
  <c r="AO250" i="2"/>
  <c r="AM250" i="2"/>
  <c r="AQ250" i="2" s="1"/>
  <c r="AC250" i="2"/>
  <c r="AA250" i="2"/>
  <c r="AE250" i="2" s="1"/>
  <c r="AF250" i="2" s="1"/>
  <c r="AQ249" i="2"/>
  <c r="AM249" i="2"/>
  <c r="AC249" i="2"/>
  <c r="AA249" i="2"/>
  <c r="AE249" i="2" s="1"/>
  <c r="AF249" i="2" s="1"/>
  <c r="AO248" i="2"/>
  <c r="AM248" i="2"/>
  <c r="AQ248" i="2" s="1"/>
  <c r="AC248" i="2"/>
  <c r="AA248" i="2"/>
  <c r="AE248" i="2" s="1"/>
  <c r="AF248" i="2" s="1"/>
  <c r="AQ247" i="2"/>
  <c r="AM247" i="2"/>
  <c r="AC247" i="2"/>
  <c r="AA247" i="2"/>
  <c r="AE247" i="2" s="1"/>
  <c r="AF247" i="2" s="1"/>
  <c r="AO246" i="2"/>
  <c r="AM246" i="2"/>
  <c r="AQ246" i="2" s="1"/>
  <c r="AC246" i="2"/>
  <c r="AA246" i="2"/>
  <c r="AE246" i="2" s="1"/>
  <c r="AF246" i="2" s="1"/>
  <c r="AQ245" i="2"/>
  <c r="AM245" i="2"/>
  <c r="AC245" i="2"/>
  <c r="AA245" i="2"/>
  <c r="AE245" i="2" s="1"/>
  <c r="AO244" i="2"/>
  <c r="AM244" i="2"/>
  <c r="AQ244" i="2" s="1"/>
  <c r="AC244" i="2"/>
  <c r="AA244" i="2"/>
  <c r="AE244" i="2" s="1"/>
  <c r="AF244" i="2" s="1"/>
  <c r="AQ243" i="2"/>
  <c r="AM243" i="2"/>
  <c r="AC243" i="2"/>
  <c r="AA243" i="2"/>
  <c r="AE243" i="2" s="1"/>
  <c r="AO242" i="2"/>
  <c r="AM242" i="2"/>
  <c r="AQ242" i="2" s="1"/>
  <c r="AC242" i="2"/>
  <c r="AA242" i="2"/>
  <c r="AE242" i="2" s="1"/>
  <c r="AF242" i="2" s="1"/>
  <c r="AQ241" i="2"/>
  <c r="AM241" i="2"/>
  <c r="AC241" i="2"/>
  <c r="AA241" i="2"/>
  <c r="AE241" i="2" s="1"/>
  <c r="AO240" i="2"/>
  <c r="AM240" i="2"/>
  <c r="AQ240" i="2" s="1"/>
  <c r="AC240" i="2"/>
  <c r="AA240" i="2"/>
  <c r="AE240" i="2" s="1"/>
  <c r="AF240" i="2" s="1"/>
  <c r="AQ239" i="2"/>
  <c r="AM239" i="2"/>
  <c r="AC239" i="2"/>
  <c r="AA239" i="2"/>
  <c r="AE239" i="2" s="1"/>
  <c r="AF239" i="2" s="1"/>
  <c r="AO238" i="2"/>
  <c r="AM238" i="2"/>
  <c r="AQ238" i="2" s="1"/>
  <c r="AC238" i="2"/>
  <c r="AA238" i="2"/>
  <c r="AE238" i="2" s="1"/>
  <c r="AF238" i="2" s="1"/>
  <c r="AQ237" i="2"/>
  <c r="AM237" i="2"/>
  <c r="AC237" i="2"/>
  <c r="AA237" i="2"/>
  <c r="AE237" i="2" s="1"/>
  <c r="AO236" i="2"/>
  <c r="AM236" i="2"/>
  <c r="AQ236" i="2" s="1"/>
  <c r="AC236" i="2"/>
  <c r="AA236" i="2"/>
  <c r="AE236" i="2" s="1"/>
  <c r="AF236" i="2" s="1"/>
  <c r="AQ235" i="2"/>
  <c r="AR235" i="2" s="1"/>
  <c r="AM235" i="2"/>
  <c r="AC235" i="2"/>
  <c r="AA235" i="2"/>
  <c r="AE235" i="2" s="1"/>
  <c r="AF235" i="2" s="1"/>
  <c r="AM234" i="2"/>
  <c r="AQ234" i="2" s="1"/>
  <c r="AR234" i="2" s="1"/>
  <c r="AC234" i="2"/>
  <c r="AA234" i="2"/>
  <c r="AE234" i="2" s="1"/>
  <c r="AF234" i="2" s="1"/>
  <c r="AQ233" i="2"/>
  <c r="AR233" i="2" s="1"/>
  <c r="AM233" i="2"/>
  <c r="AC233" i="2"/>
  <c r="AA233" i="2"/>
  <c r="AE233" i="2" s="1"/>
  <c r="AM232" i="2"/>
  <c r="AQ232" i="2" s="1"/>
  <c r="AR232" i="2" s="1"/>
  <c r="AC232" i="2"/>
  <c r="AA232" i="2"/>
  <c r="AE232" i="2" s="1"/>
  <c r="AF232" i="2" s="1"/>
  <c r="AQ231" i="2"/>
  <c r="AR231" i="2" s="1"/>
  <c r="AM231" i="2"/>
  <c r="AC231" i="2"/>
  <c r="AA231" i="2"/>
  <c r="AE231" i="2" s="1"/>
  <c r="AF231" i="2" s="1"/>
  <c r="AM230" i="2"/>
  <c r="AQ230" i="2" s="1"/>
  <c r="AR230" i="2" s="1"/>
  <c r="AC230" i="2"/>
  <c r="AA230" i="2"/>
  <c r="AE230" i="2" s="1"/>
  <c r="AF230" i="2" s="1"/>
  <c r="AQ229" i="2"/>
  <c r="AR229" i="2" s="1"/>
  <c r="AM229" i="2"/>
  <c r="AC229" i="2"/>
  <c r="AA229" i="2"/>
  <c r="AE229" i="2" s="1"/>
  <c r="AF229" i="2" s="1"/>
  <c r="AM228" i="2"/>
  <c r="AQ228" i="2" s="1"/>
  <c r="AR228" i="2" s="1"/>
  <c r="AC228" i="2"/>
  <c r="AA228" i="2"/>
  <c r="AE228" i="2" s="1"/>
  <c r="AF228" i="2" s="1"/>
  <c r="AQ227" i="2"/>
  <c r="AR227" i="2" s="1"/>
  <c r="AM227" i="2"/>
  <c r="AC227" i="2"/>
  <c r="AA227" i="2"/>
  <c r="AE227" i="2" s="1"/>
  <c r="AF227" i="2" s="1"/>
  <c r="AM226" i="2"/>
  <c r="AQ226" i="2" s="1"/>
  <c r="AR226" i="2" s="1"/>
  <c r="AC226" i="2"/>
  <c r="AA226" i="2"/>
  <c r="AE226" i="2" s="1"/>
  <c r="AF226" i="2" s="1"/>
  <c r="AQ225" i="2"/>
  <c r="AR225" i="2" s="1"/>
  <c r="AM225" i="2"/>
  <c r="AC225" i="2"/>
  <c r="AA225" i="2"/>
  <c r="AE225" i="2" s="1"/>
  <c r="AF225" i="2" s="1"/>
  <c r="AM224" i="2"/>
  <c r="AQ224" i="2" s="1"/>
  <c r="AR224" i="2" s="1"/>
  <c r="AC224" i="2"/>
  <c r="AA224" i="2"/>
  <c r="AE224" i="2" s="1"/>
  <c r="AF224" i="2" s="1"/>
  <c r="AQ223" i="2"/>
  <c r="AR223" i="2" s="1"/>
  <c r="AM223" i="2"/>
  <c r="AC223" i="2"/>
  <c r="AA223" i="2"/>
  <c r="AE223" i="2" s="1"/>
  <c r="AF223" i="2" s="1"/>
  <c r="AM222" i="2"/>
  <c r="AQ222" i="2" s="1"/>
  <c r="AR222" i="2" s="1"/>
  <c r="AC222" i="2"/>
  <c r="AA222" i="2"/>
  <c r="AE222" i="2" s="1"/>
  <c r="AF222" i="2" s="1"/>
  <c r="AQ221" i="2"/>
  <c r="AR221" i="2" s="1"/>
  <c r="AM221" i="2"/>
  <c r="AC221" i="2"/>
  <c r="AA221" i="2"/>
  <c r="AE221" i="2" s="1"/>
  <c r="AM220" i="2"/>
  <c r="AQ220" i="2" s="1"/>
  <c r="AR220" i="2" s="1"/>
  <c r="AC220" i="2"/>
  <c r="AA220" i="2"/>
  <c r="AE220" i="2" s="1"/>
  <c r="AF220" i="2" s="1"/>
  <c r="AQ219" i="2"/>
  <c r="AR219" i="2" s="1"/>
  <c r="AM219" i="2"/>
  <c r="AC219" i="2"/>
  <c r="AA219" i="2"/>
  <c r="AE219" i="2" s="1"/>
  <c r="AF219" i="2" s="1"/>
  <c r="AM218" i="2"/>
  <c r="AQ218" i="2" s="1"/>
  <c r="AR218" i="2" s="1"/>
  <c r="AC218" i="2"/>
  <c r="AA218" i="2"/>
  <c r="AE218" i="2" s="1"/>
  <c r="AF218" i="2" s="1"/>
  <c r="AQ217" i="2"/>
  <c r="AR217" i="2" s="1"/>
  <c r="AM217" i="2"/>
  <c r="AC217" i="2"/>
  <c r="AA217" i="2"/>
  <c r="AE217" i="2" s="1"/>
  <c r="AM216" i="2"/>
  <c r="AQ216" i="2" s="1"/>
  <c r="AR216" i="2" s="1"/>
  <c r="AC216" i="2"/>
  <c r="AA216" i="2"/>
  <c r="AE216" i="2" s="1"/>
  <c r="AF216" i="2" s="1"/>
  <c r="AQ215" i="2"/>
  <c r="AR215" i="2" s="1"/>
  <c r="AM215" i="2"/>
  <c r="AC215" i="2"/>
  <c r="AA215" i="2"/>
  <c r="AE215" i="2" s="1"/>
  <c r="AF215" i="2" s="1"/>
  <c r="AM214" i="2"/>
  <c r="AQ214" i="2" s="1"/>
  <c r="AR214" i="2" s="1"/>
  <c r="AC214" i="2"/>
  <c r="AA214" i="2"/>
  <c r="AE214" i="2" s="1"/>
  <c r="AF214" i="2" s="1"/>
  <c r="AQ213" i="2"/>
  <c r="AR213" i="2" s="1"/>
  <c r="AM213" i="2"/>
  <c r="AC213" i="2"/>
  <c r="AA213" i="2"/>
  <c r="AE213" i="2" s="1"/>
  <c r="AF213" i="2" s="1"/>
  <c r="AM212" i="2"/>
  <c r="AQ212" i="2" s="1"/>
  <c r="AR212" i="2" s="1"/>
  <c r="AC212" i="2"/>
  <c r="AA212" i="2"/>
  <c r="AE212" i="2" s="1"/>
  <c r="AF212" i="2" s="1"/>
  <c r="AQ211" i="2"/>
  <c r="AR211" i="2" s="1"/>
  <c r="AM211" i="2"/>
  <c r="AC211" i="2"/>
  <c r="AA211" i="2"/>
  <c r="AE211" i="2" s="1"/>
  <c r="AF211" i="2" s="1"/>
  <c r="AM210" i="2"/>
  <c r="AQ210" i="2" s="1"/>
  <c r="AR210" i="2" s="1"/>
  <c r="AC210" i="2"/>
  <c r="AA210" i="2"/>
  <c r="AE210" i="2" s="1"/>
  <c r="AF210" i="2" s="1"/>
  <c r="AQ209" i="2"/>
  <c r="AR209" i="2" s="1"/>
  <c r="AM209" i="2"/>
  <c r="AC209" i="2"/>
  <c r="AA209" i="2"/>
  <c r="AE209" i="2" s="1"/>
  <c r="AM208" i="2"/>
  <c r="AQ208" i="2" s="1"/>
  <c r="AR208" i="2" s="1"/>
  <c r="AC208" i="2"/>
  <c r="AA208" i="2"/>
  <c r="AE208" i="2" s="1"/>
  <c r="AF208" i="2" s="1"/>
  <c r="AQ207" i="2"/>
  <c r="AR207" i="2" s="1"/>
  <c r="AM207" i="2"/>
  <c r="AC207" i="2"/>
  <c r="AA207" i="2"/>
  <c r="AE207" i="2" s="1"/>
  <c r="AF207" i="2" s="1"/>
  <c r="AM206" i="2"/>
  <c r="AQ206" i="2" s="1"/>
  <c r="AR206" i="2" s="1"/>
  <c r="AC206" i="2"/>
  <c r="AA206" i="2"/>
  <c r="AE206" i="2" s="1"/>
  <c r="AF206" i="2" s="1"/>
  <c r="AQ205" i="2"/>
  <c r="AR205" i="2" s="1"/>
  <c r="AM205" i="2"/>
  <c r="AC205" i="2"/>
  <c r="AA205" i="2"/>
  <c r="AE205" i="2" s="1"/>
  <c r="AM204" i="2"/>
  <c r="AQ204" i="2" s="1"/>
  <c r="AR204" i="2" s="1"/>
  <c r="AC204" i="2"/>
  <c r="AA204" i="2"/>
  <c r="AE204" i="2" s="1"/>
  <c r="AF204" i="2" s="1"/>
  <c r="AQ203" i="2"/>
  <c r="AR203" i="2" s="1"/>
  <c r="AM203" i="2"/>
  <c r="AC203" i="2"/>
  <c r="AA203" i="2"/>
  <c r="AE203" i="2" s="1"/>
  <c r="AF203" i="2" s="1"/>
  <c r="AM202" i="2"/>
  <c r="AQ202" i="2" s="1"/>
  <c r="AR202" i="2" s="1"/>
  <c r="AC202" i="2"/>
  <c r="AA202" i="2"/>
  <c r="AE202" i="2" s="1"/>
  <c r="AF202" i="2" s="1"/>
  <c r="AQ201" i="2"/>
  <c r="AR201" i="2" s="1"/>
  <c r="AM201" i="2"/>
  <c r="AC201" i="2"/>
  <c r="AA201" i="2"/>
  <c r="AE201" i="2" s="1"/>
  <c r="AF201" i="2" s="1"/>
  <c r="AM200" i="2"/>
  <c r="AQ200" i="2" s="1"/>
  <c r="AR200" i="2" s="1"/>
  <c r="AC200" i="2"/>
  <c r="AA200" i="2"/>
  <c r="AE200" i="2" s="1"/>
  <c r="AF200" i="2" s="1"/>
  <c r="AQ199" i="2"/>
  <c r="AR199" i="2" s="1"/>
  <c r="AM199" i="2"/>
  <c r="AC199" i="2"/>
  <c r="AA199" i="2"/>
  <c r="AE199" i="2" s="1"/>
  <c r="AF199" i="2" s="1"/>
  <c r="AM198" i="2"/>
  <c r="AQ198" i="2" s="1"/>
  <c r="AR198" i="2" s="1"/>
  <c r="AC198" i="2"/>
  <c r="AA198" i="2"/>
  <c r="AE198" i="2" s="1"/>
  <c r="AF198" i="2" s="1"/>
  <c r="AQ197" i="2"/>
  <c r="AR197" i="2" s="1"/>
  <c r="AM197" i="2"/>
  <c r="AC197" i="2"/>
  <c r="AA197" i="2"/>
  <c r="AE197" i="2" s="1"/>
  <c r="AF197" i="2" s="1"/>
  <c r="AM196" i="2"/>
  <c r="AQ196" i="2" s="1"/>
  <c r="AR196" i="2" s="1"/>
  <c r="AC196" i="2"/>
  <c r="AA196" i="2"/>
  <c r="AE196" i="2" s="1"/>
  <c r="AF196" i="2" s="1"/>
  <c r="AQ195" i="2"/>
  <c r="AR195" i="2" s="1"/>
  <c r="AM195" i="2"/>
  <c r="AC195" i="2"/>
  <c r="AA195" i="2"/>
  <c r="AE195" i="2" s="1"/>
  <c r="AF195" i="2" s="1"/>
  <c r="AM194" i="2"/>
  <c r="AQ194" i="2" s="1"/>
  <c r="AR194" i="2" s="1"/>
  <c r="AC194" i="2"/>
  <c r="AA194" i="2"/>
  <c r="AE194" i="2" s="1"/>
  <c r="AF194" i="2" s="1"/>
  <c r="AQ193" i="2"/>
  <c r="AR193" i="2" s="1"/>
  <c r="AM193" i="2"/>
  <c r="AC193" i="2"/>
  <c r="AA193" i="2"/>
  <c r="AE193" i="2" s="1"/>
  <c r="AF193" i="2" s="1"/>
  <c r="AM192" i="2"/>
  <c r="AQ192" i="2" s="1"/>
  <c r="AR192" i="2" s="1"/>
  <c r="AC192" i="2"/>
  <c r="AA192" i="2"/>
  <c r="AE192" i="2" s="1"/>
  <c r="AF192" i="2" s="1"/>
  <c r="AQ191" i="2"/>
  <c r="AR191" i="2" s="1"/>
  <c r="AM191" i="2"/>
  <c r="AC191" i="2"/>
  <c r="AA191" i="2"/>
  <c r="AE191" i="2" s="1"/>
  <c r="AF191" i="2" s="1"/>
  <c r="AM190" i="2"/>
  <c r="AQ190" i="2" s="1"/>
  <c r="AR190" i="2" s="1"/>
  <c r="AC190" i="2"/>
  <c r="AA190" i="2"/>
  <c r="AE190" i="2" s="1"/>
  <c r="AF190" i="2" s="1"/>
  <c r="AQ189" i="2"/>
  <c r="AR189" i="2" s="1"/>
  <c r="AM189" i="2"/>
  <c r="AC189" i="2"/>
  <c r="AA189" i="2"/>
  <c r="AE189" i="2" s="1"/>
  <c r="AM188" i="2"/>
  <c r="AQ188" i="2" s="1"/>
  <c r="AR188" i="2" s="1"/>
  <c r="AC188" i="2"/>
  <c r="AA188" i="2"/>
  <c r="AE188" i="2" s="1"/>
  <c r="AF188" i="2" s="1"/>
  <c r="AQ187" i="2"/>
  <c r="AR187" i="2" s="1"/>
  <c r="AM187" i="2"/>
  <c r="AC187" i="2"/>
  <c r="AA187" i="2"/>
  <c r="AE187" i="2" s="1"/>
  <c r="AF187" i="2" s="1"/>
  <c r="AM186" i="2"/>
  <c r="AQ186" i="2" s="1"/>
  <c r="AR186" i="2" s="1"/>
  <c r="AC186" i="2"/>
  <c r="AA186" i="2"/>
  <c r="AE186" i="2" s="1"/>
  <c r="AF186" i="2" s="1"/>
  <c r="AQ185" i="2"/>
  <c r="AR185" i="2" s="1"/>
  <c r="AM185" i="2"/>
  <c r="AC185" i="2"/>
  <c r="AA185" i="2"/>
  <c r="AE185" i="2" s="1"/>
  <c r="AM184" i="2"/>
  <c r="AQ184" i="2" s="1"/>
  <c r="AR184" i="2" s="1"/>
  <c r="AC184" i="2"/>
  <c r="AA184" i="2"/>
  <c r="AE184" i="2" s="1"/>
  <c r="AF184" i="2" s="1"/>
  <c r="AQ183" i="2"/>
  <c r="AR183" i="2" s="1"/>
  <c r="AM183" i="2"/>
  <c r="AC183" i="2"/>
  <c r="AA183" i="2"/>
  <c r="AE183" i="2" s="1"/>
  <c r="AF183" i="2" s="1"/>
  <c r="AM182" i="2"/>
  <c r="AQ182" i="2" s="1"/>
  <c r="AR182" i="2" s="1"/>
  <c r="AC182" i="2"/>
  <c r="AA182" i="2"/>
  <c r="AE182" i="2" s="1"/>
  <c r="AF182" i="2" s="1"/>
  <c r="AQ181" i="2"/>
  <c r="AR181" i="2" s="1"/>
  <c r="AM181" i="2"/>
  <c r="AC181" i="2"/>
  <c r="AA181" i="2"/>
  <c r="AE181" i="2" s="1"/>
  <c r="AF181" i="2" s="1"/>
  <c r="AM180" i="2"/>
  <c r="AQ180" i="2" s="1"/>
  <c r="AR180" i="2" s="1"/>
  <c r="AC180" i="2"/>
  <c r="AA180" i="2"/>
  <c r="AE180" i="2" s="1"/>
  <c r="AF180" i="2" s="1"/>
  <c r="AQ179" i="2"/>
  <c r="AR179" i="2" s="1"/>
  <c r="AM179" i="2"/>
  <c r="AC179" i="2"/>
  <c r="AA179" i="2"/>
  <c r="AE179" i="2" s="1"/>
  <c r="AF179" i="2" s="1"/>
  <c r="AM178" i="2"/>
  <c r="AQ178" i="2" s="1"/>
  <c r="AR178" i="2" s="1"/>
  <c r="AC178" i="2"/>
  <c r="AA178" i="2"/>
  <c r="AE178" i="2" s="1"/>
  <c r="AF178" i="2" s="1"/>
  <c r="AQ177" i="2"/>
  <c r="AR177" i="2" s="1"/>
  <c r="AM177" i="2"/>
  <c r="AC177" i="2"/>
  <c r="AA177" i="2"/>
  <c r="AE177" i="2" s="1"/>
  <c r="AM176" i="2"/>
  <c r="AQ176" i="2" s="1"/>
  <c r="AR176" i="2" s="1"/>
  <c r="AC176" i="2"/>
  <c r="AA176" i="2"/>
  <c r="AE176" i="2" s="1"/>
  <c r="AF176" i="2" s="1"/>
  <c r="AQ175" i="2"/>
  <c r="AR175" i="2" s="1"/>
  <c r="AM175" i="2"/>
  <c r="AC175" i="2"/>
  <c r="AA175" i="2"/>
  <c r="AE175" i="2" s="1"/>
  <c r="AF175" i="2" s="1"/>
  <c r="AM174" i="2"/>
  <c r="AQ174" i="2" s="1"/>
  <c r="AR174" i="2" s="1"/>
  <c r="AC174" i="2"/>
  <c r="AA174" i="2"/>
  <c r="AE174" i="2" s="1"/>
  <c r="AF174" i="2" s="1"/>
  <c r="AQ173" i="2"/>
  <c r="AR173" i="2" s="1"/>
  <c r="AM173" i="2"/>
  <c r="AC173" i="2"/>
  <c r="AA173" i="2"/>
  <c r="AE173" i="2" s="1"/>
  <c r="AM172" i="2"/>
  <c r="AQ172" i="2" s="1"/>
  <c r="AR172" i="2" s="1"/>
  <c r="AC172" i="2"/>
  <c r="AA172" i="2"/>
  <c r="AE172" i="2" s="1"/>
  <c r="AF172" i="2" s="1"/>
  <c r="AQ171" i="2"/>
  <c r="AR171" i="2" s="1"/>
  <c r="AM171" i="2"/>
  <c r="AC171" i="2"/>
  <c r="AA171" i="2"/>
  <c r="AE171" i="2" s="1"/>
  <c r="AF171" i="2" s="1"/>
  <c r="AM170" i="2"/>
  <c r="AQ170" i="2" s="1"/>
  <c r="AR170" i="2" s="1"/>
  <c r="AC170" i="2"/>
  <c r="AA170" i="2"/>
  <c r="AE170" i="2" s="1"/>
  <c r="AF170" i="2" s="1"/>
  <c r="AQ169" i="2"/>
  <c r="AR169" i="2" s="1"/>
  <c r="AO169" i="2"/>
  <c r="AM169" i="2"/>
  <c r="AC169" i="2"/>
  <c r="AA169" i="2"/>
  <c r="AE169" i="2" s="1"/>
  <c r="AF169" i="2" s="1"/>
  <c r="AQ168" i="2"/>
  <c r="AR168" i="2" s="1"/>
  <c r="AO168" i="2"/>
  <c r="AM168" i="2"/>
  <c r="AC168" i="2"/>
  <c r="AA168" i="2"/>
  <c r="AE168" i="2" s="1"/>
  <c r="AF168" i="2" s="1"/>
  <c r="AQ167" i="2"/>
  <c r="AR167" i="2" s="1"/>
  <c r="AO167" i="2"/>
  <c r="AM167" i="2"/>
  <c r="AC167" i="2"/>
  <c r="AA167" i="2"/>
  <c r="AE167" i="2" s="1"/>
  <c r="AF167" i="2" s="1"/>
  <c r="AQ166" i="2"/>
  <c r="AR166" i="2" s="1"/>
  <c r="AO166" i="2"/>
  <c r="AM166" i="2"/>
  <c r="AC166" i="2"/>
  <c r="AA166" i="2"/>
  <c r="AE166" i="2" s="1"/>
  <c r="AF166" i="2" s="1"/>
  <c r="AQ165" i="2"/>
  <c r="AR165" i="2" s="1"/>
  <c r="AO165" i="2"/>
  <c r="AM165" i="2"/>
  <c r="AC165" i="2"/>
  <c r="AA165" i="2"/>
  <c r="AE165" i="2" s="1"/>
  <c r="AF165" i="2" s="1"/>
  <c r="AQ164" i="2"/>
  <c r="AR164" i="2" s="1"/>
  <c r="AO164" i="2"/>
  <c r="AM164" i="2"/>
  <c r="AC164" i="2"/>
  <c r="AA164" i="2"/>
  <c r="AE164" i="2" s="1"/>
  <c r="AF164" i="2" s="1"/>
  <c r="AQ163" i="2"/>
  <c r="AR163" i="2" s="1"/>
  <c r="AO163" i="2"/>
  <c r="AM163" i="2"/>
  <c r="AC163" i="2"/>
  <c r="AA163" i="2"/>
  <c r="AE163" i="2" s="1"/>
  <c r="AF163" i="2" s="1"/>
  <c r="AQ162" i="2"/>
  <c r="AR162" i="2" s="1"/>
  <c r="AO162" i="2"/>
  <c r="AM162" i="2"/>
  <c r="AC162" i="2"/>
  <c r="AA162" i="2"/>
  <c r="AE162" i="2" s="1"/>
  <c r="AF162" i="2" s="1"/>
  <c r="AQ161" i="2"/>
  <c r="AR161" i="2" s="1"/>
  <c r="AO161" i="2"/>
  <c r="AM161" i="2"/>
  <c r="AC161" i="2"/>
  <c r="AA161" i="2"/>
  <c r="AE161" i="2" s="1"/>
  <c r="AF161" i="2" s="1"/>
  <c r="AQ160" i="2"/>
  <c r="AO160" i="2"/>
  <c r="AM160" i="2"/>
  <c r="AC160" i="2"/>
  <c r="AA160" i="2"/>
  <c r="AE160" i="2" s="1"/>
  <c r="AQ159" i="2"/>
  <c r="AR159" i="2" s="1"/>
  <c r="AO159" i="2"/>
  <c r="AM159" i="2"/>
  <c r="AC159" i="2"/>
  <c r="AA159" i="2"/>
  <c r="AE159" i="2" s="1"/>
  <c r="AF159" i="2" s="1"/>
  <c r="AQ158" i="2"/>
  <c r="AO158" i="2"/>
  <c r="AM158" i="2"/>
  <c r="AC158" i="2"/>
  <c r="AA158" i="2"/>
  <c r="AE158" i="2" s="1"/>
  <c r="AQ157" i="2"/>
  <c r="AR157" i="2" s="1"/>
  <c r="AO157" i="2"/>
  <c r="AM157" i="2"/>
  <c r="AC157" i="2"/>
  <c r="AA157" i="2"/>
  <c r="AE157" i="2" s="1"/>
  <c r="AF157" i="2" s="1"/>
  <c r="AQ156" i="2"/>
  <c r="AO156" i="2"/>
  <c r="AM156" i="2"/>
  <c r="AC156" i="2"/>
  <c r="AA156" i="2"/>
  <c r="AE156" i="2" s="1"/>
  <c r="AQ155" i="2"/>
  <c r="AR155" i="2" s="1"/>
  <c r="AO155" i="2"/>
  <c r="AM155" i="2"/>
  <c r="AC155" i="2"/>
  <c r="AA155" i="2"/>
  <c r="AE155" i="2" s="1"/>
  <c r="AF155" i="2" s="1"/>
  <c r="AQ154" i="2"/>
  <c r="AO154" i="2"/>
  <c r="AM154" i="2"/>
  <c r="AC154" i="2"/>
  <c r="AA154" i="2"/>
  <c r="AE154" i="2" s="1"/>
  <c r="AQ153" i="2"/>
  <c r="AR153" i="2" s="1"/>
  <c r="AO153" i="2"/>
  <c r="AM153" i="2"/>
  <c r="AC153" i="2"/>
  <c r="AA153" i="2"/>
  <c r="AE153" i="2" s="1"/>
  <c r="AF153" i="2" s="1"/>
  <c r="AQ152" i="2"/>
  <c r="AO152" i="2"/>
  <c r="AM152" i="2"/>
  <c r="AC152" i="2"/>
  <c r="AA152" i="2"/>
  <c r="AE152" i="2" s="1"/>
  <c r="AQ151" i="2"/>
  <c r="AR151" i="2" s="1"/>
  <c r="AO151" i="2"/>
  <c r="AM151" i="2"/>
  <c r="AC151" i="2"/>
  <c r="AA151" i="2"/>
  <c r="AE151" i="2" s="1"/>
  <c r="AF151" i="2" s="1"/>
  <c r="AQ150" i="2"/>
  <c r="AO150" i="2"/>
  <c r="AM150" i="2"/>
  <c r="AC150" i="2"/>
  <c r="AA150" i="2"/>
  <c r="AE150" i="2" s="1"/>
  <c r="AQ149" i="2"/>
  <c r="AR149" i="2" s="1"/>
  <c r="AO149" i="2"/>
  <c r="AM149" i="2"/>
  <c r="AC149" i="2"/>
  <c r="AA149" i="2"/>
  <c r="AE149" i="2" s="1"/>
  <c r="AF149" i="2" s="1"/>
  <c r="AQ148" i="2"/>
  <c r="AO148" i="2"/>
  <c r="AM148" i="2"/>
  <c r="AC148" i="2"/>
  <c r="AA148" i="2"/>
  <c r="AE148" i="2" s="1"/>
  <c r="AQ147" i="2"/>
  <c r="AR147" i="2" s="1"/>
  <c r="AO147" i="2"/>
  <c r="AM147" i="2"/>
  <c r="AC147" i="2"/>
  <c r="AA147" i="2"/>
  <c r="AE147" i="2" s="1"/>
  <c r="AF147" i="2" s="1"/>
  <c r="AQ146" i="2"/>
  <c r="AO146" i="2"/>
  <c r="AM146" i="2"/>
  <c r="AC146" i="2"/>
  <c r="AA146" i="2"/>
  <c r="AE146" i="2" s="1"/>
  <c r="AQ145" i="2"/>
  <c r="AR145" i="2" s="1"/>
  <c r="AO145" i="2"/>
  <c r="AM145" i="2"/>
  <c r="AC145" i="2"/>
  <c r="AA145" i="2"/>
  <c r="AE145" i="2" s="1"/>
  <c r="AF145" i="2" s="1"/>
  <c r="AQ144" i="2"/>
  <c r="AO144" i="2"/>
  <c r="AM144" i="2"/>
  <c r="AC144" i="2"/>
  <c r="AA144" i="2"/>
  <c r="AE144" i="2" s="1"/>
  <c r="AQ143" i="2"/>
  <c r="AR143" i="2" s="1"/>
  <c r="AO143" i="2"/>
  <c r="AM143" i="2"/>
  <c r="AC143" i="2"/>
  <c r="AA143" i="2"/>
  <c r="AE143" i="2" s="1"/>
  <c r="AF143" i="2" s="1"/>
  <c r="AQ142" i="2"/>
  <c r="AO142" i="2"/>
  <c r="AM142" i="2"/>
  <c r="AC142" i="2"/>
  <c r="AA142" i="2"/>
  <c r="AE142" i="2" s="1"/>
  <c r="AQ141" i="2"/>
  <c r="AR141" i="2" s="1"/>
  <c r="AO141" i="2"/>
  <c r="AM141" i="2"/>
  <c r="AC141" i="2"/>
  <c r="AA141" i="2"/>
  <c r="AE141" i="2" s="1"/>
  <c r="AF141" i="2" s="1"/>
  <c r="AQ140" i="2"/>
  <c r="AO140" i="2"/>
  <c r="AM140" i="2"/>
  <c r="AC140" i="2"/>
  <c r="AA140" i="2"/>
  <c r="AE140" i="2" s="1"/>
  <c r="AQ139" i="2"/>
  <c r="AR139" i="2" s="1"/>
  <c r="AO139" i="2"/>
  <c r="AM139" i="2"/>
  <c r="AC139" i="2"/>
  <c r="AA139" i="2"/>
  <c r="AE139" i="2" s="1"/>
  <c r="AF139" i="2" s="1"/>
  <c r="AQ138" i="2"/>
  <c r="AO138" i="2"/>
  <c r="AM138" i="2"/>
  <c r="AC138" i="2"/>
  <c r="AA138" i="2"/>
  <c r="AE138" i="2" s="1"/>
  <c r="AQ137" i="2"/>
  <c r="AR137" i="2" s="1"/>
  <c r="AO137" i="2"/>
  <c r="AM137" i="2"/>
  <c r="AC137" i="2"/>
  <c r="AA137" i="2"/>
  <c r="AE137" i="2" s="1"/>
  <c r="AF137" i="2" s="1"/>
  <c r="AQ136" i="2"/>
  <c r="AO136" i="2"/>
  <c r="AM136" i="2"/>
  <c r="AC136" i="2"/>
  <c r="AA136" i="2"/>
  <c r="AE136" i="2" s="1"/>
  <c r="AQ135" i="2"/>
  <c r="AR135" i="2" s="1"/>
  <c r="AO135" i="2"/>
  <c r="AM135" i="2"/>
  <c r="AC135" i="2"/>
  <c r="AA135" i="2"/>
  <c r="AE135" i="2" s="1"/>
  <c r="AF135" i="2" s="1"/>
  <c r="AQ134" i="2"/>
  <c r="AO134" i="2"/>
  <c r="AM134" i="2"/>
  <c r="AC134" i="2"/>
  <c r="AA134" i="2"/>
  <c r="AE134" i="2" s="1"/>
  <c r="AQ133" i="2"/>
  <c r="AR133" i="2" s="1"/>
  <c r="AO133" i="2"/>
  <c r="AM133" i="2"/>
  <c r="AC133" i="2"/>
  <c r="AA133" i="2"/>
  <c r="AE133" i="2" s="1"/>
  <c r="AF133" i="2" s="1"/>
  <c r="AQ132" i="2"/>
  <c r="AO132" i="2"/>
  <c r="AM132" i="2"/>
  <c r="AC132" i="2"/>
  <c r="AA132" i="2"/>
  <c r="AE132" i="2" s="1"/>
  <c r="AQ131" i="2"/>
  <c r="AR131" i="2" s="1"/>
  <c r="AO131" i="2"/>
  <c r="AM131" i="2"/>
  <c r="AC131" i="2"/>
  <c r="AA131" i="2"/>
  <c r="AE131" i="2" s="1"/>
  <c r="AF131" i="2" s="1"/>
  <c r="AQ130" i="2"/>
  <c r="AO130" i="2"/>
  <c r="AM130" i="2"/>
  <c r="AC130" i="2"/>
  <c r="AA130" i="2"/>
  <c r="AE130" i="2" s="1"/>
  <c r="AQ129" i="2"/>
  <c r="AR129" i="2" s="1"/>
  <c r="AO129" i="2"/>
  <c r="AM129" i="2"/>
  <c r="AC129" i="2"/>
  <c r="AA129" i="2"/>
  <c r="AE129" i="2" s="1"/>
  <c r="AF129" i="2" s="1"/>
  <c r="AQ128" i="2"/>
  <c r="AO128" i="2"/>
  <c r="AM128" i="2"/>
  <c r="AC128" i="2"/>
  <c r="AA128" i="2"/>
  <c r="AE128" i="2" s="1"/>
  <c r="AQ127" i="2"/>
  <c r="AR127" i="2" s="1"/>
  <c r="AO127" i="2"/>
  <c r="AM127" i="2"/>
  <c r="AC127" i="2"/>
  <c r="AA127" i="2"/>
  <c r="AE127" i="2" s="1"/>
  <c r="AF127" i="2" s="1"/>
  <c r="AQ126" i="2"/>
  <c r="AO126" i="2"/>
  <c r="AM126" i="2"/>
  <c r="AC126" i="2"/>
  <c r="AA126" i="2"/>
  <c r="AE126" i="2" s="1"/>
  <c r="AQ125" i="2"/>
  <c r="AR125" i="2" s="1"/>
  <c r="AO125" i="2"/>
  <c r="AM125" i="2"/>
  <c r="AC125" i="2"/>
  <c r="AA125" i="2"/>
  <c r="AE125" i="2" s="1"/>
  <c r="AF125" i="2" s="1"/>
  <c r="AQ124" i="2"/>
  <c r="AO124" i="2"/>
  <c r="AM124" i="2"/>
  <c r="AC124" i="2"/>
  <c r="AA124" i="2"/>
  <c r="AE124" i="2" s="1"/>
  <c r="AQ123" i="2"/>
  <c r="AR123" i="2" s="1"/>
  <c r="AO123" i="2"/>
  <c r="AM123" i="2"/>
  <c r="AC123" i="2"/>
  <c r="AA123" i="2"/>
  <c r="AE123" i="2" s="1"/>
  <c r="AF123" i="2" s="1"/>
  <c r="AQ122" i="2"/>
  <c r="AO122" i="2"/>
  <c r="AM122" i="2"/>
  <c r="AC122" i="2"/>
  <c r="AA122" i="2"/>
  <c r="AE122" i="2" s="1"/>
  <c r="AQ121" i="2"/>
  <c r="AR121" i="2" s="1"/>
  <c r="AO121" i="2"/>
  <c r="AM121" i="2"/>
  <c r="AC121" i="2"/>
  <c r="AA121" i="2"/>
  <c r="AE121" i="2" s="1"/>
  <c r="AF121" i="2" s="1"/>
  <c r="AQ120" i="2"/>
  <c r="AO120" i="2"/>
  <c r="AM120" i="2"/>
  <c r="AC120" i="2"/>
  <c r="AA120" i="2"/>
  <c r="AE120" i="2" s="1"/>
  <c r="AQ119" i="2"/>
  <c r="AR119" i="2" s="1"/>
  <c r="AO119" i="2"/>
  <c r="AM119" i="2"/>
  <c r="AC119" i="2"/>
  <c r="AA119" i="2"/>
  <c r="AE119" i="2" s="1"/>
  <c r="AF119" i="2" s="1"/>
  <c r="AQ118" i="2"/>
  <c r="AO118" i="2"/>
  <c r="AM118" i="2"/>
  <c r="AC118" i="2"/>
  <c r="AA118" i="2"/>
  <c r="AE118" i="2" s="1"/>
  <c r="AQ117" i="2"/>
  <c r="AR117" i="2" s="1"/>
  <c r="AO117" i="2"/>
  <c r="AM117" i="2"/>
  <c r="AC117" i="2"/>
  <c r="AA117" i="2"/>
  <c r="AE117" i="2" s="1"/>
  <c r="AF117" i="2" s="1"/>
  <c r="AQ116" i="2"/>
  <c r="AO116" i="2"/>
  <c r="AM116" i="2"/>
  <c r="AC116" i="2"/>
  <c r="AA116" i="2"/>
  <c r="AE116" i="2" s="1"/>
  <c r="AQ115" i="2"/>
  <c r="AR115" i="2" s="1"/>
  <c r="AO115" i="2"/>
  <c r="AM115" i="2"/>
  <c r="AC115" i="2"/>
  <c r="AA115" i="2"/>
  <c r="AE115" i="2" s="1"/>
  <c r="AF115" i="2" s="1"/>
  <c r="AQ114" i="2"/>
  <c r="AO114" i="2"/>
  <c r="AM114" i="2"/>
  <c r="AC114" i="2"/>
  <c r="AA114" i="2"/>
  <c r="AE114" i="2" s="1"/>
  <c r="AQ113" i="2"/>
  <c r="AR113" i="2" s="1"/>
  <c r="AO113" i="2"/>
  <c r="AM113" i="2"/>
  <c r="AC113" i="2"/>
  <c r="AA113" i="2"/>
  <c r="AE113" i="2" s="1"/>
  <c r="AF113" i="2" s="1"/>
  <c r="AQ112" i="2"/>
  <c r="AO112" i="2"/>
  <c r="AM112" i="2"/>
  <c r="AC112" i="2"/>
  <c r="AA112" i="2"/>
  <c r="AE112" i="2" s="1"/>
  <c r="AQ111" i="2"/>
  <c r="AR111" i="2" s="1"/>
  <c r="AO111" i="2"/>
  <c r="AM111" i="2"/>
  <c r="AC111" i="2"/>
  <c r="AA111" i="2"/>
  <c r="AE111" i="2" s="1"/>
  <c r="AF111" i="2" s="1"/>
  <c r="AQ110" i="2"/>
  <c r="AO110" i="2"/>
  <c r="AM110" i="2"/>
  <c r="AC110" i="2"/>
  <c r="AA110" i="2"/>
  <c r="AE110" i="2" s="1"/>
  <c r="AQ109" i="2"/>
  <c r="AR109" i="2" s="1"/>
  <c r="AO109" i="2"/>
  <c r="AM109" i="2"/>
  <c r="AC109" i="2"/>
  <c r="AA109" i="2"/>
  <c r="AE109" i="2" s="1"/>
  <c r="AF109" i="2" s="1"/>
  <c r="AQ108" i="2"/>
  <c r="AO108" i="2"/>
  <c r="AM108" i="2"/>
  <c r="AC108" i="2"/>
  <c r="AA108" i="2"/>
  <c r="AE108" i="2" s="1"/>
  <c r="AQ107" i="2"/>
  <c r="AR107" i="2" s="1"/>
  <c r="AO107" i="2"/>
  <c r="AM107" i="2"/>
  <c r="AC107" i="2"/>
  <c r="AA107" i="2"/>
  <c r="AE107" i="2" s="1"/>
  <c r="AF107" i="2" s="1"/>
  <c r="AQ106" i="2"/>
  <c r="AO106" i="2"/>
  <c r="AM106" i="2"/>
  <c r="AC106" i="2"/>
  <c r="AA106" i="2"/>
  <c r="AE106" i="2" s="1"/>
  <c r="AQ105" i="2"/>
  <c r="AR105" i="2" s="1"/>
  <c r="AO105" i="2"/>
  <c r="AM105" i="2"/>
  <c r="AC105" i="2"/>
  <c r="AA105" i="2"/>
  <c r="AE105" i="2" s="1"/>
  <c r="AF105" i="2" s="1"/>
  <c r="AQ104" i="2"/>
  <c r="AO104" i="2"/>
  <c r="AM104" i="2"/>
  <c r="AC104" i="2"/>
  <c r="AA104" i="2"/>
  <c r="AE104" i="2" s="1"/>
  <c r="AQ103" i="2"/>
  <c r="AR103" i="2" s="1"/>
  <c r="AO103" i="2"/>
  <c r="AM103" i="2"/>
  <c r="AC103" i="2"/>
  <c r="AA103" i="2"/>
  <c r="AE103" i="2" s="1"/>
  <c r="AF103" i="2" s="1"/>
  <c r="AQ102" i="2"/>
  <c r="AO102" i="2"/>
  <c r="AM102" i="2"/>
  <c r="AC102" i="2"/>
  <c r="AA102" i="2"/>
  <c r="AE102" i="2" s="1"/>
  <c r="AQ101" i="2"/>
  <c r="AR101" i="2" s="1"/>
  <c r="AO101" i="2"/>
  <c r="AM101" i="2"/>
  <c r="AC101" i="2"/>
  <c r="AA101" i="2"/>
  <c r="AE101" i="2" s="1"/>
  <c r="AF101" i="2" s="1"/>
  <c r="AQ100" i="2"/>
  <c r="AO100" i="2"/>
  <c r="AM100" i="2"/>
  <c r="AC100" i="2"/>
  <c r="AA100" i="2"/>
  <c r="AE100" i="2" s="1"/>
  <c r="AQ99" i="2"/>
  <c r="AR99" i="2" s="1"/>
  <c r="AO99" i="2"/>
  <c r="AM99" i="2"/>
  <c r="AC99" i="2"/>
  <c r="AA99" i="2"/>
  <c r="AE99" i="2" s="1"/>
  <c r="AF99" i="2" s="1"/>
  <c r="AQ98" i="2"/>
  <c r="AO98" i="2"/>
  <c r="AM98" i="2"/>
  <c r="AC98" i="2"/>
  <c r="AA98" i="2"/>
  <c r="AE98" i="2" s="1"/>
  <c r="AQ97" i="2"/>
  <c r="AR97" i="2" s="1"/>
  <c r="AO97" i="2"/>
  <c r="AM97" i="2"/>
  <c r="AC97" i="2"/>
  <c r="AA97" i="2"/>
  <c r="AE97" i="2" s="1"/>
  <c r="AF97" i="2" s="1"/>
  <c r="AQ96" i="2"/>
  <c r="AO96" i="2"/>
  <c r="AM96" i="2"/>
  <c r="AC96" i="2"/>
  <c r="AA96" i="2"/>
  <c r="AE96" i="2" s="1"/>
  <c r="AQ95" i="2"/>
  <c r="AR95" i="2" s="1"/>
  <c r="AO95" i="2"/>
  <c r="AM95" i="2"/>
  <c r="AC95" i="2"/>
  <c r="AA95" i="2"/>
  <c r="AE95" i="2" s="1"/>
  <c r="AF95" i="2" s="1"/>
  <c r="AQ94" i="2"/>
  <c r="AO94" i="2"/>
  <c r="AM94" i="2"/>
  <c r="AC94" i="2"/>
  <c r="AA94" i="2"/>
  <c r="AE94" i="2" s="1"/>
  <c r="AQ93" i="2"/>
  <c r="AR93" i="2" s="1"/>
  <c r="AO93" i="2"/>
  <c r="AM93" i="2"/>
  <c r="AC93" i="2"/>
  <c r="AA93" i="2"/>
  <c r="AE93" i="2" s="1"/>
  <c r="AF93" i="2" s="1"/>
  <c r="AQ92" i="2"/>
  <c r="AO92" i="2"/>
  <c r="AM92" i="2"/>
  <c r="AC92" i="2"/>
  <c r="AA92" i="2"/>
  <c r="AE92" i="2" s="1"/>
  <c r="AQ91" i="2"/>
  <c r="AR91" i="2" s="1"/>
  <c r="AO91" i="2"/>
  <c r="AM91" i="2"/>
  <c r="AC91" i="2"/>
  <c r="AA91" i="2"/>
  <c r="AE91" i="2" s="1"/>
  <c r="AF91" i="2" s="1"/>
  <c r="AQ90" i="2"/>
  <c r="AO90" i="2"/>
  <c r="AM90" i="2"/>
  <c r="AC90" i="2"/>
  <c r="AA90" i="2"/>
  <c r="AE90" i="2" s="1"/>
  <c r="AQ89" i="2"/>
  <c r="AR89" i="2" s="1"/>
  <c r="AO89" i="2"/>
  <c r="AM89" i="2"/>
  <c r="AC89" i="2"/>
  <c r="AA89" i="2"/>
  <c r="AE89" i="2" s="1"/>
  <c r="AF89" i="2" s="1"/>
  <c r="AQ88" i="2"/>
  <c r="AO88" i="2"/>
  <c r="AM88" i="2"/>
  <c r="AC88" i="2"/>
  <c r="AA88" i="2"/>
  <c r="AE88" i="2" s="1"/>
  <c r="AQ87" i="2"/>
  <c r="AR87" i="2" s="1"/>
  <c r="AO87" i="2"/>
  <c r="AM87" i="2"/>
  <c r="AC87" i="2"/>
  <c r="AA87" i="2"/>
  <c r="AE87" i="2" s="1"/>
  <c r="AF87" i="2" s="1"/>
  <c r="AQ86" i="2"/>
  <c r="AO86" i="2"/>
  <c r="AM86" i="2"/>
  <c r="AC86" i="2"/>
  <c r="AA86" i="2"/>
  <c r="AE86" i="2" s="1"/>
  <c r="AQ85" i="2"/>
  <c r="AR85" i="2" s="1"/>
  <c r="AO85" i="2"/>
  <c r="AM85" i="2"/>
  <c r="AC85" i="2"/>
  <c r="AA85" i="2"/>
  <c r="AE85" i="2" s="1"/>
  <c r="AF85" i="2" s="1"/>
  <c r="AO84" i="2"/>
  <c r="AM84" i="2"/>
  <c r="AQ84" i="2" s="1"/>
  <c r="AA84" i="2"/>
  <c r="AE84" i="2" s="1"/>
  <c r="AO83" i="2"/>
  <c r="AM83" i="2"/>
  <c r="AQ83" i="2" s="1"/>
  <c r="AA83" i="2"/>
  <c r="AE83" i="2" s="1"/>
  <c r="AO82" i="2"/>
  <c r="AM82" i="2"/>
  <c r="AQ82" i="2" s="1"/>
  <c r="AA82" i="2"/>
  <c r="AE82" i="2" s="1"/>
  <c r="AO81" i="2"/>
  <c r="AM81" i="2"/>
  <c r="AQ81" i="2" s="1"/>
  <c r="AA81" i="2"/>
  <c r="AE81" i="2" s="1"/>
  <c r="AO80" i="2"/>
  <c r="AM80" i="2"/>
  <c r="AQ80" i="2" s="1"/>
  <c r="AA80" i="2"/>
  <c r="AE80" i="2" s="1"/>
  <c r="AO79" i="2"/>
  <c r="AM79" i="2"/>
  <c r="AQ79" i="2" s="1"/>
  <c r="AA79" i="2"/>
  <c r="AE79" i="2" s="1"/>
  <c r="AO78" i="2"/>
  <c r="AM78" i="2"/>
  <c r="AQ78" i="2" s="1"/>
  <c r="AA78" i="2"/>
  <c r="AE78" i="2" s="1"/>
  <c r="AO77" i="2"/>
  <c r="AM77" i="2"/>
  <c r="AQ77" i="2" s="1"/>
  <c r="AA77" i="2"/>
  <c r="AE77" i="2" s="1"/>
  <c r="AO76" i="2"/>
  <c r="AM76" i="2"/>
  <c r="AQ76" i="2" s="1"/>
  <c r="AA76" i="2"/>
  <c r="AE76" i="2" s="1"/>
  <c r="AO75" i="2"/>
  <c r="AM75" i="2"/>
  <c r="AQ75" i="2" s="1"/>
  <c r="AA75" i="2"/>
  <c r="AE75" i="2" s="1"/>
  <c r="AO74" i="2"/>
  <c r="AM74" i="2"/>
  <c r="AQ74" i="2" s="1"/>
  <c r="AA74" i="2"/>
  <c r="AE74" i="2" s="1"/>
  <c r="AO73" i="2"/>
  <c r="AM73" i="2"/>
  <c r="AQ73" i="2" s="1"/>
  <c r="AA73" i="2"/>
  <c r="AE73" i="2" s="1"/>
  <c r="AO72" i="2"/>
  <c r="AM72" i="2"/>
  <c r="AQ72" i="2" s="1"/>
  <c r="AA72" i="2"/>
  <c r="AE72" i="2" s="1"/>
  <c r="AO71" i="2"/>
  <c r="AM71" i="2"/>
  <c r="AQ71" i="2" s="1"/>
  <c r="AA71" i="2"/>
  <c r="AE71" i="2" s="1"/>
  <c r="AO70" i="2"/>
  <c r="AM70" i="2"/>
  <c r="AQ70" i="2" s="1"/>
  <c r="AA70" i="2"/>
  <c r="AE70" i="2" s="1"/>
  <c r="AO69" i="2"/>
  <c r="AM69" i="2"/>
  <c r="AQ69" i="2" s="1"/>
  <c r="AA69" i="2"/>
  <c r="AE69" i="2" s="1"/>
  <c r="AO68" i="2"/>
  <c r="AM68" i="2"/>
  <c r="AQ68" i="2" s="1"/>
  <c r="AA68" i="2"/>
  <c r="AE68" i="2" s="1"/>
  <c r="AO67" i="2"/>
  <c r="AM67" i="2"/>
  <c r="AQ67" i="2" s="1"/>
  <c r="AA67" i="2"/>
  <c r="AE67" i="2" s="1"/>
  <c r="AO66" i="2"/>
  <c r="AM66" i="2"/>
  <c r="AQ66" i="2" s="1"/>
  <c r="AA66" i="2"/>
  <c r="AE66" i="2" s="1"/>
  <c r="AO65" i="2"/>
  <c r="AM65" i="2"/>
  <c r="AQ65" i="2" s="1"/>
  <c r="AA65" i="2"/>
  <c r="AE65" i="2" s="1"/>
  <c r="AO64" i="2"/>
  <c r="AM64" i="2"/>
  <c r="AQ64" i="2" s="1"/>
  <c r="AA64" i="2"/>
  <c r="AE64" i="2" s="1"/>
  <c r="AO63" i="2"/>
  <c r="AM63" i="2"/>
  <c r="AQ63" i="2" s="1"/>
  <c r="AA63" i="2"/>
  <c r="AE63" i="2" s="1"/>
  <c r="AO62" i="2"/>
  <c r="AM62" i="2"/>
  <c r="AQ62" i="2" s="1"/>
  <c r="AA62" i="2"/>
  <c r="AE62" i="2" s="1"/>
  <c r="AO61" i="2"/>
  <c r="AM61" i="2"/>
  <c r="AQ61" i="2" s="1"/>
  <c r="AA61" i="2"/>
  <c r="AE61" i="2" s="1"/>
  <c r="AO60" i="2"/>
  <c r="AM60" i="2"/>
  <c r="AQ60" i="2" s="1"/>
  <c r="AA60" i="2"/>
  <c r="AE60" i="2" s="1"/>
  <c r="AO59" i="2"/>
  <c r="AM59" i="2"/>
  <c r="AQ59" i="2" s="1"/>
  <c r="AA59" i="2"/>
  <c r="AE59" i="2" s="1"/>
  <c r="AO58" i="2"/>
  <c r="AM58" i="2"/>
  <c r="AQ58" i="2" s="1"/>
  <c r="AA58" i="2"/>
  <c r="AE58" i="2" s="1"/>
  <c r="AO57" i="2"/>
  <c r="AM57" i="2"/>
  <c r="AQ57" i="2" s="1"/>
  <c r="AA57" i="2"/>
  <c r="AE57" i="2" s="1"/>
  <c r="AO56" i="2"/>
  <c r="AM56" i="2"/>
  <c r="AQ56" i="2" s="1"/>
  <c r="AA56" i="2"/>
  <c r="AE56" i="2" s="1"/>
  <c r="AO55" i="2"/>
  <c r="AM55" i="2"/>
  <c r="AQ55" i="2" s="1"/>
  <c r="AA55" i="2"/>
  <c r="AE55" i="2" s="1"/>
  <c r="AO54" i="2"/>
  <c r="AM54" i="2"/>
  <c r="AQ54" i="2" s="1"/>
  <c r="AA54" i="2"/>
  <c r="AE54" i="2" s="1"/>
  <c r="AO53" i="2"/>
  <c r="AM53" i="2"/>
  <c r="AQ53" i="2" s="1"/>
  <c r="AA53" i="2"/>
  <c r="AE53" i="2" s="1"/>
  <c r="AO52" i="2"/>
  <c r="AM52" i="2"/>
  <c r="AQ52" i="2" s="1"/>
  <c r="AA52" i="2"/>
  <c r="AE52" i="2" s="1"/>
  <c r="AO51" i="2"/>
  <c r="AM51" i="2"/>
  <c r="AQ51" i="2" s="1"/>
  <c r="AA51" i="2"/>
  <c r="AE51" i="2" s="1"/>
  <c r="AO50" i="2"/>
  <c r="AM50" i="2"/>
  <c r="AQ50" i="2" s="1"/>
  <c r="AA50" i="2"/>
  <c r="AE50" i="2" s="1"/>
  <c r="AO49" i="2"/>
  <c r="AM49" i="2"/>
  <c r="AQ49" i="2" s="1"/>
  <c r="AA49" i="2"/>
  <c r="AE49" i="2" s="1"/>
  <c r="AO48" i="2"/>
  <c r="AM48" i="2"/>
  <c r="AQ48" i="2" s="1"/>
  <c r="AA48" i="2"/>
  <c r="AE48" i="2" s="1"/>
  <c r="AO47" i="2"/>
  <c r="AM47" i="2"/>
  <c r="AQ47" i="2" s="1"/>
  <c r="AA47" i="2"/>
  <c r="AE47" i="2" s="1"/>
  <c r="AO46" i="2"/>
  <c r="AM46" i="2"/>
  <c r="AQ46" i="2" s="1"/>
  <c r="AA46" i="2"/>
  <c r="AE46" i="2" s="1"/>
  <c r="AO45" i="2"/>
  <c r="AM45" i="2"/>
  <c r="AQ45" i="2" s="1"/>
  <c r="AA45" i="2"/>
  <c r="AE45" i="2" s="1"/>
  <c r="AO44" i="2"/>
  <c r="AM44" i="2"/>
  <c r="AQ44" i="2" s="1"/>
  <c r="AA44" i="2"/>
  <c r="AE44" i="2" s="1"/>
  <c r="AO43" i="2"/>
  <c r="AM43" i="2"/>
  <c r="AQ43" i="2" s="1"/>
  <c r="AA43" i="2"/>
  <c r="AE43" i="2" s="1"/>
  <c r="AO42" i="2"/>
  <c r="AM42" i="2"/>
  <c r="AQ42" i="2" s="1"/>
  <c r="AA42" i="2"/>
  <c r="AE42" i="2" s="1"/>
  <c r="AO41" i="2"/>
  <c r="AM41" i="2"/>
  <c r="AQ41" i="2" s="1"/>
  <c r="AA41" i="2"/>
  <c r="AE41" i="2" s="1"/>
  <c r="AO40" i="2"/>
  <c r="AM40" i="2"/>
  <c r="AQ40" i="2" s="1"/>
  <c r="AA40" i="2"/>
  <c r="AE40" i="2" s="1"/>
  <c r="AO39" i="2"/>
  <c r="AM39" i="2"/>
  <c r="AQ39" i="2" s="1"/>
  <c r="AA39" i="2"/>
  <c r="AE39" i="2" s="1"/>
  <c r="AO38" i="2"/>
  <c r="AM38" i="2"/>
  <c r="AQ38" i="2" s="1"/>
  <c r="AA38" i="2"/>
  <c r="AE38" i="2" s="1"/>
  <c r="AO37" i="2"/>
  <c r="AM37" i="2"/>
  <c r="AQ37" i="2" s="1"/>
  <c r="AA37" i="2"/>
  <c r="AE37" i="2" s="1"/>
  <c r="AO36" i="2"/>
  <c r="AM36" i="2"/>
  <c r="AQ36" i="2" s="1"/>
  <c r="AA36" i="2"/>
  <c r="AE36" i="2" s="1"/>
  <c r="AO35" i="2"/>
  <c r="AM35" i="2"/>
  <c r="AQ35" i="2" s="1"/>
  <c r="AA35" i="2"/>
  <c r="AE35" i="2" s="1"/>
  <c r="AO34" i="2"/>
  <c r="AM34" i="2"/>
  <c r="AQ34" i="2" s="1"/>
  <c r="AA34" i="2"/>
  <c r="AE34" i="2" s="1"/>
  <c r="AO33" i="2"/>
  <c r="AM33" i="2"/>
  <c r="AQ33" i="2" s="1"/>
  <c r="AA33" i="2"/>
  <c r="AE33" i="2" s="1"/>
  <c r="AO32" i="2"/>
  <c r="AM32" i="2"/>
  <c r="AQ32" i="2" s="1"/>
  <c r="AA32" i="2"/>
  <c r="AE32" i="2" s="1"/>
  <c r="AO31" i="2"/>
  <c r="AM31" i="2"/>
  <c r="AQ31" i="2" s="1"/>
  <c r="AA31" i="2"/>
  <c r="AE31" i="2" s="1"/>
  <c r="AO30" i="2"/>
  <c r="AM30" i="2"/>
  <c r="AQ30" i="2" s="1"/>
  <c r="AA30" i="2"/>
  <c r="AE30" i="2" s="1"/>
  <c r="AO29" i="2"/>
  <c r="AM29" i="2"/>
  <c r="AQ29" i="2" s="1"/>
  <c r="AA29" i="2"/>
  <c r="AE29" i="2" s="1"/>
  <c r="AO28" i="2"/>
  <c r="AM28" i="2"/>
  <c r="AQ28" i="2" s="1"/>
  <c r="AA28" i="2"/>
  <c r="AE28" i="2" s="1"/>
  <c r="AO27" i="2"/>
  <c r="AM27" i="2"/>
  <c r="AQ27" i="2" s="1"/>
  <c r="AA27" i="2"/>
  <c r="AE27" i="2" s="1"/>
  <c r="AO26" i="2"/>
  <c r="AM26" i="2"/>
  <c r="AQ26" i="2" s="1"/>
  <c r="AA26" i="2"/>
  <c r="AE26" i="2" s="1"/>
  <c r="AO25" i="2"/>
  <c r="AM25" i="2"/>
  <c r="AQ25" i="2" s="1"/>
  <c r="AA25" i="2"/>
  <c r="AE25" i="2" s="1"/>
  <c r="AO24" i="2"/>
  <c r="AM24" i="2"/>
  <c r="AQ24" i="2" s="1"/>
  <c r="AA24" i="2"/>
  <c r="AE24" i="2" s="1"/>
  <c r="AO23" i="2"/>
  <c r="AM23" i="2"/>
  <c r="AQ23" i="2" s="1"/>
  <c r="AA23" i="2"/>
  <c r="AE23" i="2" s="1"/>
  <c r="AO22" i="2"/>
  <c r="AM22" i="2"/>
  <c r="AQ22" i="2" s="1"/>
  <c r="AA22" i="2"/>
  <c r="AE22" i="2" s="1"/>
  <c r="AO21" i="2"/>
  <c r="AM21" i="2"/>
  <c r="AQ21" i="2" s="1"/>
  <c r="AA21" i="2"/>
  <c r="AE21" i="2" s="1"/>
  <c r="AO20" i="2"/>
  <c r="AM20" i="2"/>
  <c r="AQ20" i="2" s="1"/>
  <c r="AA20" i="2"/>
  <c r="AE20" i="2" s="1"/>
  <c r="AO19" i="2"/>
  <c r="AM19" i="2"/>
  <c r="AQ19" i="2" s="1"/>
  <c r="AA19" i="2"/>
  <c r="AE19" i="2" s="1"/>
  <c r="AO18" i="2"/>
  <c r="AM18" i="2"/>
  <c r="AQ18" i="2" s="1"/>
  <c r="AA18" i="2"/>
  <c r="AE18" i="2" s="1"/>
  <c r="AO17" i="2"/>
  <c r="AM17" i="2"/>
  <c r="AQ17" i="2" s="1"/>
  <c r="AA17" i="2"/>
  <c r="AE17" i="2" s="1"/>
  <c r="AO16" i="2"/>
  <c r="AM16" i="2"/>
  <c r="AQ16" i="2" s="1"/>
  <c r="AA16" i="2"/>
  <c r="AE16" i="2" s="1"/>
  <c r="AO15" i="2"/>
  <c r="AM15" i="2"/>
  <c r="AQ15" i="2" s="1"/>
  <c r="AA15" i="2"/>
  <c r="AE15" i="2" s="1"/>
  <c r="AO14" i="2"/>
  <c r="AM14" i="2"/>
  <c r="AQ14" i="2" s="1"/>
  <c r="AA14" i="2"/>
  <c r="AE14" i="2" s="1"/>
  <c r="AO13" i="2"/>
  <c r="AM13" i="2"/>
  <c r="AQ13" i="2" s="1"/>
  <c r="AA13" i="2"/>
  <c r="AE13" i="2" s="1"/>
  <c r="AO12" i="2"/>
  <c r="AM12" i="2"/>
  <c r="AQ12" i="2" s="1"/>
  <c r="AA12" i="2"/>
  <c r="AE12" i="2" s="1"/>
  <c r="AO11" i="2"/>
  <c r="AM11" i="2"/>
  <c r="AQ11" i="2" s="1"/>
  <c r="AA11" i="2"/>
  <c r="AE11" i="2" s="1"/>
  <c r="AO10" i="2"/>
  <c r="AM10" i="2"/>
  <c r="AQ10" i="2" s="1"/>
  <c r="AA10" i="2"/>
  <c r="AE10" i="2" s="1"/>
  <c r="AO9" i="2"/>
  <c r="AM9" i="2"/>
  <c r="AQ9" i="2" s="1"/>
  <c r="AA9" i="2"/>
  <c r="AE9" i="2" s="1"/>
  <c r="AO8" i="2"/>
  <c r="AM8" i="2"/>
  <c r="AQ8" i="2" s="1"/>
  <c r="AA8" i="2"/>
  <c r="AE8" i="2" s="1"/>
  <c r="AF2" i="2"/>
  <c r="AR2" i="2" s="1"/>
  <c r="AC1004" i="2" l="1"/>
  <c r="AD246" i="2"/>
  <c r="AD262" i="2"/>
  <c r="AD184" i="2"/>
  <c r="AD208" i="2"/>
  <c r="AD216" i="2"/>
  <c r="AP406" i="2"/>
  <c r="AC414" i="2"/>
  <c r="AD414" i="2" s="1"/>
  <c r="AO846" i="2"/>
  <c r="AO862" i="2"/>
  <c r="AP862" i="2" s="1"/>
  <c r="AC400" i="2"/>
  <c r="AD525" i="2"/>
  <c r="AP667" i="2"/>
  <c r="AC899" i="2"/>
  <c r="AC918" i="2"/>
  <c r="AD918" i="2" s="1"/>
  <c r="AD290" i="2"/>
  <c r="AD298" i="2"/>
  <c r="AP816" i="2"/>
  <c r="AP817" i="2"/>
  <c r="AP819" i="2"/>
  <c r="AD268" i="2"/>
  <c r="AD284" i="2"/>
  <c r="AP550" i="2"/>
  <c r="AP554" i="2"/>
  <c r="AO858" i="2"/>
  <c r="AO865" i="2"/>
  <c r="AP865" i="2" s="1"/>
  <c r="AC911" i="2"/>
  <c r="AD248" i="2"/>
  <c r="AD278" i="2"/>
  <c r="AD941" i="2"/>
  <c r="AD175" i="2"/>
  <c r="AD280" i="2"/>
  <c r="AC418" i="2"/>
  <c r="AD418" i="2" s="1"/>
  <c r="AO792" i="2"/>
  <c r="AP792" i="2" s="1"/>
  <c r="AD174" i="2"/>
  <c r="AD483" i="2"/>
  <c r="AD485" i="2"/>
  <c r="AD489" i="2"/>
  <c r="AD493" i="2"/>
  <c r="AP567" i="2"/>
  <c r="AP659" i="2"/>
  <c r="AC785" i="2"/>
  <c r="AD785" i="2" s="1"/>
  <c r="AC897" i="2"/>
  <c r="AC919" i="2"/>
  <c r="AD919" i="2" s="1"/>
  <c r="AP941" i="2"/>
  <c r="AD258" i="2"/>
  <c r="AP378" i="2"/>
  <c r="AD943" i="2"/>
  <c r="AD951" i="2"/>
  <c r="AD955" i="2"/>
  <c r="AD214" i="2"/>
  <c r="AD215" i="2"/>
  <c r="AD222" i="2"/>
  <c r="AD223" i="2"/>
  <c r="AD252" i="2"/>
  <c r="AD266" i="2"/>
  <c r="AD274" i="2"/>
  <c r="AD283" i="2"/>
  <c r="AD294" i="2"/>
  <c r="AP418" i="2"/>
  <c r="AD501" i="2"/>
  <c r="AP560" i="2"/>
  <c r="AO582" i="2"/>
  <c r="AP582" i="2" s="1"/>
  <c r="AO634" i="2"/>
  <c r="AO638" i="2"/>
  <c r="AC647" i="2"/>
  <c r="AD647" i="2" s="1"/>
  <c r="AC653" i="2"/>
  <c r="AP829" i="2"/>
  <c r="AD937" i="2"/>
  <c r="AP374" i="2"/>
  <c r="AO377" i="2"/>
  <c r="AO415" i="2"/>
  <c r="AO425" i="2"/>
  <c r="AO426" i="2"/>
  <c r="AO842" i="2"/>
  <c r="AO861" i="2"/>
  <c r="AP861" i="2" s="1"/>
  <c r="AC893" i="2"/>
  <c r="AC926" i="2"/>
  <c r="AC927" i="2"/>
  <c r="AC930" i="2"/>
  <c r="AC931" i="2"/>
  <c r="AD939" i="2"/>
  <c r="AD177" i="2"/>
  <c r="AD182" i="2"/>
  <c r="AD183" i="2"/>
  <c r="AD190" i="2"/>
  <c r="AD191" i="2"/>
  <c r="AD204" i="2"/>
  <c r="AD220" i="2"/>
  <c r="AD242" i="2"/>
  <c r="AD245" i="2"/>
  <c r="AD276" i="2"/>
  <c r="AD288" i="2"/>
  <c r="AP394" i="2"/>
  <c r="AP414" i="2"/>
  <c r="AD461" i="2"/>
  <c r="AD463" i="2"/>
  <c r="AP558" i="2"/>
  <c r="AP562" i="2"/>
  <c r="AP823" i="2"/>
  <c r="AP824" i="2"/>
  <c r="AP825" i="2"/>
  <c r="AD933" i="2"/>
  <c r="AD957" i="2"/>
  <c r="AP410" i="2"/>
  <c r="AD471" i="2"/>
  <c r="AD509" i="2"/>
  <c r="AP542" i="2"/>
  <c r="AP552" i="2"/>
  <c r="AO869" i="2"/>
  <c r="AP869" i="2" s="1"/>
  <c r="AO873" i="2"/>
  <c r="AP873" i="2" s="1"/>
  <c r="AO877" i="2"/>
  <c r="AP877" i="2" s="1"/>
  <c r="AO881" i="2"/>
  <c r="AP881" i="2" s="1"/>
  <c r="AP937" i="2"/>
  <c r="AP943" i="2"/>
  <c r="AP955" i="2"/>
  <c r="AO999" i="2"/>
  <c r="AP999" i="2" s="1"/>
  <c r="AO1001" i="2"/>
  <c r="AP1001" i="2" s="1"/>
  <c r="AC384" i="2"/>
  <c r="AO393" i="2"/>
  <c r="AD479" i="2"/>
  <c r="AD517" i="2"/>
  <c r="AD521" i="2"/>
  <c r="AO658" i="2"/>
  <c r="AP658" i="2" s="1"/>
  <c r="AO866" i="2"/>
  <c r="AP866" i="2" s="1"/>
  <c r="AO870" i="2"/>
  <c r="AP870" i="2" s="1"/>
  <c r="AO874" i="2"/>
  <c r="AP874" i="2" s="1"/>
  <c r="AO878" i="2"/>
  <c r="AP878" i="2" s="1"/>
  <c r="AC903" i="2"/>
  <c r="AC914" i="2"/>
  <c r="AD914" i="2" s="1"/>
  <c r="AC917" i="2"/>
  <c r="AD917" i="2" s="1"/>
  <c r="AC924" i="2"/>
  <c r="AC925" i="2"/>
  <c r="AP945" i="2"/>
  <c r="AD953" i="2"/>
  <c r="AC1008" i="2"/>
  <c r="AD1008" i="2" s="1"/>
  <c r="AP88" i="2"/>
  <c r="AP92" i="2"/>
  <c r="AF177" i="2"/>
  <c r="AD185" i="2"/>
  <c r="AD209" i="2"/>
  <c r="AD237" i="2"/>
  <c r="AD243" i="2"/>
  <c r="AD256" i="2"/>
  <c r="AD267" i="2"/>
  <c r="AD277" i="2"/>
  <c r="AO379" i="2"/>
  <c r="AP379" i="2" s="1"/>
  <c r="AC382" i="2"/>
  <c r="AD382" i="2" s="1"/>
  <c r="AP382" i="2"/>
  <c r="AO383" i="2"/>
  <c r="AP383" i="2" s="1"/>
  <c r="AC386" i="2"/>
  <c r="AD386" i="2" s="1"/>
  <c r="AO389" i="2"/>
  <c r="AC404" i="2"/>
  <c r="AO409" i="2"/>
  <c r="AP409" i="2" s="1"/>
  <c r="AO411" i="2"/>
  <c r="AO413" i="2"/>
  <c r="AP413" i="2" s="1"/>
  <c r="AC420" i="2"/>
  <c r="AO427" i="2"/>
  <c r="AO428" i="2"/>
  <c r="AP496" i="2"/>
  <c r="AP86" i="2"/>
  <c r="AP90" i="2"/>
  <c r="AD172" i="2"/>
  <c r="AD176" i="2"/>
  <c r="AF185" i="2"/>
  <c r="AD194" i="2"/>
  <c r="AD195" i="2"/>
  <c r="AD200" i="2"/>
  <c r="AD206" i="2"/>
  <c r="AD207" i="2"/>
  <c r="AD232" i="2"/>
  <c r="AD244" i="2"/>
  <c r="AD251" i="2"/>
  <c r="AD261" i="2"/>
  <c r="AD272" i="2"/>
  <c r="AC388" i="2"/>
  <c r="AO395" i="2"/>
  <c r="AP395" i="2" s="1"/>
  <c r="AC398" i="2"/>
  <c r="AD398" i="2" s="1"/>
  <c r="AP398" i="2"/>
  <c r="AO399" i="2"/>
  <c r="AP399" i="2" s="1"/>
  <c r="AC402" i="2"/>
  <c r="AD402" i="2" s="1"/>
  <c r="AO405" i="2"/>
  <c r="AC408" i="2"/>
  <c r="AO435" i="2"/>
  <c r="AO436" i="2"/>
  <c r="AD475" i="2"/>
  <c r="AP488" i="2"/>
  <c r="AD193" i="2"/>
  <c r="AD225" i="2"/>
  <c r="AD264" i="2"/>
  <c r="AP390" i="2"/>
  <c r="AP422" i="2"/>
  <c r="AP490" i="2"/>
  <c r="AP500" i="2"/>
  <c r="AD497" i="2"/>
  <c r="AD505" i="2"/>
  <c r="AD513" i="2"/>
  <c r="AP546" i="2"/>
  <c r="AO572" i="2"/>
  <c r="AP572" i="2" s="1"/>
  <c r="AC577" i="2"/>
  <c r="AD577" i="2" s="1"/>
  <c r="AC581" i="2"/>
  <c r="AD581" i="2" s="1"/>
  <c r="AO632" i="2"/>
  <c r="AP632" i="2" s="1"/>
  <c r="AO668" i="2"/>
  <c r="AP668" i="2" s="1"/>
  <c r="AP669" i="2"/>
  <c r="AO778" i="2"/>
  <c r="AP778" i="2" s="1"/>
  <c r="AC787" i="2"/>
  <c r="AD787" i="2" s="1"/>
  <c r="AO794" i="2"/>
  <c r="AP794" i="2" s="1"/>
  <c r="AO802" i="2"/>
  <c r="AP802" i="2" s="1"/>
  <c r="AP813" i="2"/>
  <c r="AP821" i="2"/>
  <c r="AP828" i="2"/>
  <c r="AO864" i="2"/>
  <c r="AP864" i="2" s="1"/>
  <c r="AO868" i="2"/>
  <c r="AP868" i="2" s="1"/>
  <c r="AO872" i="2"/>
  <c r="AP872" i="2" s="1"/>
  <c r="AO876" i="2"/>
  <c r="AP876" i="2" s="1"/>
  <c r="AO880" i="2"/>
  <c r="AP880" i="2" s="1"/>
  <c r="AD947" i="2"/>
  <c r="AP508" i="2"/>
  <c r="AP516" i="2"/>
  <c r="AP524" i="2"/>
  <c r="AP544" i="2"/>
  <c r="AO566" i="2"/>
  <c r="AP566" i="2" s="1"/>
  <c r="AO568" i="2"/>
  <c r="AC571" i="2"/>
  <c r="AD571" i="2" s="1"/>
  <c r="AC645" i="2"/>
  <c r="AO648" i="2"/>
  <c r="AP649" i="2"/>
  <c r="AO650" i="2"/>
  <c r="AO786" i="2"/>
  <c r="AP786" i="2" s="1"/>
  <c r="AC793" i="2"/>
  <c r="AD793" i="2" s="1"/>
  <c r="AC797" i="2"/>
  <c r="AD797" i="2" s="1"/>
  <c r="AC801" i="2"/>
  <c r="AD801" i="2" s="1"/>
  <c r="AO863" i="2"/>
  <c r="AP863" i="2" s="1"/>
  <c r="AO867" i="2"/>
  <c r="AP867" i="2" s="1"/>
  <c r="AO871" i="2"/>
  <c r="AP871" i="2" s="1"/>
  <c r="AO875" i="2"/>
  <c r="AP875" i="2" s="1"/>
  <c r="AO879" i="2"/>
  <c r="AP879" i="2" s="1"/>
  <c r="AC895" i="2"/>
  <c r="AC909" i="2"/>
  <c r="AC913" i="2"/>
  <c r="AD913" i="2" s="1"/>
  <c r="AC932" i="2"/>
  <c r="AP939" i="2"/>
  <c r="AD958" i="2"/>
  <c r="AD959" i="2"/>
  <c r="AD960" i="2"/>
  <c r="AD961" i="2"/>
  <c r="AD962" i="2"/>
  <c r="AD963" i="2"/>
  <c r="AD964" i="2"/>
  <c r="AD965" i="2"/>
  <c r="AD966" i="2"/>
  <c r="AC999" i="2"/>
  <c r="AD999" i="2" s="1"/>
  <c r="AC1001" i="2"/>
  <c r="AD1001" i="2" s="1"/>
  <c r="AC1003" i="2"/>
  <c r="AD1003" i="2" s="1"/>
  <c r="AP504" i="2"/>
  <c r="AP512" i="2"/>
  <c r="AP520" i="2"/>
  <c r="AP528" i="2"/>
  <c r="AP548" i="2"/>
  <c r="AP556" i="2"/>
  <c r="AO788" i="2"/>
  <c r="AC791" i="2"/>
  <c r="AD791" i="2" s="1"/>
  <c r="AP827" i="2"/>
  <c r="AO836" i="2"/>
  <c r="AP836" i="2" s="1"/>
  <c r="AD217" i="2"/>
  <c r="AF217" i="2"/>
  <c r="AD241" i="2"/>
  <c r="AF241" i="2"/>
  <c r="AD273" i="2"/>
  <c r="AF273" i="2"/>
  <c r="AD178" i="2"/>
  <c r="AD179" i="2"/>
  <c r="AD240" i="2"/>
  <c r="AD254" i="2"/>
  <c r="AD286" i="2"/>
  <c r="AD296" i="2"/>
  <c r="AP402" i="2"/>
  <c r="AR679" i="2"/>
  <c r="AP679" i="2"/>
  <c r="AD221" i="2"/>
  <c r="AF221" i="2"/>
  <c r="AR953" i="2"/>
  <c r="AP953" i="2"/>
  <c r="AD173" i="2"/>
  <c r="AF173" i="2"/>
  <c r="AF209" i="2"/>
  <c r="AD233" i="2"/>
  <c r="AF233" i="2"/>
  <c r="AD236" i="2"/>
  <c r="AD250" i="2"/>
  <c r="AD257" i="2"/>
  <c r="AF257" i="2"/>
  <c r="AD260" i="2"/>
  <c r="AD282" i="2"/>
  <c r="AD289" i="2"/>
  <c r="AF289" i="2"/>
  <c r="AD292" i="2"/>
  <c r="AR492" i="2"/>
  <c r="AP492" i="2"/>
  <c r="AR814" i="2"/>
  <c r="AP814" i="2"/>
  <c r="AD205" i="2"/>
  <c r="AF205" i="2"/>
  <c r="AD86" i="2"/>
  <c r="AD88" i="2"/>
  <c r="AD90" i="2"/>
  <c r="AD92" i="2"/>
  <c r="AD94" i="2"/>
  <c r="AD96" i="2"/>
  <c r="AD98" i="2"/>
  <c r="AD100" i="2"/>
  <c r="AD102" i="2"/>
  <c r="AD104" i="2"/>
  <c r="AD106" i="2"/>
  <c r="AD108" i="2"/>
  <c r="AD110" i="2"/>
  <c r="AD112" i="2"/>
  <c r="AD114" i="2"/>
  <c r="AD116" i="2"/>
  <c r="AD118" i="2"/>
  <c r="AD120" i="2"/>
  <c r="AD122" i="2"/>
  <c r="AD124" i="2"/>
  <c r="AD126" i="2"/>
  <c r="AD128" i="2"/>
  <c r="AD130" i="2"/>
  <c r="AD132" i="2"/>
  <c r="AD134" i="2"/>
  <c r="AD136" i="2"/>
  <c r="AD138" i="2"/>
  <c r="AD140" i="2"/>
  <c r="AD142" i="2"/>
  <c r="AD144" i="2"/>
  <c r="AD146" i="2"/>
  <c r="AD148" i="2"/>
  <c r="AD150" i="2"/>
  <c r="AD152" i="2"/>
  <c r="AD154" i="2"/>
  <c r="AD156" i="2"/>
  <c r="AD158" i="2"/>
  <c r="AD160" i="2"/>
  <c r="AD188" i="2"/>
  <c r="AD189" i="2"/>
  <c r="AF189" i="2"/>
  <c r="AD192" i="2"/>
  <c r="AD198" i="2"/>
  <c r="AD199" i="2"/>
  <c r="AD201" i="2"/>
  <c r="AD210" i="2"/>
  <c r="AD211" i="2"/>
  <c r="AD226" i="2"/>
  <c r="AD227" i="2"/>
  <c r="AD238" i="2"/>
  <c r="AD270" i="2"/>
  <c r="AP386" i="2"/>
  <c r="AR820" i="2"/>
  <c r="AP820" i="2"/>
  <c r="AD224" i="2"/>
  <c r="AD230" i="2"/>
  <c r="AD231" i="2"/>
  <c r="AP486" i="2"/>
  <c r="AR494" i="2"/>
  <c r="AP494" i="2"/>
  <c r="AR502" i="2"/>
  <c r="AP502" i="2"/>
  <c r="AR510" i="2"/>
  <c r="AP510" i="2"/>
  <c r="AR518" i="2"/>
  <c r="AP518" i="2"/>
  <c r="AR526" i="2"/>
  <c r="AP526" i="2"/>
  <c r="AD529" i="2"/>
  <c r="AF529" i="2"/>
  <c r="AR687" i="2"/>
  <c r="AP687" i="2"/>
  <c r="AR818" i="2"/>
  <c r="AP818" i="2"/>
  <c r="AF935" i="2"/>
  <c r="AD935" i="2"/>
  <c r="AR935" i="2"/>
  <c r="AP935" i="2"/>
  <c r="AP94" i="2"/>
  <c r="AP96" i="2"/>
  <c r="AP98" i="2"/>
  <c r="AP100" i="2"/>
  <c r="AP102" i="2"/>
  <c r="AP104" i="2"/>
  <c r="AP106" i="2"/>
  <c r="AP108" i="2"/>
  <c r="AP110" i="2"/>
  <c r="AP112" i="2"/>
  <c r="AP114" i="2"/>
  <c r="AP116" i="2"/>
  <c r="AP118" i="2"/>
  <c r="AP120" i="2"/>
  <c r="AP122" i="2"/>
  <c r="AP124" i="2"/>
  <c r="AP126" i="2"/>
  <c r="AP128" i="2"/>
  <c r="AP130" i="2"/>
  <c r="AP132" i="2"/>
  <c r="AP134" i="2"/>
  <c r="AP136" i="2"/>
  <c r="AP138" i="2"/>
  <c r="AP140" i="2"/>
  <c r="AP142" i="2"/>
  <c r="AP144" i="2"/>
  <c r="AP146" i="2"/>
  <c r="AP148" i="2"/>
  <c r="AP150" i="2"/>
  <c r="AP152" i="2"/>
  <c r="AP154" i="2"/>
  <c r="AP156" i="2"/>
  <c r="AP158" i="2"/>
  <c r="AP160" i="2"/>
  <c r="AD170" i="2"/>
  <c r="AD171" i="2"/>
  <c r="AD180" i="2"/>
  <c r="AD181" i="2"/>
  <c r="AD186" i="2"/>
  <c r="AD187" i="2"/>
  <c r="AD196" i="2"/>
  <c r="AD197" i="2"/>
  <c r="AD202" i="2"/>
  <c r="AD203" i="2"/>
  <c r="AD212" i="2"/>
  <c r="AD213" i="2"/>
  <c r="AD218" i="2"/>
  <c r="AD219" i="2"/>
  <c r="AD228" i="2"/>
  <c r="AD229" i="2"/>
  <c r="AD234" i="2"/>
  <c r="AD235" i="2"/>
  <c r="AD249" i="2"/>
  <c r="AD265" i="2"/>
  <c r="AD281" i="2"/>
  <c r="AC374" i="2"/>
  <c r="AD374" i="2" s="1"/>
  <c r="AC376" i="2"/>
  <c r="AO381" i="2"/>
  <c r="AO387" i="2"/>
  <c r="AP387" i="2" s="1"/>
  <c r="AC390" i="2"/>
  <c r="AD390" i="2" s="1"/>
  <c r="AC392" i="2"/>
  <c r="AO397" i="2"/>
  <c r="AO403" i="2"/>
  <c r="AP403" i="2" s="1"/>
  <c r="AC406" i="2"/>
  <c r="AD406" i="2" s="1"/>
  <c r="AC412" i="2"/>
  <c r="AO417" i="2"/>
  <c r="AP417" i="2" s="1"/>
  <c r="AO419" i="2"/>
  <c r="AC422" i="2"/>
  <c r="AD422" i="2" s="1"/>
  <c r="AO431" i="2"/>
  <c r="AO432" i="2"/>
  <c r="AD467" i="2"/>
  <c r="AD477" i="2"/>
  <c r="AO640" i="2"/>
  <c r="AP640" i="2" s="1"/>
  <c r="AP641" i="2"/>
  <c r="AO642" i="2"/>
  <c r="AR695" i="2"/>
  <c r="AP695" i="2"/>
  <c r="AR815" i="2"/>
  <c r="AP815" i="2"/>
  <c r="AC905" i="2"/>
  <c r="AP917" i="2"/>
  <c r="AR917" i="2"/>
  <c r="AF945" i="2"/>
  <c r="AD945" i="2"/>
  <c r="AF949" i="2"/>
  <c r="AD949" i="2"/>
  <c r="AR949" i="2"/>
  <c r="AP949" i="2"/>
  <c r="AC969" i="2"/>
  <c r="AD969" i="2" s="1"/>
  <c r="AD253" i="2"/>
  <c r="AD259" i="2"/>
  <c r="AD269" i="2"/>
  <c r="AD275" i="2"/>
  <c r="AD285" i="2"/>
  <c r="AD291" i="2"/>
  <c r="AD295" i="2"/>
  <c r="AO375" i="2"/>
  <c r="AP375" i="2" s="1"/>
  <c r="AC378" i="2"/>
  <c r="AD378" i="2" s="1"/>
  <c r="AC380" i="2"/>
  <c r="AO385" i="2"/>
  <c r="AO391" i="2"/>
  <c r="AP391" i="2" s="1"/>
  <c r="AC394" i="2"/>
  <c r="AD394" i="2" s="1"/>
  <c r="AC396" i="2"/>
  <c r="AO401" i="2"/>
  <c r="AO407" i="2"/>
  <c r="AC410" i="2"/>
  <c r="AD410" i="2" s="1"/>
  <c r="AC416" i="2"/>
  <c r="AO421" i="2"/>
  <c r="AP421" i="2" s="1"/>
  <c r="AO423" i="2"/>
  <c r="AO424" i="2"/>
  <c r="AO433" i="2"/>
  <c r="AO434" i="2"/>
  <c r="AD459" i="2"/>
  <c r="AD469" i="2"/>
  <c r="AR498" i="2"/>
  <c r="AP498" i="2"/>
  <c r="AR506" i="2"/>
  <c r="AP506" i="2"/>
  <c r="AR514" i="2"/>
  <c r="AP514" i="2"/>
  <c r="AR522" i="2"/>
  <c r="AP522" i="2"/>
  <c r="AC583" i="2"/>
  <c r="AD583" i="2" s="1"/>
  <c r="AO584" i="2"/>
  <c r="AC587" i="2"/>
  <c r="AD587" i="2" s="1"/>
  <c r="AO588" i="2"/>
  <c r="AP588" i="2" s="1"/>
  <c r="AC593" i="2"/>
  <c r="AD593" i="2" s="1"/>
  <c r="AO594" i="2"/>
  <c r="AC597" i="2"/>
  <c r="AD597" i="2" s="1"/>
  <c r="AC601" i="2"/>
  <c r="AD601" i="2" s="1"/>
  <c r="AC605" i="2"/>
  <c r="AD605" i="2" s="1"/>
  <c r="AC609" i="2"/>
  <c r="AD609" i="2" s="1"/>
  <c r="AC613" i="2"/>
  <c r="AD613" i="2" s="1"/>
  <c r="AC617" i="2"/>
  <c r="AD617" i="2" s="1"/>
  <c r="AC621" i="2"/>
  <c r="AD621" i="2" s="1"/>
  <c r="AC625" i="2"/>
  <c r="AD625" i="2" s="1"/>
  <c r="AO666" i="2"/>
  <c r="AP666" i="2" s="1"/>
  <c r="AR703" i="2"/>
  <c r="AP703" i="2"/>
  <c r="AC803" i="2"/>
  <c r="AD803" i="2" s="1"/>
  <c r="AO804" i="2"/>
  <c r="AC807" i="2"/>
  <c r="AD807" i="2" s="1"/>
  <c r="AO808" i="2"/>
  <c r="AP808" i="2" s="1"/>
  <c r="AR822" i="2"/>
  <c r="AP822" i="2"/>
  <c r="AR832" i="2"/>
  <c r="AO848" i="2"/>
  <c r="AP914" i="2"/>
  <c r="AR914" i="2"/>
  <c r="AC569" i="2"/>
  <c r="AD569" i="2" s="1"/>
  <c r="AC575" i="2"/>
  <c r="AD575" i="2" s="1"/>
  <c r="AO576" i="2"/>
  <c r="AC579" i="2"/>
  <c r="AD579" i="2" s="1"/>
  <c r="AO580" i="2"/>
  <c r="AP580" i="2" s="1"/>
  <c r="AC585" i="2"/>
  <c r="AD585" i="2" s="1"/>
  <c r="AO586" i="2"/>
  <c r="AC591" i="2"/>
  <c r="AD591" i="2" s="1"/>
  <c r="AO592" i="2"/>
  <c r="AC595" i="2"/>
  <c r="AD595" i="2" s="1"/>
  <c r="AC599" i="2"/>
  <c r="AD599" i="2" s="1"/>
  <c r="AC603" i="2"/>
  <c r="AD603" i="2" s="1"/>
  <c r="AC607" i="2"/>
  <c r="AD607" i="2" s="1"/>
  <c r="AC611" i="2"/>
  <c r="AD611" i="2" s="1"/>
  <c r="AC615" i="2"/>
  <c r="AD615" i="2" s="1"/>
  <c r="AC619" i="2"/>
  <c r="AD619" i="2" s="1"/>
  <c r="AC623" i="2"/>
  <c r="AD623" i="2" s="1"/>
  <c r="AC627" i="2"/>
  <c r="AD627" i="2" s="1"/>
  <c r="AO628" i="2"/>
  <c r="AC631" i="2"/>
  <c r="AD631" i="2" s="1"/>
  <c r="AC643" i="2"/>
  <c r="AD643" i="2" s="1"/>
  <c r="AO644" i="2"/>
  <c r="AP644" i="2" s="1"/>
  <c r="AP645" i="2"/>
  <c r="AO646" i="2"/>
  <c r="AC651" i="2"/>
  <c r="AD651" i="2" s="1"/>
  <c r="AO652" i="2"/>
  <c r="AP652" i="2" s="1"/>
  <c r="AO660" i="2"/>
  <c r="AP660" i="2" s="1"/>
  <c r="AP661" i="2"/>
  <c r="AO670" i="2"/>
  <c r="AP677" i="2"/>
  <c r="AP685" i="2"/>
  <c r="AP693" i="2"/>
  <c r="AP701" i="2"/>
  <c r="AC781" i="2"/>
  <c r="AD781" i="2" s="1"/>
  <c r="AO832" i="2"/>
  <c r="AP832" i="2" s="1"/>
  <c r="AR836" i="2"/>
  <c r="AO844" i="2"/>
  <c r="AO860" i="2"/>
  <c r="AC889" i="2"/>
  <c r="AC901" i="2"/>
  <c r="AP918" i="2"/>
  <c r="AR918" i="2"/>
  <c r="AO429" i="2"/>
  <c r="AO430" i="2"/>
  <c r="AO437" i="2"/>
  <c r="AD457" i="2"/>
  <c r="AD465" i="2"/>
  <c r="AD473" i="2"/>
  <c r="AD481" i="2"/>
  <c r="AD487" i="2"/>
  <c r="AD491" i="2"/>
  <c r="AD495" i="2"/>
  <c r="AD499" i="2"/>
  <c r="AD503" i="2"/>
  <c r="AD507" i="2"/>
  <c r="AD511" i="2"/>
  <c r="AD515" i="2"/>
  <c r="AD519" i="2"/>
  <c r="AD523" i="2"/>
  <c r="AD527" i="2"/>
  <c r="AP543" i="2"/>
  <c r="AP545" i="2"/>
  <c r="AP547" i="2"/>
  <c r="AP549" i="2"/>
  <c r="AP551" i="2"/>
  <c r="AP553" i="2"/>
  <c r="AP555" i="2"/>
  <c r="AP557" i="2"/>
  <c r="AP559" i="2"/>
  <c r="AP561" i="2"/>
  <c r="AP563" i="2"/>
  <c r="AO564" i="2"/>
  <c r="AC567" i="2"/>
  <c r="AD567" i="2" s="1"/>
  <c r="AC573" i="2"/>
  <c r="AD573" i="2" s="1"/>
  <c r="AO574" i="2"/>
  <c r="AP574" i="2" s="1"/>
  <c r="AC589" i="2"/>
  <c r="AD589" i="2" s="1"/>
  <c r="AO590" i="2"/>
  <c r="AP590" i="2" s="1"/>
  <c r="AO630" i="2"/>
  <c r="AP630" i="2" s="1"/>
  <c r="AP631" i="2"/>
  <c r="AO636" i="2"/>
  <c r="AC639" i="2"/>
  <c r="AD639" i="2" s="1"/>
  <c r="AC641" i="2"/>
  <c r="AC649" i="2"/>
  <c r="AO662" i="2"/>
  <c r="AC809" i="2"/>
  <c r="AD809" i="2" s="1"/>
  <c r="AO810" i="2"/>
  <c r="AP810" i="2" s="1"/>
  <c r="AR826" i="2"/>
  <c r="AP826" i="2"/>
  <c r="AP913" i="2"/>
  <c r="AC915" i="2"/>
  <c r="AD915" i="2" s="1"/>
  <c r="AC922" i="2"/>
  <c r="AC923" i="2"/>
  <c r="AR933" i="2"/>
  <c r="AP933" i="2"/>
  <c r="AR947" i="2"/>
  <c r="AP947" i="2"/>
  <c r="AR951" i="2"/>
  <c r="AP951" i="2"/>
  <c r="AC1000" i="2"/>
  <c r="AD1000" i="2" s="1"/>
  <c r="AC1002" i="2"/>
  <c r="AD1002" i="2" s="1"/>
  <c r="AC779" i="2"/>
  <c r="AD779" i="2" s="1"/>
  <c r="AO780" i="2"/>
  <c r="AC783" i="2"/>
  <c r="AD783" i="2" s="1"/>
  <c r="AO784" i="2"/>
  <c r="AP784" i="2" s="1"/>
  <c r="AC789" i="2"/>
  <c r="AD789" i="2" s="1"/>
  <c r="AC795" i="2"/>
  <c r="AD795" i="2" s="1"/>
  <c r="AO796" i="2"/>
  <c r="AC799" i="2"/>
  <c r="AO800" i="2"/>
  <c r="AP800" i="2" s="1"/>
  <c r="AC805" i="2"/>
  <c r="AD805" i="2" s="1"/>
  <c r="AC811" i="2"/>
  <c r="AD811" i="2" s="1"/>
  <c r="AO812" i="2"/>
  <c r="AO852" i="2"/>
  <c r="AO854" i="2"/>
  <c r="AO856" i="2"/>
  <c r="AP916" i="2"/>
  <c r="AO850" i="2"/>
  <c r="AC885" i="2"/>
  <c r="AD885" i="2" s="1"/>
  <c r="AC891" i="2"/>
  <c r="AC907" i="2"/>
  <c r="AP915" i="2"/>
  <c r="AC916" i="2"/>
  <c r="AD916" i="2" s="1"/>
  <c r="AP919" i="2"/>
  <c r="AC920" i="2"/>
  <c r="AC921" i="2"/>
  <c r="AC928" i="2"/>
  <c r="AC929" i="2"/>
  <c r="AO998" i="2"/>
  <c r="AO1000" i="2"/>
  <c r="AP1000" i="2" s="1"/>
  <c r="AO1002" i="2"/>
  <c r="AP1002" i="2" s="1"/>
  <c r="AC1006" i="2"/>
  <c r="AD1006" i="2" s="1"/>
  <c r="AP8" i="2"/>
  <c r="AR8" i="2"/>
  <c r="AF10" i="2"/>
  <c r="AP12" i="2"/>
  <c r="AR12" i="2"/>
  <c r="AF14" i="2"/>
  <c r="AP16" i="2"/>
  <c r="AR16" i="2"/>
  <c r="AF18" i="2"/>
  <c r="AP20" i="2"/>
  <c r="AR20" i="2"/>
  <c r="AF22" i="2"/>
  <c r="AP24" i="2"/>
  <c r="AR24" i="2"/>
  <c r="AF26" i="2"/>
  <c r="AP28" i="2"/>
  <c r="AR28" i="2"/>
  <c r="AF30" i="2"/>
  <c r="AP32" i="2"/>
  <c r="AR32" i="2"/>
  <c r="AF34" i="2"/>
  <c r="AP36" i="2"/>
  <c r="AR36" i="2"/>
  <c r="AF38" i="2"/>
  <c r="AP40" i="2"/>
  <c r="AR40" i="2"/>
  <c r="AF42" i="2"/>
  <c r="AP44" i="2"/>
  <c r="AR44" i="2"/>
  <c r="AF46" i="2"/>
  <c r="AP48" i="2"/>
  <c r="AR48" i="2"/>
  <c r="AF50" i="2"/>
  <c r="AP52" i="2"/>
  <c r="AR52" i="2"/>
  <c r="AF54" i="2"/>
  <c r="AP56" i="2"/>
  <c r="AR56" i="2"/>
  <c r="AF58" i="2"/>
  <c r="AP60" i="2"/>
  <c r="AR60" i="2"/>
  <c r="AF62" i="2"/>
  <c r="AP64" i="2"/>
  <c r="AR64" i="2"/>
  <c r="AF66" i="2"/>
  <c r="AP68" i="2"/>
  <c r="AR68" i="2"/>
  <c r="AF70" i="2"/>
  <c r="AP72" i="2"/>
  <c r="AR72" i="2"/>
  <c r="AF74" i="2"/>
  <c r="AP76" i="2"/>
  <c r="AR76" i="2"/>
  <c r="AF78" i="2"/>
  <c r="AP80" i="2"/>
  <c r="AR80" i="2"/>
  <c r="AF82" i="2"/>
  <c r="AP84" i="2"/>
  <c r="AR84" i="2"/>
  <c r="AP9" i="2"/>
  <c r="AR9" i="2"/>
  <c r="AF11" i="2"/>
  <c r="AP13" i="2"/>
  <c r="AR13" i="2"/>
  <c r="AF15" i="2"/>
  <c r="AP17" i="2"/>
  <c r="AR17" i="2"/>
  <c r="AF19" i="2"/>
  <c r="AP21" i="2"/>
  <c r="AR21" i="2"/>
  <c r="AF23" i="2"/>
  <c r="AP25" i="2"/>
  <c r="AR25" i="2"/>
  <c r="AF27" i="2"/>
  <c r="AP29" i="2"/>
  <c r="AR29" i="2"/>
  <c r="AF31" i="2"/>
  <c r="AP33" i="2"/>
  <c r="AR33" i="2"/>
  <c r="AF35" i="2"/>
  <c r="AP37" i="2"/>
  <c r="AR37" i="2"/>
  <c r="AF39" i="2"/>
  <c r="AP41" i="2"/>
  <c r="AR41" i="2"/>
  <c r="AF43" i="2"/>
  <c r="AP45" i="2"/>
  <c r="AR45" i="2"/>
  <c r="AF47" i="2"/>
  <c r="AP49" i="2"/>
  <c r="AR49" i="2"/>
  <c r="AF51" i="2"/>
  <c r="AP53" i="2"/>
  <c r="AR53" i="2"/>
  <c r="AF55" i="2"/>
  <c r="AP57" i="2"/>
  <c r="AR57" i="2"/>
  <c r="AF59" i="2"/>
  <c r="AP61" i="2"/>
  <c r="AR61" i="2"/>
  <c r="AF63" i="2"/>
  <c r="AP65" i="2"/>
  <c r="AR65" i="2"/>
  <c r="AF67" i="2"/>
  <c r="AP69" i="2"/>
  <c r="AR69" i="2"/>
  <c r="AF71" i="2"/>
  <c r="AP73" i="2"/>
  <c r="AR73" i="2"/>
  <c r="AF75" i="2"/>
  <c r="AP77" i="2"/>
  <c r="AR77" i="2"/>
  <c r="AF79" i="2"/>
  <c r="AP81" i="2"/>
  <c r="AR81" i="2"/>
  <c r="AF83" i="2"/>
  <c r="AF8" i="2"/>
  <c r="AP10" i="2"/>
  <c r="AR10" i="2"/>
  <c r="AF12" i="2"/>
  <c r="AP14" i="2"/>
  <c r="AR14" i="2"/>
  <c r="AF16" i="2"/>
  <c r="AP18" i="2"/>
  <c r="AR18" i="2"/>
  <c r="AF20" i="2"/>
  <c r="AP22" i="2"/>
  <c r="AR22" i="2"/>
  <c r="AF24" i="2"/>
  <c r="AP26" i="2"/>
  <c r="AR26" i="2"/>
  <c r="AF28" i="2"/>
  <c r="AP30" i="2"/>
  <c r="AR30" i="2"/>
  <c r="AF32" i="2"/>
  <c r="AP34" i="2"/>
  <c r="AR34" i="2"/>
  <c r="AF36" i="2"/>
  <c r="AP38" i="2"/>
  <c r="AR38" i="2"/>
  <c r="AF40" i="2"/>
  <c r="AP42" i="2"/>
  <c r="AR42" i="2"/>
  <c r="AF44" i="2"/>
  <c r="AP46" i="2"/>
  <c r="AR46" i="2"/>
  <c r="AF48" i="2"/>
  <c r="AP50" i="2"/>
  <c r="AR50" i="2"/>
  <c r="AF52" i="2"/>
  <c r="AP54" i="2"/>
  <c r="AR54" i="2"/>
  <c r="AF56" i="2"/>
  <c r="AP58" i="2"/>
  <c r="AR58" i="2"/>
  <c r="AF60" i="2"/>
  <c r="AP62" i="2"/>
  <c r="AR62" i="2"/>
  <c r="AF64" i="2"/>
  <c r="AP66" i="2"/>
  <c r="AR66" i="2"/>
  <c r="AF68" i="2"/>
  <c r="AP70" i="2"/>
  <c r="AR70" i="2"/>
  <c r="AF72" i="2"/>
  <c r="AP74" i="2"/>
  <c r="AR74" i="2"/>
  <c r="AF76" i="2"/>
  <c r="AP78" i="2"/>
  <c r="AR78" i="2"/>
  <c r="AF80" i="2"/>
  <c r="AP82" i="2"/>
  <c r="AR82" i="2"/>
  <c r="AF84" i="2"/>
  <c r="AF9" i="2"/>
  <c r="AP11" i="2"/>
  <c r="AR11" i="2"/>
  <c r="AF13" i="2"/>
  <c r="AP15" i="2"/>
  <c r="AR15" i="2"/>
  <c r="AF17" i="2"/>
  <c r="AP19" i="2"/>
  <c r="AR19" i="2"/>
  <c r="AF21" i="2"/>
  <c r="AP23" i="2"/>
  <c r="AR23" i="2"/>
  <c r="AF25" i="2"/>
  <c r="AP27" i="2"/>
  <c r="AR27" i="2"/>
  <c r="AF29" i="2"/>
  <c r="AP31" i="2"/>
  <c r="AR31" i="2"/>
  <c r="AF33" i="2"/>
  <c r="AP35" i="2"/>
  <c r="AR35" i="2"/>
  <c r="AF37" i="2"/>
  <c r="AP39" i="2"/>
  <c r="AR39" i="2"/>
  <c r="AF41" i="2"/>
  <c r="AP43" i="2"/>
  <c r="AR43" i="2"/>
  <c r="AF45" i="2"/>
  <c r="AP47" i="2"/>
  <c r="AR47" i="2"/>
  <c r="AF49" i="2"/>
  <c r="AP51" i="2"/>
  <c r="AR51" i="2"/>
  <c r="AF53" i="2"/>
  <c r="AP55" i="2"/>
  <c r="AR55" i="2"/>
  <c r="AF57" i="2"/>
  <c r="AP59" i="2"/>
  <c r="AR59" i="2"/>
  <c r="AF61" i="2"/>
  <c r="AP63" i="2"/>
  <c r="AR63" i="2"/>
  <c r="AF65" i="2"/>
  <c r="AP67" i="2"/>
  <c r="AR67" i="2"/>
  <c r="AF69" i="2"/>
  <c r="AP71" i="2"/>
  <c r="AR71" i="2"/>
  <c r="AF73" i="2"/>
  <c r="AP75" i="2"/>
  <c r="AR75" i="2"/>
  <c r="AF77" i="2"/>
  <c r="AP79" i="2"/>
  <c r="AR79" i="2"/>
  <c r="AF81" i="2"/>
  <c r="AP83" i="2"/>
  <c r="AR83" i="2"/>
  <c r="AC8" i="2"/>
  <c r="AD8" i="2" s="1"/>
  <c r="AC9" i="2"/>
  <c r="AD9" i="2" s="1"/>
  <c r="AC10" i="2"/>
  <c r="AD10" i="2" s="1"/>
  <c r="AC11" i="2"/>
  <c r="AD11" i="2" s="1"/>
  <c r="AC12" i="2"/>
  <c r="AD12" i="2" s="1"/>
  <c r="AC13" i="2"/>
  <c r="AD13" i="2" s="1"/>
  <c r="AC14" i="2"/>
  <c r="AD14" i="2" s="1"/>
  <c r="AC15" i="2"/>
  <c r="AD15" i="2" s="1"/>
  <c r="AC16" i="2"/>
  <c r="AD16" i="2" s="1"/>
  <c r="AC17" i="2"/>
  <c r="AD17" i="2" s="1"/>
  <c r="AC18" i="2"/>
  <c r="AD18" i="2" s="1"/>
  <c r="AC19" i="2"/>
  <c r="AD19" i="2" s="1"/>
  <c r="AC20" i="2"/>
  <c r="AD20" i="2" s="1"/>
  <c r="AC21" i="2"/>
  <c r="AD21" i="2" s="1"/>
  <c r="AC22" i="2"/>
  <c r="AD22" i="2" s="1"/>
  <c r="AC23" i="2"/>
  <c r="AD23" i="2" s="1"/>
  <c r="AC24" i="2"/>
  <c r="AD24" i="2" s="1"/>
  <c r="AC25" i="2"/>
  <c r="AD25" i="2" s="1"/>
  <c r="AC26" i="2"/>
  <c r="AD26" i="2" s="1"/>
  <c r="AC27" i="2"/>
  <c r="AD27" i="2" s="1"/>
  <c r="AC28" i="2"/>
  <c r="AD28" i="2" s="1"/>
  <c r="AC29" i="2"/>
  <c r="AD29" i="2" s="1"/>
  <c r="AC30" i="2"/>
  <c r="AD30" i="2" s="1"/>
  <c r="AC31" i="2"/>
  <c r="AD31" i="2" s="1"/>
  <c r="AC32" i="2"/>
  <c r="AD32" i="2" s="1"/>
  <c r="AC33" i="2"/>
  <c r="AD33" i="2" s="1"/>
  <c r="AC34" i="2"/>
  <c r="AD34" i="2" s="1"/>
  <c r="AC35" i="2"/>
  <c r="AD35" i="2" s="1"/>
  <c r="AC36" i="2"/>
  <c r="AD36" i="2" s="1"/>
  <c r="AC37" i="2"/>
  <c r="AD37" i="2" s="1"/>
  <c r="AC38" i="2"/>
  <c r="AD38" i="2" s="1"/>
  <c r="AC39" i="2"/>
  <c r="AD39" i="2" s="1"/>
  <c r="AC40" i="2"/>
  <c r="AD40" i="2" s="1"/>
  <c r="AC41" i="2"/>
  <c r="AD41" i="2" s="1"/>
  <c r="AC42" i="2"/>
  <c r="AD42" i="2" s="1"/>
  <c r="AC43" i="2"/>
  <c r="AD43" i="2" s="1"/>
  <c r="AC44" i="2"/>
  <c r="AD44" i="2" s="1"/>
  <c r="AC45" i="2"/>
  <c r="AD45" i="2" s="1"/>
  <c r="AC46" i="2"/>
  <c r="AD46" i="2" s="1"/>
  <c r="AC47" i="2"/>
  <c r="AD47" i="2" s="1"/>
  <c r="AC48" i="2"/>
  <c r="AD48" i="2" s="1"/>
  <c r="AC49" i="2"/>
  <c r="AD49" i="2" s="1"/>
  <c r="AC50" i="2"/>
  <c r="AD50" i="2" s="1"/>
  <c r="AC51" i="2"/>
  <c r="AD51" i="2" s="1"/>
  <c r="AC52" i="2"/>
  <c r="AD52" i="2" s="1"/>
  <c r="AC53" i="2"/>
  <c r="AD53" i="2" s="1"/>
  <c r="AC54" i="2"/>
  <c r="AD54" i="2" s="1"/>
  <c r="AC55" i="2"/>
  <c r="AD55" i="2" s="1"/>
  <c r="AC56" i="2"/>
  <c r="AD56" i="2" s="1"/>
  <c r="AC57" i="2"/>
  <c r="AD57" i="2" s="1"/>
  <c r="AC58" i="2"/>
  <c r="AD58" i="2" s="1"/>
  <c r="AC59" i="2"/>
  <c r="AD59" i="2" s="1"/>
  <c r="AC60" i="2"/>
  <c r="AD60" i="2" s="1"/>
  <c r="AC61" i="2"/>
  <c r="AD61" i="2" s="1"/>
  <c r="AC62" i="2"/>
  <c r="AD62" i="2" s="1"/>
  <c r="AC63" i="2"/>
  <c r="AD63" i="2" s="1"/>
  <c r="AC64" i="2"/>
  <c r="AD64" i="2" s="1"/>
  <c r="AC65" i="2"/>
  <c r="AD65" i="2" s="1"/>
  <c r="AC66" i="2"/>
  <c r="AD66" i="2" s="1"/>
  <c r="AC67" i="2"/>
  <c r="AD67" i="2" s="1"/>
  <c r="AC68" i="2"/>
  <c r="AD68" i="2" s="1"/>
  <c r="AC69" i="2"/>
  <c r="AD69" i="2" s="1"/>
  <c r="AC70" i="2"/>
  <c r="AD70" i="2" s="1"/>
  <c r="AC71" i="2"/>
  <c r="AD71" i="2" s="1"/>
  <c r="AC72" i="2"/>
  <c r="AD72" i="2" s="1"/>
  <c r="AC73" i="2"/>
  <c r="AD73" i="2" s="1"/>
  <c r="AC74" i="2"/>
  <c r="AD74" i="2" s="1"/>
  <c r="AC75" i="2"/>
  <c r="AD75" i="2" s="1"/>
  <c r="AC76" i="2"/>
  <c r="AD76" i="2" s="1"/>
  <c r="AC77" i="2"/>
  <c r="AD77" i="2" s="1"/>
  <c r="AC78" i="2"/>
  <c r="AD78" i="2" s="1"/>
  <c r="AC79" i="2"/>
  <c r="AD79" i="2" s="1"/>
  <c r="AC80" i="2"/>
  <c r="AD80" i="2" s="1"/>
  <c r="AC81" i="2"/>
  <c r="AD81" i="2" s="1"/>
  <c r="AC82" i="2"/>
  <c r="AD82" i="2" s="1"/>
  <c r="AC83" i="2"/>
  <c r="AD83" i="2" s="1"/>
  <c r="AC84" i="2"/>
  <c r="AD84" i="2" s="1"/>
  <c r="AF86" i="2"/>
  <c r="AF88" i="2"/>
  <c r="AF90" i="2"/>
  <c r="AF92" i="2"/>
  <c r="AF94" i="2"/>
  <c r="AF96" i="2"/>
  <c r="AF98" i="2"/>
  <c r="AF100" i="2"/>
  <c r="AF102" i="2"/>
  <c r="AF104" i="2"/>
  <c r="AF106" i="2"/>
  <c r="AF108" i="2"/>
  <c r="AF110" i="2"/>
  <c r="AF112" i="2"/>
  <c r="AF114" i="2"/>
  <c r="AF116" i="2"/>
  <c r="AF118" i="2"/>
  <c r="AF120" i="2"/>
  <c r="AF122" i="2"/>
  <c r="AF124" i="2"/>
  <c r="AF126" i="2"/>
  <c r="AF128" i="2"/>
  <c r="AF130" i="2"/>
  <c r="AF132" i="2"/>
  <c r="AF134" i="2"/>
  <c r="AF136" i="2"/>
  <c r="AF138" i="2"/>
  <c r="AF140" i="2"/>
  <c r="AF142" i="2"/>
  <c r="AF144" i="2"/>
  <c r="AF146" i="2"/>
  <c r="AF148" i="2"/>
  <c r="AF150" i="2"/>
  <c r="AF152" i="2"/>
  <c r="AF154" i="2"/>
  <c r="AF156" i="2"/>
  <c r="AF158" i="2"/>
  <c r="AF160" i="2"/>
  <c r="AR236" i="2"/>
  <c r="AP236" i="2"/>
  <c r="AF237" i="2"/>
  <c r="AR243" i="2"/>
  <c r="AR244" i="2"/>
  <c r="AP244" i="2"/>
  <c r="AF245" i="2"/>
  <c r="AR251" i="2"/>
  <c r="AR252" i="2"/>
  <c r="AP252" i="2"/>
  <c r="AF253" i="2"/>
  <c r="AR259" i="2"/>
  <c r="AR260" i="2"/>
  <c r="AP260" i="2"/>
  <c r="AF261" i="2"/>
  <c r="AR267" i="2"/>
  <c r="AR268" i="2"/>
  <c r="AP268" i="2"/>
  <c r="AF269" i="2"/>
  <c r="AR275" i="2"/>
  <c r="AR276" i="2"/>
  <c r="AP276" i="2"/>
  <c r="AF277" i="2"/>
  <c r="AR283" i="2"/>
  <c r="AR284" i="2"/>
  <c r="AP284" i="2"/>
  <c r="AF285" i="2"/>
  <c r="AP301" i="2"/>
  <c r="AR301" i="2"/>
  <c r="AP305" i="2"/>
  <c r="AR305" i="2"/>
  <c r="AP309" i="2"/>
  <c r="AR309" i="2"/>
  <c r="AP313" i="2"/>
  <c r="AR313" i="2"/>
  <c r="AP317" i="2"/>
  <c r="AR317" i="2"/>
  <c r="AP321" i="2"/>
  <c r="AR321" i="2"/>
  <c r="AP325" i="2"/>
  <c r="AR325" i="2"/>
  <c r="AP329" i="2"/>
  <c r="AR329" i="2"/>
  <c r="AP333" i="2"/>
  <c r="AR333" i="2"/>
  <c r="AP337" i="2"/>
  <c r="AR337" i="2"/>
  <c r="AP341" i="2"/>
  <c r="AR341" i="2"/>
  <c r="AP345" i="2"/>
  <c r="AR345" i="2"/>
  <c r="AP349" i="2"/>
  <c r="AR349" i="2"/>
  <c r="AP353" i="2"/>
  <c r="AR353" i="2"/>
  <c r="AP357" i="2"/>
  <c r="AR357" i="2"/>
  <c r="AP361" i="2"/>
  <c r="AR361" i="2"/>
  <c r="AP365" i="2"/>
  <c r="AR365" i="2"/>
  <c r="AP369" i="2"/>
  <c r="AR369" i="2"/>
  <c r="AR373" i="2"/>
  <c r="AP373" i="2"/>
  <c r="AD85" i="2"/>
  <c r="AP85" i="2"/>
  <c r="AR86" i="2"/>
  <c r="AD87" i="2"/>
  <c r="AP87" i="2"/>
  <c r="AR88" i="2"/>
  <c r="AD89" i="2"/>
  <c r="AP89" i="2"/>
  <c r="AR90" i="2"/>
  <c r="AD91" i="2"/>
  <c r="AP91" i="2"/>
  <c r="AR92" i="2"/>
  <c r="AD93" i="2"/>
  <c r="AP93" i="2"/>
  <c r="AR94" i="2"/>
  <c r="AD95" i="2"/>
  <c r="AP95" i="2"/>
  <c r="AR96" i="2"/>
  <c r="AD97" i="2"/>
  <c r="AP97" i="2"/>
  <c r="AR98" i="2"/>
  <c r="AD99" i="2"/>
  <c r="AP99" i="2"/>
  <c r="AR100" i="2"/>
  <c r="AD101" i="2"/>
  <c r="AP101" i="2"/>
  <c r="AR102" i="2"/>
  <c r="AD103" i="2"/>
  <c r="AP103" i="2"/>
  <c r="AR104" i="2"/>
  <c r="AD105" i="2"/>
  <c r="AP105" i="2"/>
  <c r="AR106" i="2"/>
  <c r="AD107" i="2"/>
  <c r="AP107" i="2"/>
  <c r="AR108" i="2"/>
  <c r="AD109" i="2"/>
  <c r="AP109" i="2"/>
  <c r="AR110" i="2"/>
  <c r="AD111" i="2"/>
  <c r="AP111" i="2"/>
  <c r="AR112" i="2"/>
  <c r="AD113" i="2"/>
  <c r="AP113" i="2"/>
  <c r="AR114" i="2"/>
  <c r="AD115" i="2"/>
  <c r="AP115" i="2"/>
  <c r="AR116" i="2"/>
  <c r="AD117" i="2"/>
  <c r="AP117" i="2"/>
  <c r="AR118" i="2"/>
  <c r="AD119" i="2"/>
  <c r="AP119" i="2"/>
  <c r="AR120" i="2"/>
  <c r="AD121" i="2"/>
  <c r="AP121" i="2"/>
  <c r="AR122" i="2"/>
  <c r="AD123" i="2"/>
  <c r="AP123" i="2"/>
  <c r="AR124" i="2"/>
  <c r="AD125" i="2"/>
  <c r="AP125" i="2"/>
  <c r="AR126" i="2"/>
  <c r="AD127" i="2"/>
  <c r="AP127" i="2"/>
  <c r="AR128" i="2"/>
  <c r="AD129" i="2"/>
  <c r="AP129" i="2"/>
  <c r="AR130" i="2"/>
  <c r="AD131" i="2"/>
  <c r="AP131" i="2"/>
  <c r="AR132" i="2"/>
  <c r="AD133" i="2"/>
  <c r="AP133" i="2"/>
  <c r="AR134" i="2"/>
  <c r="AD135" i="2"/>
  <c r="AP135" i="2"/>
  <c r="AR136" i="2"/>
  <c r="AD137" i="2"/>
  <c r="AP137" i="2"/>
  <c r="AR138" i="2"/>
  <c r="AD139" i="2"/>
  <c r="AP139" i="2"/>
  <c r="AR140" i="2"/>
  <c r="AD141" i="2"/>
  <c r="AP141" i="2"/>
  <c r="AR142" i="2"/>
  <c r="AD143" i="2"/>
  <c r="AP143" i="2"/>
  <c r="AR144" i="2"/>
  <c r="AD145" i="2"/>
  <c r="AP145" i="2"/>
  <c r="AR146" i="2"/>
  <c r="AD147" i="2"/>
  <c r="AP147" i="2"/>
  <c r="AR148" i="2"/>
  <c r="AD149" i="2"/>
  <c r="AP149" i="2"/>
  <c r="AR150" i="2"/>
  <c r="AD151" i="2"/>
  <c r="AP151" i="2"/>
  <c r="AR152" i="2"/>
  <c r="AD153" i="2"/>
  <c r="AP153" i="2"/>
  <c r="AR154" i="2"/>
  <c r="AD155" i="2"/>
  <c r="AP155" i="2"/>
  <c r="AR156" i="2"/>
  <c r="AD157" i="2"/>
  <c r="AP157" i="2"/>
  <c r="AR158" i="2"/>
  <c r="AD159" i="2"/>
  <c r="AP159" i="2"/>
  <c r="AR160" i="2"/>
  <c r="AD161" i="2"/>
  <c r="AP161" i="2"/>
  <c r="AP162" i="2"/>
  <c r="AP163" i="2"/>
  <c r="AP164" i="2"/>
  <c r="AP165" i="2"/>
  <c r="AP166" i="2"/>
  <c r="AP167" i="2"/>
  <c r="AP168" i="2"/>
  <c r="AP169" i="2"/>
  <c r="AO172" i="2"/>
  <c r="AP172" i="2" s="1"/>
  <c r="AO176" i="2"/>
  <c r="AP176" i="2" s="1"/>
  <c r="AO180" i="2"/>
  <c r="AP180" i="2" s="1"/>
  <c r="AO184" i="2"/>
  <c r="AP184" i="2" s="1"/>
  <c r="AO188" i="2"/>
  <c r="AP188" i="2" s="1"/>
  <c r="AO192" i="2"/>
  <c r="AP192" i="2" s="1"/>
  <c r="AO196" i="2"/>
  <c r="AP196" i="2" s="1"/>
  <c r="AO200" i="2"/>
  <c r="AP200" i="2" s="1"/>
  <c r="AO204" i="2"/>
  <c r="AP204" i="2" s="1"/>
  <c r="AO208" i="2"/>
  <c r="AP208" i="2" s="1"/>
  <c r="AO212" i="2"/>
  <c r="AP212" i="2" s="1"/>
  <c r="AO216" i="2"/>
  <c r="AP216" i="2" s="1"/>
  <c r="AO220" i="2"/>
  <c r="AP220" i="2" s="1"/>
  <c r="AO224" i="2"/>
  <c r="AP224" i="2" s="1"/>
  <c r="AO228" i="2"/>
  <c r="AP228" i="2" s="1"/>
  <c r="AO232" i="2"/>
  <c r="AP232" i="2" s="1"/>
  <c r="AD239" i="2"/>
  <c r="AR241" i="2"/>
  <c r="AR242" i="2"/>
  <c r="AP242" i="2"/>
  <c r="AF243" i="2"/>
  <c r="AD247" i="2"/>
  <c r="AR249" i="2"/>
  <c r="AR250" i="2"/>
  <c r="AP250" i="2"/>
  <c r="AF251" i="2"/>
  <c r="AD255" i="2"/>
  <c r="AR257" i="2"/>
  <c r="AR258" i="2"/>
  <c r="AP258" i="2"/>
  <c r="AF259" i="2"/>
  <c r="AD263" i="2"/>
  <c r="AR265" i="2"/>
  <c r="AR266" i="2"/>
  <c r="AP266" i="2"/>
  <c r="AF267" i="2"/>
  <c r="AD271" i="2"/>
  <c r="AR273" i="2"/>
  <c r="AR274" i="2"/>
  <c r="AP274" i="2"/>
  <c r="AF275" i="2"/>
  <c r="AD279" i="2"/>
  <c r="AR281" i="2"/>
  <c r="AR282" i="2"/>
  <c r="AP282" i="2"/>
  <c r="AF283" i="2"/>
  <c r="AD287" i="2"/>
  <c r="AR289" i="2"/>
  <c r="AR290" i="2"/>
  <c r="AP290" i="2"/>
  <c r="AD293" i="2"/>
  <c r="AR294" i="2"/>
  <c r="AP294" i="2"/>
  <c r="AD297" i="2"/>
  <c r="AP298" i="2"/>
  <c r="AR298" i="2"/>
  <c r="AP302" i="2"/>
  <c r="AR302" i="2"/>
  <c r="AP306" i="2"/>
  <c r="AR306" i="2"/>
  <c r="AP310" i="2"/>
  <c r="AR310" i="2"/>
  <c r="AP314" i="2"/>
  <c r="AR314" i="2"/>
  <c r="AP318" i="2"/>
  <c r="AR318" i="2"/>
  <c r="AP322" i="2"/>
  <c r="AR322" i="2"/>
  <c r="AP326" i="2"/>
  <c r="AR326" i="2"/>
  <c r="AP330" i="2"/>
  <c r="AR330" i="2"/>
  <c r="AP334" i="2"/>
  <c r="AR334" i="2"/>
  <c r="AP338" i="2"/>
  <c r="AR338" i="2"/>
  <c r="AP342" i="2"/>
  <c r="AR342" i="2"/>
  <c r="AP346" i="2"/>
  <c r="AR346" i="2"/>
  <c r="AP350" i="2"/>
  <c r="AR350" i="2"/>
  <c r="AP354" i="2"/>
  <c r="AR354" i="2"/>
  <c r="AP358" i="2"/>
  <c r="AR358" i="2"/>
  <c r="AP362" i="2"/>
  <c r="AR362" i="2"/>
  <c r="AP366" i="2"/>
  <c r="AR366" i="2"/>
  <c r="AP370" i="2"/>
  <c r="AR370" i="2"/>
  <c r="AR239" i="2"/>
  <c r="AR240" i="2"/>
  <c r="AP240" i="2"/>
  <c r="AR247" i="2"/>
  <c r="AR248" i="2"/>
  <c r="AP248" i="2"/>
  <c r="AR255" i="2"/>
  <c r="AR256" i="2"/>
  <c r="AP256" i="2"/>
  <c r="AR263" i="2"/>
  <c r="AR264" i="2"/>
  <c r="AP264" i="2"/>
  <c r="AR271" i="2"/>
  <c r="AR272" i="2"/>
  <c r="AP272" i="2"/>
  <c r="AR279" i="2"/>
  <c r="AR280" i="2"/>
  <c r="AP280" i="2"/>
  <c r="AR287" i="2"/>
  <c r="AR288" i="2"/>
  <c r="AP288" i="2"/>
  <c r="AP299" i="2"/>
  <c r="AR299" i="2"/>
  <c r="AP303" i="2"/>
  <c r="AR303" i="2"/>
  <c r="AP307" i="2"/>
  <c r="AR307" i="2"/>
  <c r="AP311" i="2"/>
  <c r="AR311" i="2"/>
  <c r="AP315" i="2"/>
  <c r="AR315" i="2"/>
  <c r="AP319" i="2"/>
  <c r="AR319" i="2"/>
  <c r="AP323" i="2"/>
  <c r="AR323" i="2"/>
  <c r="AP327" i="2"/>
  <c r="AR327" i="2"/>
  <c r="AP331" i="2"/>
  <c r="AR331" i="2"/>
  <c r="AP335" i="2"/>
  <c r="AR335" i="2"/>
  <c r="AP339" i="2"/>
  <c r="AR339" i="2"/>
  <c r="AP343" i="2"/>
  <c r="AR343" i="2"/>
  <c r="AP347" i="2"/>
  <c r="AR347" i="2"/>
  <c r="AP351" i="2"/>
  <c r="AR351" i="2"/>
  <c r="AP355" i="2"/>
  <c r="AR355" i="2"/>
  <c r="AP359" i="2"/>
  <c r="AR359" i="2"/>
  <c r="AP363" i="2"/>
  <c r="AR363" i="2"/>
  <c r="AP367" i="2"/>
  <c r="AR367" i="2"/>
  <c r="AP371" i="2"/>
  <c r="AR371" i="2"/>
  <c r="AD162" i="2"/>
  <c r="AD163" i="2"/>
  <c r="AD164" i="2"/>
  <c r="AD165" i="2"/>
  <c r="AD166" i="2"/>
  <c r="AD167" i="2"/>
  <c r="AD168" i="2"/>
  <c r="AD169" i="2"/>
  <c r="AO170" i="2"/>
  <c r="AP170" i="2" s="1"/>
  <c r="AO174" i="2"/>
  <c r="AP174" i="2" s="1"/>
  <c r="AO178" i="2"/>
  <c r="AP178" i="2" s="1"/>
  <c r="AO182" i="2"/>
  <c r="AP182" i="2" s="1"/>
  <c r="AO186" i="2"/>
  <c r="AP186" i="2" s="1"/>
  <c r="AO190" i="2"/>
  <c r="AP190" i="2" s="1"/>
  <c r="AO194" i="2"/>
  <c r="AP194" i="2" s="1"/>
  <c r="AO198" i="2"/>
  <c r="AP198" i="2" s="1"/>
  <c r="AO202" i="2"/>
  <c r="AP202" i="2" s="1"/>
  <c r="AO206" i="2"/>
  <c r="AP206" i="2" s="1"/>
  <c r="AO210" i="2"/>
  <c r="AP210" i="2" s="1"/>
  <c r="AO214" i="2"/>
  <c r="AP214" i="2" s="1"/>
  <c r="AO218" i="2"/>
  <c r="AP218" i="2" s="1"/>
  <c r="AO222" i="2"/>
  <c r="AP222" i="2" s="1"/>
  <c r="AO226" i="2"/>
  <c r="AP226" i="2" s="1"/>
  <c r="AO230" i="2"/>
  <c r="AP230" i="2" s="1"/>
  <c r="AO234" i="2"/>
  <c r="AP234" i="2" s="1"/>
  <c r="AR237" i="2"/>
  <c r="AR238" i="2"/>
  <c r="AP238" i="2"/>
  <c r="AR245" i="2"/>
  <c r="AR246" i="2"/>
  <c r="AP246" i="2"/>
  <c r="AR253" i="2"/>
  <c r="AR254" i="2"/>
  <c r="AP254" i="2"/>
  <c r="AR261" i="2"/>
  <c r="AR262" i="2"/>
  <c r="AP262" i="2"/>
  <c r="AR269" i="2"/>
  <c r="AR270" i="2"/>
  <c r="AP270" i="2"/>
  <c r="AR277" i="2"/>
  <c r="AR278" i="2"/>
  <c r="AP278" i="2"/>
  <c r="AR285" i="2"/>
  <c r="AR286" i="2"/>
  <c r="AP286" i="2"/>
  <c r="AR292" i="2"/>
  <c r="AP292" i="2"/>
  <c r="AR296" i="2"/>
  <c r="AP296" i="2"/>
  <c r="AP300" i="2"/>
  <c r="AR300" i="2"/>
  <c r="AP304" i="2"/>
  <c r="AR304" i="2"/>
  <c r="AP308" i="2"/>
  <c r="AR308" i="2"/>
  <c r="AP312" i="2"/>
  <c r="AR312" i="2"/>
  <c r="AP316" i="2"/>
  <c r="AR316" i="2"/>
  <c r="AP320" i="2"/>
  <c r="AR320" i="2"/>
  <c r="AP324" i="2"/>
  <c r="AR324" i="2"/>
  <c r="AP328" i="2"/>
  <c r="AR328" i="2"/>
  <c r="AP332" i="2"/>
  <c r="AR332" i="2"/>
  <c r="AP336" i="2"/>
  <c r="AR336" i="2"/>
  <c r="AP340" i="2"/>
  <c r="AR340" i="2"/>
  <c r="AP344" i="2"/>
  <c r="AR344" i="2"/>
  <c r="AP348" i="2"/>
  <c r="AR348" i="2"/>
  <c r="AP352" i="2"/>
  <c r="AR352" i="2"/>
  <c r="AP356" i="2"/>
  <c r="AR356" i="2"/>
  <c r="AP360" i="2"/>
  <c r="AR360" i="2"/>
  <c r="AP364" i="2"/>
  <c r="AR364" i="2"/>
  <c r="AP368" i="2"/>
  <c r="AR368" i="2"/>
  <c r="AP372" i="2"/>
  <c r="AR372" i="2"/>
  <c r="AF291" i="2"/>
  <c r="AF293" i="2"/>
  <c r="AF295" i="2"/>
  <c r="AF297" i="2"/>
  <c r="AD377" i="2"/>
  <c r="AF377" i="2"/>
  <c r="AD381" i="2"/>
  <c r="AF381" i="2"/>
  <c r="AD385" i="2"/>
  <c r="AF385" i="2"/>
  <c r="AD389" i="2"/>
  <c r="AF389" i="2"/>
  <c r="AD393" i="2"/>
  <c r="AF393" i="2"/>
  <c r="AD397" i="2"/>
  <c r="AF397" i="2"/>
  <c r="AD401" i="2"/>
  <c r="AF401" i="2"/>
  <c r="AD405" i="2"/>
  <c r="AF405" i="2"/>
  <c r="AD409" i="2"/>
  <c r="AF409" i="2"/>
  <c r="AD413" i="2"/>
  <c r="AF413" i="2"/>
  <c r="AD417" i="2"/>
  <c r="AF417" i="2"/>
  <c r="AD421" i="2"/>
  <c r="AF421" i="2"/>
  <c r="AR439" i="2"/>
  <c r="AD441" i="2"/>
  <c r="AF441" i="2"/>
  <c r="AR443" i="2"/>
  <c r="AD445" i="2"/>
  <c r="AF445" i="2"/>
  <c r="AR447" i="2"/>
  <c r="AD449" i="2"/>
  <c r="AF449" i="2"/>
  <c r="AR451" i="2"/>
  <c r="AD453" i="2"/>
  <c r="AF453" i="2"/>
  <c r="AR455" i="2"/>
  <c r="AR459" i="2"/>
  <c r="AR463" i="2"/>
  <c r="AR467" i="2"/>
  <c r="AR471" i="2"/>
  <c r="AR475" i="2"/>
  <c r="AR479" i="2"/>
  <c r="AR483" i="2"/>
  <c r="AR487" i="2"/>
  <c r="AP487" i="2"/>
  <c r="AR491" i="2"/>
  <c r="AP491" i="2"/>
  <c r="AR495" i="2"/>
  <c r="AP495" i="2"/>
  <c r="AR499" i="2"/>
  <c r="AP499" i="2"/>
  <c r="AR503" i="2"/>
  <c r="AP503" i="2"/>
  <c r="AR507" i="2"/>
  <c r="AP507" i="2"/>
  <c r="AR511" i="2"/>
  <c r="AP511" i="2"/>
  <c r="AR515" i="2"/>
  <c r="AP515" i="2"/>
  <c r="AR519" i="2"/>
  <c r="AP519" i="2"/>
  <c r="AR523" i="2"/>
  <c r="AP523" i="2"/>
  <c r="AR527" i="2"/>
  <c r="AP527" i="2"/>
  <c r="AC565" i="2"/>
  <c r="AE565" i="2"/>
  <c r="AF567" i="2"/>
  <c r="AF573" i="2"/>
  <c r="AD574" i="2"/>
  <c r="AF574" i="2"/>
  <c r="AR574" i="2"/>
  <c r="AR575" i="2"/>
  <c r="AP575" i="2"/>
  <c r="AR291" i="2"/>
  <c r="AR293" i="2"/>
  <c r="AR295" i="2"/>
  <c r="AR297" i="2"/>
  <c r="AF374" i="2"/>
  <c r="AQ377" i="2"/>
  <c r="AF378" i="2"/>
  <c r="AQ381" i="2"/>
  <c r="AF382" i="2"/>
  <c r="AQ385" i="2"/>
  <c r="AF386" i="2"/>
  <c r="AQ389" i="2"/>
  <c r="AF390" i="2"/>
  <c r="AQ393" i="2"/>
  <c r="AF394" i="2"/>
  <c r="AQ397" i="2"/>
  <c r="AF398" i="2"/>
  <c r="AQ401" i="2"/>
  <c r="AF402" i="2"/>
  <c r="AQ405" i="2"/>
  <c r="AF406" i="2"/>
  <c r="AR409" i="2"/>
  <c r="AF410" i="2"/>
  <c r="AR413" i="2"/>
  <c r="AF414" i="2"/>
  <c r="AR417" i="2"/>
  <c r="AF418" i="2"/>
  <c r="AR421" i="2"/>
  <c r="AF422" i="2"/>
  <c r="AR531" i="2"/>
  <c r="AR535" i="2"/>
  <c r="AR539" i="2"/>
  <c r="AO171" i="2"/>
  <c r="AP171" i="2" s="1"/>
  <c r="AO173" i="2"/>
  <c r="AP173" i="2" s="1"/>
  <c r="AO175" i="2"/>
  <c r="AP175" i="2" s="1"/>
  <c r="AO177" i="2"/>
  <c r="AP177" i="2" s="1"/>
  <c r="AO179" i="2"/>
  <c r="AP179" i="2" s="1"/>
  <c r="AO181" i="2"/>
  <c r="AP181" i="2" s="1"/>
  <c r="AO183" i="2"/>
  <c r="AP183" i="2" s="1"/>
  <c r="AO185" i="2"/>
  <c r="AP185" i="2" s="1"/>
  <c r="AO187" i="2"/>
  <c r="AP187" i="2" s="1"/>
  <c r="AO189" i="2"/>
  <c r="AP189" i="2" s="1"/>
  <c r="AO191" i="2"/>
  <c r="AP191" i="2" s="1"/>
  <c r="AO193" i="2"/>
  <c r="AP193" i="2" s="1"/>
  <c r="AO195" i="2"/>
  <c r="AP195" i="2" s="1"/>
  <c r="AO197" i="2"/>
  <c r="AP197" i="2" s="1"/>
  <c r="AO199" i="2"/>
  <c r="AP199" i="2" s="1"/>
  <c r="AO201" i="2"/>
  <c r="AP201" i="2" s="1"/>
  <c r="AO203" i="2"/>
  <c r="AP203" i="2" s="1"/>
  <c r="AO205" i="2"/>
  <c r="AP205" i="2" s="1"/>
  <c r="AO207" i="2"/>
  <c r="AP207" i="2" s="1"/>
  <c r="AO209" i="2"/>
  <c r="AP209" i="2" s="1"/>
  <c r="AO211" i="2"/>
  <c r="AP211" i="2" s="1"/>
  <c r="AO213" i="2"/>
  <c r="AP213" i="2" s="1"/>
  <c r="AO215" i="2"/>
  <c r="AP215" i="2" s="1"/>
  <c r="AO217" i="2"/>
  <c r="AP217" i="2" s="1"/>
  <c r="AO219" i="2"/>
  <c r="AP219" i="2" s="1"/>
  <c r="AO221" i="2"/>
  <c r="AP221" i="2" s="1"/>
  <c r="AO223" i="2"/>
  <c r="AP223" i="2" s="1"/>
  <c r="AO225" i="2"/>
  <c r="AP225" i="2" s="1"/>
  <c r="AO227" i="2"/>
  <c r="AP227" i="2" s="1"/>
  <c r="AO229" i="2"/>
  <c r="AP229" i="2" s="1"/>
  <c r="AO231" i="2"/>
  <c r="AP231" i="2" s="1"/>
  <c r="AO233" i="2"/>
  <c r="AP233" i="2" s="1"/>
  <c r="AO235" i="2"/>
  <c r="AP235" i="2" s="1"/>
  <c r="AO237" i="2"/>
  <c r="AP237" i="2" s="1"/>
  <c r="AO239" i="2"/>
  <c r="AP239" i="2" s="1"/>
  <c r="AO241" i="2"/>
  <c r="AP241" i="2" s="1"/>
  <c r="AO243" i="2"/>
  <c r="AP243" i="2" s="1"/>
  <c r="AO245" i="2"/>
  <c r="AP245" i="2" s="1"/>
  <c r="AO247" i="2"/>
  <c r="AP247" i="2" s="1"/>
  <c r="AO249" i="2"/>
  <c r="AP249" i="2" s="1"/>
  <c r="AO251" i="2"/>
  <c r="AP251" i="2" s="1"/>
  <c r="AO253" i="2"/>
  <c r="AP253" i="2" s="1"/>
  <c r="AO255" i="2"/>
  <c r="AP255" i="2" s="1"/>
  <c r="AO257" i="2"/>
  <c r="AP257" i="2" s="1"/>
  <c r="AO259" i="2"/>
  <c r="AP259" i="2" s="1"/>
  <c r="AO261" i="2"/>
  <c r="AP261" i="2" s="1"/>
  <c r="AO263" i="2"/>
  <c r="AP263" i="2" s="1"/>
  <c r="AO265" i="2"/>
  <c r="AP265" i="2" s="1"/>
  <c r="AO267" i="2"/>
  <c r="AP267" i="2" s="1"/>
  <c r="AO269" i="2"/>
  <c r="AP269" i="2" s="1"/>
  <c r="AO271" i="2"/>
  <c r="AP271" i="2" s="1"/>
  <c r="AO273" i="2"/>
  <c r="AP273" i="2" s="1"/>
  <c r="AO275" i="2"/>
  <c r="AP275" i="2" s="1"/>
  <c r="AO277" i="2"/>
  <c r="AP277" i="2" s="1"/>
  <c r="AO279" i="2"/>
  <c r="AP279" i="2" s="1"/>
  <c r="AO281" i="2"/>
  <c r="AP281" i="2" s="1"/>
  <c r="AO283" i="2"/>
  <c r="AP283" i="2" s="1"/>
  <c r="AO285" i="2"/>
  <c r="AP285" i="2" s="1"/>
  <c r="AO287" i="2"/>
  <c r="AP287" i="2" s="1"/>
  <c r="AO289" i="2"/>
  <c r="AP289" i="2" s="1"/>
  <c r="AO291" i="2"/>
  <c r="AP291" i="2" s="1"/>
  <c r="AO293" i="2"/>
  <c r="AP293" i="2" s="1"/>
  <c r="AO295" i="2"/>
  <c r="AP295" i="2" s="1"/>
  <c r="AO297" i="2"/>
  <c r="AP297" i="2" s="1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5" i="2"/>
  <c r="AF375" i="2"/>
  <c r="AE376" i="2"/>
  <c r="AD379" i="2"/>
  <c r="AF379" i="2"/>
  <c r="AE380" i="2"/>
  <c r="AD383" i="2"/>
  <c r="AF383" i="2"/>
  <c r="AE384" i="2"/>
  <c r="AD387" i="2"/>
  <c r="AF387" i="2"/>
  <c r="AE388" i="2"/>
  <c r="AD391" i="2"/>
  <c r="AF391" i="2"/>
  <c r="AE392" i="2"/>
  <c r="AD395" i="2"/>
  <c r="AF395" i="2"/>
  <c r="AE396" i="2"/>
  <c r="AD399" i="2"/>
  <c r="AF399" i="2"/>
  <c r="AE400" i="2"/>
  <c r="AD403" i="2"/>
  <c r="AF403" i="2"/>
  <c r="AE404" i="2"/>
  <c r="AD407" i="2"/>
  <c r="AF407" i="2"/>
  <c r="AE408" i="2"/>
  <c r="AD411" i="2"/>
  <c r="AF411" i="2"/>
  <c r="AE412" i="2"/>
  <c r="AD415" i="2"/>
  <c r="AF415" i="2"/>
  <c r="AE416" i="2"/>
  <c r="AD419" i="2"/>
  <c r="AF419" i="2"/>
  <c r="AE420" i="2"/>
  <c r="AD439" i="2"/>
  <c r="AF439" i="2"/>
  <c r="AR441" i="2"/>
  <c r="AD443" i="2"/>
  <c r="AF443" i="2"/>
  <c r="AR445" i="2"/>
  <c r="AD447" i="2"/>
  <c r="AF447" i="2"/>
  <c r="AR449" i="2"/>
  <c r="AD451" i="2"/>
  <c r="AF451" i="2"/>
  <c r="AR453" i="2"/>
  <c r="AD455" i="2"/>
  <c r="AF455" i="2"/>
  <c r="AR457" i="2"/>
  <c r="AR461" i="2"/>
  <c r="AR465" i="2"/>
  <c r="AR469" i="2"/>
  <c r="AR473" i="2"/>
  <c r="AR477" i="2"/>
  <c r="AR481" i="2"/>
  <c r="AR485" i="2"/>
  <c r="AP485" i="2"/>
  <c r="AR489" i="2"/>
  <c r="AP489" i="2"/>
  <c r="AR493" i="2"/>
  <c r="AP493" i="2"/>
  <c r="AR497" i="2"/>
  <c r="AP497" i="2"/>
  <c r="AR501" i="2"/>
  <c r="AP501" i="2"/>
  <c r="AR505" i="2"/>
  <c r="AP505" i="2"/>
  <c r="AR509" i="2"/>
  <c r="AP509" i="2"/>
  <c r="AR513" i="2"/>
  <c r="AP513" i="2"/>
  <c r="AR517" i="2"/>
  <c r="AP517" i="2"/>
  <c r="AR521" i="2"/>
  <c r="AP521" i="2"/>
  <c r="AR525" i="2"/>
  <c r="AP525" i="2"/>
  <c r="AR375" i="2"/>
  <c r="AP376" i="2"/>
  <c r="AR379" i="2"/>
  <c r="AP380" i="2"/>
  <c r="AR383" i="2"/>
  <c r="AP384" i="2"/>
  <c r="AR387" i="2"/>
  <c r="AP388" i="2"/>
  <c r="AR391" i="2"/>
  <c r="AP392" i="2"/>
  <c r="AR395" i="2"/>
  <c r="AP396" i="2"/>
  <c r="AR399" i="2"/>
  <c r="AP400" i="2"/>
  <c r="AR403" i="2"/>
  <c r="AP404" i="2"/>
  <c r="AQ407" i="2"/>
  <c r="AP408" i="2"/>
  <c r="AQ411" i="2"/>
  <c r="AP412" i="2"/>
  <c r="AQ415" i="2"/>
  <c r="AP416" i="2"/>
  <c r="AQ419" i="2"/>
  <c r="AP420" i="2"/>
  <c r="AR529" i="2"/>
  <c r="AR533" i="2"/>
  <c r="AR537" i="2"/>
  <c r="AE531" i="2"/>
  <c r="AC531" i="2"/>
  <c r="AE533" i="2"/>
  <c r="AC533" i="2"/>
  <c r="AE535" i="2"/>
  <c r="AC535" i="2"/>
  <c r="AE537" i="2"/>
  <c r="AC537" i="2"/>
  <c r="AE539" i="2"/>
  <c r="AC539" i="2"/>
  <c r="AF540" i="2"/>
  <c r="AF542" i="2"/>
  <c r="AF544" i="2"/>
  <c r="AF546" i="2"/>
  <c r="AF548" i="2"/>
  <c r="AF550" i="2"/>
  <c r="AF552" i="2"/>
  <c r="AF554" i="2"/>
  <c r="AF556" i="2"/>
  <c r="AF558" i="2"/>
  <c r="AF560" i="2"/>
  <c r="AF562" i="2"/>
  <c r="AD566" i="2"/>
  <c r="AF566" i="2"/>
  <c r="AO570" i="2"/>
  <c r="AQ570" i="2"/>
  <c r="AQ423" i="2"/>
  <c r="AQ424" i="2"/>
  <c r="AQ425" i="2"/>
  <c r="AQ426" i="2"/>
  <c r="AQ427" i="2"/>
  <c r="AQ428" i="2"/>
  <c r="AQ429" i="2"/>
  <c r="AQ430" i="2"/>
  <c r="AQ431" i="2"/>
  <c r="AQ432" i="2"/>
  <c r="AQ433" i="2"/>
  <c r="AQ434" i="2"/>
  <c r="AQ435" i="2"/>
  <c r="AQ436" i="2"/>
  <c r="AQ437" i="2"/>
  <c r="AR530" i="2"/>
  <c r="AP530" i="2"/>
  <c r="AR532" i="2"/>
  <c r="AP532" i="2"/>
  <c r="AR534" i="2"/>
  <c r="AP534" i="2"/>
  <c r="AR536" i="2"/>
  <c r="AP536" i="2"/>
  <c r="AR538" i="2"/>
  <c r="AP538" i="2"/>
  <c r="AR565" i="2"/>
  <c r="AP565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40" i="2"/>
  <c r="AD442" i="2"/>
  <c r="AD444" i="2"/>
  <c r="AD446" i="2"/>
  <c r="AD448" i="2"/>
  <c r="AD450" i="2"/>
  <c r="AD452" i="2"/>
  <c r="AD454" i="2"/>
  <c r="AD456" i="2"/>
  <c r="AF457" i="2"/>
  <c r="AD458" i="2"/>
  <c r="AF459" i="2"/>
  <c r="AD460" i="2"/>
  <c r="AF461" i="2"/>
  <c r="AD462" i="2"/>
  <c r="AF463" i="2"/>
  <c r="AD464" i="2"/>
  <c r="AF465" i="2"/>
  <c r="AD466" i="2"/>
  <c r="AF467" i="2"/>
  <c r="AD468" i="2"/>
  <c r="AF469" i="2"/>
  <c r="AD470" i="2"/>
  <c r="AF471" i="2"/>
  <c r="AD472" i="2"/>
  <c r="AF473" i="2"/>
  <c r="AD474" i="2"/>
  <c r="AF475" i="2"/>
  <c r="AD476" i="2"/>
  <c r="AF477" i="2"/>
  <c r="AD478" i="2"/>
  <c r="AF479" i="2"/>
  <c r="AD480" i="2"/>
  <c r="AF481" i="2"/>
  <c r="AD482" i="2"/>
  <c r="AF483" i="2"/>
  <c r="AD484" i="2"/>
  <c r="AF485" i="2"/>
  <c r="AD486" i="2"/>
  <c r="AF487" i="2"/>
  <c r="AD488" i="2"/>
  <c r="AF489" i="2"/>
  <c r="AD490" i="2"/>
  <c r="AF491" i="2"/>
  <c r="AD492" i="2"/>
  <c r="AF493" i="2"/>
  <c r="AD494" i="2"/>
  <c r="AF495" i="2"/>
  <c r="AD496" i="2"/>
  <c r="AF497" i="2"/>
  <c r="AD498" i="2"/>
  <c r="AF499" i="2"/>
  <c r="AD500" i="2"/>
  <c r="AF501" i="2"/>
  <c r="AD502" i="2"/>
  <c r="AF503" i="2"/>
  <c r="AD504" i="2"/>
  <c r="AF505" i="2"/>
  <c r="AD506" i="2"/>
  <c r="AF507" i="2"/>
  <c r="AD508" i="2"/>
  <c r="AF509" i="2"/>
  <c r="AD510" i="2"/>
  <c r="AF511" i="2"/>
  <c r="AD512" i="2"/>
  <c r="AF513" i="2"/>
  <c r="AD514" i="2"/>
  <c r="AF515" i="2"/>
  <c r="AD516" i="2"/>
  <c r="AF517" i="2"/>
  <c r="AD518" i="2"/>
  <c r="AF519" i="2"/>
  <c r="AD520" i="2"/>
  <c r="AF521" i="2"/>
  <c r="AD522" i="2"/>
  <c r="AF523" i="2"/>
  <c r="AD524" i="2"/>
  <c r="AF525" i="2"/>
  <c r="AD526" i="2"/>
  <c r="AF527" i="2"/>
  <c r="AD528" i="2"/>
  <c r="AD530" i="2"/>
  <c r="AF530" i="2"/>
  <c r="AD532" i="2"/>
  <c r="AF532" i="2"/>
  <c r="AD534" i="2"/>
  <c r="AF534" i="2"/>
  <c r="AD536" i="2"/>
  <c r="AF536" i="2"/>
  <c r="AD538" i="2"/>
  <c r="AF538" i="2"/>
  <c r="AF541" i="2"/>
  <c r="AF543" i="2"/>
  <c r="AF545" i="2"/>
  <c r="AF547" i="2"/>
  <c r="AF549" i="2"/>
  <c r="AF551" i="2"/>
  <c r="AF553" i="2"/>
  <c r="AF555" i="2"/>
  <c r="AF557" i="2"/>
  <c r="AF559" i="2"/>
  <c r="AF561" i="2"/>
  <c r="AD563" i="2"/>
  <c r="AF563" i="2"/>
  <c r="AO578" i="2"/>
  <c r="AQ578" i="2"/>
  <c r="AD564" i="2"/>
  <c r="AF564" i="2"/>
  <c r="AD568" i="2"/>
  <c r="AF568" i="2"/>
  <c r="AF569" i="2"/>
  <c r="AD570" i="2"/>
  <c r="AF570" i="2"/>
  <c r="AR571" i="2"/>
  <c r="AP571" i="2"/>
  <c r="AF577" i="2"/>
  <c r="AD578" i="2"/>
  <c r="AF578" i="2"/>
  <c r="AR579" i="2"/>
  <c r="AP579" i="2"/>
  <c r="AF585" i="2"/>
  <c r="AD586" i="2"/>
  <c r="AF586" i="2"/>
  <c r="AQ586" i="2"/>
  <c r="AR587" i="2"/>
  <c r="AP587" i="2"/>
  <c r="AF593" i="2"/>
  <c r="AD594" i="2"/>
  <c r="AF594" i="2"/>
  <c r="AQ594" i="2"/>
  <c r="AR595" i="2"/>
  <c r="AP595" i="2"/>
  <c r="AR599" i="2"/>
  <c r="AP599" i="2"/>
  <c r="AR603" i="2"/>
  <c r="AP603" i="2"/>
  <c r="AR607" i="2"/>
  <c r="AP607" i="2"/>
  <c r="AR611" i="2"/>
  <c r="AP611" i="2"/>
  <c r="AR615" i="2"/>
  <c r="AP615" i="2"/>
  <c r="AR619" i="2"/>
  <c r="AP619" i="2"/>
  <c r="AR623" i="2"/>
  <c r="AP623" i="2"/>
  <c r="AR627" i="2"/>
  <c r="AP627" i="2"/>
  <c r="AF637" i="2"/>
  <c r="AO438" i="2"/>
  <c r="AP438" i="2" s="1"/>
  <c r="AO439" i="2"/>
  <c r="AP439" i="2" s="1"/>
  <c r="AO440" i="2"/>
  <c r="AP440" i="2" s="1"/>
  <c r="AO441" i="2"/>
  <c r="AP441" i="2" s="1"/>
  <c r="AO442" i="2"/>
  <c r="AP442" i="2" s="1"/>
  <c r="AO443" i="2"/>
  <c r="AP443" i="2" s="1"/>
  <c r="AO444" i="2"/>
  <c r="AP444" i="2" s="1"/>
  <c r="AO445" i="2"/>
  <c r="AP445" i="2" s="1"/>
  <c r="AO446" i="2"/>
  <c r="AP446" i="2" s="1"/>
  <c r="AO447" i="2"/>
  <c r="AP447" i="2" s="1"/>
  <c r="AO448" i="2"/>
  <c r="AP448" i="2" s="1"/>
  <c r="AO449" i="2"/>
  <c r="AP449" i="2" s="1"/>
  <c r="AO450" i="2"/>
  <c r="AP450" i="2" s="1"/>
  <c r="AO451" i="2"/>
  <c r="AP451" i="2" s="1"/>
  <c r="AO452" i="2"/>
  <c r="AP452" i="2" s="1"/>
  <c r="AO453" i="2"/>
  <c r="AP453" i="2" s="1"/>
  <c r="AO454" i="2"/>
  <c r="AP454" i="2" s="1"/>
  <c r="AO455" i="2"/>
  <c r="AP455" i="2" s="1"/>
  <c r="AO456" i="2"/>
  <c r="AP456" i="2" s="1"/>
  <c r="AO457" i="2"/>
  <c r="AP457" i="2" s="1"/>
  <c r="AO458" i="2"/>
  <c r="AP458" i="2" s="1"/>
  <c r="AO459" i="2"/>
  <c r="AP459" i="2" s="1"/>
  <c r="AO460" i="2"/>
  <c r="AP460" i="2" s="1"/>
  <c r="AO461" i="2"/>
  <c r="AP461" i="2" s="1"/>
  <c r="AO462" i="2"/>
  <c r="AP462" i="2" s="1"/>
  <c r="AO463" i="2"/>
  <c r="AP463" i="2" s="1"/>
  <c r="AO464" i="2"/>
  <c r="AP464" i="2" s="1"/>
  <c r="AO465" i="2"/>
  <c r="AP465" i="2" s="1"/>
  <c r="AO466" i="2"/>
  <c r="AP466" i="2" s="1"/>
  <c r="AO467" i="2"/>
  <c r="AP467" i="2" s="1"/>
  <c r="AO468" i="2"/>
  <c r="AP468" i="2" s="1"/>
  <c r="AO469" i="2"/>
  <c r="AP469" i="2" s="1"/>
  <c r="AO470" i="2"/>
  <c r="AP470" i="2" s="1"/>
  <c r="AO471" i="2"/>
  <c r="AP471" i="2" s="1"/>
  <c r="AO472" i="2"/>
  <c r="AP472" i="2" s="1"/>
  <c r="AO473" i="2"/>
  <c r="AP473" i="2" s="1"/>
  <c r="AO474" i="2"/>
  <c r="AP474" i="2" s="1"/>
  <c r="AO475" i="2"/>
  <c r="AP475" i="2" s="1"/>
  <c r="AO476" i="2"/>
  <c r="AP476" i="2" s="1"/>
  <c r="AO477" i="2"/>
  <c r="AP477" i="2" s="1"/>
  <c r="AO478" i="2"/>
  <c r="AP478" i="2" s="1"/>
  <c r="AO479" i="2"/>
  <c r="AP479" i="2" s="1"/>
  <c r="AO480" i="2"/>
  <c r="AP480" i="2" s="1"/>
  <c r="AO481" i="2"/>
  <c r="AP481" i="2" s="1"/>
  <c r="AO482" i="2"/>
  <c r="AP482" i="2" s="1"/>
  <c r="AO483" i="2"/>
  <c r="AP483" i="2" s="1"/>
  <c r="AO484" i="2"/>
  <c r="AP484" i="2" s="1"/>
  <c r="AO529" i="2"/>
  <c r="AP529" i="2" s="1"/>
  <c r="AO531" i="2"/>
  <c r="AP531" i="2" s="1"/>
  <c r="AO533" i="2"/>
  <c r="AP533" i="2" s="1"/>
  <c r="AO535" i="2"/>
  <c r="AP535" i="2" s="1"/>
  <c r="AO537" i="2"/>
  <c r="AP537" i="2" s="1"/>
  <c r="AO539" i="2"/>
  <c r="AP539" i="2" s="1"/>
  <c r="AC540" i="2"/>
  <c r="AD540" i="2" s="1"/>
  <c r="AC541" i="2"/>
  <c r="AD541" i="2" s="1"/>
  <c r="AC542" i="2"/>
  <c r="AD542" i="2" s="1"/>
  <c r="AC543" i="2"/>
  <c r="AD543" i="2" s="1"/>
  <c r="AC544" i="2"/>
  <c r="AD544" i="2" s="1"/>
  <c r="AC545" i="2"/>
  <c r="AD545" i="2" s="1"/>
  <c r="AC546" i="2"/>
  <c r="AD546" i="2" s="1"/>
  <c r="AC547" i="2"/>
  <c r="AD547" i="2" s="1"/>
  <c r="AC548" i="2"/>
  <c r="AD548" i="2" s="1"/>
  <c r="AC549" i="2"/>
  <c r="AD549" i="2" s="1"/>
  <c r="AC550" i="2"/>
  <c r="AD550" i="2" s="1"/>
  <c r="AC551" i="2"/>
  <c r="AD551" i="2" s="1"/>
  <c r="AC552" i="2"/>
  <c r="AD552" i="2" s="1"/>
  <c r="AC553" i="2"/>
  <c r="AD553" i="2" s="1"/>
  <c r="AC554" i="2"/>
  <c r="AD554" i="2" s="1"/>
  <c r="AC555" i="2"/>
  <c r="AD555" i="2" s="1"/>
  <c r="AC556" i="2"/>
  <c r="AD556" i="2" s="1"/>
  <c r="AC557" i="2"/>
  <c r="AD557" i="2" s="1"/>
  <c r="AC558" i="2"/>
  <c r="AD558" i="2" s="1"/>
  <c r="AC559" i="2"/>
  <c r="AD559" i="2" s="1"/>
  <c r="AC560" i="2"/>
  <c r="AD560" i="2" s="1"/>
  <c r="AC561" i="2"/>
  <c r="AD561" i="2" s="1"/>
  <c r="AC562" i="2"/>
  <c r="AD562" i="2" s="1"/>
  <c r="AQ564" i="2"/>
  <c r="AQ568" i="2"/>
  <c r="AR569" i="2"/>
  <c r="AP569" i="2"/>
  <c r="AF575" i="2"/>
  <c r="AD576" i="2"/>
  <c r="AF576" i="2"/>
  <c r="AQ576" i="2"/>
  <c r="AR577" i="2"/>
  <c r="AP577" i="2"/>
  <c r="AF583" i="2"/>
  <c r="AD584" i="2"/>
  <c r="AF584" i="2"/>
  <c r="AQ584" i="2"/>
  <c r="AR585" i="2"/>
  <c r="AP585" i="2"/>
  <c r="AF591" i="2"/>
  <c r="AD592" i="2"/>
  <c r="AF592" i="2"/>
  <c r="AQ592" i="2"/>
  <c r="AR593" i="2"/>
  <c r="AP593" i="2"/>
  <c r="AR596" i="2"/>
  <c r="AD598" i="2"/>
  <c r="AF598" i="2"/>
  <c r="AR600" i="2"/>
  <c r="AD602" i="2"/>
  <c r="AF602" i="2"/>
  <c r="AR604" i="2"/>
  <c r="AD606" i="2"/>
  <c r="AF606" i="2"/>
  <c r="AR608" i="2"/>
  <c r="AD610" i="2"/>
  <c r="AF610" i="2"/>
  <c r="AR612" i="2"/>
  <c r="AD614" i="2"/>
  <c r="AF614" i="2"/>
  <c r="AR616" i="2"/>
  <c r="AD618" i="2"/>
  <c r="AF618" i="2"/>
  <c r="AR620" i="2"/>
  <c r="AD622" i="2"/>
  <c r="AF622" i="2"/>
  <c r="AR624" i="2"/>
  <c r="AD626" i="2"/>
  <c r="AF626" i="2"/>
  <c r="AF581" i="2"/>
  <c r="AD582" i="2"/>
  <c r="AF582" i="2"/>
  <c r="AR582" i="2"/>
  <c r="AR583" i="2"/>
  <c r="AP583" i="2"/>
  <c r="AF589" i="2"/>
  <c r="AD590" i="2"/>
  <c r="AF590" i="2"/>
  <c r="AR590" i="2"/>
  <c r="AR591" i="2"/>
  <c r="AP591" i="2"/>
  <c r="AR597" i="2"/>
  <c r="AP597" i="2"/>
  <c r="AR601" i="2"/>
  <c r="AP601" i="2"/>
  <c r="AR605" i="2"/>
  <c r="AP605" i="2"/>
  <c r="AR609" i="2"/>
  <c r="AP609" i="2"/>
  <c r="AR613" i="2"/>
  <c r="AP613" i="2"/>
  <c r="AR617" i="2"/>
  <c r="AP617" i="2"/>
  <c r="AR621" i="2"/>
  <c r="AP621" i="2"/>
  <c r="AR625" i="2"/>
  <c r="AP625" i="2"/>
  <c r="AD635" i="2"/>
  <c r="AF635" i="2"/>
  <c r="AP540" i="2"/>
  <c r="AP541" i="2"/>
  <c r="AR566" i="2"/>
  <c r="AF571" i="2"/>
  <c r="AD572" i="2"/>
  <c r="AF572" i="2"/>
  <c r="AR572" i="2"/>
  <c r="AR573" i="2"/>
  <c r="AP573" i="2"/>
  <c r="AF579" i="2"/>
  <c r="AD580" i="2"/>
  <c r="AF580" i="2"/>
  <c r="AR580" i="2"/>
  <c r="AR581" i="2"/>
  <c r="AP581" i="2"/>
  <c r="AF587" i="2"/>
  <c r="AD588" i="2"/>
  <c r="AF588" i="2"/>
  <c r="AR588" i="2"/>
  <c r="AR589" i="2"/>
  <c r="AP589" i="2"/>
  <c r="AF595" i="2"/>
  <c r="AD596" i="2"/>
  <c r="AF596" i="2"/>
  <c r="AR598" i="2"/>
  <c r="AD600" i="2"/>
  <c r="AF600" i="2"/>
  <c r="AR602" i="2"/>
  <c r="AD604" i="2"/>
  <c r="AF604" i="2"/>
  <c r="AR606" i="2"/>
  <c r="AD608" i="2"/>
  <c r="AF608" i="2"/>
  <c r="AR610" i="2"/>
  <c r="AD612" i="2"/>
  <c r="AF612" i="2"/>
  <c r="AR614" i="2"/>
  <c r="AD616" i="2"/>
  <c r="AF616" i="2"/>
  <c r="AR618" i="2"/>
  <c r="AD620" i="2"/>
  <c r="AF620" i="2"/>
  <c r="AR622" i="2"/>
  <c r="AD624" i="2"/>
  <c r="AF624" i="2"/>
  <c r="AR626" i="2"/>
  <c r="AD628" i="2"/>
  <c r="AF628" i="2"/>
  <c r="AF629" i="2"/>
  <c r="AO596" i="2"/>
  <c r="AP596" i="2" s="1"/>
  <c r="AO598" i="2"/>
  <c r="AP598" i="2" s="1"/>
  <c r="AO600" i="2"/>
  <c r="AP600" i="2" s="1"/>
  <c r="AO602" i="2"/>
  <c r="AP602" i="2" s="1"/>
  <c r="AO604" i="2"/>
  <c r="AP604" i="2" s="1"/>
  <c r="AO606" i="2"/>
  <c r="AP606" i="2" s="1"/>
  <c r="AO608" i="2"/>
  <c r="AP608" i="2" s="1"/>
  <c r="AO610" i="2"/>
  <c r="AP610" i="2" s="1"/>
  <c r="AO612" i="2"/>
  <c r="AP612" i="2" s="1"/>
  <c r="AO614" i="2"/>
  <c r="AP614" i="2" s="1"/>
  <c r="AO616" i="2"/>
  <c r="AP616" i="2" s="1"/>
  <c r="AO618" i="2"/>
  <c r="AP618" i="2" s="1"/>
  <c r="AO620" i="2"/>
  <c r="AP620" i="2" s="1"/>
  <c r="AO622" i="2"/>
  <c r="AP622" i="2" s="1"/>
  <c r="AO624" i="2"/>
  <c r="AP624" i="2" s="1"/>
  <c r="AO626" i="2"/>
  <c r="AP626" i="2" s="1"/>
  <c r="AC629" i="2"/>
  <c r="AD629" i="2" s="1"/>
  <c r="AD632" i="2"/>
  <c r="AP633" i="2"/>
  <c r="AQ634" i="2"/>
  <c r="AC637" i="2"/>
  <c r="AD637" i="2" s="1"/>
  <c r="AQ638" i="2"/>
  <c r="AF639" i="2"/>
  <c r="AP639" i="2"/>
  <c r="AQ642" i="2"/>
  <c r="AF643" i="2"/>
  <c r="AP643" i="2"/>
  <c r="AQ646" i="2"/>
  <c r="AF647" i="2"/>
  <c r="AP647" i="2"/>
  <c r="AQ650" i="2"/>
  <c r="AF651" i="2"/>
  <c r="AP651" i="2"/>
  <c r="AD655" i="2"/>
  <c r="AF655" i="2"/>
  <c r="AQ628" i="2"/>
  <c r="AC630" i="2"/>
  <c r="AD630" i="2" s="1"/>
  <c r="AD634" i="2"/>
  <c r="AP635" i="2"/>
  <c r="AQ636" i="2"/>
  <c r="AD640" i="2"/>
  <c r="AF640" i="2"/>
  <c r="AE641" i="2"/>
  <c r="AD644" i="2"/>
  <c r="AF644" i="2"/>
  <c r="AE645" i="2"/>
  <c r="AD648" i="2"/>
  <c r="AF648" i="2"/>
  <c r="AE649" i="2"/>
  <c r="AD652" i="2"/>
  <c r="AF652" i="2"/>
  <c r="AE653" i="2"/>
  <c r="AR655" i="2"/>
  <c r="AP655" i="2"/>
  <c r="AR660" i="2"/>
  <c r="AR663" i="2"/>
  <c r="AP663" i="2"/>
  <c r="AR668" i="2"/>
  <c r="AR671" i="2"/>
  <c r="AP671" i="2"/>
  <c r="AR676" i="2"/>
  <c r="AF681" i="2"/>
  <c r="AP629" i="2"/>
  <c r="AD636" i="2"/>
  <c r="AP637" i="2"/>
  <c r="AR640" i="2"/>
  <c r="AR644" i="2"/>
  <c r="AR648" i="2"/>
  <c r="AP648" i="2"/>
  <c r="AR652" i="2"/>
  <c r="AP653" i="2"/>
  <c r="AR675" i="2"/>
  <c r="AP675" i="2"/>
  <c r="AR683" i="2"/>
  <c r="AP683" i="2"/>
  <c r="AF597" i="2"/>
  <c r="AF599" i="2"/>
  <c r="AF601" i="2"/>
  <c r="AF603" i="2"/>
  <c r="AF605" i="2"/>
  <c r="AF607" i="2"/>
  <c r="AF609" i="2"/>
  <c r="AF611" i="2"/>
  <c r="AF613" i="2"/>
  <c r="AF615" i="2"/>
  <c r="AF617" i="2"/>
  <c r="AF619" i="2"/>
  <c r="AF621" i="2"/>
  <c r="AF623" i="2"/>
  <c r="AF625" i="2"/>
  <c r="AF627" i="2"/>
  <c r="AF631" i="2"/>
  <c r="AD633" i="2"/>
  <c r="AD638" i="2"/>
  <c r="AF638" i="2"/>
  <c r="AD642" i="2"/>
  <c r="AF642" i="2"/>
  <c r="AD646" i="2"/>
  <c r="AF646" i="2"/>
  <c r="AD650" i="2"/>
  <c r="AF650" i="2"/>
  <c r="AR654" i="2"/>
  <c r="AP654" i="2"/>
  <c r="AO656" i="2"/>
  <c r="AQ656" i="2"/>
  <c r="AD659" i="2"/>
  <c r="AF659" i="2"/>
  <c r="AF663" i="2"/>
  <c r="AO664" i="2"/>
  <c r="AQ664" i="2"/>
  <c r="AD667" i="2"/>
  <c r="AF667" i="2"/>
  <c r="AF671" i="2"/>
  <c r="AO672" i="2"/>
  <c r="AQ672" i="2"/>
  <c r="AD654" i="2"/>
  <c r="AF654" i="2"/>
  <c r="AP657" i="2"/>
  <c r="AC661" i="2"/>
  <c r="AD661" i="2" s="1"/>
  <c r="AP665" i="2"/>
  <c r="AC669" i="2"/>
  <c r="AD669" i="2" s="1"/>
  <c r="AP673" i="2"/>
  <c r="AC675" i="2"/>
  <c r="AD675" i="2" s="1"/>
  <c r="AD677" i="2"/>
  <c r="AR680" i="2"/>
  <c r="AP681" i="2"/>
  <c r="AC683" i="2"/>
  <c r="AD683" i="2" s="1"/>
  <c r="AD685" i="2"/>
  <c r="AR688" i="2"/>
  <c r="AP689" i="2"/>
  <c r="AC691" i="2"/>
  <c r="AD691" i="2" s="1"/>
  <c r="AD693" i="2"/>
  <c r="AR696" i="2"/>
  <c r="AP697" i="2"/>
  <c r="AC699" i="2"/>
  <c r="AD699" i="2" s="1"/>
  <c r="AD701" i="2"/>
  <c r="AR704" i="2"/>
  <c r="AP705" i="2"/>
  <c r="AD707" i="2"/>
  <c r="AF707" i="2"/>
  <c r="AD711" i="2"/>
  <c r="AF711" i="2"/>
  <c r="AD715" i="2"/>
  <c r="AF715" i="2"/>
  <c r="AD719" i="2"/>
  <c r="AF719" i="2"/>
  <c r="AD723" i="2"/>
  <c r="AF723" i="2"/>
  <c r="AD729" i="2"/>
  <c r="AF729" i="2"/>
  <c r="AF730" i="2"/>
  <c r="AD737" i="2"/>
  <c r="AF737" i="2"/>
  <c r="AF738" i="2"/>
  <c r="AD745" i="2"/>
  <c r="AF745" i="2"/>
  <c r="AF746" i="2"/>
  <c r="AD753" i="2"/>
  <c r="AF753" i="2"/>
  <c r="AF754" i="2"/>
  <c r="AD761" i="2"/>
  <c r="AF761" i="2"/>
  <c r="AF762" i="2"/>
  <c r="AD769" i="2"/>
  <c r="AF769" i="2"/>
  <c r="AF770" i="2"/>
  <c r="AD777" i="2"/>
  <c r="AF777" i="2"/>
  <c r="AD778" i="2"/>
  <c r="AF778" i="2"/>
  <c r="AR778" i="2"/>
  <c r="AR779" i="2"/>
  <c r="AP779" i="2"/>
  <c r="AF793" i="2"/>
  <c r="AD794" i="2"/>
  <c r="AF794" i="2"/>
  <c r="AR794" i="2"/>
  <c r="AR795" i="2"/>
  <c r="AP795" i="2"/>
  <c r="AF809" i="2"/>
  <c r="AD810" i="2"/>
  <c r="AF810" i="2"/>
  <c r="AR810" i="2"/>
  <c r="AR811" i="2"/>
  <c r="AP811" i="2"/>
  <c r="AF912" i="2"/>
  <c r="AD912" i="2"/>
  <c r="AF913" i="2"/>
  <c r="AF917" i="2"/>
  <c r="AD656" i="2"/>
  <c r="AQ662" i="2"/>
  <c r="AQ670" i="2"/>
  <c r="AQ674" i="2"/>
  <c r="AO674" i="2"/>
  <c r="AD679" i="2"/>
  <c r="AR682" i="2"/>
  <c r="AD687" i="2"/>
  <c r="AR690" i="2"/>
  <c r="AP691" i="2"/>
  <c r="AD695" i="2"/>
  <c r="AR698" i="2"/>
  <c r="AP699" i="2"/>
  <c r="AD703" i="2"/>
  <c r="AD708" i="2"/>
  <c r="AF708" i="2"/>
  <c r="AD712" i="2"/>
  <c r="AF712" i="2"/>
  <c r="AD716" i="2"/>
  <c r="AF716" i="2"/>
  <c r="AD720" i="2"/>
  <c r="AF720" i="2"/>
  <c r="AD727" i="2"/>
  <c r="AF727" i="2"/>
  <c r="AF728" i="2"/>
  <c r="AD735" i="2"/>
  <c r="AF735" i="2"/>
  <c r="AF736" i="2"/>
  <c r="AD743" i="2"/>
  <c r="AF743" i="2"/>
  <c r="AF744" i="2"/>
  <c r="AD751" i="2"/>
  <c r="AF751" i="2"/>
  <c r="AF752" i="2"/>
  <c r="AD759" i="2"/>
  <c r="AF759" i="2"/>
  <c r="AF760" i="2"/>
  <c r="AD767" i="2"/>
  <c r="AF767" i="2"/>
  <c r="AF768" i="2"/>
  <c r="AD775" i="2"/>
  <c r="AF775" i="2"/>
  <c r="AF776" i="2"/>
  <c r="AO790" i="2"/>
  <c r="AQ790" i="2"/>
  <c r="AO806" i="2"/>
  <c r="AQ806" i="2"/>
  <c r="AF817" i="2"/>
  <c r="AF825" i="2"/>
  <c r="AR847" i="2"/>
  <c r="AP847" i="2"/>
  <c r="AF850" i="2"/>
  <c r="AR684" i="2"/>
  <c r="AR692" i="2"/>
  <c r="AR700" i="2"/>
  <c r="AD709" i="2"/>
  <c r="AF709" i="2"/>
  <c r="AD713" i="2"/>
  <c r="AF713" i="2"/>
  <c r="AD717" i="2"/>
  <c r="AF717" i="2"/>
  <c r="AD721" i="2"/>
  <c r="AF721" i="2"/>
  <c r="AD733" i="2"/>
  <c r="AF733" i="2"/>
  <c r="AF734" i="2"/>
  <c r="AD741" i="2"/>
  <c r="AF741" i="2"/>
  <c r="AF742" i="2"/>
  <c r="AD749" i="2"/>
  <c r="AF749" i="2"/>
  <c r="AF750" i="2"/>
  <c r="AD757" i="2"/>
  <c r="AF757" i="2"/>
  <c r="AF758" i="2"/>
  <c r="AD765" i="2"/>
  <c r="AF765" i="2"/>
  <c r="AF766" i="2"/>
  <c r="AD773" i="2"/>
  <c r="AF773" i="2"/>
  <c r="AF774" i="2"/>
  <c r="AF785" i="2"/>
  <c r="AD786" i="2"/>
  <c r="AF786" i="2"/>
  <c r="AR786" i="2"/>
  <c r="AR787" i="2"/>
  <c r="AP787" i="2"/>
  <c r="AF801" i="2"/>
  <c r="AD802" i="2"/>
  <c r="AF802" i="2"/>
  <c r="AR802" i="2"/>
  <c r="AR803" i="2"/>
  <c r="AP803" i="2"/>
  <c r="AR835" i="2"/>
  <c r="AP835" i="2"/>
  <c r="AD657" i="2"/>
  <c r="AR658" i="2"/>
  <c r="AC663" i="2"/>
  <c r="AD663" i="2" s="1"/>
  <c r="AD665" i="2"/>
  <c r="AR666" i="2"/>
  <c r="AC671" i="2"/>
  <c r="AD671" i="2" s="1"/>
  <c r="AD673" i="2"/>
  <c r="AR678" i="2"/>
  <c r="AC681" i="2"/>
  <c r="AD681" i="2" s="1"/>
  <c r="AR686" i="2"/>
  <c r="AC689" i="2"/>
  <c r="AD689" i="2" s="1"/>
  <c r="AR694" i="2"/>
  <c r="AC697" i="2"/>
  <c r="AD697" i="2" s="1"/>
  <c r="AR702" i="2"/>
  <c r="AC705" i="2"/>
  <c r="AD705" i="2" s="1"/>
  <c r="AD710" i="2"/>
  <c r="AF710" i="2"/>
  <c r="AD714" i="2"/>
  <c r="AF714" i="2"/>
  <c r="AD718" i="2"/>
  <c r="AF718" i="2"/>
  <c r="AD722" i="2"/>
  <c r="AF722" i="2"/>
  <c r="AD731" i="2"/>
  <c r="AF731" i="2"/>
  <c r="AF732" i="2"/>
  <c r="AD739" i="2"/>
  <c r="AF739" i="2"/>
  <c r="AF740" i="2"/>
  <c r="AD747" i="2"/>
  <c r="AF747" i="2"/>
  <c r="AF748" i="2"/>
  <c r="AD755" i="2"/>
  <c r="AF755" i="2"/>
  <c r="AF756" i="2"/>
  <c r="AD763" i="2"/>
  <c r="AF763" i="2"/>
  <c r="AF764" i="2"/>
  <c r="AD771" i="2"/>
  <c r="AF771" i="2"/>
  <c r="AF772" i="2"/>
  <c r="AO782" i="2"/>
  <c r="AQ782" i="2"/>
  <c r="AO798" i="2"/>
  <c r="AQ798" i="2"/>
  <c r="AF813" i="2"/>
  <c r="AF821" i="2"/>
  <c r="AF829" i="2"/>
  <c r="AP926" i="2"/>
  <c r="AR926" i="2"/>
  <c r="AF972" i="2"/>
  <c r="AD972" i="2"/>
  <c r="AF1008" i="2"/>
  <c r="AD658" i="2"/>
  <c r="AD660" i="2"/>
  <c r="AD662" i="2"/>
  <c r="AD664" i="2"/>
  <c r="AD666" i="2"/>
  <c r="AD668" i="2"/>
  <c r="AD670" i="2"/>
  <c r="AD672" i="2"/>
  <c r="AD674" i="2"/>
  <c r="AD676" i="2"/>
  <c r="AO676" i="2"/>
  <c r="AP676" i="2" s="1"/>
  <c r="AD678" i="2"/>
  <c r="AO678" i="2"/>
  <c r="AP678" i="2" s="1"/>
  <c r="AD680" i="2"/>
  <c r="AO680" i="2"/>
  <c r="AP680" i="2" s="1"/>
  <c r="AD682" i="2"/>
  <c r="AO682" i="2"/>
  <c r="AP682" i="2" s="1"/>
  <c r="AD684" i="2"/>
  <c r="AO684" i="2"/>
  <c r="AP684" i="2" s="1"/>
  <c r="AD686" i="2"/>
  <c r="AO686" i="2"/>
  <c r="AP686" i="2" s="1"/>
  <c r="AD688" i="2"/>
  <c r="AO688" i="2"/>
  <c r="AP688" i="2" s="1"/>
  <c r="AD690" i="2"/>
  <c r="AO690" i="2"/>
  <c r="AP690" i="2" s="1"/>
  <c r="AD692" i="2"/>
  <c r="AO692" i="2"/>
  <c r="AP692" i="2" s="1"/>
  <c r="AD694" i="2"/>
  <c r="AO694" i="2"/>
  <c r="AP694" i="2" s="1"/>
  <c r="AD696" i="2"/>
  <c r="AO696" i="2"/>
  <c r="AP696" i="2" s="1"/>
  <c r="AD698" i="2"/>
  <c r="AO698" i="2"/>
  <c r="AP698" i="2" s="1"/>
  <c r="AD700" i="2"/>
  <c r="AO700" i="2"/>
  <c r="AP700" i="2" s="1"/>
  <c r="AD702" i="2"/>
  <c r="AO702" i="2"/>
  <c r="AP702" i="2" s="1"/>
  <c r="AD704" i="2"/>
  <c r="AO704" i="2"/>
  <c r="AP704" i="2" s="1"/>
  <c r="AD706" i="2"/>
  <c r="AD724" i="2"/>
  <c r="AD725" i="2"/>
  <c r="AD726" i="2"/>
  <c r="AR727" i="2"/>
  <c r="AP727" i="2"/>
  <c r="AC728" i="2"/>
  <c r="AD728" i="2" s="1"/>
  <c r="AR729" i="2"/>
  <c r="AP729" i="2"/>
  <c r="AC730" i="2"/>
  <c r="AD730" i="2" s="1"/>
  <c r="AR731" i="2"/>
  <c r="AP731" i="2"/>
  <c r="AC732" i="2"/>
  <c r="AD732" i="2" s="1"/>
  <c r="AR733" i="2"/>
  <c r="AP733" i="2"/>
  <c r="AC734" i="2"/>
  <c r="AD734" i="2" s="1"/>
  <c r="AR735" i="2"/>
  <c r="AP735" i="2"/>
  <c r="AC736" i="2"/>
  <c r="AD736" i="2" s="1"/>
  <c r="AR737" i="2"/>
  <c r="AP737" i="2"/>
  <c r="AC738" i="2"/>
  <c r="AD738" i="2" s="1"/>
  <c r="AR739" i="2"/>
  <c r="AP739" i="2"/>
  <c r="AC740" i="2"/>
  <c r="AD740" i="2" s="1"/>
  <c r="AR741" i="2"/>
  <c r="AP741" i="2"/>
  <c r="AC742" i="2"/>
  <c r="AD742" i="2" s="1"/>
  <c r="AR743" i="2"/>
  <c r="AP743" i="2"/>
  <c r="AC744" i="2"/>
  <c r="AD744" i="2" s="1"/>
  <c r="AR745" i="2"/>
  <c r="AP745" i="2"/>
  <c r="AC746" i="2"/>
  <c r="AD746" i="2" s="1"/>
  <c r="AR747" i="2"/>
  <c r="AP747" i="2"/>
  <c r="AC748" i="2"/>
  <c r="AD748" i="2" s="1"/>
  <c r="AR749" i="2"/>
  <c r="AP749" i="2"/>
  <c r="AC750" i="2"/>
  <c r="AD750" i="2" s="1"/>
  <c r="AR751" i="2"/>
  <c r="AP751" i="2"/>
  <c r="AC752" i="2"/>
  <c r="AD752" i="2" s="1"/>
  <c r="AR753" i="2"/>
  <c r="AP753" i="2"/>
  <c r="AC754" i="2"/>
  <c r="AD754" i="2" s="1"/>
  <c r="AR755" i="2"/>
  <c r="AP755" i="2"/>
  <c r="AC756" i="2"/>
  <c r="AD756" i="2" s="1"/>
  <c r="AR757" i="2"/>
  <c r="AP757" i="2"/>
  <c r="AC758" i="2"/>
  <c r="AD758" i="2" s="1"/>
  <c r="AR759" i="2"/>
  <c r="AP759" i="2"/>
  <c r="AC760" i="2"/>
  <c r="AD760" i="2" s="1"/>
  <c r="AR761" i="2"/>
  <c r="AP761" i="2"/>
  <c r="AC762" i="2"/>
  <c r="AD762" i="2" s="1"/>
  <c r="AR763" i="2"/>
  <c r="AP763" i="2"/>
  <c r="AC764" i="2"/>
  <c r="AD764" i="2" s="1"/>
  <c r="AR765" i="2"/>
  <c r="AP765" i="2"/>
  <c r="AC766" i="2"/>
  <c r="AD766" i="2" s="1"/>
  <c r="AR767" i="2"/>
  <c r="AP767" i="2"/>
  <c r="AC768" i="2"/>
  <c r="AD768" i="2" s="1"/>
  <c r="AR769" i="2"/>
  <c r="AP769" i="2"/>
  <c r="AC770" i="2"/>
  <c r="AD770" i="2" s="1"/>
  <c r="AR771" i="2"/>
  <c r="AP771" i="2"/>
  <c r="AC772" i="2"/>
  <c r="AD772" i="2" s="1"/>
  <c r="AR773" i="2"/>
  <c r="AP773" i="2"/>
  <c r="AC774" i="2"/>
  <c r="AD774" i="2" s="1"/>
  <c r="AR775" i="2"/>
  <c r="AP775" i="2"/>
  <c r="AC776" i="2"/>
  <c r="AD776" i="2" s="1"/>
  <c r="AR777" i="2"/>
  <c r="AP777" i="2"/>
  <c r="AF783" i="2"/>
  <c r="AD784" i="2"/>
  <c r="AF784" i="2"/>
  <c r="AR784" i="2"/>
  <c r="AR785" i="2"/>
  <c r="AP785" i="2"/>
  <c r="AF791" i="2"/>
  <c r="AD792" i="2"/>
  <c r="AF792" i="2"/>
  <c r="AR792" i="2"/>
  <c r="AR793" i="2"/>
  <c r="AP793" i="2"/>
  <c r="AD799" i="2"/>
  <c r="AF799" i="2"/>
  <c r="AD800" i="2"/>
  <c r="AF800" i="2"/>
  <c r="AR800" i="2"/>
  <c r="AR801" i="2"/>
  <c r="AP801" i="2"/>
  <c r="AF807" i="2"/>
  <c r="AD808" i="2"/>
  <c r="AF808" i="2"/>
  <c r="AR808" i="2"/>
  <c r="AR809" i="2"/>
  <c r="AP809" i="2"/>
  <c r="AO830" i="2"/>
  <c r="AQ830" i="2"/>
  <c r="AR839" i="2"/>
  <c r="AP839" i="2"/>
  <c r="AF842" i="2"/>
  <c r="AF656" i="2"/>
  <c r="AF658" i="2"/>
  <c r="AF660" i="2"/>
  <c r="AF662" i="2"/>
  <c r="AF664" i="2"/>
  <c r="AF666" i="2"/>
  <c r="AF668" i="2"/>
  <c r="AF670" i="2"/>
  <c r="AF672" i="2"/>
  <c r="AF674" i="2"/>
  <c r="AF676" i="2"/>
  <c r="AF678" i="2"/>
  <c r="AF680" i="2"/>
  <c r="AF682" i="2"/>
  <c r="AF684" i="2"/>
  <c r="AF686" i="2"/>
  <c r="AF688" i="2"/>
  <c r="AF690" i="2"/>
  <c r="AF692" i="2"/>
  <c r="AF694" i="2"/>
  <c r="AF696" i="2"/>
  <c r="AF698" i="2"/>
  <c r="AF700" i="2"/>
  <c r="AF702" i="2"/>
  <c r="AF704" i="2"/>
  <c r="AF706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F724" i="2"/>
  <c r="AP724" i="2"/>
  <c r="AF725" i="2"/>
  <c r="AP725" i="2"/>
  <c r="AF726" i="2"/>
  <c r="AF781" i="2"/>
  <c r="AD782" i="2"/>
  <c r="AF782" i="2"/>
  <c r="AR783" i="2"/>
  <c r="AP783" i="2"/>
  <c r="AF789" i="2"/>
  <c r="AD790" i="2"/>
  <c r="AF790" i="2"/>
  <c r="AR791" i="2"/>
  <c r="AP791" i="2"/>
  <c r="AF797" i="2"/>
  <c r="AD798" i="2"/>
  <c r="AF798" i="2"/>
  <c r="AR799" i="2"/>
  <c r="AP799" i="2"/>
  <c r="AF805" i="2"/>
  <c r="AD806" i="2"/>
  <c r="AF806" i="2"/>
  <c r="AR807" i="2"/>
  <c r="AP807" i="2"/>
  <c r="AO834" i="2"/>
  <c r="AQ834" i="2"/>
  <c r="AR726" i="2"/>
  <c r="AP726" i="2"/>
  <c r="AR728" i="2"/>
  <c r="AP728" i="2"/>
  <c r="AR730" i="2"/>
  <c r="AP730" i="2"/>
  <c r="AR732" i="2"/>
  <c r="AP732" i="2"/>
  <c r="AR734" i="2"/>
  <c r="AP734" i="2"/>
  <c r="AR736" i="2"/>
  <c r="AP736" i="2"/>
  <c r="AR738" i="2"/>
  <c r="AP738" i="2"/>
  <c r="AR740" i="2"/>
  <c r="AP740" i="2"/>
  <c r="AR742" i="2"/>
  <c r="AP742" i="2"/>
  <c r="AR744" i="2"/>
  <c r="AP744" i="2"/>
  <c r="AR746" i="2"/>
  <c r="AP746" i="2"/>
  <c r="AR748" i="2"/>
  <c r="AP748" i="2"/>
  <c r="AR750" i="2"/>
  <c r="AP750" i="2"/>
  <c r="AR752" i="2"/>
  <c r="AP752" i="2"/>
  <c r="AR754" i="2"/>
  <c r="AP754" i="2"/>
  <c r="AR756" i="2"/>
  <c r="AP756" i="2"/>
  <c r="AR758" i="2"/>
  <c r="AP758" i="2"/>
  <c r="AR760" i="2"/>
  <c r="AP760" i="2"/>
  <c r="AR762" i="2"/>
  <c r="AP762" i="2"/>
  <c r="AR764" i="2"/>
  <c r="AP764" i="2"/>
  <c r="AR766" i="2"/>
  <c r="AP766" i="2"/>
  <c r="AR768" i="2"/>
  <c r="AP768" i="2"/>
  <c r="AR770" i="2"/>
  <c r="AP770" i="2"/>
  <c r="AR772" i="2"/>
  <c r="AP772" i="2"/>
  <c r="AR774" i="2"/>
  <c r="AP774" i="2"/>
  <c r="AR776" i="2"/>
  <c r="AP776" i="2"/>
  <c r="AF779" i="2"/>
  <c r="AD780" i="2"/>
  <c r="AF780" i="2"/>
  <c r="AQ780" i="2"/>
  <c r="AR781" i="2"/>
  <c r="AP781" i="2"/>
  <c r="AF787" i="2"/>
  <c r="AD788" i="2"/>
  <c r="AF788" i="2"/>
  <c r="AQ788" i="2"/>
  <c r="AR789" i="2"/>
  <c r="AP789" i="2"/>
  <c r="AF795" i="2"/>
  <c r="AD796" i="2"/>
  <c r="AF796" i="2"/>
  <c r="AQ796" i="2"/>
  <c r="AR797" i="2"/>
  <c r="AP797" i="2"/>
  <c r="AF803" i="2"/>
  <c r="AD804" i="2"/>
  <c r="AF804" i="2"/>
  <c r="AQ804" i="2"/>
  <c r="AR805" i="2"/>
  <c r="AP805" i="2"/>
  <c r="AF811" i="2"/>
  <c r="AD812" i="2"/>
  <c r="AF812" i="2"/>
  <c r="AQ812" i="2"/>
  <c r="AF816" i="2"/>
  <c r="AF820" i="2"/>
  <c r="AF824" i="2"/>
  <c r="AF828" i="2"/>
  <c r="AR831" i="2"/>
  <c r="AP831" i="2"/>
  <c r="AO838" i="2"/>
  <c r="AQ838" i="2"/>
  <c r="AR855" i="2"/>
  <c r="AP855" i="2"/>
  <c r="AF858" i="2"/>
  <c r="AC883" i="2"/>
  <c r="AE883" i="2"/>
  <c r="AD833" i="2"/>
  <c r="AF833" i="2"/>
  <c r="AD837" i="2"/>
  <c r="AF837" i="2"/>
  <c r="AR841" i="2"/>
  <c r="AP841" i="2"/>
  <c r="AC842" i="2"/>
  <c r="AD842" i="2" s="1"/>
  <c r="AR849" i="2"/>
  <c r="AP849" i="2"/>
  <c r="AC850" i="2"/>
  <c r="AD850" i="2" s="1"/>
  <c r="AR857" i="2"/>
  <c r="AP857" i="2"/>
  <c r="AC858" i="2"/>
  <c r="AD858" i="2" s="1"/>
  <c r="AC887" i="2"/>
  <c r="AE887" i="2"/>
  <c r="AF904" i="2"/>
  <c r="AD904" i="2"/>
  <c r="AR906" i="2"/>
  <c r="AC813" i="2"/>
  <c r="AD813" i="2" s="1"/>
  <c r="AC814" i="2"/>
  <c r="AD814" i="2" s="1"/>
  <c r="AC815" i="2"/>
  <c r="AD815" i="2" s="1"/>
  <c r="AC816" i="2"/>
  <c r="AD816" i="2" s="1"/>
  <c r="AC817" i="2"/>
  <c r="AD817" i="2" s="1"/>
  <c r="AC818" i="2"/>
  <c r="AD818" i="2" s="1"/>
  <c r="AC819" i="2"/>
  <c r="AD819" i="2" s="1"/>
  <c r="AC820" i="2"/>
  <c r="AD820" i="2" s="1"/>
  <c r="AC821" i="2"/>
  <c r="AD821" i="2" s="1"/>
  <c r="AC822" i="2"/>
  <c r="AD822" i="2" s="1"/>
  <c r="AC823" i="2"/>
  <c r="AD823" i="2" s="1"/>
  <c r="AC824" i="2"/>
  <c r="AD824" i="2" s="1"/>
  <c r="AC825" i="2"/>
  <c r="AD825" i="2" s="1"/>
  <c r="AC826" i="2"/>
  <c r="AD826" i="2" s="1"/>
  <c r="AC827" i="2"/>
  <c r="AD827" i="2" s="1"/>
  <c r="AC828" i="2"/>
  <c r="AD828" i="2" s="1"/>
  <c r="AC829" i="2"/>
  <c r="AD829" i="2" s="1"/>
  <c r="AC830" i="2"/>
  <c r="AD830" i="2" s="1"/>
  <c r="AR833" i="2"/>
  <c r="AP833" i="2"/>
  <c r="AC834" i="2"/>
  <c r="AD834" i="2" s="1"/>
  <c r="AR837" i="2"/>
  <c r="AP837" i="2"/>
  <c r="AC838" i="2"/>
  <c r="AD838" i="2" s="1"/>
  <c r="AO840" i="2"/>
  <c r="AQ840" i="2"/>
  <c r="AR843" i="2"/>
  <c r="AP843" i="2"/>
  <c r="AC844" i="2"/>
  <c r="AD844" i="2" s="1"/>
  <c r="AD846" i="2"/>
  <c r="AR851" i="2"/>
  <c r="AP851" i="2"/>
  <c r="AC852" i="2"/>
  <c r="AD852" i="2" s="1"/>
  <c r="AD854" i="2"/>
  <c r="AR859" i="2"/>
  <c r="AP859" i="2"/>
  <c r="AC860" i="2"/>
  <c r="AD860" i="2" s="1"/>
  <c r="AF884" i="2"/>
  <c r="AD884" i="2"/>
  <c r="AF896" i="2"/>
  <c r="AD896" i="2"/>
  <c r="AR898" i="2"/>
  <c r="AF830" i="2"/>
  <c r="AD831" i="2"/>
  <c r="AF831" i="2"/>
  <c r="AD832" i="2"/>
  <c r="AF834" i="2"/>
  <c r="AD835" i="2"/>
  <c r="AF835" i="2"/>
  <c r="AD836" i="2"/>
  <c r="AF838" i="2"/>
  <c r="AD839" i="2"/>
  <c r="AF839" i="2"/>
  <c r="AD840" i="2"/>
  <c r="AF844" i="2"/>
  <c r="AR845" i="2"/>
  <c r="AP845" i="2"/>
  <c r="AD848" i="2"/>
  <c r="AF852" i="2"/>
  <c r="AR853" i="2"/>
  <c r="AP853" i="2"/>
  <c r="AD856" i="2"/>
  <c r="AF860" i="2"/>
  <c r="AF888" i="2"/>
  <c r="AD888" i="2"/>
  <c r="AR890" i="2"/>
  <c r="AD841" i="2"/>
  <c r="AQ842" i="2"/>
  <c r="AD843" i="2"/>
  <c r="AQ844" i="2"/>
  <c r="AD845" i="2"/>
  <c r="AQ846" i="2"/>
  <c r="AD847" i="2"/>
  <c r="AQ848" i="2"/>
  <c r="AD849" i="2"/>
  <c r="AQ850" i="2"/>
  <c r="AD851" i="2"/>
  <c r="AQ852" i="2"/>
  <c r="AD853" i="2"/>
  <c r="AQ854" i="2"/>
  <c r="AD855" i="2"/>
  <c r="AQ856" i="2"/>
  <c r="AD857" i="2"/>
  <c r="AQ858" i="2"/>
  <c r="AD859" i="2"/>
  <c r="AQ860" i="2"/>
  <c r="AP885" i="2"/>
  <c r="AR885" i="2"/>
  <c r="AF890" i="2"/>
  <c r="AD890" i="2"/>
  <c r="AO890" i="2"/>
  <c r="AP890" i="2" s="1"/>
  <c r="AF898" i="2"/>
  <c r="AD898" i="2"/>
  <c r="AO898" i="2"/>
  <c r="AP898" i="2" s="1"/>
  <c r="AF906" i="2"/>
  <c r="AD906" i="2"/>
  <c r="AO906" i="2"/>
  <c r="AP906" i="2" s="1"/>
  <c r="AF916" i="2"/>
  <c r="AP920" i="2"/>
  <c r="AR920" i="2"/>
  <c r="AP928" i="2"/>
  <c r="AR928" i="2"/>
  <c r="AR940" i="2"/>
  <c r="AR956" i="2"/>
  <c r="AF841" i="2"/>
  <c r="AF843" i="2"/>
  <c r="AF845" i="2"/>
  <c r="AF847" i="2"/>
  <c r="AF849" i="2"/>
  <c r="AF851" i="2"/>
  <c r="AF853" i="2"/>
  <c r="AF855" i="2"/>
  <c r="AF857" i="2"/>
  <c r="AF859" i="2"/>
  <c r="AD861" i="2"/>
  <c r="AD862" i="2"/>
  <c r="AD863" i="2"/>
  <c r="AD864" i="2"/>
  <c r="AD865" i="2"/>
  <c r="AD866" i="2"/>
  <c r="AD867" i="2"/>
  <c r="AD868" i="2"/>
  <c r="AD869" i="2"/>
  <c r="AD870" i="2"/>
  <c r="AD871" i="2"/>
  <c r="AD872" i="2"/>
  <c r="AD873" i="2"/>
  <c r="AD874" i="2"/>
  <c r="AD875" i="2"/>
  <c r="AD876" i="2"/>
  <c r="AD877" i="2"/>
  <c r="AD878" i="2"/>
  <c r="AD879" i="2"/>
  <c r="AD880" i="2"/>
  <c r="AD881" i="2"/>
  <c r="AF882" i="2"/>
  <c r="AD882" i="2"/>
  <c r="AO882" i="2"/>
  <c r="AP882" i="2" s="1"/>
  <c r="AF886" i="2"/>
  <c r="AD886" i="2"/>
  <c r="AO886" i="2"/>
  <c r="AP886" i="2" s="1"/>
  <c r="AF892" i="2"/>
  <c r="AD892" i="2"/>
  <c r="AO892" i="2"/>
  <c r="AP892" i="2" s="1"/>
  <c r="AP894" i="2"/>
  <c r="AF900" i="2"/>
  <c r="AD900" i="2"/>
  <c r="AO900" i="2"/>
  <c r="AP900" i="2" s="1"/>
  <c r="AP902" i="2"/>
  <c r="AF908" i="2"/>
  <c r="AD908" i="2"/>
  <c r="AO908" i="2"/>
  <c r="AP908" i="2" s="1"/>
  <c r="AP910" i="2"/>
  <c r="AF915" i="2"/>
  <c r="AF919" i="2"/>
  <c r="AP922" i="2"/>
  <c r="AR922" i="2"/>
  <c r="AP930" i="2"/>
  <c r="AR930" i="2"/>
  <c r="AR882" i="2"/>
  <c r="AP883" i="2"/>
  <c r="AR883" i="2"/>
  <c r="AP884" i="2"/>
  <c r="AR886" i="2"/>
  <c r="AP887" i="2"/>
  <c r="AR887" i="2"/>
  <c r="AP888" i="2"/>
  <c r="AR892" i="2"/>
  <c r="AF894" i="2"/>
  <c r="AD894" i="2"/>
  <c r="AP896" i="2"/>
  <c r="AR900" i="2"/>
  <c r="AF902" i="2"/>
  <c r="AD902" i="2"/>
  <c r="AP904" i="2"/>
  <c r="AR908" i="2"/>
  <c r="AF910" i="2"/>
  <c r="AD910" i="2"/>
  <c r="AP912" i="2"/>
  <c r="AF914" i="2"/>
  <c r="AF918" i="2"/>
  <c r="AP924" i="2"/>
  <c r="AR924" i="2"/>
  <c r="AP932" i="2"/>
  <c r="AR932" i="2"/>
  <c r="AR948" i="2"/>
  <c r="AE889" i="2"/>
  <c r="AP889" i="2"/>
  <c r="AE891" i="2"/>
  <c r="AP891" i="2"/>
  <c r="AE893" i="2"/>
  <c r="AP893" i="2"/>
  <c r="AE895" i="2"/>
  <c r="AP895" i="2"/>
  <c r="AE897" i="2"/>
  <c r="AP897" i="2"/>
  <c r="AE899" i="2"/>
  <c r="AP899" i="2"/>
  <c r="AE901" i="2"/>
  <c r="AP901" i="2"/>
  <c r="AE903" i="2"/>
  <c r="AP903" i="2"/>
  <c r="AE905" i="2"/>
  <c r="AP905" i="2"/>
  <c r="AE907" i="2"/>
  <c r="AP907" i="2"/>
  <c r="AE909" i="2"/>
  <c r="AP909" i="2"/>
  <c r="AE911" i="2"/>
  <c r="AP911" i="2"/>
  <c r="AC967" i="2"/>
  <c r="AE967" i="2"/>
  <c r="AR889" i="2"/>
  <c r="AR891" i="2"/>
  <c r="AR893" i="2"/>
  <c r="AR895" i="2"/>
  <c r="AR897" i="2"/>
  <c r="AR899" i="2"/>
  <c r="AR901" i="2"/>
  <c r="AR903" i="2"/>
  <c r="AR905" i="2"/>
  <c r="AR907" i="2"/>
  <c r="AR909" i="2"/>
  <c r="AR911" i="2"/>
  <c r="AP921" i="2"/>
  <c r="AP923" i="2"/>
  <c r="AP925" i="2"/>
  <c r="AP927" i="2"/>
  <c r="AP929" i="2"/>
  <c r="AP931" i="2"/>
  <c r="AC971" i="2"/>
  <c r="AE971" i="2"/>
  <c r="AR934" i="2"/>
  <c r="AR942" i="2"/>
  <c r="AR950" i="2"/>
  <c r="AF968" i="2"/>
  <c r="AD968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O934" i="2"/>
  <c r="AP934" i="2" s="1"/>
  <c r="AO936" i="2"/>
  <c r="AP936" i="2" s="1"/>
  <c r="AO938" i="2"/>
  <c r="AP938" i="2" s="1"/>
  <c r="AO940" i="2"/>
  <c r="AP940" i="2" s="1"/>
  <c r="AO942" i="2"/>
  <c r="AP942" i="2" s="1"/>
  <c r="AO944" i="2"/>
  <c r="AP944" i="2" s="1"/>
  <c r="AO946" i="2"/>
  <c r="AP946" i="2" s="1"/>
  <c r="AO948" i="2"/>
  <c r="AP948" i="2" s="1"/>
  <c r="AO950" i="2"/>
  <c r="AP950" i="2" s="1"/>
  <c r="AO952" i="2"/>
  <c r="AP952" i="2" s="1"/>
  <c r="AO954" i="2"/>
  <c r="AP954" i="2" s="1"/>
  <c r="AO956" i="2"/>
  <c r="AP956" i="2" s="1"/>
  <c r="AP969" i="2"/>
  <c r="AR969" i="2"/>
  <c r="AE973" i="2"/>
  <c r="AC973" i="2"/>
  <c r="AE974" i="2"/>
  <c r="AC974" i="2"/>
  <c r="AE975" i="2"/>
  <c r="AC975" i="2"/>
  <c r="AE976" i="2"/>
  <c r="AC976" i="2"/>
  <c r="AE977" i="2"/>
  <c r="AC977" i="2"/>
  <c r="AE978" i="2"/>
  <c r="AC978" i="2"/>
  <c r="AE979" i="2"/>
  <c r="AC979" i="2"/>
  <c r="AE980" i="2"/>
  <c r="AC980" i="2"/>
  <c r="AE981" i="2"/>
  <c r="AC981" i="2"/>
  <c r="AE982" i="2"/>
  <c r="AC982" i="2"/>
  <c r="AE983" i="2"/>
  <c r="AC983" i="2"/>
  <c r="AE984" i="2"/>
  <c r="AC984" i="2"/>
  <c r="AE985" i="2"/>
  <c r="AC985" i="2"/>
  <c r="AE986" i="2"/>
  <c r="AC986" i="2"/>
  <c r="AE987" i="2"/>
  <c r="AC987" i="2"/>
  <c r="AF988" i="2"/>
  <c r="AF989" i="2"/>
  <c r="AF990" i="2"/>
  <c r="AF991" i="2"/>
  <c r="AF992" i="2"/>
  <c r="AF993" i="2"/>
  <c r="AF994" i="2"/>
  <c r="AF995" i="2"/>
  <c r="AF996" i="2"/>
  <c r="AF997" i="2"/>
  <c r="AF998" i="2"/>
  <c r="AF1006" i="2"/>
  <c r="AC1007" i="2"/>
  <c r="AE1007" i="2"/>
  <c r="AD934" i="2"/>
  <c r="AD936" i="2"/>
  <c r="AD938" i="2"/>
  <c r="AD940" i="2"/>
  <c r="AD942" i="2"/>
  <c r="AD944" i="2"/>
  <c r="AD946" i="2"/>
  <c r="AD948" i="2"/>
  <c r="AD950" i="2"/>
  <c r="AD952" i="2"/>
  <c r="AD954" i="2"/>
  <c r="AD956" i="2"/>
  <c r="AO957" i="2"/>
  <c r="AP957" i="2" s="1"/>
  <c r="AO958" i="2"/>
  <c r="AP958" i="2" s="1"/>
  <c r="AO959" i="2"/>
  <c r="AP959" i="2" s="1"/>
  <c r="AO960" i="2"/>
  <c r="AP960" i="2" s="1"/>
  <c r="AO961" i="2"/>
  <c r="AP961" i="2" s="1"/>
  <c r="AO962" i="2"/>
  <c r="AP962" i="2" s="1"/>
  <c r="AO963" i="2"/>
  <c r="AP963" i="2" s="1"/>
  <c r="AO964" i="2"/>
  <c r="AP964" i="2" s="1"/>
  <c r="AO965" i="2"/>
  <c r="AP965" i="2" s="1"/>
  <c r="AO966" i="2"/>
  <c r="AP966" i="2" s="1"/>
  <c r="AF970" i="2"/>
  <c r="AD970" i="2"/>
  <c r="AO970" i="2"/>
  <c r="AP970" i="2" s="1"/>
  <c r="AD1004" i="2"/>
  <c r="AF1004" i="2"/>
  <c r="AC1005" i="2"/>
  <c r="AE1005" i="2"/>
  <c r="AP967" i="2"/>
  <c r="AR967" i="2"/>
  <c r="AP968" i="2"/>
  <c r="AP971" i="2"/>
  <c r="AR971" i="2"/>
  <c r="AR972" i="2"/>
  <c r="AP972" i="2"/>
  <c r="AQ973" i="2"/>
  <c r="AO973" i="2"/>
  <c r="AQ974" i="2"/>
  <c r="AO974" i="2"/>
  <c r="AQ975" i="2"/>
  <c r="AO975" i="2"/>
  <c r="AQ976" i="2"/>
  <c r="AO976" i="2"/>
  <c r="AQ977" i="2"/>
  <c r="AO977" i="2"/>
  <c r="AQ978" i="2"/>
  <c r="AO978" i="2"/>
  <c r="AQ979" i="2"/>
  <c r="AO979" i="2"/>
  <c r="AQ980" i="2"/>
  <c r="AO980" i="2"/>
  <c r="AQ981" i="2"/>
  <c r="AO981" i="2"/>
  <c r="AQ982" i="2"/>
  <c r="AO982" i="2"/>
  <c r="AQ983" i="2"/>
  <c r="AO983" i="2"/>
  <c r="AQ984" i="2"/>
  <c r="AO984" i="2"/>
  <c r="AQ985" i="2"/>
  <c r="AO985" i="2"/>
  <c r="AQ986" i="2"/>
  <c r="AO986" i="2"/>
  <c r="AR987" i="2"/>
  <c r="AR988" i="2"/>
  <c r="AR989" i="2"/>
  <c r="AR990" i="2"/>
  <c r="AR991" i="2"/>
  <c r="AR992" i="2"/>
  <c r="AR993" i="2"/>
  <c r="AR994" i="2"/>
  <c r="AR995" i="2"/>
  <c r="AR996" i="2"/>
  <c r="AR997" i="2"/>
  <c r="AO987" i="2"/>
  <c r="AP987" i="2" s="1"/>
  <c r="AC988" i="2"/>
  <c r="AD988" i="2" s="1"/>
  <c r="AO988" i="2"/>
  <c r="AP988" i="2" s="1"/>
  <c r="AC989" i="2"/>
  <c r="AD989" i="2" s="1"/>
  <c r="AO989" i="2"/>
  <c r="AP989" i="2" s="1"/>
  <c r="AC990" i="2"/>
  <c r="AD990" i="2" s="1"/>
  <c r="AO990" i="2"/>
  <c r="AP990" i="2" s="1"/>
  <c r="AC991" i="2"/>
  <c r="AD991" i="2" s="1"/>
  <c r="AO991" i="2"/>
  <c r="AP991" i="2" s="1"/>
  <c r="AC992" i="2"/>
  <c r="AD992" i="2" s="1"/>
  <c r="AO992" i="2"/>
  <c r="AP992" i="2" s="1"/>
  <c r="AC993" i="2"/>
  <c r="AD993" i="2" s="1"/>
  <c r="AO993" i="2"/>
  <c r="AP993" i="2" s="1"/>
  <c r="AC994" i="2"/>
  <c r="AD994" i="2" s="1"/>
  <c r="AO994" i="2"/>
  <c r="AP994" i="2" s="1"/>
  <c r="AC995" i="2"/>
  <c r="AD995" i="2" s="1"/>
  <c r="AO995" i="2"/>
  <c r="AP995" i="2" s="1"/>
  <c r="AC996" i="2"/>
  <c r="AD996" i="2" s="1"/>
  <c r="AO996" i="2"/>
  <c r="AP996" i="2" s="1"/>
  <c r="AC997" i="2"/>
  <c r="AD997" i="2" s="1"/>
  <c r="AO997" i="2"/>
  <c r="AP997" i="2" s="1"/>
  <c r="AC998" i="2"/>
  <c r="AD998" i="2" s="1"/>
  <c r="AR1004" i="2"/>
  <c r="AP1004" i="2"/>
  <c r="AR1006" i="2"/>
  <c r="AP1006" i="2"/>
  <c r="AR1008" i="2"/>
  <c r="AP1008" i="2"/>
  <c r="AR998" i="2"/>
  <c r="AP998" i="2"/>
  <c r="AF999" i="2"/>
  <c r="AR999" i="2"/>
  <c r="AF1000" i="2"/>
  <c r="AR1000" i="2"/>
  <c r="AF1001" i="2"/>
  <c r="AR1001" i="2"/>
  <c r="AF1002" i="2"/>
  <c r="AR1002" i="2"/>
  <c r="AF1003" i="2"/>
  <c r="AR1003" i="2"/>
  <c r="AP1003" i="2"/>
  <c r="AR1005" i="2"/>
  <c r="AP1005" i="2"/>
  <c r="AR1007" i="2"/>
  <c r="AP1007" i="2"/>
  <c r="AR981" i="2" l="1"/>
  <c r="AP981" i="2"/>
  <c r="AD1007" i="2"/>
  <c r="AF1007" i="2"/>
  <c r="AF932" i="2"/>
  <c r="AD932" i="2"/>
  <c r="AF928" i="2"/>
  <c r="AD928" i="2"/>
  <c r="AF924" i="2"/>
  <c r="AD924" i="2"/>
  <c r="AF920" i="2"/>
  <c r="AD920" i="2"/>
  <c r="AF883" i="2"/>
  <c r="AD883" i="2"/>
  <c r="AR796" i="2"/>
  <c r="AP796" i="2"/>
  <c r="AR798" i="2"/>
  <c r="AP798" i="2"/>
  <c r="AR806" i="2"/>
  <c r="AP806" i="2"/>
  <c r="AR672" i="2"/>
  <c r="AP672" i="2"/>
  <c r="AR656" i="2"/>
  <c r="AP656" i="2"/>
  <c r="AD653" i="2"/>
  <c r="AF653" i="2"/>
  <c r="AR636" i="2"/>
  <c r="AP636" i="2"/>
  <c r="AR642" i="2"/>
  <c r="AP642" i="2"/>
  <c r="AR568" i="2"/>
  <c r="AP568" i="2"/>
  <c r="AR436" i="2"/>
  <c r="AP436" i="2"/>
  <c r="AR432" i="2"/>
  <c r="AP432" i="2"/>
  <c r="AR428" i="2"/>
  <c r="AP428" i="2"/>
  <c r="AR424" i="2"/>
  <c r="AP424" i="2"/>
  <c r="AD420" i="2"/>
  <c r="AF420" i="2"/>
  <c r="AD404" i="2"/>
  <c r="AF404" i="2"/>
  <c r="AD388" i="2"/>
  <c r="AF388" i="2"/>
  <c r="AR401" i="2"/>
  <c r="AP401" i="2"/>
  <c r="AR393" i="2"/>
  <c r="AP393" i="2"/>
  <c r="AR385" i="2"/>
  <c r="AP385" i="2"/>
  <c r="AR377" i="2"/>
  <c r="AP377" i="2"/>
  <c r="AD565" i="2"/>
  <c r="AF565" i="2"/>
  <c r="AR986" i="2"/>
  <c r="AP986" i="2"/>
  <c r="AR984" i="2"/>
  <c r="AP984" i="2"/>
  <c r="AR982" i="2"/>
  <c r="AP982" i="2"/>
  <c r="AR980" i="2"/>
  <c r="AP980" i="2"/>
  <c r="AR978" i="2"/>
  <c r="AP978" i="2"/>
  <c r="AR976" i="2"/>
  <c r="AP976" i="2"/>
  <c r="AR974" i="2"/>
  <c r="AP974" i="2"/>
  <c r="AD986" i="2"/>
  <c r="AF986" i="2"/>
  <c r="AD984" i="2"/>
  <c r="AF984" i="2"/>
  <c r="AD982" i="2"/>
  <c r="AF982" i="2"/>
  <c r="AD980" i="2"/>
  <c r="AF980" i="2"/>
  <c r="AD978" i="2"/>
  <c r="AF978" i="2"/>
  <c r="AD976" i="2"/>
  <c r="AF976" i="2"/>
  <c r="AD974" i="2"/>
  <c r="AF974" i="2"/>
  <c r="AF931" i="2"/>
  <c r="AD931" i="2"/>
  <c r="AF927" i="2"/>
  <c r="AD927" i="2"/>
  <c r="AF923" i="2"/>
  <c r="AD923" i="2"/>
  <c r="AF967" i="2"/>
  <c r="AD967" i="2"/>
  <c r="AF909" i="2"/>
  <c r="AD909" i="2"/>
  <c r="AF905" i="2"/>
  <c r="AD905" i="2"/>
  <c r="AF901" i="2"/>
  <c r="AD901" i="2"/>
  <c r="AF897" i="2"/>
  <c r="AD897" i="2"/>
  <c r="AF893" i="2"/>
  <c r="AD893" i="2"/>
  <c r="AF889" i="2"/>
  <c r="AD889" i="2"/>
  <c r="AR858" i="2"/>
  <c r="AP858" i="2"/>
  <c r="AR854" i="2"/>
  <c r="AP854" i="2"/>
  <c r="AR850" i="2"/>
  <c r="AP850" i="2"/>
  <c r="AR846" i="2"/>
  <c r="AP846" i="2"/>
  <c r="AR842" i="2"/>
  <c r="AP842" i="2"/>
  <c r="AR840" i="2"/>
  <c r="AP840" i="2"/>
  <c r="AR804" i="2"/>
  <c r="AP804" i="2"/>
  <c r="AR674" i="2"/>
  <c r="AP674" i="2"/>
  <c r="AD641" i="2"/>
  <c r="AF641" i="2"/>
  <c r="AR628" i="2"/>
  <c r="AP628" i="2"/>
  <c r="AR646" i="2"/>
  <c r="AP646" i="2"/>
  <c r="AR634" i="2"/>
  <c r="AP634" i="2"/>
  <c r="AR576" i="2"/>
  <c r="AP576" i="2"/>
  <c r="AR564" i="2"/>
  <c r="AP564" i="2"/>
  <c r="AR586" i="2"/>
  <c r="AP586" i="2"/>
  <c r="AR435" i="2"/>
  <c r="AP435" i="2"/>
  <c r="AR431" i="2"/>
  <c r="AP431" i="2"/>
  <c r="AR427" i="2"/>
  <c r="AP427" i="2"/>
  <c r="AR423" i="2"/>
  <c r="AP423" i="2"/>
  <c r="AD537" i="2"/>
  <c r="AF537" i="2"/>
  <c r="AD533" i="2"/>
  <c r="AF533" i="2"/>
  <c r="AR415" i="2"/>
  <c r="AP415" i="2"/>
  <c r="AR407" i="2"/>
  <c r="AP407" i="2"/>
  <c r="AD408" i="2"/>
  <c r="AF408" i="2"/>
  <c r="AD392" i="2"/>
  <c r="AF392" i="2"/>
  <c r="AD376" i="2"/>
  <c r="AF376" i="2"/>
  <c r="AF930" i="2"/>
  <c r="AD930" i="2"/>
  <c r="AF926" i="2"/>
  <c r="AD926" i="2"/>
  <c r="AF922" i="2"/>
  <c r="AD922" i="2"/>
  <c r="AF971" i="2"/>
  <c r="AD971" i="2"/>
  <c r="AR838" i="2"/>
  <c r="AP838" i="2"/>
  <c r="AR812" i="2"/>
  <c r="AP812" i="2"/>
  <c r="AR780" i="2"/>
  <c r="AP780" i="2"/>
  <c r="AR830" i="2"/>
  <c r="AP830" i="2"/>
  <c r="AR782" i="2"/>
  <c r="AP782" i="2"/>
  <c r="AR790" i="2"/>
  <c r="AP790" i="2"/>
  <c r="AR670" i="2"/>
  <c r="AP670" i="2"/>
  <c r="AR664" i="2"/>
  <c r="AP664" i="2"/>
  <c r="AD645" i="2"/>
  <c r="AF645" i="2"/>
  <c r="AR650" i="2"/>
  <c r="AP650" i="2"/>
  <c r="AR584" i="2"/>
  <c r="AP584" i="2"/>
  <c r="AR594" i="2"/>
  <c r="AP594" i="2"/>
  <c r="AR578" i="2"/>
  <c r="AP578" i="2"/>
  <c r="AR434" i="2"/>
  <c r="AP434" i="2"/>
  <c r="AR430" i="2"/>
  <c r="AP430" i="2"/>
  <c r="AR426" i="2"/>
  <c r="AP426" i="2"/>
  <c r="AR570" i="2"/>
  <c r="AP570" i="2"/>
  <c r="AD412" i="2"/>
  <c r="AF412" i="2"/>
  <c r="AD396" i="2"/>
  <c r="AF396" i="2"/>
  <c r="AD380" i="2"/>
  <c r="AF380" i="2"/>
  <c r="AR405" i="2"/>
  <c r="AP405" i="2"/>
  <c r="AR397" i="2"/>
  <c r="AP397" i="2"/>
  <c r="AR389" i="2"/>
  <c r="AP389" i="2"/>
  <c r="AR381" i="2"/>
  <c r="AP381" i="2"/>
  <c r="AR985" i="2"/>
  <c r="AP985" i="2"/>
  <c r="AR983" i="2"/>
  <c r="AP983" i="2"/>
  <c r="AR979" i="2"/>
  <c r="AP979" i="2"/>
  <c r="AR977" i="2"/>
  <c r="AP977" i="2"/>
  <c r="AR975" i="2"/>
  <c r="AP975" i="2"/>
  <c r="AR973" i="2"/>
  <c r="AP973" i="2"/>
  <c r="AD1005" i="2"/>
  <c r="AF1005" i="2"/>
  <c r="AD987" i="2"/>
  <c r="AF987" i="2"/>
  <c r="AD985" i="2"/>
  <c r="AF985" i="2"/>
  <c r="AD983" i="2"/>
  <c r="AF983" i="2"/>
  <c r="AD981" i="2"/>
  <c r="AF981" i="2"/>
  <c r="AD979" i="2"/>
  <c r="AF979" i="2"/>
  <c r="AD977" i="2"/>
  <c r="AF977" i="2"/>
  <c r="AD975" i="2"/>
  <c r="AF975" i="2"/>
  <c r="AD973" i="2"/>
  <c r="AF973" i="2"/>
  <c r="AF929" i="2"/>
  <c r="AD929" i="2"/>
  <c r="AF925" i="2"/>
  <c r="AD925" i="2"/>
  <c r="AF921" i="2"/>
  <c r="AD921" i="2"/>
  <c r="AF911" i="2"/>
  <c r="AD911" i="2"/>
  <c r="AF907" i="2"/>
  <c r="AD907" i="2"/>
  <c r="AF903" i="2"/>
  <c r="AD903" i="2"/>
  <c r="AF899" i="2"/>
  <c r="AD899" i="2"/>
  <c r="AF895" i="2"/>
  <c r="AD895" i="2"/>
  <c r="AF891" i="2"/>
  <c r="AD891" i="2"/>
  <c r="AR860" i="2"/>
  <c r="AP860" i="2"/>
  <c r="AR856" i="2"/>
  <c r="AP856" i="2"/>
  <c r="AR852" i="2"/>
  <c r="AP852" i="2"/>
  <c r="AR848" i="2"/>
  <c r="AP848" i="2"/>
  <c r="AR844" i="2"/>
  <c r="AP844" i="2"/>
  <c r="AF887" i="2"/>
  <c r="AD887" i="2"/>
  <c r="AR788" i="2"/>
  <c r="AP788" i="2"/>
  <c r="AR834" i="2"/>
  <c r="AP834" i="2"/>
  <c r="AR662" i="2"/>
  <c r="AP662" i="2"/>
  <c r="AD649" i="2"/>
  <c r="AF649" i="2"/>
  <c r="AR638" i="2"/>
  <c r="AP638" i="2"/>
  <c r="AR592" i="2"/>
  <c r="AP592" i="2"/>
  <c r="AR437" i="2"/>
  <c r="AP437" i="2"/>
  <c r="AR433" i="2"/>
  <c r="AP433" i="2"/>
  <c r="AR429" i="2"/>
  <c r="AP429" i="2"/>
  <c r="AR425" i="2"/>
  <c r="AP425" i="2"/>
  <c r="AD539" i="2"/>
  <c r="AF539" i="2"/>
  <c r="AD535" i="2"/>
  <c r="AF535" i="2"/>
  <c r="AD531" i="2"/>
  <c r="AF531" i="2"/>
  <c r="AR419" i="2"/>
  <c r="AP419" i="2"/>
  <c r="AR411" i="2"/>
  <c r="AP411" i="2"/>
  <c r="AD416" i="2"/>
  <c r="AF416" i="2"/>
  <c r="AD400" i="2"/>
  <c r="AF400" i="2"/>
  <c r="AD384" i="2"/>
  <c r="AF384" i="2"/>
  <c r="E42" i="13" l="1"/>
  <c r="E43" i="13"/>
  <c r="C40" i="13" l="1"/>
  <c r="D50" i="13"/>
  <c r="B3" i="12" l="1"/>
  <c r="B2" i="12"/>
  <c r="B3" i="5"/>
  <c r="B2" i="5"/>
  <c r="B1" i="5"/>
  <c r="C4" i="13" l="1"/>
  <c r="B4" i="12"/>
  <c r="B9" i="13"/>
  <c r="C3" i="13"/>
  <c r="I53" i="13" l="1"/>
  <c r="BR6" i="2" s="1"/>
  <c r="D18" i="13"/>
  <c r="B10" i="13"/>
  <c r="B11" i="13" s="1"/>
  <c r="C2" i="13"/>
  <c r="B12" i="13" l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E30" i="12" l="1"/>
  <c r="D30" i="12"/>
  <c r="C30" i="12"/>
  <c r="B30" i="12"/>
  <c r="E29" i="12"/>
  <c r="D29" i="12"/>
  <c r="C29" i="12"/>
  <c r="B29" i="12"/>
  <c r="E28" i="12"/>
  <c r="D28" i="12"/>
  <c r="C28" i="12"/>
  <c r="B28" i="12"/>
  <c r="E27" i="12"/>
  <c r="D27" i="12"/>
  <c r="C27" i="12"/>
  <c r="B27" i="12"/>
  <c r="E26" i="12"/>
  <c r="D26" i="12"/>
  <c r="C26" i="12"/>
  <c r="B26" i="12"/>
  <c r="E25" i="12"/>
  <c r="D25" i="12"/>
  <c r="C25" i="12"/>
  <c r="B25" i="12"/>
  <c r="E24" i="12"/>
  <c r="D24" i="12"/>
  <c r="C24" i="12"/>
  <c r="B24" i="12"/>
  <c r="F24" i="12" s="1"/>
  <c r="E23" i="12"/>
  <c r="D23" i="12"/>
  <c r="C23" i="12"/>
  <c r="B23" i="12"/>
  <c r="F23" i="12" s="1"/>
  <c r="E22" i="12"/>
  <c r="D22" i="12"/>
  <c r="C22" i="12"/>
  <c r="B22" i="12"/>
  <c r="E21" i="12"/>
  <c r="D21" i="12"/>
  <c r="C21" i="12"/>
  <c r="B21" i="12"/>
  <c r="F21" i="12" s="1"/>
  <c r="E20" i="12"/>
  <c r="D20" i="12"/>
  <c r="C20" i="12"/>
  <c r="B20" i="12"/>
  <c r="F20" i="12" s="1"/>
  <c r="E19" i="12"/>
  <c r="D19" i="12"/>
  <c r="C19" i="12"/>
  <c r="B19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4" i="12"/>
  <c r="D14" i="12"/>
  <c r="C14" i="12"/>
  <c r="B14" i="12"/>
  <c r="F14" i="12" s="1"/>
  <c r="E13" i="12"/>
  <c r="D13" i="12"/>
  <c r="C13" i="12"/>
  <c r="B13" i="12"/>
  <c r="F13" i="12" s="1"/>
  <c r="H17" i="12" l="1"/>
  <c r="H19" i="12"/>
  <c r="H22" i="12"/>
  <c r="H16" i="12"/>
  <c r="H18" i="12"/>
  <c r="H26" i="12"/>
  <c r="H27" i="12"/>
  <c r="H29" i="12"/>
  <c r="H30" i="12"/>
  <c r="F15" i="12"/>
  <c r="H28" i="12"/>
  <c r="H25" i="12"/>
  <c r="F16" i="12"/>
  <c r="F17" i="12"/>
  <c r="F18" i="12"/>
  <c r="F19" i="12"/>
  <c r="F22" i="12"/>
  <c r="F25" i="12"/>
  <c r="F26" i="12"/>
  <c r="F27" i="12"/>
  <c r="F28" i="12"/>
  <c r="F29" i="12"/>
  <c r="F30" i="12"/>
  <c r="H13" i="12"/>
  <c r="H14" i="12"/>
  <c r="H15" i="12"/>
  <c r="H20" i="12"/>
  <c r="H21" i="12"/>
  <c r="H23" i="12"/>
  <c r="H24" i="12"/>
  <c r="K8" i="12"/>
  <c r="B24" i="2" l="1"/>
  <c r="BJ57" i="12" l="1"/>
  <c r="BJ58" i="12" s="1"/>
  <c r="BJ59" i="12" s="1"/>
  <c r="R50" i="13" l="1"/>
  <c r="R51" i="13" s="1"/>
  <c r="R53" i="13" s="1"/>
  <c r="R54" i="13" s="1"/>
  <c r="R55" i="13" s="1"/>
  <c r="R56" i="13" s="1"/>
  <c r="R57" i="13" s="1"/>
  <c r="BK58" i="12" l="1"/>
  <c r="BK59" i="12" s="1"/>
  <c r="D46" i="2" l="1"/>
  <c r="D45" i="2"/>
  <c r="N58" i="2" l="1"/>
  <c r="K58" i="2"/>
  <c r="BM66" i="12" l="1"/>
  <c r="BM69" i="12" s="1"/>
  <c r="BN66" i="12"/>
  <c r="BN68" i="12" s="1"/>
  <c r="BO66" i="12"/>
  <c r="BO68" i="12" s="1"/>
  <c r="BP66" i="12"/>
  <c r="BP69" i="12" s="1"/>
  <c r="BQ66" i="12"/>
  <c r="BQ68" i="12" s="1"/>
  <c r="BR66" i="12"/>
  <c r="BR68" i="12" s="1"/>
  <c r="BS66" i="12"/>
  <c r="BS69" i="12" s="1"/>
  <c r="BT66" i="12"/>
  <c r="BT67" i="12" s="1"/>
  <c r="BU66" i="12"/>
  <c r="BU67" i="12" s="1"/>
  <c r="BV66" i="12"/>
  <c r="BV68" i="12" s="1"/>
  <c r="BW66" i="12"/>
  <c r="BW67" i="12" s="1"/>
  <c r="BX66" i="12"/>
  <c r="BX70" i="12" s="1"/>
  <c r="BY66" i="12"/>
  <c r="BY68" i="12" s="1"/>
  <c r="BZ66" i="12"/>
  <c r="BZ68" i="12" s="1"/>
  <c r="CA66" i="12"/>
  <c r="CA68" i="12" s="1"/>
  <c r="CB66" i="12"/>
  <c r="CB67" i="12" s="1"/>
  <c r="CC66" i="12"/>
  <c r="CC70" i="12" s="1"/>
  <c r="CD66" i="12"/>
  <c r="CD68" i="12" s="1"/>
  <c r="CE66" i="12"/>
  <c r="CE69" i="12" s="1"/>
  <c r="CF66" i="12"/>
  <c r="CF67" i="12" s="1"/>
  <c r="CG66" i="12"/>
  <c r="CG68" i="12" s="1"/>
  <c r="CH66" i="12"/>
  <c r="CH68" i="12" s="1"/>
  <c r="CI66" i="12"/>
  <c r="CI69" i="12" s="1"/>
  <c r="CJ66" i="12"/>
  <c r="CJ67" i="12" s="1"/>
  <c r="CK66" i="12"/>
  <c r="CK67" i="12" s="1"/>
  <c r="CL66" i="12"/>
  <c r="CL68" i="12" s="1"/>
  <c r="CM66" i="12"/>
  <c r="CN66" i="12"/>
  <c r="CN67" i="12" s="1"/>
  <c r="CO66" i="12"/>
  <c r="CO69" i="12" s="1"/>
  <c r="CP66" i="12"/>
  <c r="CP68" i="12" s="1"/>
  <c r="CQ66" i="12"/>
  <c r="CQ68" i="12" s="1"/>
  <c r="CR66" i="12"/>
  <c r="CR67" i="12" s="1"/>
  <c r="CS66" i="12"/>
  <c r="CS68" i="12" s="1"/>
  <c r="CT66" i="12"/>
  <c r="CT68" i="12" s="1"/>
  <c r="CU66" i="12"/>
  <c r="CU69" i="12" s="1"/>
  <c r="CV66" i="12"/>
  <c r="CV67" i="12" s="1"/>
  <c r="CW66" i="12"/>
  <c r="CW69" i="12" s="1"/>
  <c r="CX66" i="12"/>
  <c r="CX68" i="12" s="1"/>
  <c r="CY66" i="12"/>
  <c r="CZ66" i="12"/>
  <c r="CZ67" i="12" s="1"/>
  <c r="DA66" i="12"/>
  <c r="DA67" i="12" s="1"/>
  <c r="DB66" i="12"/>
  <c r="DB68" i="12" s="1"/>
  <c r="DC66" i="12"/>
  <c r="DD66" i="12"/>
  <c r="DD67" i="12" s="1"/>
  <c r="DE66" i="12"/>
  <c r="DE68" i="12" s="1"/>
  <c r="DF66" i="12"/>
  <c r="DF68" i="12" s="1"/>
  <c r="DG66" i="12"/>
  <c r="DG70" i="12" s="1"/>
  <c r="DH66" i="12"/>
  <c r="DH67" i="12" s="1"/>
  <c r="DI66" i="12"/>
  <c r="DI70" i="12" s="1"/>
  <c r="DJ66" i="12"/>
  <c r="DJ68" i="12" s="1"/>
  <c r="DK66" i="12"/>
  <c r="DK67" i="12" s="1"/>
  <c r="DL66" i="12"/>
  <c r="DL67" i="12" s="1"/>
  <c r="DM66" i="12"/>
  <c r="DM69" i="12" s="1"/>
  <c r="DN66" i="12"/>
  <c r="DN68" i="12" s="1"/>
  <c r="DO66" i="12"/>
  <c r="DO70" i="12" s="1"/>
  <c r="DP66" i="12"/>
  <c r="DP67" i="12" s="1"/>
  <c r="DQ66" i="12"/>
  <c r="DQ67" i="12" s="1"/>
  <c r="DR66" i="12"/>
  <c r="DR68" i="12" s="1"/>
  <c r="DS66" i="12"/>
  <c r="DS70" i="12" s="1"/>
  <c r="DT66" i="12"/>
  <c r="DT69" i="12" s="1"/>
  <c r="DU66" i="12"/>
  <c r="DU68" i="12" s="1"/>
  <c r="DV66" i="12"/>
  <c r="DV68" i="12" s="1"/>
  <c r="DW66" i="12"/>
  <c r="DW67" i="12" s="1"/>
  <c r="DX66" i="12"/>
  <c r="DX69" i="12" s="1"/>
  <c r="DY66" i="12"/>
  <c r="DY67" i="12" s="1"/>
  <c r="DZ66" i="12"/>
  <c r="DZ68" i="12" s="1"/>
  <c r="EA66" i="12"/>
  <c r="EA69" i="12" s="1"/>
  <c r="EB66" i="12"/>
  <c r="EB69" i="12" s="1"/>
  <c r="EC66" i="12"/>
  <c r="EC69" i="12" s="1"/>
  <c r="ED66" i="12"/>
  <c r="ED68" i="12" s="1"/>
  <c r="EE66" i="12"/>
  <c r="EE70" i="12" s="1"/>
  <c r="EF66" i="12"/>
  <c r="EF69" i="12" s="1"/>
  <c r="EG66" i="12"/>
  <c r="EG67" i="12" s="1"/>
  <c r="EH66" i="12"/>
  <c r="EH68" i="12" s="1"/>
  <c r="EI66" i="12"/>
  <c r="EI67" i="12" s="1"/>
  <c r="EJ66" i="12"/>
  <c r="EJ69" i="12" s="1"/>
  <c r="EK66" i="12"/>
  <c r="EK68" i="12" s="1"/>
  <c r="EL66" i="12"/>
  <c r="EL68" i="12" s="1"/>
  <c r="EM66" i="12"/>
  <c r="EM67" i="12" s="1"/>
  <c r="EN66" i="12"/>
  <c r="EN69" i="12" s="1"/>
  <c r="EO66" i="12"/>
  <c r="EO68" i="12" s="1"/>
  <c r="EP66" i="12"/>
  <c r="EP68" i="12" s="1"/>
  <c r="EQ66" i="12"/>
  <c r="EQ69" i="12" s="1"/>
  <c r="ER66" i="12"/>
  <c r="ER69" i="12" s="1"/>
  <c r="ES66" i="12"/>
  <c r="ES69" i="12" s="1"/>
  <c r="ET66" i="12"/>
  <c r="ET68" i="12" s="1"/>
  <c r="EU66" i="12"/>
  <c r="EU69" i="12" s="1"/>
  <c r="EV66" i="12"/>
  <c r="EV69" i="12" s="1"/>
  <c r="BQ67" i="12"/>
  <c r="O66" i="12"/>
  <c r="O67" i="12" s="1"/>
  <c r="P66" i="12"/>
  <c r="P67" i="12" s="1"/>
  <c r="Q66" i="12"/>
  <c r="Q70" i="12" s="1"/>
  <c r="R66" i="12"/>
  <c r="R67" i="12" s="1"/>
  <c r="S66" i="12"/>
  <c r="T66" i="12"/>
  <c r="T68" i="12" s="1"/>
  <c r="U66" i="12"/>
  <c r="U67" i="12" s="1"/>
  <c r="V66" i="12"/>
  <c r="V67" i="12" s="1"/>
  <c r="W66" i="12"/>
  <c r="W69" i="12" s="1"/>
  <c r="X66" i="12"/>
  <c r="X69" i="12" s="1"/>
  <c r="Y66" i="12"/>
  <c r="Y69" i="12" s="1"/>
  <c r="Z66" i="12"/>
  <c r="Z67" i="12" s="1"/>
  <c r="AA66" i="12"/>
  <c r="AA67" i="12" s="1"/>
  <c r="AB66" i="12"/>
  <c r="AB67" i="12" s="1"/>
  <c r="AC66" i="12"/>
  <c r="AC69" i="12" s="1"/>
  <c r="AD66" i="12"/>
  <c r="AE66" i="12"/>
  <c r="AE67" i="12" s="1"/>
  <c r="AF66" i="12"/>
  <c r="AF67" i="12" s="1"/>
  <c r="AG66" i="12"/>
  <c r="AG67" i="12" s="1"/>
  <c r="AH66" i="12"/>
  <c r="AH67" i="12" s="1"/>
  <c r="AI66" i="12"/>
  <c r="AJ66" i="12"/>
  <c r="AJ68" i="12" s="1"/>
  <c r="AK66" i="12"/>
  <c r="AK69" i="12" s="1"/>
  <c r="AL66" i="12"/>
  <c r="AL67" i="12" s="1"/>
  <c r="AM66" i="12"/>
  <c r="AM69" i="12" s="1"/>
  <c r="AN66" i="12"/>
  <c r="AN69" i="12" s="1"/>
  <c r="AO66" i="12"/>
  <c r="AO67" i="12" s="1"/>
  <c r="AP66" i="12"/>
  <c r="AP67" i="12" s="1"/>
  <c r="AQ66" i="12"/>
  <c r="AQ67" i="12" s="1"/>
  <c r="AR66" i="12"/>
  <c r="AR67" i="12" s="1"/>
  <c r="AS66" i="12"/>
  <c r="AS69" i="12" s="1"/>
  <c r="AT66" i="12"/>
  <c r="AU66" i="12"/>
  <c r="AU67" i="12" s="1"/>
  <c r="AV66" i="12"/>
  <c r="AV67" i="12" s="1"/>
  <c r="AW66" i="12"/>
  <c r="AW68" i="12" s="1"/>
  <c r="AX66" i="12"/>
  <c r="AX67" i="12" s="1"/>
  <c r="AY66" i="12"/>
  <c r="AZ66" i="12"/>
  <c r="AZ68" i="12" s="1"/>
  <c r="BA66" i="12"/>
  <c r="BA68" i="12" s="1"/>
  <c r="BB66" i="12"/>
  <c r="BB67" i="12" s="1"/>
  <c r="BC66" i="12"/>
  <c r="BC69" i="12" s="1"/>
  <c r="BD66" i="12"/>
  <c r="BD69" i="12" s="1"/>
  <c r="BE66" i="12"/>
  <c r="BE69" i="12" s="1"/>
  <c r="BF66" i="12"/>
  <c r="BF67" i="12" s="1"/>
  <c r="BG66" i="12"/>
  <c r="BG67" i="12" s="1"/>
  <c r="BH66" i="12"/>
  <c r="BH67" i="12" s="1"/>
  <c r="BI66" i="12"/>
  <c r="BJ66" i="12"/>
  <c r="BJ67" i="12" s="1"/>
  <c r="BK66" i="12"/>
  <c r="BK67" i="12" s="1"/>
  <c r="X67" i="12"/>
  <c r="AC67" i="12"/>
  <c r="BL66" i="12"/>
  <c r="BL70" i="12" s="1"/>
  <c r="EG68" i="12" l="1"/>
  <c r="CN68" i="12"/>
  <c r="AF69" i="12"/>
  <c r="BY70" i="12"/>
  <c r="X68" i="12"/>
  <c r="DY69" i="12"/>
  <c r="AZ67" i="12"/>
  <c r="EG70" i="12"/>
  <c r="DI69" i="12"/>
  <c r="CC68" i="12"/>
  <c r="BH69" i="12"/>
  <c r="DE70" i="12"/>
  <c r="BQ69" i="12"/>
  <c r="CW67" i="12"/>
  <c r="AQ69" i="12"/>
  <c r="DQ68" i="12"/>
  <c r="EC67" i="12"/>
  <c r="CO70" i="12"/>
  <c r="CS69" i="12"/>
  <c r="CO68" i="12"/>
  <c r="DM67" i="12"/>
  <c r="AM68" i="12"/>
  <c r="AM70" i="12"/>
  <c r="AA69" i="12"/>
  <c r="DT70" i="12"/>
  <c r="EO69" i="12"/>
  <c r="CC69" i="12"/>
  <c r="DD68" i="12"/>
  <c r="ES67" i="12"/>
  <c r="CG67" i="12"/>
  <c r="ES70" i="12"/>
  <c r="EO70" i="12"/>
  <c r="DQ70" i="12"/>
  <c r="CK70" i="12"/>
  <c r="EK69" i="12"/>
  <c r="DE69" i="12"/>
  <c r="BY69" i="12"/>
  <c r="EC68" i="12"/>
  <c r="EO67" i="12"/>
  <c r="DI67" i="12"/>
  <c r="CC67" i="12"/>
  <c r="EN70" i="12"/>
  <c r="DY70" i="12"/>
  <c r="DM70" i="12"/>
  <c r="CW70" i="12"/>
  <c r="CG70" i="12"/>
  <c r="BQ70" i="12"/>
  <c r="EG69" i="12"/>
  <c r="DQ69" i="12"/>
  <c r="DA69" i="12"/>
  <c r="CK69" i="12"/>
  <c r="BX69" i="12"/>
  <c r="DY68" i="12"/>
  <c r="DI68" i="12"/>
  <c r="CW68" i="12"/>
  <c r="CK68" i="12"/>
  <c r="BU68" i="12"/>
  <c r="EK67" i="12"/>
  <c r="DU67" i="12"/>
  <c r="DE67" i="12"/>
  <c r="CO67" i="12"/>
  <c r="BY67" i="12"/>
  <c r="V70" i="12"/>
  <c r="EC70" i="12"/>
  <c r="DA70" i="12"/>
  <c r="BU70" i="12"/>
  <c r="DU69" i="12"/>
  <c r="ES68" i="12"/>
  <c r="DM68" i="12"/>
  <c r="DA68" i="12"/>
  <c r="CS67" i="12"/>
  <c r="EK70" i="12"/>
  <c r="DU70" i="12"/>
  <c r="CS70" i="12"/>
  <c r="CG69" i="12"/>
  <c r="BU69" i="12"/>
  <c r="AG70" i="12"/>
  <c r="AC68" i="12"/>
  <c r="CV68" i="12"/>
  <c r="AU70" i="12"/>
  <c r="EV70" i="12"/>
  <c r="DL70" i="12"/>
  <c r="CN69" i="12"/>
  <c r="CF68" i="12"/>
  <c r="BX67" i="12"/>
  <c r="AS70" i="12"/>
  <c r="U70" i="12"/>
  <c r="AS68" i="12"/>
  <c r="BA67" i="12"/>
  <c r="DO69" i="12"/>
  <c r="CU68" i="12"/>
  <c r="AK70" i="12"/>
  <c r="EM70" i="12"/>
  <c r="DW69" i="12"/>
  <c r="EV68" i="12"/>
  <c r="BG69" i="12"/>
  <c r="EQ67" i="12"/>
  <c r="EF70" i="12"/>
  <c r="DX70" i="12"/>
  <c r="CV70" i="12"/>
  <c r="CF70" i="12"/>
  <c r="BP70" i="12"/>
  <c r="DD69" i="12"/>
  <c r="EB68" i="12"/>
  <c r="BE70" i="12"/>
  <c r="AL70" i="12"/>
  <c r="Z70" i="12"/>
  <c r="AW69" i="12"/>
  <c r="BE68" i="12"/>
  <c r="AG68" i="12"/>
  <c r="BE67" i="12"/>
  <c r="EJ70" i="12"/>
  <c r="EB70" i="12"/>
  <c r="CZ70" i="12"/>
  <c r="CR70" i="12"/>
  <c r="CJ70" i="12"/>
  <c r="CB70" i="12"/>
  <c r="BT70" i="12"/>
  <c r="DP69" i="12"/>
  <c r="DH69" i="12"/>
  <c r="CZ69" i="12"/>
  <c r="EF68" i="12"/>
  <c r="DW68" i="12"/>
  <c r="DP68" i="12"/>
  <c r="BX68" i="12"/>
  <c r="BP68" i="12"/>
  <c r="BP67" i="12"/>
  <c r="DD70" i="12"/>
  <c r="CN70" i="12"/>
  <c r="EJ68" i="12"/>
  <c r="DT68" i="12"/>
  <c r="DL68" i="12"/>
  <c r="BT68" i="12"/>
  <c r="AC70" i="12"/>
  <c r="R70" i="12"/>
  <c r="AG69" i="12"/>
  <c r="U69" i="12"/>
  <c r="U68" i="12"/>
  <c r="AS67" i="12"/>
  <c r="ER70" i="12"/>
  <c r="DW70" i="12"/>
  <c r="DP70" i="12"/>
  <c r="DH70" i="12"/>
  <c r="CR69" i="12"/>
  <c r="CJ69" i="12"/>
  <c r="CB69" i="12"/>
  <c r="BT69" i="12"/>
  <c r="ER68" i="12"/>
  <c r="CZ68" i="12"/>
  <c r="CJ68" i="12"/>
  <c r="O70" i="12"/>
  <c r="AO69" i="12"/>
  <c r="AO70" i="12"/>
  <c r="AK67" i="12"/>
  <c r="AK68" i="12"/>
  <c r="Y67" i="12"/>
  <c r="Y70" i="12"/>
  <c r="Q67" i="12"/>
  <c r="Q69" i="12"/>
  <c r="EU70" i="12"/>
  <c r="EM69" i="12"/>
  <c r="DK69" i="12"/>
  <c r="EA68" i="12"/>
  <c r="EA67" i="12"/>
  <c r="AY68" i="12"/>
  <c r="AY67" i="12"/>
  <c r="AI68" i="12"/>
  <c r="AI70" i="12"/>
  <c r="S68" i="12"/>
  <c r="S70" i="12"/>
  <c r="AE70" i="12"/>
  <c r="W70" i="12"/>
  <c r="W68" i="12"/>
  <c r="AY70" i="12"/>
  <c r="AQ70" i="12"/>
  <c r="AI67" i="12"/>
  <c r="BI67" i="12"/>
  <c r="BI69" i="12"/>
  <c r="BI70" i="12"/>
  <c r="BA69" i="12"/>
  <c r="BA70" i="12"/>
  <c r="BG70" i="12"/>
  <c r="AW70" i="12"/>
  <c r="AP70" i="12"/>
  <c r="AH70" i="12"/>
  <c r="AA70" i="12"/>
  <c r="BI68" i="12"/>
  <c r="AO68" i="12"/>
  <c r="Y68" i="12"/>
  <c r="Q68" i="12"/>
  <c r="AW67" i="12"/>
  <c r="S67" i="12"/>
  <c r="EI70" i="12"/>
  <c r="EM68" i="12"/>
  <c r="DK68" i="12"/>
  <c r="EU68" i="12"/>
  <c r="EU67" i="12"/>
  <c r="EI69" i="12"/>
  <c r="EI68" i="12"/>
  <c r="EE67" i="12"/>
  <c r="EE68" i="12"/>
  <c r="DS69" i="12"/>
  <c r="DS68" i="12"/>
  <c r="DO68" i="12"/>
  <c r="DO67" i="12"/>
  <c r="DG69" i="12"/>
  <c r="DG67" i="12"/>
  <c r="DC70" i="12"/>
  <c r="DC67" i="12"/>
  <c r="DC68" i="12"/>
  <c r="DC69" i="12"/>
  <c r="CY67" i="12"/>
  <c r="CY68" i="12"/>
  <c r="CY70" i="12"/>
  <c r="CU67" i="12"/>
  <c r="CU70" i="12"/>
  <c r="CQ70" i="12"/>
  <c r="CQ69" i="12"/>
  <c r="CQ67" i="12"/>
  <c r="CM67" i="12"/>
  <c r="CM68" i="12"/>
  <c r="CM69" i="12"/>
  <c r="CM70" i="12"/>
  <c r="CI70" i="12"/>
  <c r="CI67" i="12"/>
  <c r="CI68" i="12"/>
  <c r="CE67" i="12"/>
  <c r="CE70" i="12"/>
  <c r="CA70" i="12"/>
  <c r="CA69" i="12"/>
  <c r="CA67" i="12"/>
  <c r="BW68" i="12"/>
  <c r="BW69" i="12"/>
  <c r="BW70" i="12"/>
  <c r="BS67" i="12"/>
  <c r="BS68" i="12"/>
  <c r="BS70" i="12"/>
  <c r="BO70" i="12"/>
  <c r="BO67" i="12"/>
  <c r="BC70" i="12"/>
  <c r="AT67" i="12"/>
  <c r="AT70" i="12"/>
  <c r="AD67" i="12"/>
  <c r="AD70" i="12"/>
  <c r="EQ70" i="12"/>
  <c r="EA70" i="12"/>
  <c r="DK70" i="12"/>
  <c r="EE69" i="12"/>
  <c r="CY69" i="12"/>
  <c r="BO69" i="12"/>
  <c r="EQ68" i="12"/>
  <c r="DG68" i="12"/>
  <c r="CE68" i="12"/>
  <c r="DS67" i="12"/>
  <c r="ET70" i="12"/>
  <c r="EP70" i="12"/>
  <c r="EL70" i="12"/>
  <c r="EH70" i="12"/>
  <c r="ED70" i="12"/>
  <c r="DZ70" i="12"/>
  <c r="DV70" i="12"/>
  <c r="DR70" i="12"/>
  <c r="DN70" i="12"/>
  <c r="DJ70" i="12"/>
  <c r="DF70" i="12"/>
  <c r="DB70" i="12"/>
  <c r="CX70" i="12"/>
  <c r="CT70" i="12"/>
  <c r="CP70" i="12"/>
  <c r="CL70" i="12"/>
  <c r="CH70" i="12"/>
  <c r="CD70" i="12"/>
  <c r="BZ70" i="12"/>
  <c r="BV70" i="12"/>
  <c r="BR70" i="12"/>
  <c r="BN70" i="12"/>
  <c r="DL69" i="12"/>
  <c r="CV69" i="12"/>
  <c r="CF69" i="12"/>
  <c r="EN68" i="12"/>
  <c r="DX68" i="12"/>
  <c r="DH68" i="12"/>
  <c r="CR68" i="12"/>
  <c r="CB68" i="12"/>
  <c r="BD67" i="12"/>
  <c r="T67" i="12"/>
  <c r="BJ70" i="12"/>
  <c r="BF70" i="12"/>
  <c r="BB70" i="12"/>
  <c r="AX70" i="12"/>
  <c r="AR69" i="12"/>
  <c r="P69" i="12"/>
  <c r="BD68" i="12"/>
  <c r="AR68" i="12"/>
  <c r="AJ67" i="12"/>
  <c r="ET69" i="12"/>
  <c r="EP69" i="12"/>
  <c r="EL69" i="12"/>
  <c r="EH69" i="12"/>
  <c r="ED69" i="12"/>
  <c r="DZ69" i="12"/>
  <c r="DV69" i="12"/>
  <c r="DR69" i="12"/>
  <c r="DN69" i="12"/>
  <c r="DJ69" i="12"/>
  <c r="DF69" i="12"/>
  <c r="DB69" i="12"/>
  <c r="CX69" i="12"/>
  <c r="CT69" i="12"/>
  <c r="CP69" i="12"/>
  <c r="CL69" i="12"/>
  <c r="CH69" i="12"/>
  <c r="CD69" i="12"/>
  <c r="BZ69" i="12"/>
  <c r="BV69" i="12"/>
  <c r="BR69" i="12"/>
  <c r="BN69" i="12"/>
  <c r="EV67" i="12"/>
  <c r="ER67" i="12"/>
  <c r="EN67" i="12"/>
  <c r="EJ67" i="12"/>
  <c r="EF67" i="12"/>
  <c r="EB67" i="12"/>
  <c r="DX67" i="12"/>
  <c r="DT67" i="12"/>
  <c r="BH70" i="12"/>
  <c r="BD70" i="12"/>
  <c r="AZ70" i="12"/>
  <c r="AV70" i="12"/>
  <c r="AR70" i="12"/>
  <c r="AN70" i="12"/>
  <c r="AJ70" i="12"/>
  <c r="AF70" i="12"/>
  <c r="AB70" i="12"/>
  <c r="X70" i="12"/>
  <c r="T70" i="12"/>
  <c r="P70" i="12"/>
  <c r="AV69" i="12"/>
  <c r="BH68" i="12"/>
  <c r="AN68" i="12"/>
  <c r="AN67" i="12"/>
  <c r="ET67" i="12"/>
  <c r="EP67" i="12"/>
  <c r="EL67" i="12"/>
  <c r="EH67" i="12"/>
  <c r="ED67" i="12"/>
  <c r="DZ67" i="12"/>
  <c r="DV67" i="12"/>
  <c r="DR67" i="12"/>
  <c r="DN67" i="12"/>
  <c r="DJ67" i="12"/>
  <c r="DF67" i="12"/>
  <c r="DB67" i="12"/>
  <c r="CX67" i="12"/>
  <c r="CT67" i="12"/>
  <c r="CP67" i="12"/>
  <c r="CL67" i="12"/>
  <c r="CH67" i="12"/>
  <c r="CD67" i="12"/>
  <c r="BZ67" i="12"/>
  <c r="BV67" i="12"/>
  <c r="BR67" i="12"/>
  <c r="BN67" i="12"/>
  <c r="AB69" i="12"/>
  <c r="AB68" i="12"/>
  <c r="BC68" i="12"/>
  <c r="BK70" i="12"/>
  <c r="BL67" i="12"/>
  <c r="BM68" i="12"/>
  <c r="BM67" i="12"/>
  <c r="BM70" i="12"/>
  <c r="BL68" i="12"/>
  <c r="BK69" i="12"/>
  <c r="AZ69" i="12"/>
  <c r="AU69" i="12"/>
  <c r="AJ69" i="12"/>
  <c r="AE69" i="12"/>
  <c r="T69" i="12"/>
  <c r="O69" i="12"/>
  <c r="BG68" i="12"/>
  <c r="AV68" i="12"/>
  <c r="AQ68" i="12"/>
  <c r="AF68" i="12"/>
  <c r="AA68" i="12"/>
  <c r="P68" i="12"/>
  <c r="BC67" i="12"/>
  <c r="AM67" i="12"/>
  <c r="W67" i="12"/>
  <c r="BL69" i="12"/>
  <c r="AY69" i="12"/>
  <c r="AI69" i="12"/>
  <c r="S69" i="12"/>
  <c r="BK68" i="12"/>
  <c r="AU68" i="12"/>
  <c r="AE68" i="12"/>
  <c r="O68" i="12"/>
  <c r="BJ69" i="12"/>
  <c r="BF69" i="12"/>
  <c r="BB69" i="12"/>
  <c r="AX69" i="12"/>
  <c r="AT69" i="12"/>
  <c r="AP69" i="12"/>
  <c r="AL69" i="12"/>
  <c r="AH69" i="12"/>
  <c r="AD69" i="12"/>
  <c r="Z69" i="12"/>
  <c r="V69" i="12"/>
  <c r="R69" i="12"/>
  <c r="BJ68" i="12"/>
  <c r="BF68" i="12"/>
  <c r="BB68" i="12"/>
  <c r="AX68" i="12"/>
  <c r="AT68" i="12"/>
  <c r="AP68" i="12"/>
  <c r="AL68" i="12"/>
  <c r="AH68" i="12"/>
  <c r="AD68" i="12"/>
  <c r="Z68" i="12"/>
  <c r="V68" i="12"/>
  <c r="R68" i="12"/>
  <c r="F10" i="12" l="1"/>
  <c r="B14" i="2" l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4" i="5"/>
  <c r="B13" i="5"/>
  <c r="B12" i="5"/>
  <c r="B11" i="5"/>
  <c r="B10" i="5"/>
  <c r="B9" i="5"/>
  <c r="F12" i="12" l="1"/>
  <c r="F11" i="12"/>
  <c r="H12" i="12"/>
  <c r="C63" i="5" l="1"/>
  <c r="F63" i="5" s="1"/>
  <c r="S6" i="2" l="1"/>
  <c r="I75" i="5" l="1"/>
  <c r="A10" i="12" l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l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l="1"/>
  <c r="A52" i="12" s="1"/>
  <c r="A53" i="12" s="1"/>
  <c r="A54" i="12" s="1"/>
  <c r="A55" i="12" s="1"/>
  <c r="H10" i="12"/>
  <c r="A8" i="5"/>
  <c r="A9" i="5" s="1"/>
  <c r="A10" i="5" s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H11" i="12" l="1"/>
  <c r="E44" i="13" l="1"/>
  <c r="B28" i="13" l="1"/>
  <c r="B29" i="13" s="1"/>
  <c r="B30" i="13" s="1"/>
  <c r="B31" i="13" s="1"/>
  <c r="B32" i="13" s="1"/>
  <c r="B33" i="13" s="1"/>
  <c r="B34" i="13" s="1"/>
  <c r="B35" i="13" s="1"/>
  <c r="B36" i="13" s="1"/>
  <c r="B41" i="13" l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3" i="13" s="1"/>
  <c r="B54" i="13" s="1"/>
  <c r="B55" i="13" s="1"/>
  <c r="B56" i="13" s="1"/>
  <c r="B57" i="13" s="1"/>
  <c r="B58" i="13" s="1"/>
  <c r="F31" i="12" l="1"/>
  <c r="G29" i="12" l="1"/>
  <c r="I29" i="12" s="1"/>
  <c r="G28" i="12"/>
  <c r="I28" i="12" s="1"/>
  <c r="G27" i="12"/>
  <c r="I27" i="12" s="1"/>
  <c r="G24" i="12"/>
  <c r="I24" i="12" s="1"/>
  <c r="G23" i="12"/>
  <c r="I23" i="12" s="1"/>
  <c r="G21" i="12"/>
  <c r="I21" i="12" s="1"/>
  <c r="G18" i="12"/>
  <c r="I18" i="12" s="1"/>
  <c r="G17" i="12"/>
  <c r="I17" i="12" s="1"/>
  <c r="G14" i="12"/>
  <c r="I14" i="12" s="1"/>
  <c r="G13" i="12"/>
  <c r="I13" i="12" s="1"/>
  <c r="G30" i="12"/>
  <c r="I30" i="12" s="1"/>
  <c r="G26" i="12"/>
  <c r="I26" i="12" s="1"/>
  <c r="G25" i="12"/>
  <c r="I25" i="12" s="1"/>
  <c r="G22" i="12"/>
  <c r="I22" i="12" s="1"/>
  <c r="G20" i="12"/>
  <c r="I20" i="12" s="1"/>
  <c r="G19" i="12"/>
  <c r="I19" i="12" s="1"/>
  <c r="G16" i="12"/>
  <c r="I16" i="12" s="1"/>
  <c r="G15" i="12"/>
  <c r="I15" i="12" s="1"/>
  <c r="G10" i="12"/>
  <c r="I10" i="12" s="1"/>
  <c r="G12" i="12"/>
  <c r="I12" i="12" s="1"/>
  <c r="G11" i="12"/>
  <c r="I11" i="12" s="1"/>
  <c r="I31" i="12" l="1"/>
  <c r="G31" i="12"/>
  <c r="E45" i="13" l="1"/>
  <c r="E47" i="13" s="1"/>
  <c r="L57" i="5" l="1"/>
  <c r="X57" i="5" l="1"/>
  <c r="Y57" i="5" s="1"/>
  <c r="L58" i="5"/>
  <c r="I66" i="5"/>
  <c r="X58" i="5" l="1"/>
  <c r="Y58" i="5" s="1"/>
  <c r="L66" i="5"/>
  <c r="E47" i="2" l="1"/>
  <c r="H57" i="5"/>
  <c r="E54" i="2" l="1"/>
  <c r="F66" i="5"/>
  <c r="H58" i="5"/>
  <c r="I63" i="5" l="1"/>
  <c r="L63" i="5" s="1"/>
  <c r="E63" i="5"/>
  <c r="D41" i="12" l="1"/>
  <c r="AB6" i="2" l="1"/>
  <c r="AN6" i="2"/>
  <c r="C19" i="5" l="1"/>
  <c r="C37" i="5"/>
  <c r="C33" i="5"/>
  <c r="C26" i="5" l="1"/>
  <c r="C40" i="5"/>
  <c r="C25" i="5"/>
  <c r="C31" i="5"/>
  <c r="C32" i="5"/>
  <c r="C12" i="5"/>
  <c r="C10" i="5"/>
  <c r="C14" i="5"/>
  <c r="C34" i="5"/>
  <c r="C47" i="5"/>
  <c r="C24" i="5"/>
  <c r="C30" i="5"/>
  <c r="C38" i="5" l="1"/>
  <c r="C11" i="5"/>
  <c r="C48" i="5"/>
  <c r="C27" i="5"/>
  <c r="C36" i="5"/>
  <c r="C41" i="5"/>
  <c r="C42" i="5"/>
  <c r="C29" i="5"/>
  <c r="C35" i="5"/>
  <c r="C39" i="5"/>
  <c r="C43" i="5"/>
  <c r="C13" i="5"/>
  <c r="C22" i="5"/>
  <c r="C23" i="5"/>
  <c r="C18" i="5" l="1"/>
  <c r="C21" i="5"/>
  <c r="C28" i="5"/>
  <c r="C20" i="5"/>
  <c r="E28" i="5" l="1"/>
  <c r="C9" i="5"/>
  <c r="J14" i="2"/>
  <c r="O38" i="2" s="1"/>
  <c r="J43" i="2"/>
  <c r="E36" i="5"/>
  <c r="C44" i="5"/>
  <c r="F28" i="5" l="1"/>
  <c r="C49" i="5"/>
  <c r="F36" i="5"/>
  <c r="J45" i="2"/>
  <c r="J48" i="2"/>
  <c r="J49" i="2" s="1"/>
  <c r="O43" i="2"/>
  <c r="C15" i="5"/>
  <c r="C50" i="5" l="1"/>
  <c r="C46" i="5"/>
  <c r="C51" i="5" s="1"/>
  <c r="W44" i="5" l="1"/>
  <c r="W15" i="5" l="1"/>
  <c r="H24" i="2" l="1"/>
  <c r="J57" i="2"/>
  <c r="C58" i="5" s="1"/>
  <c r="J54" i="2"/>
  <c r="C55" i="5" s="1"/>
  <c r="E58" i="5" l="1"/>
  <c r="G25" i="2"/>
  <c r="J53" i="2"/>
  <c r="E49" i="2"/>
  <c r="G36" i="2"/>
  <c r="E56" i="2"/>
  <c r="J56" i="2"/>
  <c r="C57" i="5" s="1"/>
  <c r="G18" i="2"/>
  <c r="E22" i="2"/>
  <c r="G27" i="2" l="1"/>
  <c r="G38" i="2" s="1"/>
  <c r="E57" i="5"/>
  <c r="C66" i="5"/>
  <c r="C54" i="5"/>
  <c r="C65" i="5" l="1"/>
  <c r="C67" i="5" s="1"/>
  <c r="J55" i="2" l="1"/>
  <c r="E36" i="2"/>
  <c r="E38" i="2" s="1"/>
  <c r="F43" i="2" l="1"/>
  <c r="D40" i="2"/>
  <c r="C56" i="5"/>
  <c r="J58" i="2"/>
  <c r="C60" i="5" l="1"/>
  <c r="C62" i="5"/>
  <c r="F56" i="5" l="1"/>
  <c r="E37" i="5" l="1"/>
  <c r="E33" i="5"/>
  <c r="E19" i="5"/>
  <c r="F19" i="5" s="1"/>
  <c r="F33" i="5" l="1"/>
  <c r="F37" i="5"/>
  <c r="I59" i="5" l="1"/>
  <c r="L59" i="5" s="1"/>
  <c r="X59" i="5" l="1"/>
  <c r="Y59" i="5" s="1"/>
  <c r="E25" i="5"/>
  <c r="F25" i="5" s="1"/>
  <c r="E10" i="5"/>
  <c r="F10" i="5" s="1"/>
  <c r="E11" i="5"/>
  <c r="F11" i="5" s="1"/>
  <c r="E32" i="5"/>
  <c r="E26" i="5"/>
  <c r="F26" i="5" s="1"/>
  <c r="E40" i="5"/>
  <c r="E31" i="5"/>
  <c r="E48" i="5"/>
  <c r="E12" i="5"/>
  <c r="F12" i="5" s="1"/>
  <c r="E14" i="5"/>
  <c r="E21" i="5"/>
  <c r="E29" i="5"/>
  <c r="E41" i="5"/>
  <c r="E47" i="5"/>
  <c r="F47" i="5" s="1"/>
  <c r="E24" i="5"/>
  <c r="E35" i="5"/>
  <c r="E43" i="5"/>
  <c r="E22" i="5"/>
  <c r="E23" i="5"/>
  <c r="E30" i="5"/>
  <c r="E38" i="5"/>
  <c r="E34" i="5"/>
  <c r="F34" i="5" s="1"/>
  <c r="E20" i="5"/>
  <c r="E27" i="5"/>
  <c r="F27" i="5" s="1"/>
  <c r="E42" i="5"/>
  <c r="D12" i="13" l="1"/>
  <c r="F24" i="5"/>
  <c r="F32" i="5"/>
  <c r="F48" i="5"/>
  <c r="F42" i="5"/>
  <c r="F20" i="5"/>
  <c r="E9" i="5"/>
  <c r="F14" i="5"/>
  <c r="F41" i="5"/>
  <c r="E18" i="5"/>
  <c r="F22" i="5"/>
  <c r="F43" i="5"/>
  <c r="F23" i="5"/>
  <c r="F35" i="5"/>
  <c r="F29" i="5"/>
  <c r="F38" i="5"/>
  <c r="F30" i="5"/>
  <c r="F40" i="5"/>
  <c r="F31" i="5"/>
  <c r="F21" i="5"/>
  <c r="F9" i="5" l="1"/>
  <c r="D22" i="13"/>
  <c r="D20" i="13"/>
  <c r="F18" i="5"/>
  <c r="E39" i="5" l="1"/>
  <c r="K43" i="2"/>
  <c r="F39" i="5" l="1"/>
  <c r="E44" i="5"/>
  <c r="F44" i="5" l="1"/>
  <c r="F49" i="5" l="1"/>
  <c r="E13" i="5" l="1"/>
  <c r="F13" i="5" l="1"/>
  <c r="F15" i="5" s="1"/>
  <c r="E15" i="5"/>
  <c r="K14" i="2"/>
  <c r="E46" i="5" l="1"/>
  <c r="E50" i="5" s="1"/>
  <c r="F46" i="5"/>
  <c r="F51" i="5" s="1"/>
  <c r="F50" i="5"/>
  <c r="F55" i="5" l="1"/>
  <c r="I55" i="5" l="1"/>
  <c r="E55" i="5"/>
  <c r="I54" i="5"/>
  <c r="F65" i="5"/>
  <c r="F67" i="5" s="1"/>
  <c r="E54" i="5"/>
  <c r="F60" i="5"/>
  <c r="F62" i="5" s="1"/>
  <c r="H54" i="5" l="1"/>
  <c r="L54" i="5"/>
  <c r="I65" i="5"/>
  <c r="I67" i="5" s="1"/>
  <c r="E60" i="5"/>
  <c r="L55" i="5"/>
  <c r="H55" i="5"/>
  <c r="X55" i="5" l="1"/>
  <c r="Y55" i="5" s="1"/>
  <c r="X54" i="5"/>
  <c r="Y54" i="5" s="1"/>
  <c r="L65" i="5"/>
  <c r="L67" i="5" s="1"/>
  <c r="G44" i="2" l="1"/>
  <c r="N36" i="2" l="1"/>
  <c r="H37" i="5" s="1"/>
  <c r="I37" i="5" s="1"/>
  <c r="N32" i="2"/>
  <c r="H33" i="5" s="1"/>
  <c r="I33" i="5" s="1"/>
  <c r="N18" i="2"/>
  <c r="H19" i="5" s="1"/>
  <c r="I19" i="5" s="1"/>
  <c r="Q19" i="5" l="1"/>
  <c r="L19" i="5"/>
  <c r="X19" i="5" s="1"/>
  <c r="Y19" i="5" s="1"/>
  <c r="L33" i="5"/>
  <c r="X33" i="5" s="1"/>
  <c r="Y33" i="5" s="1"/>
  <c r="Q33" i="5"/>
  <c r="Q37" i="5"/>
  <c r="L37" i="5"/>
  <c r="X37" i="5" s="1"/>
  <c r="Y37" i="5" s="1"/>
  <c r="N46" i="2" l="1"/>
  <c r="N35" i="2"/>
  <c r="N23" i="2"/>
  <c r="H24" i="5" s="1"/>
  <c r="I24" i="5" s="1"/>
  <c r="N25" i="2"/>
  <c r="H26" i="5" s="1"/>
  <c r="I26" i="5" s="1"/>
  <c r="N24" i="2"/>
  <c r="H25" i="5" s="1"/>
  <c r="I25" i="5" s="1"/>
  <c r="N10" i="2"/>
  <c r="H11" i="5" s="1"/>
  <c r="I11" i="5" s="1"/>
  <c r="N9" i="2"/>
  <c r="H10" i="5" s="1"/>
  <c r="I10" i="5" s="1"/>
  <c r="Q11" i="5" l="1"/>
  <c r="S22" i="5"/>
  <c r="Q10" i="5"/>
  <c r="S21" i="5"/>
  <c r="Q24" i="5"/>
  <c r="L24" i="5"/>
  <c r="X24" i="5" s="1"/>
  <c r="Y24" i="5" s="1"/>
  <c r="L26" i="5"/>
  <c r="X26" i="5" s="1"/>
  <c r="Y26" i="5" s="1"/>
  <c r="Q26" i="5"/>
  <c r="Q25" i="5"/>
  <c r="L25" i="5"/>
  <c r="X25" i="5" s="1"/>
  <c r="Y25" i="5" s="1"/>
  <c r="N39" i="2"/>
  <c r="H40" i="5" s="1"/>
  <c r="I40" i="5" s="1"/>
  <c r="N47" i="2"/>
  <c r="N41" i="2"/>
  <c r="H42" i="5" s="1"/>
  <c r="I42" i="5" s="1"/>
  <c r="N29" i="2"/>
  <c r="H30" i="5" s="1"/>
  <c r="I30" i="5" s="1"/>
  <c r="N13" i="2"/>
  <c r="H14" i="5" s="1"/>
  <c r="I14" i="5" s="1"/>
  <c r="N33" i="2"/>
  <c r="H34" i="5" s="1"/>
  <c r="I34" i="5" s="1"/>
  <c r="N27" i="2"/>
  <c r="H28" i="5" s="1"/>
  <c r="I28" i="5" s="1"/>
  <c r="N20" i="2"/>
  <c r="H21" i="5" s="1"/>
  <c r="I21" i="5" s="1"/>
  <c r="N28" i="2"/>
  <c r="H29" i="5" s="1"/>
  <c r="I29" i="5" s="1"/>
  <c r="N11" i="2"/>
  <c r="H12" i="5" s="1"/>
  <c r="I12" i="5" s="1"/>
  <c r="N34" i="2"/>
  <c r="H35" i="5" s="1"/>
  <c r="I35" i="5" s="1"/>
  <c r="N30" i="2"/>
  <c r="H31" i="5" s="1"/>
  <c r="I31" i="5" s="1"/>
  <c r="N42" i="2"/>
  <c r="H43" i="5" s="1"/>
  <c r="I43" i="5" s="1"/>
  <c r="N21" i="2"/>
  <c r="H22" i="5" s="1"/>
  <c r="I22" i="5" s="1"/>
  <c r="N22" i="2"/>
  <c r="H23" i="5" s="1"/>
  <c r="I23" i="5" s="1"/>
  <c r="N12" i="2"/>
  <c r="H13" i="5" s="1"/>
  <c r="I13" i="5" s="1"/>
  <c r="Q35" i="5" l="1"/>
  <c r="L35" i="5"/>
  <c r="X35" i="5" s="1"/>
  <c r="Y35" i="5" s="1"/>
  <c r="S23" i="5"/>
  <c r="Q12" i="5"/>
  <c r="L21" i="5"/>
  <c r="X21" i="5" s="1"/>
  <c r="Y21" i="5" s="1"/>
  <c r="Q21" i="5"/>
  <c r="L28" i="5"/>
  <c r="X28" i="5" s="1"/>
  <c r="Y28" i="5" s="1"/>
  <c r="Q28" i="5"/>
  <c r="Q40" i="5"/>
  <c r="L40" i="5"/>
  <c r="X40" i="5" s="1"/>
  <c r="Y40" i="5" s="1"/>
  <c r="Q23" i="5"/>
  <c r="L23" i="5"/>
  <c r="X23" i="5" s="1"/>
  <c r="Y23" i="5" s="1"/>
  <c r="L22" i="5"/>
  <c r="X22" i="5" s="1"/>
  <c r="Y22" i="5" s="1"/>
  <c r="Q22" i="5"/>
  <c r="L29" i="5"/>
  <c r="X29" i="5" s="1"/>
  <c r="Y29" i="5" s="1"/>
  <c r="Q29" i="5"/>
  <c r="L43" i="5"/>
  <c r="X43" i="5" s="1"/>
  <c r="Y43" i="5" s="1"/>
  <c r="Q43" i="5"/>
  <c r="Q34" i="5"/>
  <c r="L34" i="5"/>
  <c r="X34" i="5" s="1"/>
  <c r="Y34" i="5" s="1"/>
  <c r="L13" i="5"/>
  <c r="X13" i="5" s="1"/>
  <c r="Y13" i="5" s="1"/>
  <c r="N13" i="5"/>
  <c r="Q13" i="5"/>
  <c r="L31" i="5"/>
  <c r="X31" i="5" s="1"/>
  <c r="Y31" i="5" s="1"/>
  <c r="Q31" i="5"/>
  <c r="L42" i="5"/>
  <c r="X42" i="5" s="1"/>
  <c r="Y42" i="5" s="1"/>
  <c r="Q42" i="5"/>
  <c r="Q14" i="5"/>
  <c r="N14" i="5"/>
  <c r="L14" i="5"/>
  <c r="L30" i="5"/>
  <c r="X30" i="5" s="1"/>
  <c r="Y30" i="5" s="1"/>
  <c r="Q30" i="5"/>
  <c r="B9" i="3" l="1"/>
  <c r="C9" i="3" s="1"/>
  <c r="X14" i="5"/>
  <c r="Y14" i="5" s="1"/>
  <c r="N38" i="2" l="1"/>
  <c r="N37" i="2" l="1"/>
  <c r="H38" i="5" s="1"/>
  <c r="I38" i="5" s="1"/>
  <c r="Q38" i="5" l="1"/>
  <c r="N17" i="2" l="1"/>
  <c r="N26" i="2"/>
  <c r="H27" i="5" s="1"/>
  <c r="I27" i="5" s="1"/>
  <c r="H18" i="5" l="1"/>
  <c r="L27" i="5"/>
  <c r="X27" i="5" s="1"/>
  <c r="Y27" i="5" s="1"/>
  <c r="Q27" i="5"/>
  <c r="I18" i="5" l="1"/>
  <c r="N40" i="2"/>
  <c r="H41" i="5" s="1"/>
  <c r="I41" i="5" s="1"/>
  <c r="L41" i="5" l="1"/>
  <c r="X41" i="5" s="1"/>
  <c r="Y41" i="5" s="1"/>
  <c r="Q41" i="5"/>
  <c r="Q18" i="5"/>
  <c r="L18" i="5"/>
  <c r="N19" i="2"/>
  <c r="H20" i="5" l="1"/>
  <c r="X18" i="5"/>
  <c r="Y18" i="5" l="1"/>
  <c r="I20" i="5"/>
  <c r="L20" i="5" l="1"/>
  <c r="Q20" i="5"/>
  <c r="X20" i="5" l="1"/>
  <c r="Y20" i="5" l="1"/>
  <c r="N8" i="2" l="1"/>
  <c r="H9" i="5" l="1"/>
  <c r="N14" i="2"/>
  <c r="H15" i="5" l="1"/>
  <c r="I9" i="5"/>
  <c r="I15" i="5" l="1"/>
  <c r="Q9" i="5"/>
  <c r="S20" i="5"/>
  <c r="H39" i="5"/>
  <c r="I39" i="5" s="1"/>
  <c r="H36" i="5"/>
  <c r="I36" i="5" s="1"/>
  <c r="F40" i="12"/>
  <c r="F41" i="12" s="1"/>
  <c r="G40" i="12" l="1"/>
  <c r="I40" i="12" s="1"/>
  <c r="G34" i="12"/>
  <c r="G38" i="12"/>
  <c r="I38" i="12" s="1"/>
  <c r="G36" i="12"/>
  <c r="I36" i="12" s="1"/>
  <c r="G37" i="12"/>
  <c r="I37" i="12" s="1"/>
  <c r="G39" i="12"/>
  <c r="I39" i="12" s="1"/>
  <c r="G35" i="12"/>
  <c r="I35" i="12" s="1"/>
  <c r="Q36" i="5"/>
  <c r="Q39" i="5"/>
  <c r="S25" i="5"/>
  <c r="T15" i="5"/>
  <c r="I34" i="12" l="1"/>
  <c r="I41" i="12" s="1"/>
  <c r="G41" i="12"/>
  <c r="F46" i="12"/>
  <c r="F48" i="12" s="1"/>
  <c r="H46" i="12" l="1"/>
  <c r="L46" i="12" s="1"/>
  <c r="I44" i="12" l="1"/>
  <c r="G44" i="12"/>
  <c r="G46" i="12"/>
  <c r="M44" i="12" l="1"/>
  <c r="M50" i="12" s="1"/>
  <c r="I53" i="12" s="1"/>
  <c r="G48" i="12"/>
  <c r="I54" i="12"/>
  <c r="D10" i="13" s="1"/>
  <c r="I46" i="12"/>
  <c r="I50" i="12" s="1"/>
  <c r="D28" i="13" l="1"/>
  <c r="T7" i="5"/>
  <c r="N62" i="5"/>
  <c r="N31" i="2" l="1"/>
  <c r="H32" i="5" l="1"/>
  <c r="N43" i="2"/>
  <c r="I32" i="5" l="1"/>
  <c r="H44" i="5"/>
  <c r="H46" i="5" s="1"/>
  <c r="Q32" i="5" l="1"/>
  <c r="Q44" i="5" s="1"/>
  <c r="I44" i="5"/>
  <c r="I46" i="5" l="1"/>
  <c r="D15" i="13" l="1"/>
  <c r="BT6" i="2"/>
  <c r="BU6" i="2"/>
  <c r="B45" i="2"/>
  <c r="D9" i="13"/>
  <c r="D11" i="13"/>
  <c r="D13" i="13"/>
  <c r="D16" i="13"/>
  <c r="D17" i="13"/>
  <c r="D19" i="13"/>
  <c r="I19" i="13"/>
  <c r="D21" i="13"/>
  <c r="D23" i="13"/>
  <c r="I23" i="13"/>
  <c r="I25" i="13"/>
  <c r="D27" i="13"/>
  <c r="D29" i="13"/>
  <c r="D31" i="13"/>
  <c r="D33" i="13"/>
  <c r="I33" i="13"/>
  <c r="D35" i="13"/>
  <c r="D36" i="13"/>
  <c r="G40" i="13"/>
  <c r="G41" i="13"/>
  <c r="G42" i="13"/>
  <c r="G43" i="13"/>
  <c r="G44" i="13"/>
  <c r="G45" i="13"/>
  <c r="G47" i="13"/>
  <c r="G48" i="13"/>
  <c r="G49" i="13"/>
  <c r="E50" i="13"/>
  <c r="G50" i="13"/>
  <c r="I50" i="13"/>
  <c r="G51" i="13"/>
  <c r="G53" i="13"/>
  <c r="E55" i="13"/>
  <c r="I55" i="13"/>
  <c r="E57" i="13"/>
  <c r="G57" i="13"/>
  <c r="I58" i="13"/>
  <c r="B4" i="3"/>
  <c r="C4" i="3"/>
  <c r="B5" i="3"/>
  <c r="C5" i="3"/>
  <c r="B6" i="3"/>
  <c r="C6" i="3"/>
  <c r="B7" i="3"/>
  <c r="C7" i="3"/>
  <c r="B8" i="3"/>
  <c r="C8" i="3"/>
  <c r="T8" i="5"/>
  <c r="K9" i="5"/>
  <c r="L9" i="5"/>
  <c r="N9" i="5"/>
  <c r="X9" i="5"/>
  <c r="Y9" i="5"/>
  <c r="K10" i="5"/>
  <c r="L10" i="5"/>
  <c r="N10" i="5"/>
  <c r="X10" i="5"/>
  <c r="Y10" i="5"/>
  <c r="K11" i="5"/>
  <c r="L11" i="5"/>
  <c r="N11" i="5"/>
  <c r="T11" i="5"/>
  <c r="X11" i="5"/>
  <c r="Y11" i="5"/>
  <c r="K12" i="5"/>
  <c r="L12" i="5"/>
  <c r="N12" i="5"/>
  <c r="T12" i="5"/>
  <c r="X12" i="5"/>
  <c r="Y12" i="5"/>
  <c r="T13" i="5"/>
  <c r="T14" i="5"/>
  <c r="K15" i="5"/>
  <c r="L15" i="5"/>
  <c r="N15" i="5"/>
  <c r="X15" i="5"/>
  <c r="Y15" i="5"/>
  <c r="N16" i="5"/>
  <c r="O16" i="5"/>
  <c r="T16" i="5"/>
  <c r="T20" i="5"/>
  <c r="T21" i="5"/>
  <c r="T22" i="5"/>
  <c r="T23" i="5"/>
  <c r="T25" i="5"/>
  <c r="T26" i="5"/>
  <c r="K32" i="5"/>
  <c r="L32" i="5"/>
  <c r="X32" i="5"/>
  <c r="Y32" i="5"/>
  <c r="K36" i="5"/>
  <c r="L36" i="5"/>
  <c r="X36" i="5"/>
  <c r="Y36" i="5"/>
  <c r="K38" i="5"/>
  <c r="L38" i="5"/>
  <c r="N38" i="5"/>
  <c r="X38" i="5"/>
  <c r="Y38" i="5"/>
  <c r="K39" i="5"/>
  <c r="L39" i="5"/>
  <c r="N39" i="5"/>
  <c r="X39" i="5"/>
  <c r="Y39" i="5"/>
  <c r="K44" i="5"/>
  <c r="L44" i="5"/>
  <c r="X44" i="5"/>
  <c r="Y44" i="5"/>
  <c r="L46" i="5"/>
  <c r="X46" i="5"/>
  <c r="Y46" i="5"/>
  <c r="H47" i="5"/>
  <c r="I47" i="5"/>
  <c r="L47" i="5"/>
  <c r="N47" i="5"/>
  <c r="X47" i="5"/>
  <c r="Y47" i="5"/>
  <c r="H48" i="5"/>
  <c r="I48" i="5"/>
  <c r="K48" i="5"/>
  <c r="L48" i="5"/>
  <c r="N48" i="5"/>
  <c r="X48" i="5"/>
  <c r="Y48" i="5"/>
  <c r="I49" i="5"/>
  <c r="L49" i="5"/>
  <c r="X49" i="5"/>
  <c r="Y49" i="5"/>
  <c r="H50" i="5"/>
  <c r="I50" i="5"/>
  <c r="K50" i="5"/>
  <c r="L50" i="5"/>
  <c r="X50" i="5"/>
  <c r="Y50" i="5"/>
  <c r="I51" i="5"/>
  <c r="L51" i="5"/>
  <c r="N51" i="5"/>
  <c r="N52" i="5"/>
  <c r="H56" i="5"/>
  <c r="I56" i="5"/>
  <c r="L56" i="5"/>
  <c r="X56" i="5"/>
  <c r="Y56" i="5"/>
  <c r="H60" i="5"/>
  <c r="I60" i="5"/>
  <c r="L60" i="5"/>
  <c r="X60" i="5"/>
  <c r="Y60" i="5"/>
  <c r="I62" i="5"/>
  <c r="L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5" authorId="0" shapeId="0" xr:uid="{49AC6A23-7EE5-47E6-BF0D-313F3E39AEAB}">
      <text>
        <r>
          <rPr>
            <b/>
            <sz val="9"/>
            <color indexed="81"/>
            <rFont val="Tahoma"/>
            <family val="2"/>
          </rPr>
          <t>Year 2 Rates</t>
        </r>
      </text>
    </comment>
    <comment ref="D40" authorId="0" shapeId="0" xr:uid="{C8E16427-DA5F-4E5B-8A2C-86A29F61825C}">
      <text>
        <r>
          <rPr>
            <b/>
            <sz val="9"/>
            <color indexed="81"/>
            <rFont val="Tahoma"/>
            <family val="2"/>
          </rPr>
          <t>WWSC and EP as a consolidated entity balance.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32" authorId="0" shapeId="0" xr:uid="{9AAF3E6B-83B0-4D04-BFAF-2262831E1026}">
      <text>
        <r>
          <rPr>
            <sz val="9"/>
            <color indexed="81"/>
            <rFont val="Tahoma"/>
            <family val="2"/>
          </rPr>
          <t>This represents the known change in regulatory fee rate. This change is also reflected in the NTG calculation. See WWSC WP, "Regulatory" worksheet.</t>
        </r>
      </text>
    </comment>
    <comment ref="K36" authorId="0" shapeId="0" xr:uid="{F8B0A0A1-14EB-4852-9F6D-3EDCF383EF23}">
      <text>
        <r>
          <rPr>
            <sz val="9"/>
            <color indexed="81"/>
            <rFont val="Tahoma"/>
            <family val="2"/>
          </rPr>
          <t>Added to GRC Model</t>
        </r>
      </text>
    </comment>
    <comment ref="N48" authorId="0" shapeId="0" xr:uid="{938292BC-5F8B-4717-8F7F-9076957271C1}">
      <text>
        <r>
          <rPr>
            <sz val="9"/>
            <color indexed="81"/>
            <rFont val="Tahoma"/>
            <family val="2"/>
          </rPr>
          <t>This amount excludes the tax regulatory adjustment made on Int Sync worksheet and will not tie to column L as a result. See revised check in column P</t>
        </r>
      </text>
    </comment>
    <comment ref="E56" authorId="0" shapeId="0" xr:uid="{08B3CC41-58C5-4E54-9E52-78896FC7F5BC}">
      <text>
        <r>
          <rPr>
            <sz val="9"/>
            <color indexed="81"/>
            <rFont val="Tahoma"/>
            <family val="2"/>
          </rPr>
          <t xml:space="preserve">This balance is included in the 1604 values used in column F and should be removed here.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50" authorId="0" shapeId="0" xr:uid="{599D9A85-C8AA-4978-9D1E-64A451E535FF}">
      <text>
        <r>
          <rPr>
            <b/>
            <sz val="9"/>
            <color indexed="81"/>
            <rFont val="Tahoma"/>
            <family val="2"/>
          </rPr>
          <t>Original formula was:
=IF(G49&gt;0,INDEX(P49:P56,MATCH(ABS(G49),N49:N56,1))+INDEX(R49:R56,MATCH(ABS(G49),N49:N56,1))*(ABS(G49)-INDEX(S49:S56,MATCH(ABS(G49),N49:N56,1))),0)
This resulted in the incorrect amount due to the values in column P being based off of the previous tax rates.
Formula has been updated to reflect current tax rates.</t>
        </r>
      </text>
    </comment>
  </commentList>
</comments>
</file>

<file path=xl/sharedStrings.xml><?xml version="1.0" encoding="utf-8"?>
<sst xmlns="http://schemas.openxmlformats.org/spreadsheetml/2006/main" count="2803" uniqueCount="515">
  <si>
    <t>Capital Structure</t>
  </si>
  <si>
    <t>Net-to-Gross Conversion Factor</t>
  </si>
  <si>
    <t>(a)</t>
  </si>
  <si>
    <t>(b)</t>
  </si>
  <si>
    <t>(d)</t>
  </si>
  <si>
    <t>(e)</t>
  </si>
  <si>
    <t>(f)</t>
  </si>
  <si>
    <t>(g)</t>
  </si>
  <si>
    <t>(h)</t>
  </si>
  <si>
    <t>Line No.</t>
  </si>
  <si>
    <t>Description</t>
  </si>
  <si>
    <t>Company End of Year</t>
  </si>
  <si>
    <t>Restated Results</t>
  </si>
  <si>
    <t>Pro Forma Results</t>
  </si>
  <si>
    <t>Source</t>
  </si>
  <si>
    <t>Input</t>
  </si>
  <si>
    <t>Schedule 1</t>
  </si>
  <si>
    <t>(d) + (e)</t>
  </si>
  <si>
    <t>Schedule 5</t>
  </si>
  <si>
    <t>(f) + (g)</t>
  </si>
  <si>
    <t>REVENUES</t>
  </si>
  <si>
    <t>EXPENSES</t>
  </si>
  <si>
    <t>Material &amp; Supplies</t>
  </si>
  <si>
    <t>Transportation</t>
  </si>
  <si>
    <t>Net Depreciation/Amortization</t>
  </si>
  <si>
    <t>Utility Excise Tax</t>
  </si>
  <si>
    <t>Property Tax</t>
  </si>
  <si>
    <t>OPERATING EXPENSES</t>
  </si>
  <si>
    <t>Interest Expense</t>
  </si>
  <si>
    <t>RATE BASE</t>
  </si>
  <si>
    <t xml:space="preserve">    Accumulated Depreciation</t>
  </si>
  <si>
    <t xml:space="preserve">    Accumulated Amortization</t>
  </si>
  <si>
    <t>Customer Count</t>
  </si>
  <si>
    <t xml:space="preserve">Schedule 4 </t>
  </si>
  <si>
    <t>Jan</t>
  </si>
  <si>
    <t>Feb</t>
  </si>
  <si>
    <t>Mar</t>
  </si>
  <si>
    <t>Prime Rate for Test Period</t>
  </si>
  <si>
    <t>Apr</t>
  </si>
  <si>
    <t>May</t>
  </si>
  <si>
    <t>Jun</t>
  </si>
  <si>
    <t>Debt</t>
  </si>
  <si>
    <t>Jul</t>
  </si>
  <si>
    <t>Aug</t>
  </si>
  <si>
    <t>Sep</t>
  </si>
  <si>
    <t>Oct</t>
  </si>
  <si>
    <t>Nov</t>
  </si>
  <si>
    <t>Dec</t>
  </si>
  <si>
    <t>Weighted Cost of Debt</t>
  </si>
  <si>
    <t>Equity</t>
  </si>
  <si>
    <t>Other Paid In Capital</t>
  </si>
  <si>
    <t>Retained Earning</t>
  </si>
  <si>
    <t>Weighted Cost of Equity</t>
  </si>
  <si>
    <t>Regulatory Capital Structure</t>
  </si>
  <si>
    <t xml:space="preserve">Weighted Average Cost of Capital  </t>
  </si>
  <si>
    <t xml:space="preserve">            Uncollectible</t>
  </si>
  <si>
    <t xml:space="preserve">            Utility B&amp;O Tax</t>
  </si>
  <si>
    <t>Total Revenue Sensitive Expenses</t>
  </si>
  <si>
    <t>Total adjustments</t>
  </si>
  <si>
    <t>Revenue Conversion Factor</t>
  </si>
  <si>
    <t>Net Pro Forma Average Rate Base</t>
  </si>
  <si>
    <t>Weighted Cost of Capital</t>
  </si>
  <si>
    <t>Pro Forma Net Operating Income (Loss)</t>
  </si>
  <si>
    <t>Operating Income Deficiency (Excess)</t>
  </si>
  <si>
    <t>Additional Revenue Requirement (Reduction)</t>
  </si>
  <si>
    <t>Pro Forma Interest Expense</t>
  </si>
  <si>
    <t>(i)</t>
  </si>
  <si>
    <t>(j)</t>
  </si>
  <si>
    <t>Other Income, Ancillary Charges</t>
  </si>
  <si>
    <t>Accounts Payable</t>
  </si>
  <si>
    <t>Acquisition Adjustment</t>
  </si>
  <si>
    <t>Net Income</t>
  </si>
  <si>
    <t>Over-</t>
  </si>
  <si>
    <t>But not Over-</t>
  </si>
  <si>
    <t>Tax is-</t>
  </si>
  <si>
    <t>Of the Amount Over-</t>
  </si>
  <si>
    <t>Corporation Tax Rates (IRS)</t>
  </si>
  <si>
    <t>(k)</t>
  </si>
  <si>
    <t>(l)</t>
  </si>
  <si>
    <t>(m)</t>
  </si>
  <si>
    <t>(n)</t>
  </si>
  <si>
    <t>(o)</t>
  </si>
  <si>
    <t>City B&amp;O Tax</t>
  </si>
  <si>
    <t xml:space="preserve">Taxable Income after Interest </t>
  </si>
  <si>
    <t xml:space="preserve">Federal Tax Adjustment </t>
  </si>
  <si>
    <t xml:space="preserve">Proforma Results Federal Tax </t>
  </si>
  <si>
    <t>(number check)</t>
  </si>
  <si>
    <t>Utility Plant in Service (UPIS)</t>
  </si>
  <si>
    <t>%</t>
  </si>
  <si>
    <t>Year</t>
  </si>
  <si>
    <t>Water System Plan</t>
  </si>
  <si>
    <t>Other Plant Assets</t>
  </si>
  <si>
    <t>Miscellaneous Equipment</t>
  </si>
  <si>
    <t>Communication Equipment</t>
  </si>
  <si>
    <t>Power Operated Equipment</t>
  </si>
  <si>
    <t>Laboratory Equipment</t>
  </si>
  <si>
    <t>Tools, Shop and Garage Equip.</t>
  </si>
  <si>
    <t>Stores and Equipment</t>
  </si>
  <si>
    <t>Transportation Equipment</t>
  </si>
  <si>
    <t>Office Furniture and Equipment</t>
  </si>
  <si>
    <t>Other Plant</t>
  </si>
  <si>
    <t>Structures and Improvements</t>
  </si>
  <si>
    <t>General Plant</t>
  </si>
  <si>
    <t>Hydrants</t>
  </si>
  <si>
    <t>Meter Installations</t>
  </si>
  <si>
    <t>Meters</t>
  </si>
  <si>
    <t>Service Connections</t>
  </si>
  <si>
    <t>Fire Mains</t>
  </si>
  <si>
    <t>Trans. and Dist. Mains</t>
  </si>
  <si>
    <t>Distribution Reservoirs and Tanks</t>
  </si>
  <si>
    <t>Transmission and Distribution Plant</t>
  </si>
  <si>
    <t>Water Treatment Equipment</t>
  </si>
  <si>
    <t>Water Treatment Plant</t>
  </si>
  <si>
    <t>Other Pumping Plant</t>
  </si>
  <si>
    <t>Pumping Equipment</t>
  </si>
  <si>
    <t>Pumping Plant</t>
  </si>
  <si>
    <t>Power Generation Equipment</t>
  </si>
  <si>
    <t>Supply Mains</t>
  </si>
  <si>
    <t>Infiltration Galleries and Tunnels</t>
  </si>
  <si>
    <t>Wells and Springs</t>
  </si>
  <si>
    <t>Lake, River and Other Intakes</t>
  </si>
  <si>
    <t>Collect. and Impounding Res.</t>
  </si>
  <si>
    <t>XXX</t>
  </si>
  <si>
    <t>Land and Water Rights</t>
  </si>
  <si>
    <t>Franchises</t>
  </si>
  <si>
    <t>Organization</t>
  </si>
  <si>
    <t>Short</t>
  </si>
  <si>
    <t>Source of Supply Plant</t>
  </si>
  <si>
    <t xml:space="preserve">  Class of Plant</t>
  </si>
  <si>
    <t>Base</t>
  </si>
  <si>
    <t>+</t>
  </si>
  <si>
    <t>Company's Federal Income Tax ($)</t>
  </si>
  <si>
    <t>Company's Federal Income Tax (%)</t>
  </si>
  <si>
    <t>List</t>
  </si>
  <si>
    <t>$</t>
  </si>
  <si>
    <t>Depreciation Service Lives</t>
  </si>
  <si>
    <t>(c)</t>
  </si>
  <si>
    <t>Common Stock</t>
  </si>
  <si>
    <t>Allowance</t>
  </si>
  <si>
    <t>Rate 1</t>
  </si>
  <si>
    <t>Block 1</t>
  </si>
  <si>
    <t>Rate 2</t>
  </si>
  <si>
    <t>Block 2</t>
  </si>
  <si>
    <t>Rate 3</t>
  </si>
  <si>
    <t>Block 3</t>
  </si>
  <si>
    <t>RTS</t>
  </si>
  <si>
    <t>Balance Sheet</t>
  </si>
  <si>
    <t>Cash</t>
  </si>
  <si>
    <t>Total Current Assets</t>
  </si>
  <si>
    <t>Notes Payable</t>
  </si>
  <si>
    <t>Unearned Revenues</t>
  </si>
  <si>
    <t>Total Current Liabilities</t>
  </si>
  <si>
    <t>Typical Average Service Lives, Salvage Rates, and Depreciation Rates for Water Utilities</t>
  </si>
  <si>
    <t>Net Salvage Percent</t>
  </si>
  <si>
    <t>Years **</t>
  </si>
  <si>
    <t>Average Service Lives</t>
  </si>
  <si>
    <t>Class A/B/C</t>
  </si>
  <si>
    <t>NARUC - 1996 Account Numbers</t>
  </si>
  <si>
    <t>** These lives are intended as a guide; longer or shorter lives should be used if experience shows it is warranted.</t>
  </si>
  <si>
    <t>Computers or Peripheral Office Equipment</t>
  </si>
  <si>
    <t>Pro Forma Income Statement (Results of Operations)</t>
  </si>
  <si>
    <t>40/60</t>
  </si>
  <si>
    <t>3/4-inch</t>
  </si>
  <si>
    <t>1-inch</t>
  </si>
  <si>
    <t>1 1/2-inch</t>
  </si>
  <si>
    <t>2-inch</t>
  </si>
  <si>
    <t>3-inch</t>
  </si>
  <si>
    <t>4-inch</t>
  </si>
  <si>
    <t>6-inch</t>
  </si>
  <si>
    <t>Unmetered</t>
  </si>
  <si>
    <t>Usage Per</t>
  </si>
  <si>
    <t>Block 3 (Over)</t>
  </si>
  <si>
    <t>Purchased Power/Water</t>
  </si>
  <si>
    <t>Jobbing</t>
  </si>
  <si>
    <t>(b) + (c)</t>
  </si>
  <si>
    <t>Company Principal</t>
  </si>
  <si>
    <t>Company Interest Rate</t>
  </si>
  <si>
    <t>Rate Case Principal</t>
  </si>
  <si>
    <t>Percent of Total</t>
  </si>
  <si>
    <t>Regulated Case Interest Rate</t>
  </si>
  <si>
    <t>Weighted Cost Rate</t>
  </si>
  <si>
    <t>Test Period Ending</t>
  </si>
  <si>
    <t>Information</t>
  </si>
  <si>
    <t>Prime + 200 Basis Points</t>
  </si>
  <si>
    <t>PFIS F 40</t>
  </si>
  <si>
    <t>Metered Sales</t>
  </si>
  <si>
    <t>Un-Metered Sales</t>
  </si>
  <si>
    <t>Ready-to-Serve</t>
  </si>
  <si>
    <t>Repairs</t>
  </si>
  <si>
    <t>Income Statement</t>
  </si>
  <si>
    <t>Pro Forma Adjustments</t>
  </si>
  <si>
    <t>#</t>
  </si>
  <si>
    <t>Drop-Down</t>
  </si>
  <si>
    <t>Net Acquisition Adjustment</t>
  </si>
  <si>
    <t>Drop-Down List</t>
  </si>
  <si>
    <t>Depreciation Rate</t>
  </si>
  <si>
    <t>Customer Count - Metered</t>
  </si>
  <si>
    <t>Billing Cycle</t>
  </si>
  <si>
    <t>Company Information</t>
  </si>
  <si>
    <t>Mixed</t>
  </si>
  <si>
    <t>Suggested FIT Rate</t>
  </si>
  <si>
    <t>Federal Income Tax (FIT)</t>
  </si>
  <si>
    <t>Revenue Requirement</t>
  </si>
  <si>
    <t>Monthly Rates (Proposed Rate Design)</t>
  </si>
  <si>
    <t>Net Income after Interest and Federal Tax</t>
  </si>
  <si>
    <t>Conversion Factor (%)</t>
  </si>
  <si>
    <t xml:space="preserve">  Less:  Federal Income Tax (FIT)</t>
  </si>
  <si>
    <t>Suggested CF</t>
  </si>
  <si>
    <t>Conversion Factor (CF)</t>
  </si>
  <si>
    <t>Employee Pensions and Benefits</t>
  </si>
  <si>
    <t>Rental of Building, Property, and Equipment</t>
  </si>
  <si>
    <t>Insurance - Vehicle, General Liability, Workman's Comp.</t>
  </si>
  <si>
    <t>Regulatory Commission Expenses - Fees</t>
  </si>
  <si>
    <t>Fire Protection / Irrigation</t>
  </si>
  <si>
    <t>Contractual Accounting</t>
  </si>
  <si>
    <t>Contractual Engineer</t>
  </si>
  <si>
    <t>Regulatory Commission Expenses - Amort. Rate Case</t>
  </si>
  <si>
    <t>Bad Debt</t>
  </si>
  <si>
    <t>Miscellaneous</t>
  </si>
  <si>
    <t>Travel, Education, CCR, and Public Relations</t>
  </si>
  <si>
    <t>Office, Postage, Phone, and Bank Charges</t>
  </si>
  <si>
    <t>Company's Full Legal Name</t>
  </si>
  <si>
    <t>Chemicals &amp; Testing</t>
  </si>
  <si>
    <t>Restating Adjustments</t>
  </si>
  <si>
    <t>Amounts</t>
  </si>
  <si>
    <t>5/8-inch</t>
  </si>
  <si>
    <t>Actual</t>
  </si>
  <si>
    <t>NET RATE BASE</t>
  </si>
  <si>
    <t>OPERATING REVENUE</t>
  </si>
  <si>
    <t>NET OPERATING INCOME</t>
  </si>
  <si>
    <t>TOTAL OPERATING EXPENSE</t>
  </si>
  <si>
    <t>Rate of Return</t>
  </si>
  <si>
    <t>Contributions In Aid of Construction (CIAC) Plant in Service</t>
  </si>
  <si>
    <t>NET INCOME (LOSS)</t>
  </si>
  <si>
    <t>RVW (UW-010877) sets equity at 12%.</t>
  </si>
  <si>
    <t>AWR (UW-980072)  6th Supplemental Order (pg. 6) sets cost of affiliated debt at prime of period plus 200 basis points (also initial Order, under debt cost discussion within the same case).</t>
  </si>
  <si>
    <t>Ln C1 * Ln C2</t>
  </si>
  <si>
    <t>Ln C3 - Ln C5</t>
  </si>
  <si>
    <t>Ln C7 / Ln C9</t>
  </si>
  <si>
    <t>Ln D13 - Ln D14</t>
  </si>
  <si>
    <t>Utility Plant</t>
  </si>
  <si>
    <t>Net Utility Plant</t>
  </si>
  <si>
    <t>Prepayments</t>
  </si>
  <si>
    <t>Plant Materials and Supplies</t>
  </si>
  <si>
    <t>Current Assets (other)</t>
  </si>
  <si>
    <t xml:space="preserve">     Accumulated Amortization</t>
  </si>
  <si>
    <t>ASSETS</t>
  </si>
  <si>
    <t>LIABILITIES</t>
  </si>
  <si>
    <t>Utility Plant Acquisition Adjustment</t>
  </si>
  <si>
    <t>Retained Earnings</t>
  </si>
  <si>
    <t>Proprietary Capital</t>
  </si>
  <si>
    <t>Total Equity</t>
  </si>
  <si>
    <t>TOTAL ASSETS</t>
  </si>
  <si>
    <t>TOTAL LIABILITIES &amp; EQUITY</t>
  </si>
  <si>
    <t>EQUITY</t>
  </si>
  <si>
    <t>Accrued Taxes</t>
  </si>
  <si>
    <t>Other Deferred Credits</t>
  </si>
  <si>
    <t>Contributions In Aid of Construction (CIAC)</t>
  </si>
  <si>
    <t xml:space="preserve">    Accumulated Amortization (CIAC)</t>
  </si>
  <si>
    <t>Current Liabilities (other)</t>
  </si>
  <si>
    <t>Preferred Stock</t>
  </si>
  <si>
    <t>Capital Stock</t>
  </si>
  <si>
    <t>Utility Plant Sold</t>
  </si>
  <si>
    <t>Accrued Interest</t>
  </si>
  <si>
    <t>Accrued Dividends</t>
  </si>
  <si>
    <t>Bonds</t>
  </si>
  <si>
    <t>Advances</t>
  </si>
  <si>
    <t>Long-Term Debt (other)</t>
  </si>
  <si>
    <t>Total Long-Term Liabilities</t>
  </si>
  <si>
    <t>Accounts Receivable</t>
  </si>
  <si>
    <t>Rents Receivable</t>
  </si>
  <si>
    <t>Uncollectable Accounts</t>
  </si>
  <si>
    <t>Notes Receivable</t>
  </si>
  <si>
    <t>Accrued Revenues</t>
  </si>
  <si>
    <t>Other Deferred Debits (Income Taxes)</t>
  </si>
  <si>
    <t>Construction Work in Process</t>
  </si>
  <si>
    <t>Utility Plant Leased to Others</t>
  </si>
  <si>
    <t>Non-Utility Plant</t>
  </si>
  <si>
    <t>Investments</t>
  </si>
  <si>
    <t>Utility Plant (other)</t>
  </si>
  <si>
    <t>Operating Reserves</t>
  </si>
  <si>
    <t>Total Liabilities</t>
  </si>
  <si>
    <t>Values</t>
  </si>
  <si>
    <t>Debt Structure</t>
  </si>
  <si>
    <t>Note Category</t>
  </si>
  <si>
    <t>Principal Balance</t>
  </si>
  <si>
    <t>Interest Rate</t>
  </si>
  <si>
    <t>Equipment (10)</t>
  </si>
  <si>
    <t>Equipment (IT) (5)</t>
  </si>
  <si>
    <t>Equipment (Laboratory, Office, and Shop) (15)</t>
  </si>
  <si>
    <t>Land, Water Rights, and Organization (0)</t>
  </si>
  <si>
    <t>Plant, Other (40)</t>
  </si>
  <si>
    <t>Plant, Structures, and Improvements (35)</t>
  </si>
  <si>
    <t>Pumping and Water Treatment (20)</t>
  </si>
  <si>
    <t>Service Connection (30)</t>
  </si>
  <si>
    <t>Tanks and Wells (25)</t>
  </si>
  <si>
    <t>Transportation (7)</t>
  </si>
  <si>
    <t>Water System Plan (6)</t>
  </si>
  <si>
    <t>Acquisition Adjustment (35)</t>
  </si>
  <si>
    <t>Revenue Adjusted for Revenue Sensitive Items</t>
  </si>
  <si>
    <t>Meters (20)</t>
  </si>
  <si>
    <t>Facility and Connection Charges (20)</t>
  </si>
  <si>
    <t>Tank Cleaning/Amortizable Maintenance (10)</t>
  </si>
  <si>
    <t>Most Common Meter Size</t>
  </si>
  <si>
    <t>Salary and Wages - Employees</t>
  </si>
  <si>
    <t>Salary and Wages - Officers</t>
  </si>
  <si>
    <t>Contractual Legal</t>
  </si>
  <si>
    <t>Contractual Operations</t>
  </si>
  <si>
    <t>Customer Deposits</t>
  </si>
  <si>
    <t>Net Change Company</t>
  </si>
  <si>
    <t>Total Water Sales Revenue</t>
  </si>
  <si>
    <t>Current Monthly Rate Design (Most Common Meter Size)</t>
  </si>
  <si>
    <t>Net Utility Plant EOTY</t>
  </si>
  <si>
    <t>Months Index</t>
  </si>
  <si>
    <t>List Loans and Notes</t>
  </si>
  <si>
    <t>####</t>
  </si>
  <si>
    <t>Special Funds (Facility Charges, Surcharges)</t>
  </si>
  <si>
    <t>Current Other Monthly Rates</t>
  </si>
  <si>
    <t>Ready To Serve</t>
  </si>
  <si>
    <t>Surcharge</t>
  </si>
  <si>
    <t>Other</t>
  </si>
  <si>
    <t>Customer Count - Un-metered</t>
  </si>
  <si>
    <t>Un-Metered</t>
  </si>
  <si>
    <t>Customer Count - Ready To Serve</t>
  </si>
  <si>
    <t>For conditional formatting</t>
  </si>
  <si>
    <t>Average</t>
  </si>
  <si>
    <t>Sum</t>
  </si>
  <si>
    <t>Monthly</t>
  </si>
  <si>
    <t>NOT USED</t>
  </si>
  <si>
    <t>Net Plant</t>
  </si>
  <si>
    <t>Net CIAC</t>
  </si>
  <si>
    <t>Net Rate Base</t>
  </si>
  <si>
    <t>Facilities Charge</t>
  </si>
  <si>
    <t>Service Connection Charge</t>
  </si>
  <si>
    <t>Explanation</t>
  </si>
  <si>
    <t>Operating Income Before Interest &amp; Taxes</t>
  </si>
  <si>
    <t>Weighted Cost of Capital for this rate case</t>
  </si>
  <si>
    <t>Difference Balance Sheet to Asset Listing</t>
  </si>
  <si>
    <t>Mains, Tanks and Reservoirs (50)</t>
  </si>
  <si>
    <t>Used by Asset Type Look Up Col V &amp; AH</t>
  </si>
  <si>
    <t>Customer Count - Total (calculated)</t>
  </si>
  <si>
    <t>PROPOSED - Other Monthly Rates</t>
  </si>
  <si>
    <t>PROPOSED - Monthly Rate Design (Most Common Meter Size)</t>
  </si>
  <si>
    <t>Total Restating Adjustment</t>
  </si>
  <si>
    <t>Total Pro Forma Adjustment</t>
  </si>
  <si>
    <t>Revised Revenue (Staff)</t>
  </si>
  <si>
    <t>Results of Revised Rates</t>
  </si>
  <si>
    <t>(percentage difference)</t>
  </si>
  <si>
    <t>Asset Listing Section 5 - A</t>
  </si>
  <si>
    <t>CIAC Listing Section 5 - B</t>
  </si>
  <si>
    <t>Net CIAC EOTY</t>
  </si>
  <si>
    <t>Balance Sheet out of Balance</t>
  </si>
  <si>
    <t>Rate Case Overall Cost of Capital</t>
  </si>
  <si>
    <t>Percentage</t>
  </si>
  <si>
    <t>Weight</t>
  </si>
  <si>
    <t>Hypothetical</t>
  </si>
  <si>
    <t>Has Links only from current page</t>
  </si>
  <si>
    <t>PFIS - I51</t>
  </si>
  <si>
    <t>PFIS - I59</t>
  </si>
  <si>
    <t>Sch 4  - I54</t>
  </si>
  <si>
    <t>Fed Income Tax - 21%</t>
  </si>
  <si>
    <t>Linked to INPUTS</t>
  </si>
  <si>
    <t>Linked to Sch-10.1</t>
  </si>
  <si>
    <t>Linked to Sch-7</t>
  </si>
  <si>
    <t>Linked to Sch-4</t>
  </si>
  <si>
    <t>Links Coming From</t>
  </si>
  <si>
    <t>Linked to PFIS</t>
  </si>
  <si>
    <t>Company Test Period Restated</t>
  </si>
  <si>
    <t>PFIS - F53</t>
  </si>
  <si>
    <t>Company Net Rate Base</t>
  </si>
  <si>
    <t>Conversion</t>
  </si>
  <si>
    <t>UTC Docket Number                   UW-</t>
  </si>
  <si>
    <t>Description
(a)</t>
  </si>
  <si>
    <t>Source
(b)</t>
  </si>
  <si>
    <t>Interest Synchronization</t>
  </si>
  <si>
    <t>Tax Effect</t>
  </si>
  <si>
    <t>Check Numbers</t>
  </si>
  <si>
    <t>Use</t>
  </si>
  <si>
    <t>Restated Interest Expense from PFIS</t>
  </si>
  <si>
    <t>Proforma Results
(b)</t>
  </si>
  <si>
    <t>Rate
(b)</t>
  </si>
  <si>
    <t>Factor
(c)</t>
  </si>
  <si>
    <t>Staff Proposed Revenue
(d)</t>
  </si>
  <si>
    <t>Interest Results
(b)</t>
  </si>
  <si>
    <t>Company Net Proforma Rate Base</t>
  </si>
  <si>
    <t xml:space="preserve">Ln B4   </t>
  </si>
  <si>
    <t>To PFIS - K32</t>
  </si>
  <si>
    <t>To PFIS - K39</t>
  </si>
  <si>
    <t>To PFIS - K48</t>
  </si>
  <si>
    <t>To D33</t>
  </si>
  <si>
    <t>To Sch 10.1 - Q8 and PFIS - N15</t>
  </si>
  <si>
    <t>To PFIS - N51</t>
  </si>
  <si>
    <t>To PFIS - H47</t>
  </si>
  <si>
    <t>Operating Income Return</t>
  </si>
  <si>
    <t>IF(G51&gt;0,INDEX(O51:O58,MATCH(ABS(G51),M51:M58,1))+INDEX(Q51:Q58,MATCH(ABS(G51),M51:M58,1))*(ABS(G51)-INDEX(R51:R58,MATCH(ABS(G51),M51:M58,1))),0)</t>
  </si>
  <si>
    <t>Income Tax Rate</t>
  </si>
  <si>
    <t>PFIS F48</t>
  </si>
  <si>
    <t>Check Number Difference</t>
  </si>
  <si>
    <t>Restated Federal Income Tax from PFIS</t>
  </si>
  <si>
    <t>Ln B10 - Ln B14 - Ln B15</t>
  </si>
  <si>
    <t>Ln B10 * Ln B11</t>
  </si>
  <si>
    <t>Proforma Operating Income before Interest and Taxes</t>
  </si>
  <si>
    <t>Income Tax on Proforma Operating Income</t>
  </si>
  <si>
    <t>Proforma Income Tax Effect</t>
  </si>
  <si>
    <t>Ln B12 - Ln B13</t>
  </si>
  <si>
    <t>NTG Ln B12</t>
  </si>
  <si>
    <t>Ln B2 * Ln B3</t>
  </si>
  <si>
    <t>Ln B4 - Ln B5</t>
  </si>
  <si>
    <t>Interest Sync B10</t>
  </si>
  <si>
    <t>(b) (c) PFIS</t>
  </si>
  <si>
    <t>Revenue Requirement B10</t>
  </si>
  <si>
    <t>To PFIS - R16</t>
  </si>
  <si>
    <t>PFIS - F47</t>
  </si>
  <si>
    <t>PFIS - I48</t>
  </si>
  <si>
    <t>Check Number Calculated from PFIS</t>
  </si>
  <si>
    <t>Calculation if tax code returns to block rates for corporations.</t>
  </si>
  <si>
    <t>Federal Income Tax Rate</t>
  </si>
  <si>
    <t>Conversion Factor</t>
  </si>
  <si>
    <t>(ao)</t>
  </si>
  <si>
    <t>(ap)</t>
  </si>
  <si>
    <t>(aq)</t>
  </si>
  <si>
    <t>(ar)</t>
  </si>
  <si>
    <t>Income tax liability if Income before Taxes is possitive</t>
  </si>
  <si>
    <t>Ln D18</t>
  </si>
  <si>
    <t>To Net-to-Gross G49</t>
  </si>
  <si>
    <t>Proforma Operating Income before Income Taxes</t>
  </si>
  <si>
    <t>Revenue Net-to-Gross - G56</t>
  </si>
  <si>
    <t>Check Number from PFIC - I50</t>
  </si>
  <si>
    <t>Check</t>
  </si>
  <si>
    <t>Version date:</t>
  </si>
  <si>
    <t>Information for filing</t>
  </si>
  <si>
    <t>WAC 480-07-530</t>
  </si>
  <si>
    <t>Rate Case Overall Cost of Debt</t>
  </si>
  <si>
    <t>Capital Structure - I54</t>
  </si>
  <si>
    <t>(Check)</t>
  </si>
  <si>
    <t>Operating Income before Interest &amp;Taxes</t>
  </si>
  <si>
    <t>Please see section 3 of GRCW manual for instructions on filng a general rate case along with Water Rate Case Checklist.</t>
  </si>
  <si>
    <t>To PFIS - K36</t>
  </si>
  <si>
    <t>Sum Ln D7 thru Ln D10</t>
  </si>
  <si>
    <r>
      <t xml:space="preserve">To PFIS - H48 </t>
    </r>
    <r>
      <rPr>
        <sz val="8"/>
        <rFont val="Times New Roman"/>
        <family val="1"/>
      </rPr>
      <t>and PFIS - N47 (Check no.)</t>
    </r>
  </si>
  <si>
    <t>Proforma Adjustment to Interst Expense</t>
  </si>
  <si>
    <t>Proforma Adjustment to Interest Expense</t>
  </si>
  <si>
    <t>Total Proforma Interest Expense</t>
  </si>
  <si>
    <t>Check No.</t>
  </si>
  <si>
    <t>Ln D6</t>
  </si>
  <si>
    <t>Ln D8 * Ln C8</t>
  </si>
  <si>
    <t>Ln D8 * Ln C9</t>
  </si>
  <si>
    <t>Ln D8 * Ln C10</t>
  </si>
  <si>
    <t>Ln D8 - Ln D13</t>
  </si>
  <si>
    <t>Ln D15 + Ln D16</t>
  </si>
  <si>
    <t>Ln D18 - Ln D19</t>
  </si>
  <si>
    <t>(c) Ln D13 + Ln D18</t>
  </si>
  <si>
    <t>Ln D8 * Ln C24</t>
  </si>
  <si>
    <t>UTC Regulatory Fee</t>
  </si>
  <si>
    <t>Other Taxes &amp; Licenses (DOH/DOE)</t>
  </si>
  <si>
    <t>Payroll Tax (ESD, L&amp;I)</t>
  </si>
  <si>
    <t>Update table October 1 2020</t>
  </si>
  <si>
    <t>Various - See Tariff</t>
  </si>
  <si>
    <t>5 - A</t>
  </si>
  <si>
    <t>5 - B</t>
  </si>
  <si>
    <t>Assets, and Depreciation Schedules</t>
  </si>
  <si>
    <t>End of Test Year</t>
  </si>
  <si>
    <t>CIAC and Amortization Schedules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</si>
  <si>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</si>
  <si>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</si>
  <si>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</si>
  <si>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</si>
  <si>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</si>
  <si>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</si>
  <si>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</si>
  <si>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</si>
  <si>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</si>
  <si>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</si>
  <si>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</si>
  <si>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Asset Category</t>
  </si>
  <si>
    <t>Asset Description</t>
  </si>
  <si>
    <t>Date in Service</t>
  </si>
  <si>
    <t>Original Cost</t>
  </si>
  <si>
    <t>Salvage Value</t>
  </si>
  <si>
    <t>Service Life</t>
  </si>
  <si>
    <t>Service Time</t>
  </si>
  <si>
    <t>Depreciation</t>
  </si>
  <si>
    <t>Acc. Depn (Beg)</t>
  </si>
  <si>
    <t>Acc. Depn (End)</t>
  </si>
  <si>
    <t>Rate Base</t>
  </si>
  <si>
    <t>Amortization</t>
  </si>
  <si>
    <t>Acc. Amort.</t>
  </si>
  <si>
    <t>mm/dd/yy</t>
  </si>
  <si>
    <t>Yrs</t>
  </si>
  <si>
    <t>Annual</t>
  </si>
  <si>
    <t>Beginning</t>
  </si>
  <si>
    <t>Ending</t>
  </si>
  <si>
    <t>Deferred Tax Balance</t>
  </si>
  <si>
    <t>Tax  Regulatory Adjustment</t>
  </si>
  <si>
    <t>Target Revenue</t>
  </si>
  <si>
    <t>Jobbing ( E )</t>
  </si>
  <si>
    <t>Recalculated in model</t>
  </si>
  <si>
    <t>Total of Above</t>
  </si>
  <si>
    <t>Check to Input</t>
  </si>
  <si>
    <t>Return</t>
  </si>
  <si>
    <t>Operating Expenses</t>
  </si>
  <si>
    <t>FIT</t>
  </si>
  <si>
    <t>Target WACC</t>
  </si>
  <si>
    <t>WACC Achieved</t>
  </si>
  <si>
    <t>TY Revenue</t>
  </si>
  <si>
    <t>Incr./(Decr.)</t>
  </si>
  <si>
    <t/>
  </si>
  <si>
    <t>Last Case Update</t>
  </si>
  <si>
    <t>$ Difference</t>
  </si>
  <si>
    <t>% Difference</t>
  </si>
  <si>
    <t>Washington Water Service Company - East Pierce System</t>
  </si>
  <si>
    <t>Pro Forma</t>
  </si>
  <si>
    <t>See "WWSC WP" Excel Workbook Provided with Filing.</t>
  </si>
  <si>
    <t>Calculation is based consolidated capital structure and capital costs. See workpaper.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</si>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</sst>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_);\(0.00\)"/>
    <numFmt numFmtId="167" formatCode="#,##0.0000"/>
    <numFmt numFmtId="168" formatCode="#,##0.00000"/>
    <numFmt numFmtId="169" formatCode="[$-409]mmm\-yy;@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%"/>
    <numFmt numFmtId="174" formatCode="[$-F800]dddd\,\ mmmm\ dd\,\ yyyy"/>
    <numFmt numFmtId="175" formatCode="[$-409]mmmm\ d\,\ yyyy;@"/>
    <numFmt numFmtId="176" formatCode="0_);\(0\)"/>
  </numFmts>
  <fonts count="5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"/>
      <family val="2"/>
    </font>
    <font>
      <sz val="10"/>
      <name val="Times New Roman"/>
      <family val="1"/>
    </font>
    <font>
      <b/>
      <i/>
      <u/>
      <sz val="16"/>
      <name val="Times New Roman"/>
      <family val="1"/>
    </font>
    <font>
      <i/>
      <sz val="12"/>
      <name val="Times New Roman"/>
      <family val="1"/>
    </font>
    <font>
      <sz val="12"/>
      <color rgb="FF0000FF"/>
      <name val="Times New Roman"/>
      <family val="1"/>
    </font>
    <font>
      <b/>
      <i/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 tint="-0.499984740745262"/>
      <name val="Times New Roman"/>
      <family val="1"/>
    </font>
    <font>
      <b/>
      <sz val="24"/>
      <name val="Times New Roman"/>
      <family val="1"/>
    </font>
    <font>
      <b/>
      <sz val="12"/>
      <color rgb="FF0000FF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2"/>
      <color rgb="FFFF0000"/>
      <name val="Times New Roman"/>
      <family val="1"/>
    </font>
    <font>
      <sz val="24"/>
      <name val="Times New Roman"/>
      <family val="1"/>
    </font>
    <font>
      <sz val="14"/>
      <name val="Arial"/>
      <family val="2"/>
    </font>
    <font>
      <b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sz val="14"/>
      <name val="Times New Roman"/>
      <family val="1"/>
    </font>
    <font>
      <sz val="12"/>
      <color rgb="FF92D050"/>
      <name val="Times New Roman"/>
      <family val="1"/>
    </font>
    <font>
      <sz val="8"/>
      <name val="Times New Roman"/>
      <family val="1"/>
    </font>
    <font>
      <sz val="8"/>
      <name val="Papyrus"/>
      <family val="4"/>
    </font>
    <font>
      <b/>
      <sz val="8"/>
      <name val="Papyrus"/>
      <family val="4"/>
    </font>
    <font>
      <b/>
      <sz val="9"/>
      <color indexed="81"/>
      <name val="Tahoma"/>
      <family val="2"/>
    </font>
    <font>
      <sz val="8"/>
      <color theme="0" tint="-0.24994659260841701"/>
      <name val="Times New Roman"/>
      <family val="1"/>
    </font>
    <font>
      <b/>
      <sz val="12"/>
      <color theme="9" tint="-0.499984740745262"/>
      <name val="Times New Roman"/>
      <family val="1"/>
    </font>
    <font>
      <b/>
      <sz val="8"/>
      <color theme="9" tint="-0.499984740745262"/>
      <name val="Times New Roman"/>
      <family val="1"/>
    </font>
    <font>
      <sz val="9"/>
      <color indexed="81"/>
      <name val="Tahoma"/>
      <family val="2"/>
    </font>
    <font>
      <sz val="12"/>
      <color rgb="FFFF0000"/>
      <name val="Times New Roman"/>
      <family val="1"/>
    </font>
    <font>
      <sz val="12"/>
      <color theme="8" tint="-0.249977111117893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8ED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5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6CAC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9" fontId="7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0" fontId="18" fillId="0" borderId="0"/>
    <xf numFmtId="0" fontId="12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0" fillId="0" borderId="0"/>
    <xf numFmtId="0" fontId="12" fillId="0" borderId="0"/>
    <xf numFmtId="44" fontId="12" fillId="0" borderId="0" applyFont="0" applyFill="0" applyBorder="0" applyAlignment="0" applyProtection="0"/>
    <xf numFmtId="0" fontId="19" fillId="0" borderId="0"/>
    <xf numFmtId="9" fontId="7" fillId="0" borderId="0" applyFont="0" applyFill="0" applyBorder="0" applyAlignment="0" applyProtection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44" fontId="19" fillId="0" borderId="0" applyFont="0" applyFill="0" applyBorder="0" applyAlignment="0" applyProtection="0"/>
    <xf numFmtId="38" fontId="31" fillId="0" borderId="0" applyNumberFormat="0" applyFont="0" applyFill="0" applyBorder="0">
      <alignment horizontal="left" indent="4"/>
      <protection locked="0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20">
      <alignment horizontal="center"/>
    </xf>
    <xf numFmtId="3" fontId="32" fillId="0" borderId="0" applyFont="0" applyFill="0" applyBorder="0" applyAlignment="0" applyProtection="0"/>
    <xf numFmtId="0" fontId="32" fillId="6" borderId="0" applyNumberFormat="0" applyFont="0" applyBorder="0" applyAlignment="0" applyProtection="0"/>
    <xf numFmtId="170" fontId="15" fillId="2" borderId="0" applyFont="0" applyFill="0" applyBorder="0" applyAlignment="0" applyProtection="0">
      <alignment wrapText="1"/>
    </xf>
    <xf numFmtId="0" fontId="19" fillId="7" borderId="0" applyNumberFormat="0" applyFont="0" applyFill="0" applyBorder="0" applyAlignment="0" applyProtection="0"/>
    <xf numFmtId="0" fontId="19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2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0">
    <xf numFmtId="0" fontId="0" fillId="0" borderId="0" xfId="0" applyProtection="1">
      <protection locked="0"/>
    </xf>
    <xf numFmtId="37" fontId="12" fillId="0" borderId="0" xfId="17" applyNumberFormat="1" applyFont="1" applyAlignment="1">
      <alignment horizontal="right"/>
    </xf>
    <xf numFmtId="0" fontId="27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37" fontId="7" fillId="0" borderId="19" xfId="0" applyNumberFormat="1" applyFont="1" applyBorder="1" applyAlignment="1">
      <alignment horizontal="center" wrapText="1"/>
    </xf>
    <xf numFmtId="10" fontId="7" fillId="0" borderId="2" xfId="1" applyNumberFormat="1" applyFont="1" applyBorder="1" applyAlignment="1" applyProtection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171" fontId="23" fillId="0" borderId="8" xfId="8" applyNumberFormat="1" applyFont="1" applyFill="1" applyBorder="1" applyProtection="1"/>
    <xf numFmtId="171" fontId="23" fillId="0" borderId="0" xfId="8" applyNumberFormat="1" applyFont="1" applyFill="1" applyBorder="1" applyProtection="1"/>
    <xf numFmtId="171" fontId="23" fillId="0" borderId="2" xfId="8" applyNumberFormat="1" applyFont="1" applyFill="1" applyBorder="1" applyProtection="1"/>
    <xf numFmtId="171" fontId="23" fillId="0" borderId="4" xfId="8" applyNumberFormat="1" applyFont="1" applyFill="1" applyBorder="1" applyProtection="1"/>
    <xf numFmtId="37" fontId="7" fillId="0" borderId="0" xfId="0" applyNumberFormat="1" applyFont="1"/>
    <xf numFmtId="37" fontId="9" fillId="0" borderId="8" xfId="17" applyNumberFormat="1" applyFont="1" applyBorder="1" applyAlignment="1">
      <alignment horizontal="right"/>
    </xf>
    <xf numFmtId="37" fontId="9" fillId="0" borderId="0" xfId="17" applyNumberFormat="1" applyFont="1" applyAlignment="1">
      <alignment horizontal="right"/>
    </xf>
    <xf numFmtId="37" fontId="9" fillId="0" borderId="14" xfId="17" applyNumberFormat="1" applyFont="1" applyBorder="1" applyAlignment="1">
      <alignment horizontal="right"/>
    </xf>
    <xf numFmtId="39" fontId="9" fillId="0" borderId="0" xfId="17" applyNumberFormat="1" applyFont="1" applyAlignment="1">
      <alignment horizontal="right"/>
    </xf>
    <xf numFmtId="37" fontId="9" fillId="0" borderId="1" xfId="17" applyNumberFormat="1" applyFont="1" applyBorder="1" applyAlignment="1">
      <alignment horizontal="right"/>
    </xf>
    <xf numFmtId="37" fontId="7" fillId="0" borderId="0" xfId="17" applyNumberFormat="1" applyFont="1" applyAlignment="1">
      <alignment horizontal="right"/>
    </xf>
    <xf numFmtId="10" fontId="8" fillId="0" borderId="0" xfId="0" applyNumberFormat="1" applyFont="1" applyAlignment="1">
      <alignment horizontal="center"/>
    </xf>
    <xf numFmtId="37" fontId="7" fillId="0" borderId="2" xfId="0" applyNumberFormat="1" applyFont="1" applyBorder="1" applyAlignment="1">
      <alignment horizontal="center"/>
    </xf>
    <xf numFmtId="10" fontId="7" fillId="0" borderId="0" xfId="1" applyNumberFormat="1" applyFont="1" applyProtection="1"/>
    <xf numFmtId="14" fontId="7" fillId="0" borderId="0" xfId="0" applyNumberFormat="1" applyFont="1" applyAlignment="1">
      <alignment horizontal="right"/>
    </xf>
    <xf numFmtId="10" fontId="7" fillId="0" borderId="0" xfId="1" applyNumberFormat="1" applyFont="1" applyAlignment="1" applyProtection="1">
      <alignment horizontal="center"/>
    </xf>
    <xf numFmtId="0" fontId="7" fillId="0" borderId="17" xfId="1" applyNumberFormat="1" applyFont="1" applyBorder="1" applyAlignment="1" applyProtection="1">
      <alignment horizontal="center" wrapText="1"/>
    </xf>
    <xf numFmtId="10" fontId="7" fillId="0" borderId="0" xfId="1" applyNumberFormat="1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37" fontId="7" fillId="0" borderId="5" xfId="0" applyNumberFormat="1" applyFont="1" applyBorder="1" applyAlignment="1">
      <alignment horizontal="center"/>
    </xf>
    <xf numFmtId="10" fontId="7" fillId="0" borderId="5" xfId="1" applyNumberFormat="1" applyFont="1" applyBorder="1" applyAlignment="1" applyProtection="1">
      <alignment horizontal="center"/>
    </xf>
    <xf numFmtId="10" fontId="7" fillId="0" borderId="0" xfId="1" applyNumberFormat="1" applyFont="1" applyFill="1" applyProtection="1"/>
    <xf numFmtId="0" fontId="7" fillId="0" borderId="0" xfId="0" applyFont="1" applyAlignment="1">
      <alignment horizontal="left"/>
    </xf>
    <xf numFmtId="37" fontId="7" fillId="0" borderId="10" xfId="0" applyNumberFormat="1" applyFont="1" applyBorder="1"/>
    <xf numFmtId="9" fontId="7" fillId="0" borderId="9" xfId="1" applyFont="1" applyBorder="1" applyProtection="1"/>
    <xf numFmtId="10" fontId="9" fillId="0" borderId="9" xfId="1" applyNumberFormat="1" applyFont="1" applyFill="1" applyBorder="1" applyProtection="1"/>
    <xf numFmtId="10" fontId="9" fillId="0" borderId="0" xfId="1" applyNumberFormat="1" applyFont="1" applyFill="1" applyBorder="1" applyProtection="1"/>
    <xf numFmtId="37" fontId="7" fillId="0" borderId="9" xfId="0" applyNumberFormat="1" applyFont="1" applyBorder="1"/>
    <xf numFmtId="0" fontId="7" fillId="0" borderId="1" xfId="0" applyFont="1" applyBorder="1"/>
    <xf numFmtId="37" fontId="7" fillId="0" borderId="1" xfId="0" applyNumberFormat="1" applyFont="1" applyBorder="1"/>
    <xf numFmtId="10" fontId="7" fillId="0" borderId="1" xfId="1" applyNumberFormat="1" applyFont="1" applyBorder="1" applyProtection="1"/>
    <xf numFmtId="10" fontId="7" fillId="0" borderId="9" xfId="1" applyNumberFormat="1" applyFont="1" applyBorder="1" applyProtection="1"/>
    <xf numFmtId="10" fontId="7" fillId="0" borderId="0" xfId="1" applyNumberFormat="1" applyFont="1" applyBorder="1" applyProtection="1"/>
    <xf numFmtId="10" fontId="7" fillId="0" borderId="1" xfId="1" applyNumberFormat="1" applyFont="1" applyBorder="1" applyAlignment="1" applyProtection="1">
      <alignment horizontal="center"/>
    </xf>
    <xf numFmtId="10" fontId="7" fillId="0" borderId="0" xfId="1" applyNumberFormat="1" applyFont="1" applyAlignment="1" applyProtection="1"/>
    <xf numFmtId="10" fontId="7" fillId="0" borderId="0" xfId="0" applyNumberFormat="1" applyFont="1"/>
    <xf numFmtId="166" fontId="7" fillId="0" borderId="0" xfId="0" applyNumberFormat="1" applyFont="1" applyAlignment="1">
      <alignment horizontal="center"/>
    </xf>
    <xf numFmtId="39" fontId="7" fillId="0" borderId="0" xfId="0" applyNumberFormat="1" applyFont="1" applyAlignment="1">
      <alignment horizontal="center"/>
    </xf>
    <xf numFmtId="39" fontId="7" fillId="0" borderId="7" xfId="0" applyNumberFormat="1" applyFont="1" applyBorder="1" applyAlignment="1">
      <alignment horizontal="center"/>
    </xf>
    <xf numFmtId="14" fontId="7" fillId="0" borderId="0" xfId="0" applyNumberFormat="1" applyFont="1"/>
    <xf numFmtId="0" fontId="7" fillId="0" borderId="7" xfId="0" applyFont="1" applyBorder="1" applyAlignment="1">
      <alignment horizontal="right"/>
    </xf>
    <xf numFmtId="5" fontId="7" fillId="0" borderId="4" xfId="0" applyNumberFormat="1" applyFont="1" applyBorder="1" applyAlignment="1">
      <alignment horizontal="right"/>
    </xf>
    <xf numFmtId="5" fontId="7" fillId="0" borderId="5" xfId="0" applyNumberFormat="1" applyFont="1" applyBorder="1" applyAlignment="1">
      <alignment horizontal="center"/>
    </xf>
    <xf numFmtId="9" fontId="7" fillId="0" borderId="3" xfId="1" applyFont="1" applyBorder="1" applyAlignment="1" applyProtection="1">
      <alignment horizontal="left"/>
    </xf>
    <xf numFmtId="0" fontId="7" fillId="0" borderId="2" xfId="0" applyFont="1" applyBorder="1" applyAlignment="1">
      <alignment horizontal="center"/>
    </xf>
    <xf numFmtId="0" fontId="9" fillId="0" borderId="18" xfId="7" applyFont="1" applyBorder="1" applyAlignment="1">
      <alignment horizontal="left"/>
    </xf>
    <xf numFmtId="0" fontId="9" fillId="0" borderId="18" xfId="7" applyFont="1" applyBorder="1" applyAlignment="1">
      <alignment horizontal="center" wrapText="1"/>
    </xf>
    <xf numFmtId="0" fontId="9" fillId="0" borderId="18" xfId="7" applyFont="1" applyBorder="1" applyAlignment="1">
      <alignment horizontal="center"/>
    </xf>
    <xf numFmtId="0" fontId="7" fillId="0" borderId="18" xfId="7" applyFont="1" applyBorder="1"/>
    <xf numFmtId="11" fontId="25" fillId="0" borderId="8" xfId="7" applyNumberFormat="1" applyFont="1" applyBorder="1" applyAlignment="1">
      <alignment horizontal="center"/>
    </xf>
    <xf numFmtId="9" fontId="7" fillId="0" borderId="18" xfId="1" applyFont="1" applyBorder="1" applyAlignment="1" applyProtection="1">
      <alignment horizontal="center"/>
    </xf>
    <xf numFmtId="0" fontId="7" fillId="0" borderId="18" xfId="7" applyFont="1" applyBorder="1" applyAlignment="1">
      <alignment horizontal="center"/>
    </xf>
    <xf numFmtId="10" fontId="7" fillId="0" borderId="18" xfId="7" applyNumberFormat="1" applyFont="1" applyBorder="1" applyAlignment="1">
      <alignment horizontal="center"/>
    </xf>
    <xf numFmtId="10" fontId="7" fillId="0" borderId="2" xfId="7" applyNumberFormat="1" applyFont="1" applyBorder="1" applyAlignment="1">
      <alignment horizontal="center"/>
    </xf>
    <xf numFmtId="0" fontId="7" fillId="0" borderId="19" xfId="7" applyFont="1" applyBorder="1"/>
    <xf numFmtId="0" fontId="7" fillId="0" borderId="19" xfId="7" applyFont="1" applyBorder="1" applyAlignment="1">
      <alignment horizontal="center"/>
    </xf>
    <xf numFmtId="0" fontId="10" fillId="0" borderId="0" xfId="0" applyFont="1"/>
    <xf numFmtId="0" fontId="7" fillId="0" borderId="8" xfId="0" applyFont="1" applyBorder="1"/>
    <xf numFmtId="37" fontId="7" fillId="0" borderId="8" xfId="17" applyNumberFormat="1" applyFont="1" applyBorder="1"/>
    <xf numFmtId="10" fontId="7" fillId="0" borderId="8" xfId="17" applyNumberFormat="1" applyFont="1" applyBorder="1"/>
    <xf numFmtId="10" fontId="7" fillId="0" borderId="14" xfId="17" applyNumberFormat="1" applyFont="1" applyBorder="1"/>
    <xf numFmtId="0" fontId="7" fillId="0" borderId="4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7" fillId="0" borderId="18" xfId="0" applyFont="1" applyBorder="1"/>
    <xf numFmtId="3" fontId="23" fillId="0" borderId="18" xfId="0" applyNumberFormat="1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37" fontId="7" fillId="0" borderId="18" xfId="0" applyNumberFormat="1" applyFont="1" applyBorder="1" applyAlignment="1">
      <alignment horizontal="left"/>
    </xf>
    <xf numFmtId="3" fontId="7" fillId="0" borderId="0" xfId="0" applyNumberFormat="1" applyFont="1"/>
    <xf numFmtId="37" fontId="7" fillId="0" borderId="3" xfId="0" applyNumberFormat="1" applyFont="1" applyBorder="1" applyAlignment="1">
      <alignment horizontal="center"/>
    </xf>
    <xf numFmtId="3" fontId="9" fillId="0" borderId="8" xfId="0" applyNumberFormat="1" applyFont="1" applyBorder="1"/>
    <xf numFmtId="37" fontId="26" fillId="0" borderId="0" xfId="17" applyNumberFormat="1" applyFont="1" applyAlignment="1">
      <alignment horizontal="right"/>
    </xf>
    <xf numFmtId="7" fontId="28" fillId="0" borderId="0" xfId="17" applyNumberFormat="1" applyFont="1" applyAlignment="1">
      <alignment horizontal="right"/>
    </xf>
    <xf numFmtId="170" fontId="28" fillId="0" borderId="2" xfId="3" applyNumberFormat="1" applyFont="1" applyFill="1" applyBorder="1" applyAlignment="1" applyProtection="1">
      <alignment horizontal="right"/>
    </xf>
    <xf numFmtId="10" fontId="7" fillId="0" borderId="0" xfId="1" applyNumberFormat="1" applyFont="1" applyFill="1" applyBorder="1" applyProtection="1"/>
    <xf numFmtId="10" fontId="7" fillId="0" borderId="0" xfId="1" applyNumberFormat="1" applyFont="1" applyFill="1" applyAlignment="1" applyProtection="1">
      <alignment horizontal="center"/>
    </xf>
    <xf numFmtId="0" fontId="7" fillId="0" borderId="1" xfId="0" applyFont="1" applyBorder="1" applyAlignment="1">
      <alignment horizontal="center"/>
    </xf>
    <xf numFmtId="166" fontId="7" fillId="3" borderId="9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Protection="1"/>
    <xf numFmtId="0" fontId="29" fillId="0" borderId="0" xfId="28" applyAlignment="1">
      <alignment horizontal="center"/>
    </xf>
    <xf numFmtId="0" fontId="7" fillId="0" borderId="13" xfId="6" applyFont="1" applyBorder="1" applyAlignment="1">
      <alignment horizontal="center"/>
    </xf>
    <xf numFmtId="0" fontId="24" fillId="0" borderId="5" xfId="0" applyFont="1" applyBorder="1"/>
    <xf numFmtId="0" fontId="24" fillId="0" borderId="12" xfId="0" applyFont="1" applyBorder="1"/>
    <xf numFmtId="0" fontId="7" fillId="0" borderId="5" xfId="0" applyFont="1" applyBorder="1"/>
    <xf numFmtId="0" fontId="7" fillId="0" borderId="14" xfId="0" applyFont="1" applyBorder="1"/>
    <xf numFmtId="0" fontId="23" fillId="0" borderId="1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23" fillId="0" borderId="8" xfId="0" applyFont="1" applyBorder="1" applyAlignment="1">
      <alignment horizontal="center"/>
    </xf>
    <xf numFmtId="3" fontId="7" fillId="0" borderId="8" xfId="0" applyNumberFormat="1" applyFont="1" applyBorder="1"/>
    <xf numFmtId="37" fontId="7" fillId="0" borderId="11" xfId="0" applyNumberFormat="1" applyFont="1" applyBorder="1" applyAlignment="1">
      <alignment horizontal="center" wrapText="1"/>
    </xf>
    <xf numFmtId="37" fontId="7" fillId="0" borderId="11" xfId="17" applyNumberFormat="1" applyFont="1" applyBorder="1" applyAlignment="1">
      <alignment horizontal="center"/>
    </xf>
    <xf numFmtId="170" fontId="27" fillId="0" borderId="0" xfId="3" applyNumberFormat="1" applyFont="1" applyAlignment="1" applyProtection="1"/>
    <xf numFmtId="170" fontId="7" fillId="0" borderId="0" xfId="3" applyNumberFormat="1" applyFont="1" applyAlignment="1" applyProtection="1"/>
    <xf numFmtId="170" fontId="7" fillId="0" borderId="0" xfId="3" applyNumberFormat="1" applyFont="1" applyAlignment="1" applyProtection="1">
      <alignment horizontal="center"/>
    </xf>
    <xf numFmtId="3" fontId="7" fillId="0" borderId="18" xfId="0" applyNumberFormat="1" applyFont="1" applyBorder="1"/>
    <xf numFmtId="37" fontId="7" fillId="0" borderId="18" xfId="0" applyNumberFormat="1" applyFont="1" applyBorder="1"/>
    <xf numFmtId="0" fontId="23" fillId="0" borderId="11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12" fontId="7" fillId="0" borderId="0" xfId="0" applyNumberFormat="1" applyFont="1" applyAlignment="1">
      <alignment horizontal="center"/>
    </xf>
    <xf numFmtId="12" fontId="7" fillId="0" borderId="0" xfId="0" applyNumberFormat="1" applyFont="1"/>
    <xf numFmtId="44" fontId="7" fillId="0" borderId="0" xfId="0" applyNumberFormat="1" applyFont="1"/>
    <xf numFmtId="43" fontId="7" fillId="0" borderId="0" xfId="3" applyFont="1" applyAlignment="1" applyProtection="1"/>
    <xf numFmtId="171" fontId="23" fillId="0" borderId="12" xfId="8" applyNumberFormat="1" applyFont="1" applyFill="1" applyBorder="1" applyProtection="1"/>
    <xf numFmtId="37" fontId="7" fillId="0" borderId="13" xfId="0" applyNumberFormat="1" applyFont="1" applyBorder="1" applyAlignment="1">
      <alignment horizontal="center"/>
    </xf>
    <xf numFmtId="171" fontId="23" fillId="0" borderId="14" xfId="8" applyNumberFormat="1" applyFont="1" applyFill="1" applyBorder="1" applyProtection="1"/>
    <xf numFmtId="171" fontId="23" fillId="0" borderId="28" xfId="8" applyNumberFormat="1" applyFont="1" applyFill="1" applyBorder="1" applyProtection="1"/>
    <xf numFmtId="0" fontId="7" fillId="0" borderId="0" xfId="6" applyFont="1"/>
    <xf numFmtId="171" fontId="7" fillId="0" borderId="0" xfId="6" applyNumberFormat="1" applyFont="1"/>
    <xf numFmtId="44" fontId="7" fillId="0" borderId="0" xfId="6" applyNumberFormat="1" applyFont="1"/>
    <xf numFmtId="0" fontId="35" fillId="0" borderId="0" xfId="6" applyFont="1"/>
    <xf numFmtId="170" fontId="24" fillId="0" borderId="12" xfId="3" applyNumberFormat="1" applyFont="1" applyFill="1" applyBorder="1" applyAlignment="1" applyProtection="1"/>
    <xf numFmtId="170" fontId="7" fillId="0" borderId="0" xfId="3" applyNumberFormat="1" applyFont="1" applyFill="1" applyAlignment="1" applyProtection="1">
      <alignment horizontal="right"/>
    </xf>
    <xf numFmtId="170" fontId="7" fillId="0" borderId="0" xfId="3" applyNumberFormat="1" applyFont="1" applyFill="1" applyAlignment="1" applyProtection="1"/>
    <xf numFmtId="37" fontId="9" fillId="0" borderId="11" xfId="17" applyNumberFormat="1" applyFont="1" applyBorder="1" applyAlignment="1">
      <alignment horizontal="right"/>
    </xf>
    <xf numFmtId="37" fontId="9" fillId="0" borderId="12" xfId="17" applyNumberFormat="1" applyFont="1" applyBorder="1" applyAlignment="1">
      <alignment horizontal="right"/>
    </xf>
    <xf numFmtId="171" fontId="7" fillId="4" borderId="30" xfId="8" applyNumberFormat="1" applyFont="1" applyFill="1" applyBorder="1" applyAlignment="1" applyProtection="1">
      <protection locked="0"/>
    </xf>
    <xf numFmtId="15" fontId="7" fillId="0" borderId="0" xfId="0" applyNumberFormat="1" applyFont="1"/>
    <xf numFmtId="170" fontId="7" fillId="8" borderId="0" xfId="3" applyNumberFormat="1" applyFont="1" applyFill="1" applyAlignment="1" applyProtection="1"/>
    <xf numFmtId="170" fontId="7" fillId="8" borderId="0" xfId="3" applyNumberFormat="1" applyFont="1" applyFill="1" applyAlignment="1" applyProtection="1">
      <alignment horizontal="center"/>
    </xf>
    <xf numFmtId="0" fontId="7" fillId="8" borderId="0" xfId="6" applyFont="1" applyFill="1"/>
    <xf numFmtId="170" fontId="7" fillId="0" borderId="0" xfId="27" applyNumberFormat="1" applyFont="1" applyProtection="1"/>
    <xf numFmtId="10" fontId="7" fillId="0" borderId="11" xfId="17" applyNumberFormat="1" applyFont="1" applyBorder="1"/>
    <xf numFmtId="170" fontId="7" fillId="0" borderId="0" xfId="0" applyNumberFormat="1" applyFont="1"/>
    <xf numFmtId="0" fontId="23" fillId="0" borderId="8" xfId="0" applyFont="1" applyBorder="1" applyAlignment="1">
      <alignment horizontal="left"/>
    </xf>
    <xf numFmtId="0" fontId="23" fillId="0" borderId="0" xfId="0" applyFont="1" applyAlignment="1">
      <alignment horizontal="left"/>
    </xf>
    <xf numFmtId="9" fontId="23" fillId="0" borderId="0" xfId="0" applyNumberFormat="1" applyFont="1" applyAlignment="1">
      <alignment horizontal="center"/>
    </xf>
    <xf numFmtId="173" fontId="23" fillId="0" borderId="0" xfId="0" applyNumberFormat="1" applyFont="1" applyAlignment="1">
      <alignment horizontal="center"/>
    </xf>
    <xf numFmtId="172" fontId="7" fillId="0" borderId="0" xfId="1" applyNumberFormat="1" applyFont="1" applyAlignment="1" applyProtection="1">
      <alignment horizontal="center"/>
    </xf>
    <xf numFmtId="44" fontId="7" fillId="0" borderId="0" xfId="4" applyFont="1" applyAlignment="1" applyProtection="1">
      <alignment horizontal="center"/>
    </xf>
    <xf numFmtId="0" fontId="7" fillId="0" borderId="0" xfId="0" applyFont="1" applyAlignment="1">
      <alignment horizontal="center" vertical="center"/>
    </xf>
    <xf numFmtId="171" fontId="23" fillId="0" borderId="0" xfId="8" applyNumberFormat="1" applyFont="1" applyFill="1" applyBorder="1" applyAlignment="1" applyProtection="1">
      <alignment vertical="center"/>
    </xf>
    <xf numFmtId="10" fontId="13" fillId="9" borderId="9" xfId="1" applyNumberFormat="1" applyFont="1" applyFill="1" applyBorder="1" applyProtection="1"/>
    <xf numFmtId="9" fontId="40" fillId="0" borderId="0" xfId="1" applyFont="1" applyBorder="1" applyProtection="1"/>
    <xf numFmtId="0" fontId="7" fillId="0" borderId="0" xfId="6" applyFont="1" applyAlignment="1">
      <alignment horizontal="right"/>
    </xf>
    <xf numFmtId="170" fontId="7" fillId="0" borderId="12" xfId="3" applyNumberFormat="1" applyFont="1" applyBorder="1" applyAlignment="1" applyProtection="1"/>
    <xf numFmtId="10" fontId="39" fillId="0" borderId="0" xfId="1" applyNumberFormat="1" applyFont="1" applyFill="1" applyBorder="1" applyProtection="1"/>
    <xf numFmtId="0" fontId="7" fillId="11" borderId="0" xfId="1" applyNumberFormat="1" applyFont="1" applyFill="1" applyAlignment="1" applyProtection="1">
      <alignment horizontal="center"/>
    </xf>
    <xf numFmtId="10" fontId="7" fillId="11" borderId="1" xfId="1" applyNumberFormat="1" applyFont="1" applyFill="1" applyBorder="1" applyAlignment="1" applyProtection="1">
      <alignment horizontal="center"/>
    </xf>
    <xf numFmtId="37" fontId="7" fillId="0" borderId="1" xfId="0" applyNumberFormat="1" applyFont="1" applyBorder="1" applyAlignment="1">
      <alignment horizontal="center"/>
    </xf>
    <xf numFmtId="10" fontId="7" fillId="5" borderId="7" xfId="1" applyNumberFormat="1" applyFont="1" applyFill="1" applyBorder="1" applyAlignment="1" applyProtection="1">
      <alignment horizontal="center"/>
    </xf>
    <xf numFmtId="1" fontId="7" fillId="0" borderId="0" xfId="0" applyNumberFormat="1" applyFont="1" applyAlignment="1">
      <alignment horizontal="left"/>
    </xf>
    <xf numFmtId="17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right"/>
    </xf>
    <xf numFmtId="0" fontId="7" fillId="0" borderId="44" xfId="0" applyFont="1" applyBorder="1" applyAlignment="1">
      <alignment horizontal="center"/>
    </xf>
    <xf numFmtId="5" fontId="7" fillId="0" borderId="43" xfId="0" applyNumberFormat="1" applyFont="1" applyBorder="1" applyAlignment="1">
      <alignment horizontal="right"/>
    </xf>
    <xf numFmtId="5" fontId="7" fillId="0" borderId="45" xfId="0" applyNumberFormat="1" applyFont="1" applyBorder="1" applyAlignment="1">
      <alignment horizontal="right"/>
    </xf>
    <xf numFmtId="5" fontId="7" fillId="0" borderId="46" xfId="0" applyNumberFormat="1" applyFont="1" applyBorder="1" applyAlignment="1">
      <alignment horizontal="right"/>
    </xf>
    <xf numFmtId="5" fontId="7" fillId="0" borderId="47" xfId="0" applyNumberFormat="1" applyFont="1" applyBorder="1" applyAlignment="1">
      <alignment horizontal="right"/>
    </xf>
    <xf numFmtId="5" fontId="7" fillId="0" borderId="26" xfId="0" applyNumberFormat="1" applyFont="1" applyBorder="1" applyAlignment="1">
      <alignment horizontal="right"/>
    </xf>
    <xf numFmtId="5" fontId="7" fillId="0" borderId="48" xfId="0" applyNumberFormat="1" applyFont="1" applyBorder="1" applyAlignment="1">
      <alignment horizontal="center"/>
    </xf>
    <xf numFmtId="9" fontId="7" fillId="0" borderId="25" xfId="1" applyFont="1" applyBorder="1" applyAlignment="1" applyProtection="1">
      <alignment horizontal="left"/>
    </xf>
    <xf numFmtId="5" fontId="7" fillId="0" borderId="49" xfId="0" applyNumberFormat="1" applyFont="1" applyBorder="1" applyAlignment="1">
      <alignment horizontal="right"/>
    </xf>
    <xf numFmtId="14" fontId="9" fillId="0" borderId="1" xfId="0" applyNumberFormat="1" applyFont="1" applyBorder="1"/>
    <xf numFmtId="0" fontId="12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9" fillId="0" borderId="22" xfId="0" applyFont="1" applyBorder="1"/>
    <xf numFmtId="10" fontId="7" fillId="0" borderId="20" xfId="0" applyNumberFormat="1" applyFont="1" applyBorder="1"/>
    <xf numFmtId="0" fontId="7" fillId="14" borderId="0" xfId="0" applyFont="1" applyFill="1"/>
    <xf numFmtId="0" fontId="7" fillId="14" borderId="0" xfId="0" applyFont="1" applyFill="1" applyAlignment="1">
      <alignment horizontal="center"/>
    </xf>
    <xf numFmtId="0" fontId="8" fillId="14" borderId="0" xfId="0" applyFont="1" applyFill="1"/>
    <xf numFmtId="37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1" fontId="7" fillId="0" borderId="0" xfId="4" applyNumberFormat="1" applyFont="1" applyFill="1" applyBorder="1" applyProtection="1"/>
    <xf numFmtId="170" fontId="7" fillId="0" borderId="0" xfId="3" applyNumberFormat="1" applyFont="1" applyFill="1" applyBorder="1" applyProtection="1"/>
    <xf numFmtId="0" fontId="7" fillId="14" borderId="0" xfId="0" applyFont="1" applyFill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24" fillId="0" borderId="0" xfId="0" applyFont="1" applyAlignment="1">
      <alignment horizontal="left"/>
    </xf>
    <xf numFmtId="37" fontId="7" fillId="0" borderId="13" xfId="17" applyNumberFormat="1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9" fontId="7" fillId="10" borderId="7" xfId="1" applyFont="1" applyFill="1" applyBorder="1" applyAlignment="1" applyProtection="1">
      <alignment horizontal="right"/>
      <protection locked="0"/>
    </xf>
    <xf numFmtId="9" fontId="23" fillId="0" borderId="15" xfId="0" applyNumberFormat="1" applyFont="1" applyBorder="1" applyAlignment="1">
      <alignment horizontal="center"/>
    </xf>
    <xf numFmtId="173" fontId="7" fillId="4" borderId="7" xfId="1" applyNumberFormat="1" applyFont="1" applyFill="1" applyBorder="1" applyAlignment="1" applyProtection="1">
      <protection locked="0"/>
    </xf>
    <xf numFmtId="173" fontId="23" fillId="0" borderId="15" xfId="0" applyNumberFormat="1" applyFont="1" applyBorder="1" applyAlignment="1">
      <alignment horizontal="center"/>
    </xf>
    <xf numFmtId="171" fontId="7" fillId="0" borderId="16" xfId="4" applyNumberFormat="1" applyFont="1" applyFill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7" fontId="23" fillId="0" borderId="2" xfId="0" applyNumberFormat="1" applyFont="1" applyBorder="1"/>
    <xf numFmtId="172" fontId="23" fillId="0" borderId="2" xfId="1" applyNumberFormat="1" applyFont="1" applyFill="1" applyBorder="1" applyProtection="1"/>
    <xf numFmtId="7" fontId="13" fillId="0" borderId="14" xfId="17" applyNumberFormat="1" applyFont="1" applyBorder="1"/>
    <xf numFmtId="5" fontId="13" fillId="0" borderId="15" xfId="17" applyNumberFormat="1" applyFont="1" applyBorder="1" applyAlignment="1">
      <alignment horizontal="right"/>
    </xf>
    <xf numFmtId="172" fontId="13" fillId="0" borderId="19" xfId="1" applyNumberFormat="1" applyFont="1" applyFill="1" applyBorder="1" applyAlignment="1" applyProtection="1">
      <alignment horizontal="right"/>
    </xf>
    <xf numFmtId="0" fontId="13" fillId="0" borderId="4" xfId="0" applyFont="1" applyBorder="1"/>
    <xf numFmtId="5" fontId="13" fillId="0" borderId="3" xfId="0" applyNumberFormat="1" applyFont="1" applyBorder="1"/>
    <xf numFmtId="172" fontId="13" fillId="0" borderId="3" xfId="1" applyNumberFormat="1" applyFont="1" applyFill="1" applyBorder="1" applyProtection="1"/>
    <xf numFmtId="174" fontId="7" fillId="0" borderId="0" xfId="0" applyNumberFormat="1" applyFont="1" applyAlignment="1">
      <alignment horizontal="right"/>
    </xf>
    <xf numFmtId="170" fontId="9" fillId="0" borderId="15" xfId="3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12" fontId="0" fillId="0" borderId="0" xfId="3" applyNumberFormat="1" applyFont="1" applyFill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9" fontId="7" fillId="0" borderId="0" xfId="1" applyFont="1" applyAlignment="1" applyProtection="1"/>
    <xf numFmtId="0" fontId="0" fillId="16" borderId="19" xfId="0" applyFill="1" applyBorder="1" applyAlignment="1">
      <alignment horizontal="center"/>
    </xf>
    <xf numFmtId="0" fontId="7" fillId="0" borderId="8" xfId="7" applyFont="1" applyBorder="1" applyAlignment="1">
      <alignment horizontal="center"/>
    </xf>
    <xf numFmtId="0" fontId="9" fillId="0" borderId="8" xfId="7" applyFont="1" applyBorder="1" applyAlignment="1">
      <alignment horizontal="center"/>
    </xf>
    <xf numFmtId="0" fontId="7" fillId="0" borderId="12" xfId="0" applyFont="1" applyBorder="1"/>
    <xf numFmtId="0" fontId="7" fillId="0" borderId="14" xfId="7" applyFont="1" applyBorder="1" applyAlignment="1">
      <alignment horizontal="center"/>
    </xf>
    <xf numFmtId="37" fontId="7" fillId="5" borderId="54" xfId="0" applyNumberFormat="1" applyFont="1" applyFill="1" applyBorder="1"/>
    <xf numFmtId="10" fontId="7" fillId="5" borderId="54" xfId="1" applyNumberFormat="1" applyFont="1" applyFill="1" applyBorder="1" applyProtection="1"/>
    <xf numFmtId="0" fontId="7" fillId="16" borderId="53" xfId="0" applyFont="1" applyFill="1" applyBorder="1" applyAlignment="1">
      <alignment horizontal="center"/>
    </xf>
    <xf numFmtId="0" fontId="7" fillId="16" borderId="52" xfId="0" applyFont="1" applyFill="1" applyBorder="1" applyAlignment="1">
      <alignment horizontal="left"/>
    </xf>
    <xf numFmtId="37" fontId="7" fillId="16" borderId="52" xfId="0" applyNumberFormat="1" applyFont="1" applyFill="1" applyBorder="1"/>
    <xf numFmtId="10" fontId="7" fillId="16" borderId="52" xfId="1" applyNumberFormat="1" applyFont="1" applyFill="1" applyBorder="1" applyAlignment="1" applyProtection="1">
      <alignment horizontal="right"/>
    </xf>
    <xf numFmtId="37" fontId="7" fillId="5" borderId="52" xfId="0" applyNumberFormat="1" applyFont="1" applyFill="1" applyBorder="1"/>
    <xf numFmtId="10" fontId="7" fillId="5" borderId="52" xfId="1" applyNumberFormat="1" applyFont="1" applyFill="1" applyBorder="1" applyProtection="1"/>
    <xf numFmtId="0" fontId="7" fillId="16" borderId="56" xfId="0" applyFont="1" applyFill="1" applyBorder="1" applyAlignment="1">
      <alignment horizontal="center"/>
    </xf>
    <xf numFmtId="0" fontId="7" fillId="16" borderId="57" xfId="0" applyFont="1" applyFill="1" applyBorder="1" applyAlignment="1">
      <alignment horizontal="left"/>
    </xf>
    <xf numFmtId="37" fontId="7" fillId="16" borderId="57" xfId="0" applyNumberFormat="1" applyFont="1" applyFill="1" applyBorder="1"/>
    <xf numFmtId="10" fontId="7" fillId="16" borderId="57" xfId="1" applyNumberFormat="1" applyFont="1" applyFill="1" applyBorder="1" applyAlignment="1" applyProtection="1">
      <alignment horizontal="right"/>
    </xf>
    <xf numFmtId="37" fontId="7" fillId="5" borderId="57" xfId="0" applyNumberFormat="1" applyFont="1" applyFill="1" applyBorder="1"/>
    <xf numFmtId="10" fontId="7" fillId="5" borderId="57" xfId="1" applyNumberFormat="1" applyFont="1" applyFill="1" applyBorder="1" applyProtection="1"/>
    <xf numFmtId="0" fontId="7" fillId="0" borderId="55" xfId="0" applyFont="1" applyBorder="1"/>
    <xf numFmtId="3" fontId="7" fillId="0" borderId="54" xfId="0" applyNumberFormat="1" applyFont="1" applyBorder="1"/>
    <xf numFmtId="0" fontId="7" fillId="0" borderId="54" xfId="0" applyFont="1" applyBorder="1"/>
    <xf numFmtId="10" fontId="7" fillId="0" borderId="54" xfId="1" applyNumberFormat="1" applyFont="1" applyFill="1" applyBorder="1" applyProtection="1"/>
    <xf numFmtId="0" fontId="7" fillId="0" borderId="53" xfId="0" applyFont="1" applyBorder="1"/>
    <xf numFmtId="0" fontId="7" fillId="0" borderId="52" xfId="0" applyFont="1" applyBorder="1"/>
    <xf numFmtId="10" fontId="7" fillId="0" borderId="52" xfId="1" applyNumberFormat="1" applyFont="1" applyFill="1" applyBorder="1" applyProtection="1"/>
    <xf numFmtId="169" fontId="7" fillId="0" borderId="53" xfId="0" applyNumberFormat="1" applyFont="1" applyBorder="1" applyAlignment="1">
      <alignment horizontal="right"/>
    </xf>
    <xf numFmtId="3" fontId="7" fillId="0" borderId="52" xfId="0" applyNumberFormat="1" applyFont="1" applyBorder="1"/>
    <xf numFmtId="0" fontId="7" fillId="0" borderId="56" xfId="0" applyFont="1" applyBorder="1"/>
    <xf numFmtId="0" fontId="7" fillId="0" borderId="57" xfId="0" applyFont="1" applyBorder="1"/>
    <xf numFmtId="10" fontId="7" fillId="0" borderId="57" xfId="1" applyNumberFormat="1" applyFont="1" applyFill="1" applyBorder="1" applyProtection="1"/>
    <xf numFmtId="10" fontId="7" fillId="0" borderId="52" xfId="1" applyNumberFormat="1" applyFont="1" applyBorder="1" applyProtection="1"/>
    <xf numFmtId="10" fontId="7" fillId="0" borderId="57" xfId="1" applyNumberFormat="1" applyFont="1" applyBorder="1" applyProtection="1"/>
    <xf numFmtId="10" fontId="13" fillId="9" borderId="0" xfId="1" applyNumberFormat="1" applyFont="1" applyFill="1" applyBorder="1" applyProtection="1"/>
    <xf numFmtId="0" fontId="29" fillId="14" borderId="0" xfId="28" applyFill="1" applyAlignment="1">
      <alignment horizontal="center"/>
    </xf>
    <xf numFmtId="0" fontId="7" fillId="9" borderId="61" xfId="0" applyFont="1" applyFill="1" applyBorder="1"/>
    <xf numFmtId="0" fontId="8" fillId="16" borderId="61" xfId="0" applyFont="1" applyFill="1" applyBorder="1"/>
    <xf numFmtId="0" fontId="8" fillId="15" borderId="61" xfId="0" applyFont="1" applyFill="1" applyBorder="1"/>
    <xf numFmtId="0" fontId="8" fillId="12" borderId="61" xfId="0" applyFont="1" applyFill="1" applyBorder="1"/>
    <xf numFmtId="0" fontId="8" fillId="13" borderId="61" xfId="0" applyFont="1" applyFill="1" applyBorder="1"/>
    <xf numFmtId="0" fontId="8" fillId="8" borderId="60" xfId="0" applyFont="1" applyFill="1" applyBorder="1"/>
    <xf numFmtId="37" fontId="7" fillId="0" borderId="52" xfId="0" applyNumberFormat="1" applyFont="1" applyBorder="1"/>
    <xf numFmtId="0" fontId="4" fillId="0" borderId="0" xfId="41"/>
    <xf numFmtId="0" fontId="41" fillId="0" borderId="0" xfId="0" applyFont="1" applyAlignment="1">
      <alignment horizontal="center"/>
    </xf>
    <xf numFmtId="3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75" fontId="8" fillId="0" borderId="0" xfId="0" applyNumberFormat="1" applyFont="1" applyAlignment="1">
      <alignment vertical="center"/>
    </xf>
    <xf numFmtId="14" fontId="8" fillId="0" borderId="1" xfId="0" applyNumberFormat="1" applyFont="1" applyBorder="1" applyAlignment="1">
      <alignment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7" fontId="8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7" fontId="8" fillId="0" borderId="0" xfId="0" applyNumberFormat="1" applyFont="1" applyAlignment="1">
      <alignment vertical="center"/>
    </xf>
    <xf numFmtId="0" fontId="12" fillId="5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3" fontId="2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0" fontId="12" fillId="0" borderId="0" xfId="1" applyNumberFormat="1" applyFont="1" applyAlignment="1" applyProtection="1">
      <alignment vertical="center"/>
    </xf>
    <xf numFmtId="10" fontId="7" fillId="0" borderId="0" xfId="1" applyNumberFormat="1" applyFont="1" applyAlignment="1" applyProtection="1">
      <alignment horizontal="left" vertical="center"/>
    </xf>
    <xf numFmtId="37" fontId="12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5" fontId="9" fillId="0" borderId="0" xfId="0" applyNumberFormat="1" applyFont="1" applyAlignment="1">
      <alignment vertical="center"/>
    </xf>
    <xf numFmtId="5" fontId="43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44" fontId="9" fillId="17" borderId="12" xfId="17" applyNumberFormat="1" applyFont="1" applyFill="1" applyBorder="1" applyAlignment="1">
      <alignment horizontal="right"/>
    </xf>
    <xf numFmtId="170" fontId="9" fillId="17" borderId="13" xfId="3" applyNumberFormat="1" applyFont="1" applyFill="1" applyBorder="1" applyAlignment="1" applyProtection="1">
      <alignment horizontal="right"/>
    </xf>
    <xf numFmtId="7" fontId="9" fillId="17" borderId="0" xfId="17" applyNumberFormat="1" applyFont="1" applyFill="1" applyAlignment="1">
      <alignment horizontal="right"/>
    </xf>
    <xf numFmtId="170" fontId="9" fillId="17" borderId="2" xfId="3" applyNumberFormat="1" applyFont="1" applyFill="1" applyBorder="1" applyAlignment="1" applyProtection="1">
      <alignment horizontal="right"/>
    </xf>
    <xf numFmtId="7" fontId="9" fillId="17" borderId="1" xfId="17" applyNumberFormat="1" applyFont="1" applyFill="1" applyBorder="1" applyAlignment="1">
      <alignment horizontal="right"/>
    </xf>
    <xf numFmtId="44" fontId="9" fillId="17" borderId="15" xfId="17" applyNumberFormat="1" applyFont="1" applyFill="1" applyBorder="1" applyAlignment="1">
      <alignment horizontal="right"/>
    </xf>
    <xf numFmtId="170" fontId="7" fillId="17" borderId="0" xfId="3" applyNumberFormat="1" applyFont="1" applyFill="1" applyAlignment="1" applyProtection="1"/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4" fontId="24" fillId="0" borderId="5" xfId="6" applyNumberFormat="1" applyFont="1" applyBorder="1"/>
    <xf numFmtId="170" fontId="24" fillId="0" borderId="5" xfId="6" applyNumberFormat="1" applyFont="1" applyBorder="1"/>
    <xf numFmtId="9" fontId="24" fillId="0" borderId="5" xfId="6" applyNumberFormat="1" applyFont="1" applyBorder="1"/>
    <xf numFmtId="170" fontId="7" fillId="0" borderId="0" xfId="27" applyNumberFormat="1" applyFont="1" applyFill="1" applyProtection="1"/>
    <xf numFmtId="14" fontId="24" fillId="0" borderId="5" xfId="6" applyNumberFormat="1" applyFont="1" applyBorder="1" applyAlignment="1">
      <alignment horizontal="right"/>
    </xf>
    <xf numFmtId="14" fontId="24" fillId="19" borderId="5" xfId="6" applyNumberFormat="1" applyFont="1" applyFill="1" applyBorder="1"/>
    <xf numFmtId="170" fontId="24" fillId="19" borderId="5" xfId="6" applyNumberFormat="1" applyFont="1" applyFill="1" applyBorder="1"/>
    <xf numFmtId="9" fontId="24" fillId="19" borderId="5" xfId="6" applyNumberFormat="1" applyFont="1" applyFill="1" applyBorder="1"/>
    <xf numFmtId="0" fontId="7" fillId="0" borderId="11" xfId="6" applyFont="1" applyBorder="1" applyAlignment="1">
      <alignment horizontal="center"/>
    </xf>
    <xf numFmtId="37" fontId="7" fillId="0" borderId="12" xfId="17" applyNumberFormat="1" applyFont="1" applyBorder="1" applyAlignment="1">
      <alignment horizontal="center"/>
    </xf>
    <xf numFmtId="14" fontId="7" fillId="0" borderId="12" xfId="17" applyNumberFormat="1" applyFont="1" applyBorder="1" applyAlignment="1">
      <alignment horizontal="center"/>
    </xf>
    <xf numFmtId="170" fontId="7" fillId="0" borderId="12" xfId="27" applyNumberFormat="1" applyFont="1" applyBorder="1" applyAlignment="1" applyProtection="1">
      <alignment horizontal="center"/>
    </xf>
    <xf numFmtId="9" fontId="7" fillId="0" borderId="12" xfId="27" applyNumberFormat="1" applyFont="1" applyBorder="1" applyAlignment="1" applyProtection="1">
      <alignment horizontal="center"/>
    </xf>
    <xf numFmtId="170" fontId="7" fillId="0" borderId="13" xfId="27" applyNumberFormat="1" applyFont="1" applyBorder="1" applyAlignment="1" applyProtection="1">
      <alignment horizontal="center"/>
    </xf>
    <xf numFmtId="0" fontId="7" fillId="19" borderId="11" xfId="6" applyFont="1" applyFill="1" applyBorder="1" applyAlignment="1">
      <alignment horizontal="center"/>
    </xf>
    <xf numFmtId="37" fontId="7" fillId="19" borderId="12" xfId="17" applyNumberFormat="1" applyFont="1" applyFill="1" applyBorder="1" applyAlignment="1">
      <alignment horizontal="center"/>
    </xf>
    <xf numFmtId="14" fontId="7" fillId="19" borderId="12" xfId="17" applyNumberFormat="1" applyFont="1" applyFill="1" applyBorder="1" applyAlignment="1">
      <alignment horizontal="center"/>
    </xf>
    <xf numFmtId="170" fontId="7" fillId="19" borderId="12" xfId="27" applyNumberFormat="1" applyFont="1" applyFill="1" applyBorder="1" applyAlignment="1" applyProtection="1">
      <alignment horizontal="center"/>
    </xf>
    <xf numFmtId="9" fontId="7" fillId="19" borderId="12" xfId="27" applyNumberFormat="1" applyFont="1" applyFill="1" applyBorder="1" applyAlignment="1" applyProtection="1">
      <alignment horizontal="center"/>
    </xf>
    <xf numFmtId="170" fontId="7" fillId="19" borderId="13" xfId="27" applyNumberFormat="1" applyFont="1" applyFill="1" applyBorder="1" applyAlignment="1" applyProtection="1">
      <alignment horizontal="center"/>
    </xf>
    <xf numFmtId="0" fontId="7" fillId="0" borderId="19" xfId="6" applyFont="1" applyBorder="1" applyAlignment="1">
      <alignment horizontal="center" wrapText="1"/>
    </xf>
    <xf numFmtId="14" fontId="7" fillId="0" borderId="19" xfId="6" applyNumberFormat="1" applyFont="1" applyBorder="1" applyAlignment="1">
      <alignment horizontal="center" wrapText="1"/>
    </xf>
    <xf numFmtId="170" fontId="7" fillId="0" borderId="19" xfId="27" applyNumberFormat="1" applyFont="1" applyBorder="1" applyAlignment="1" applyProtection="1">
      <alignment horizontal="center" wrapText="1"/>
    </xf>
    <xf numFmtId="9" fontId="7" fillId="0" borderId="19" xfId="27" applyNumberFormat="1" applyFont="1" applyBorder="1" applyAlignment="1" applyProtection="1">
      <alignment horizontal="center" wrapText="1"/>
    </xf>
    <xf numFmtId="170" fontId="7" fillId="0" borderId="19" xfId="27" applyNumberFormat="1" applyFont="1" applyFill="1" applyBorder="1" applyAlignment="1" applyProtection="1">
      <alignment horizontal="center" vertical="top" wrapText="1"/>
    </xf>
    <xf numFmtId="0" fontId="7" fillId="19" borderId="19" xfId="6" applyFont="1" applyFill="1" applyBorder="1" applyAlignment="1">
      <alignment horizontal="center" vertical="center" wrapText="1"/>
    </xf>
    <xf numFmtId="14" fontId="7" fillId="19" borderId="19" xfId="6" applyNumberFormat="1" applyFont="1" applyFill="1" applyBorder="1" applyAlignment="1">
      <alignment horizontal="center" vertical="center" wrapText="1"/>
    </xf>
    <xf numFmtId="170" fontId="7" fillId="19" borderId="19" xfId="27" applyNumberFormat="1" applyFont="1" applyFill="1" applyBorder="1" applyAlignment="1" applyProtection="1">
      <alignment horizontal="center" vertical="center" wrapText="1"/>
    </xf>
    <xf numFmtId="9" fontId="7" fillId="19" borderId="19" xfId="27" applyNumberFormat="1" applyFont="1" applyFill="1" applyBorder="1" applyAlignment="1" applyProtection="1">
      <alignment horizontal="center" vertical="center" wrapText="1"/>
    </xf>
    <xf numFmtId="49" fontId="7" fillId="0" borderId="4" xfId="46" applyNumberFormat="1" applyFont="1" applyBorder="1" applyAlignment="1">
      <alignment horizontal="center" vertical="center"/>
    </xf>
    <xf numFmtId="49" fontId="7" fillId="0" borderId="5" xfId="46" applyNumberFormat="1" applyFont="1" applyBorder="1" applyAlignment="1">
      <alignment horizontal="center" vertical="center"/>
    </xf>
    <xf numFmtId="14" fontId="7" fillId="0" borderId="5" xfId="46" applyNumberFormat="1" applyFont="1" applyBorder="1" applyAlignment="1">
      <alignment horizontal="center" vertical="center"/>
    </xf>
    <xf numFmtId="170" fontId="7" fillId="0" borderId="0" xfId="27" applyNumberFormat="1" applyFont="1" applyBorder="1" applyAlignment="1" applyProtection="1">
      <alignment horizontal="center"/>
    </xf>
    <xf numFmtId="170" fontId="7" fillId="0" borderId="5" xfId="27" applyNumberFormat="1" applyFont="1" applyFill="1" applyBorder="1" applyAlignment="1" applyProtection="1">
      <alignment horizontal="center" vertical="center"/>
    </xf>
    <xf numFmtId="170" fontId="7" fillId="0" borderId="2" xfId="27" applyNumberFormat="1" applyFont="1" applyBorder="1" applyAlignment="1" applyProtection="1">
      <alignment horizontal="center"/>
    </xf>
    <xf numFmtId="49" fontId="7" fillId="19" borderId="4" xfId="46" applyNumberFormat="1" applyFont="1" applyFill="1" applyBorder="1" applyAlignment="1">
      <alignment horizontal="center" vertical="center"/>
    </xf>
    <xf numFmtId="49" fontId="7" fillId="19" borderId="5" xfId="46" applyNumberFormat="1" applyFont="1" applyFill="1" applyBorder="1" applyAlignment="1">
      <alignment horizontal="center" vertical="center"/>
    </xf>
    <xf numFmtId="14" fontId="7" fillId="19" borderId="5" xfId="46" applyNumberFormat="1" applyFont="1" applyFill="1" applyBorder="1" applyAlignment="1">
      <alignment horizontal="center" vertical="center"/>
    </xf>
    <xf numFmtId="170" fontId="7" fillId="19" borderId="0" xfId="27" applyNumberFormat="1" applyFont="1" applyFill="1" applyBorder="1" applyAlignment="1" applyProtection="1">
      <alignment horizontal="center"/>
    </xf>
    <xf numFmtId="170" fontId="7" fillId="19" borderId="5" xfId="27" applyNumberFormat="1" applyFont="1" applyFill="1" applyBorder="1" applyAlignment="1" applyProtection="1">
      <alignment horizontal="center" vertical="center"/>
    </xf>
    <xf numFmtId="170" fontId="7" fillId="19" borderId="2" xfId="27" applyNumberFormat="1" applyFont="1" applyFill="1" applyBorder="1" applyAlignment="1" applyProtection="1">
      <alignment horizontal="center"/>
    </xf>
    <xf numFmtId="14" fontId="7" fillId="0" borderId="5" xfId="0" applyNumberFormat="1" applyFont="1" applyBorder="1" applyAlignment="1">
      <alignment horizontal="center"/>
    </xf>
    <xf numFmtId="171" fontId="23" fillId="0" borderId="5" xfId="11" applyNumberFormat="1" applyFont="1" applyFill="1" applyBorder="1" applyAlignment="1" applyProtection="1">
      <alignment horizontal="right"/>
    </xf>
    <xf numFmtId="170" fontId="7" fillId="0" borderId="5" xfId="27" applyNumberFormat="1" applyFont="1" applyBorder="1" applyAlignment="1" applyProtection="1">
      <alignment horizontal="center"/>
    </xf>
    <xf numFmtId="43" fontId="45" fillId="0" borderId="5" xfId="27" applyFont="1" applyFill="1" applyBorder="1" applyAlignment="1" applyProtection="1"/>
    <xf numFmtId="171" fontId="23" fillId="0" borderId="3" xfId="11" applyNumberFormat="1" applyFont="1" applyFill="1" applyBorder="1" applyAlignment="1" applyProtection="1">
      <alignment horizontal="right"/>
    </xf>
    <xf numFmtId="171" fontId="46" fillId="0" borderId="5" xfId="11" applyNumberFormat="1" applyFont="1" applyFill="1" applyBorder="1" applyAlignment="1" applyProtection="1">
      <alignment horizontal="right"/>
    </xf>
    <xf numFmtId="170" fontId="46" fillId="0" borderId="5" xfId="27" applyNumberFormat="1" applyFont="1" applyBorder="1" applyAlignment="1" applyProtection="1">
      <alignment horizontal="center"/>
    </xf>
    <xf numFmtId="43" fontId="47" fillId="0" borderId="5" xfId="27" applyFont="1" applyFill="1" applyBorder="1" applyAlignment="1" applyProtection="1"/>
    <xf numFmtId="171" fontId="46" fillId="0" borderId="3" xfId="11" applyNumberFormat="1" applyFont="1" applyFill="1" applyBorder="1" applyAlignment="1" applyProtection="1">
      <alignment horizontal="right"/>
    </xf>
    <xf numFmtId="0" fontId="7" fillId="0" borderId="8" xfId="0" applyFont="1" applyBorder="1" applyProtection="1">
      <protection locked="0"/>
    </xf>
    <xf numFmtId="14" fontId="7" fillId="0" borderId="0" xfId="0" applyNumberFormat="1" applyFont="1" applyAlignment="1">
      <alignment horizontal="center"/>
    </xf>
    <xf numFmtId="171" fontId="23" fillId="0" borderId="12" xfId="11" applyNumberFormat="1" applyFont="1" applyFill="1" applyBorder="1" applyAlignment="1" applyProtection="1">
      <alignment horizontal="right"/>
    </xf>
    <xf numFmtId="9" fontId="7" fillId="0" borderId="0" xfId="27" applyNumberFormat="1" applyFont="1" applyBorder="1" applyAlignment="1" applyProtection="1">
      <alignment horizontal="center"/>
    </xf>
    <xf numFmtId="171" fontId="23" fillId="0" borderId="0" xfId="11" applyNumberFormat="1" applyFont="1" applyFill="1" applyBorder="1" applyAlignment="1" applyProtection="1">
      <alignment horizontal="right"/>
    </xf>
    <xf numFmtId="171" fontId="23" fillId="0" borderId="2" xfId="11" applyNumberFormat="1" applyFont="1" applyFill="1" applyBorder="1" applyAlignment="1" applyProtection="1">
      <alignment horizontal="right"/>
    </xf>
    <xf numFmtId="49" fontId="7" fillId="10" borderId="69" xfId="46" applyNumberFormat="1" applyFont="1" applyFill="1" applyBorder="1" applyAlignment="1" applyProtection="1">
      <alignment horizontal="right"/>
      <protection locked="0"/>
    </xf>
    <xf numFmtId="171" fontId="7" fillId="4" borderId="30" xfId="8" applyNumberFormat="1" applyFont="1" applyFill="1" applyBorder="1" applyProtection="1">
      <protection locked="0"/>
    </xf>
    <xf numFmtId="14" fontId="7" fillId="4" borderId="30" xfId="8" applyNumberFormat="1" applyFont="1" applyFill="1" applyBorder="1" applyProtection="1">
      <protection locked="0"/>
    </xf>
    <xf numFmtId="44" fontId="7" fillId="4" borderId="0" xfId="11" applyFont="1" applyFill="1" applyAlignment="1">
      <alignment horizontal="right"/>
    </xf>
    <xf numFmtId="171" fontId="7" fillId="20" borderId="30" xfId="11" applyNumberFormat="1" applyFont="1" applyFill="1" applyBorder="1" applyAlignment="1" applyProtection="1">
      <protection locked="0"/>
    </xf>
    <xf numFmtId="170" fontId="7" fillId="4" borderId="30" xfId="27" applyNumberFormat="1" applyFont="1" applyFill="1" applyBorder="1" applyProtection="1">
      <protection locked="0"/>
    </xf>
    <xf numFmtId="170" fontId="7" fillId="0" borderId="30" xfId="27" applyNumberFormat="1" applyFont="1" applyFill="1" applyBorder="1" applyAlignment="1" applyProtection="1">
      <alignment horizontal="left"/>
    </xf>
    <xf numFmtId="170" fontId="7" fillId="0" borderId="31" xfId="27" applyNumberFormat="1" applyFont="1" applyFill="1" applyBorder="1" applyAlignment="1" applyProtection="1">
      <alignment horizontal="left"/>
    </xf>
    <xf numFmtId="49" fontId="7" fillId="10" borderId="30" xfId="46" applyNumberFormat="1" applyFont="1" applyFill="1" applyBorder="1" applyAlignment="1" applyProtection="1">
      <alignment horizontal="right"/>
      <protection locked="0"/>
    </xf>
    <xf numFmtId="14" fontId="7" fillId="4" borderId="30" xfId="8" applyNumberFormat="1" applyFont="1" applyFill="1" applyBorder="1" applyAlignment="1" applyProtection="1">
      <protection locked="0"/>
    </xf>
    <xf numFmtId="171" fontId="7" fillId="4" borderId="0" xfId="11" applyNumberFormat="1" applyFont="1" applyFill="1" applyBorder="1" applyAlignment="1" applyProtection="1">
      <protection locked="0"/>
    </xf>
    <xf numFmtId="171" fontId="7" fillId="4" borderId="70" xfId="8" applyNumberFormat="1" applyFont="1" applyFill="1" applyBorder="1" applyAlignment="1" applyProtection="1">
      <protection locked="0"/>
    </xf>
    <xf numFmtId="14" fontId="7" fillId="4" borderId="70" xfId="8" applyNumberFormat="1" applyFont="1" applyFill="1" applyBorder="1" applyAlignment="1" applyProtection="1">
      <protection locked="0"/>
    </xf>
    <xf numFmtId="14" fontId="7" fillId="0" borderId="0" xfId="6" applyNumberFormat="1" applyFont="1"/>
    <xf numFmtId="9" fontId="7" fillId="0" borderId="0" xfId="27" applyNumberFormat="1" applyFont="1" applyFill="1" applyProtection="1"/>
    <xf numFmtId="170" fontId="7" fillId="0" borderId="2" xfId="3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7" fillId="0" borderId="53" xfId="0" applyFont="1" applyBorder="1" applyAlignment="1">
      <alignment horizontal="right"/>
    </xf>
    <xf numFmtId="10" fontId="7" fillId="0" borderId="52" xfId="0" applyNumberFormat="1" applyFont="1" applyBorder="1"/>
    <xf numFmtId="10" fontId="7" fillId="0" borderId="58" xfId="0" applyNumberFormat="1" applyFont="1" applyBorder="1"/>
    <xf numFmtId="168" fontId="7" fillId="0" borderId="52" xfId="0" applyNumberFormat="1" applyFont="1" applyBorder="1" applyAlignment="1">
      <alignment horizontal="right"/>
    </xf>
    <xf numFmtId="170" fontId="7" fillId="0" borderId="52" xfId="3" applyNumberFormat="1" applyFont="1" applyFill="1" applyBorder="1" applyAlignment="1" applyProtection="1"/>
    <xf numFmtId="10" fontId="7" fillId="5" borderId="50" xfId="1" applyNumberFormat="1" applyFont="1" applyFill="1" applyBorder="1" applyProtection="1"/>
    <xf numFmtId="37" fontId="7" fillId="0" borderId="57" xfId="0" applyNumberFormat="1" applyFont="1" applyBorder="1"/>
    <xf numFmtId="37" fontId="7" fillId="5" borderId="9" xfId="0" applyNumberFormat="1" applyFont="1" applyFill="1" applyBorder="1"/>
    <xf numFmtId="10" fontId="7" fillId="5" borderId="9" xfId="1" applyNumberFormat="1" applyFont="1" applyFill="1" applyBorder="1" applyProtection="1"/>
    <xf numFmtId="10" fontId="39" fillId="0" borderId="9" xfId="1" applyNumberFormat="1" applyFont="1" applyFill="1" applyBorder="1" applyProtection="1"/>
    <xf numFmtId="0" fontId="7" fillId="0" borderId="0" xfId="1" applyNumberFormat="1" applyFont="1" applyFill="1" applyAlignment="1" applyProtection="1">
      <alignment horizontal="center"/>
    </xf>
    <xf numFmtId="10" fontId="12" fillId="0" borderId="0" xfId="1" applyNumberFormat="1" applyFont="1" applyFill="1" applyAlignment="1" applyProtection="1">
      <alignment vertical="center"/>
    </xf>
    <xf numFmtId="164" fontId="12" fillId="0" borderId="0" xfId="0" applyNumberFormat="1" applyFont="1" applyAlignment="1">
      <alignment vertical="center"/>
    </xf>
    <xf numFmtId="3" fontId="7" fillId="0" borderId="63" xfId="0" applyNumberFormat="1" applyFont="1" applyBorder="1" applyAlignment="1">
      <alignment vertical="center"/>
    </xf>
    <xf numFmtId="3" fontId="7" fillId="0" borderId="53" xfId="0" applyNumberFormat="1" applyFont="1" applyBorder="1" applyAlignment="1">
      <alignment vertical="center"/>
    </xf>
    <xf numFmtId="44" fontId="12" fillId="0" borderId="0" xfId="4" applyFont="1" applyFill="1" applyAlignment="1" applyProtection="1">
      <alignment vertical="center"/>
    </xf>
    <xf numFmtId="10" fontId="7" fillId="0" borderId="0" xfId="1" applyNumberFormat="1" applyFont="1" applyFill="1" applyAlignment="1" applyProtection="1">
      <alignment vertical="center"/>
    </xf>
    <xf numFmtId="3" fontId="7" fillId="0" borderId="56" xfId="0" applyNumberFormat="1" applyFont="1" applyBorder="1" applyAlignment="1">
      <alignment vertical="center"/>
    </xf>
    <xf numFmtId="5" fontId="41" fillId="0" borderId="0" xfId="1" applyNumberFormat="1" applyFont="1" applyFill="1" applyAlignment="1" applyProtection="1">
      <alignment vertical="center"/>
    </xf>
    <xf numFmtId="170" fontId="12" fillId="0" borderId="0" xfId="3" applyNumberFormat="1" applyFont="1" applyFill="1" applyBorder="1" applyAlignment="1" applyProtection="1">
      <alignment vertical="center"/>
    </xf>
    <xf numFmtId="170" fontId="42" fillId="0" borderId="0" xfId="3" applyNumberFormat="1" applyFont="1" applyFill="1" applyBorder="1" applyAlignment="1" applyProtection="1">
      <alignment vertical="center"/>
    </xf>
    <xf numFmtId="170" fontId="12" fillId="0" borderId="0" xfId="0" applyNumberFormat="1" applyFont="1" applyAlignment="1">
      <alignment vertical="center"/>
    </xf>
    <xf numFmtId="10" fontId="12" fillId="0" borderId="0" xfId="1" applyNumberFormat="1" applyFont="1" applyFill="1" applyBorder="1" applyAlignment="1" applyProtection="1">
      <alignment vertical="center"/>
    </xf>
    <xf numFmtId="0" fontId="36" fillId="0" borderId="0" xfId="0" applyFont="1" applyAlignment="1">
      <alignment horizontal="right" vertical="center"/>
    </xf>
    <xf numFmtId="10" fontId="9" fillId="0" borderId="0" xfId="1" applyNumberFormat="1" applyFont="1" applyFill="1" applyAlignment="1" applyProtection="1">
      <alignment vertical="center"/>
    </xf>
    <xf numFmtId="41" fontId="7" fillId="0" borderId="58" xfId="0" applyNumberFormat="1" applyFont="1" applyBorder="1" applyAlignment="1">
      <alignment horizontal="right" vertical="center"/>
    </xf>
    <xf numFmtId="41" fontId="7" fillId="0" borderId="52" xfId="0" applyNumberFormat="1" applyFont="1" applyBorder="1" applyAlignment="1">
      <alignment horizontal="right" vertical="center"/>
    </xf>
    <xf numFmtId="41" fontId="9" fillId="0" borderId="52" xfId="0" applyNumberFormat="1" applyFont="1" applyBorder="1" applyAlignment="1">
      <alignment horizontal="right" vertical="center"/>
    </xf>
    <xf numFmtId="41" fontId="7" fillId="0" borderId="57" xfId="0" applyNumberFormat="1" applyFont="1" applyBorder="1" applyAlignment="1">
      <alignment horizontal="right"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9" fillId="0" borderId="0" xfId="1" applyNumberFormat="1" applyFont="1" applyFill="1" applyAlignment="1" applyProtection="1">
      <alignment horizontal="right" vertical="center"/>
    </xf>
    <xf numFmtId="41" fontId="8" fillId="0" borderId="0" xfId="0" applyNumberFormat="1" applyFont="1" applyAlignment="1">
      <alignment horizontal="center" vertical="center"/>
    </xf>
    <xf numFmtId="41" fontId="36" fillId="0" borderId="0" xfId="0" applyNumberFormat="1" applyFont="1" applyAlignment="1">
      <alignment vertical="center"/>
    </xf>
    <xf numFmtId="41" fontId="36" fillId="0" borderId="0" xfId="0" applyNumberFormat="1" applyFont="1" applyAlignment="1">
      <alignment horizontal="center" vertical="center"/>
    </xf>
    <xf numFmtId="41" fontId="36" fillId="0" borderId="21" xfId="0" applyNumberFormat="1" applyFont="1" applyBorder="1" applyAlignment="1">
      <alignment vertical="center"/>
    </xf>
    <xf numFmtId="41" fontId="7" fillId="0" borderId="61" xfId="0" applyNumberFormat="1" applyFont="1" applyBorder="1" applyAlignment="1">
      <alignment vertical="center"/>
    </xf>
    <xf numFmtId="41" fontId="8" fillId="0" borderId="61" xfId="0" applyNumberFormat="1" applyFont="1" applyBorder="1" applyAlignment="1">
      <alignment vertical="center"/>
    </xf>
    <xf numFmtId="41" fontId="8" fillId="0" borderId="60" xfId="0" applyNumberFormat="1" applyFont="1" applyBorder="1" applyAlignment="1">
      <alignment vertical="center"/>
    </xf>
    <xf numFmtId="41" fontId="9" fillId="0" borderId="71" xfId="0" applyNumberFormat="1" applyFont="1" applyBorder="1" applyAlignment="1">
      <alignment vertical="center"/>
    </xf>
    <xf numFmtId="0" fontId="7" fillId="0" borderId="72" xfId="0" applyFont="1" applyBorder="1" applyAlignment="1">
      <alignment horizontal="center" vertical="center"/>
    </xf>
    <xf numFmtId="37" fontId="7" fillId="0" borderId="2" xfId="17" applyNumberFormat="1" applyFont="1" applyBorder="1" applyAlignment="1" applyProtection="1">
      <alignment horizontal="center"/>
      <protection locked="0"/>
    </xf>
    <xf numFmtId="12" fontId="7" fillId="0" borderId="2" xfId="17" applyNumberFormat="1" applyFont="1" applyBorder="1" applyAlignment="1" applyProtection="1">
      <alignment horizontal="center" vertical="center"/>
      <protection locked="0"/>
    </xf>
    <xf numFmtId="44" fontId="7" fillId="0" borderId="2" xfId="11" applyFont="1" applyFill="1" applyBorder="1" applyAlignment="1" applyProtection="1">
      <protection locked="0"/>
    </xf>
    <xf numFmtId="44" fontId="7" fillId="0" borderId="2" xfId="11" applyFont="1" applyFill="1" applyBorder="1" applyAlignment="1" applyProtection="1">
      <alignment horizontal="right"/>
      <protection locked="0"/>
    </xf>
    <xf numFmtId="44" fontId="7" fillId="0" borderId="15" xfId="11" applyFont="1" applyFill="1" applyBorder="1" applyAlignment="1" applyProtection="1">
      <protection locked="0"/>
    </xf>
    <xf numFmtId="10" fontId="7" fillId="0" borderId="0" xfId="1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41" fontId="7" fillId="0" borderId="12" xfId="0" applyNumberFormat="1" applyFont="1" applyBorder="1" applyAlignment="1">
      <alignment vertical="center"/>
    </xf>
    <xf numFmtId="10" fontId="9" fillId="0" borderId="58" xfId="1" applyNumberFormat="1" applyFont="1" applyFill="1" applyBorder="1" applyAlignment="1" applyProtection="1">
      <alignment horizontal="right" vertical="center"/>
    </xf>
    <xf numFmtId="44" fontId="7" fillId="0" borderId="5" xfId="0" applyNumberFormat="1" applyFont="1" applyBorder="1"/>
    <xf numFmtId="0" fontId="9" fillId="0" borderId="5" xfId="0" applyFont="1" applyBorder="1"/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37" fontId="7" fillId="0" borderId="12" xfId="0" applyNumberFormat="1" applyFont="1" applyBorder="1" applyAlignment="1">
      <alignment horizontal="center" wrapText="1"/>
    </xf>
    <xf numFmtId="10" fontId="7" fillId="0" borderId="13" xfId="1" applyNumberFormat="1" applyFont="1" applyFill="1" applyBorder="1" applyAlignment="1" applyProtection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44" fontId="7" fillId="0" borderId="13" xfId="4" applyFont="1" applyFill="1" applyBorder="1" applyAlignment="1" applyProtection="1"/>
    <xf numFmtId="0" fontId="7" fillId="0" borderId="12" xfId="0" applyFont="1" applyBorder="1" applyAlignment="1">
      <alignment horizontal="center" vertical="center"/>
    </xf>
    <xf numFmtId="44" fontId="7" fillId="0" borderId="2" xfId="4" applyFont="1" applyFill="1" applyBorder="1" applyAlignment="1" applyProtection="1"/>
    <xf numFmtId="0" fontId="7" fillId="0" borderId="8" xfId="0" applyFont="1" applyBorder="1" applyAlignment="1">
      <alignment horizontal="center"/>
    </xf>
    <xf numFmtId="170" fontId="7" fillId="0" borderId="30" xfId="3" applyNumberFormat="1" applyFont="1" applyFill="1" applyBorder="1" applyAlignment="1" applyProtection="1">
      <protection locked="0"/>
    </xf>
    <xf numFmtId="170" fontId="7" fillId="0" borderId="34" xfId="3" applyNumberFormat="1" applyFont="1" applyFill="1" applyBorder="1" applyAlignment="1" applyProtection="1">
      <alignment vertical="center"/>
      <protection locked="0"/>
    </xf>
    <xf numFmtId="3" fontId="7" fillId="0" borderId="0" xfId="0" applyNumberFormat="1" applyFont="1" applyAlignment="1">
      <alignment vertical="center"/>
    </xf>
    <xf numFmtId="165" fontId="7" fillId="0" borderId="0" xfId="0" applyNumberFormat="1" applyFont="1"/>
    <xf numFmtId="165" fontId="7" fillId="0" borderId="0" xfId="0" applyNumberFormat="1" applyFont="1" applyAlignment="1">
      <alignment vertical="center"/>
    </xf>
    <xf numFmtId="0" fontId="22" fillId="0" borderId="8" xfId="0" applyFont="1" applyBorder="1" applyAlignment="1">
      <alignment horizontal="right"/>
    </xf>
    <xf numFmtId="0" fontId="7" fillId="0" borderId="2" xfId="0" applyFont="1" applyBorder="1"/>
    <xf numFmtId="0" fontId="41" fillId="0" borderId="0" xfId="0" applyFont="1" applyAlignment="1">
      <alignment horizontal="center" vertical="center"/>
    </xf>
    <xf numFmtId="171" fontId="41" fillId="0" borderId="0" xfId="0" applyNumberFormat="1" applyFont="1" applyAlignment="1">
      <alignment horizontal="center" vertical="center"/>
    </xf>
    <xf numFmtId="0" fontId="7" fillId="0" borderId="23" xfId="0" applyFont="1" applyBorder="1"/>
    <xf numFmtId="171" fontId="7" fillId="0" borderId="0" xfId="0" applyNumberFormat="1" applyFont="1"/>
    <xf numFmtId="170" fontId="7" fillId="0" borderId="32" xfId="3" applyNumberFormat="1" applyFont="1" applyFill="1" applyBorder="1" applyAlignment="1" applyProtection="1">
      <protection locked="0"/>
    </xf>
    <xf numFmtId="170" fontId="7" fillId="0" borderId="35" xfId="3" applyNumberFormat="1" applyFont="1" applyFill="1" applyBorder="1" applyAlignment="1" applyProtection="1">
      <alignment vertical="center"/>
      <protection locked="0"/>
    </xf>
    <xf numFmtId="171" fontId="7" fillId="0" borderId="0" xfId="0" applyNumberFormat="1" applyFont="1" applyAlignment="1">
      <alignment horizontal="center"/>
    </xf>
    <xf numFmtId="171" fontId="7" fillId="0" borderId="13" xfId="0" applyNumberFormat="1" applyFont="1" applyBorder="1"/>
    <xf numFmtId="3" fontId="7" fillId="0" borderId="2" xfId="0" applyNumberFormat="1" applyFont="1" applyBorder="1"/>
    <xf numFmtId="37" fontId="23" fillId="0" borderId="8" xfId="0" applyNumberFormat="1" applyFont="1" applyBorder="1"/>
    <xf numFmtId="170" fontId="7" fillId="0" borderId="31" xfId="3" applyNumberFormat="1" applyFont="1" applyFill="1" applyBorder="1" applyAlignment="1" applyProtection="1">
      <protection locked="0"/>
    </xf>
    <xf numFmtId="0" fontId="7" fillId="0" borderId="15" xfId="0" applyFont="1" applyBorder="1"/>
    <xf numFmtId="5" fontId="23" fillId="0" borderId="24" xfId="0" applyNumberFormat="1" applyFont="1" applyBorder="1"/>
    <xf numFmtId="5" fontId="23" fillId="0" borderId="8" xfId="0" applyNumberFormat="1" applyFont="1" applyBorder="1"/>
    <xf numFmtId="170" fontId="7" fillId="0" borderId="34" xfId="3" applyNumberFormat="1" applyFont="1" applyFill="1" applyBorder="1" applyAlignment="1" applyProtection="1">
      <protection locked="0"/>
    </xf>
    <xf numFmtId="170" fontId="7" fillId="0" borderId="35" xfId="3" applyNumberFormat="1" applyFont="1" applyFill="1" applyBorder="1" applyAlignment="1" applyProtection="1">
      <protection locked="0"/>
    </xf>
    <xf numFmtId="170" fontId="7" fillId="0" borderId="33" xfId="3" applyNumberFormat="1" applyFont="1" applyFill="1" applyBorder="1" applyAlignment="1" applyProtection="1">
      <protection locked="0"/>
    </xf>
    <xf numFmtId="0" fontId="9" fillId="0" borderId="22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5" fontId="7" fillId="0" borderId="0" xfId="1" applyNumberFormat="1" applyFont="1" applyFill="1" applyBorder="1" applyAlignment="1" applyProtection="1">
      <alignment horizontal="center"/>
    </xf>
    <xf numFmtId="5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37" fontId="8" fillId="0" borderId="0" xfId="0" applyNumberFormat="1" applyFont="1"/>
    <xf numFmtId="164" fontId="7" fillId="0" borderId="0" xfId="4" applyNumberFormat="1" applyFont="1" applyFill="1" applyBorder="1" applyAlignment="1" applyProtection="1">
      <alignment horizontal="center"/>
    </xf>
    <xf numFmtId="37" fontId="7" fillId="0" borderId="20" xfId="0" applyNumberFormat="1" applyFont="1" applyBorder="1" applyAlignment="1">
      <alignment horizontal="center" wrapText="1"/>
    </xf>
    <xf numFmtId="0" fontId="7" fillId="0" borderId="51" xfId="0" applyFont="1" applyBorder="1" applyAlignment="1">
      <alignment horizontal="right"/>
    </xf>
    <xf numFmtId="0" fontId="7" fillId="0" borderId="50" xfId="0" applyFont="1" applyBorder="1" applyAlignment="1">
      <alignment horizontal="center"/>
    </xf>
    <xf numFmtId="9" fontId="7" fillId="0" borderId="50" xfId="1" applyFont="1" applyFill="1" applyBorder="1" applyProtection="1"/>
    <xf numFmtId="44" fontId="7" fillId="0" borderId="0" xfId="4" applyFont="1" applyFill="1" applyBorder="1" applyAlignment="1" applyProtection="1">
      <alignment horizontal="center"/>
    </xf>
    <xf numFmtId="168" fontId="7" fillId="0" borderId="52" xfId="0" applyNumberFormat="1" applyFont="1" applyBorder="1"/>
    <xf numFmtId="0" fontId="7" fillId="0" borderId="56" xfId="0" applyFont="1" applyBorder="1" applyAlignment="1">
      <alignment horizontal="right"/>
    </xf>
    <xf numFmtId="168" fontId="7" fillId="0" borderId="57" xfId="0" applyNumberFormat="1" applyFont="1" applyBorder="1"/>
    <xf numFmtId="167" fontId="7" fillId="0" borderId="52" xfId="0" applyNumberFormat="1" applyFont="1" applyBorder="1" applyAlignment="1">
      <alignment horizontal="center"/>
    </xf>
    <xf numFmtId="168" fontId="7" fillId="0" borderId="0" xfId="0" applyNumberFormat="1" applyFont="1"/>
    <xf numFmtId="0" fontId="7" fillId="0" borderId="63" xfId="0" applyFont="1" applyBorder="1" applyAlignment="1">
      <alignment horizontal="right"/>
    </xf>
    <xf numFmtId="167" fontId="7" fillId="0" borderId="58" xfId="0" applyNumberFormat="1" applyFont="1" applyBorder="1" applyAlignment="1">
      <alignment horizontal="center"/>
    </xf>
    <xf numFmtId="168" fontId="7" fillId="0" borderId="58" xfId="0" applyNumberFormat="1" applyFont="1" applyBorder="1"/>
    <xf numFmtId="10" fontId="7" fillId="0" borderId="57" xfId="0" applyNumberFormat="1" applyFont="1" applyBorder="1"/>
    <xf numFmtId="0" fontId="12" fillId="0" borderId="52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0" xfId="11" applyNumberFormat="1" applyFont="1" applyFill="1" applyBorder="1" applyAlignment="1" applyProtection="1">
      <alignment horizontal="center"/>
    </xf>
    <xf numFmtId="10" fontId="7" fillId="0" borderId="0" xfId="1" applyNumberFormat="1" applyFont="1" applyFill="1" applyBorder="1" applyAlignment="1" applyProtection="1">
      <alignment horizontal="center"/>
    </xf>
    <xf numFmtId="168" fontId="7" fillId="0" borderId="57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10" fontId="7" fillId="0" borderId="16" xfId="0" applyNumberFormat="1" applyFont="1" applyBorder="1"/>
    <xf numFmtId="173" fontId="7" fillId="0" borderId="0" xfId="1" applyNumberFormat="1" applyFont="1" applyFill="1" applyBorder="1" applyAlignment="1" applyProtection="1">
      <alignment horizontal="center"/>
    </xf>
    <xf numFmtId="167" fontId="7" fillId="0" borderId="0" xfId="0" applyNumberFormat="1" applyFont="1" applyAlignment="1">
      <alignment horizontal="center"/>
    </xf>
    <xf numFmtId="10" fontId="7" fillId="0" borderId="5" xfId="0" applyNumberFormat="1" applyFont="1" applyBorder="1"/>
    <xf numFmtId="171" fontId="7" fillId="0" borderId="5" xfId="4" applyNumberFormat="1" applyFont="1" applyFill="1" applyBorder="1" applyAlignment="1" applyProtection="1"/>
    <xf numFmtId="167" fontId="7" fillId="0" borderId="0" xfId="0" applyNumberFormat="1" applyFont="1"/>
    <xf numFmtId="170" fontId="7" fillId="21" borderId="2" xfId="3" applyNumberFormat="1" applyFont="1" applyFill="1" applyBorder="1" applyAlignment="1" applyProtection="1">
      <protection locked="0"/>
    </xf>
    <xf numFmtId="41" fontId="7" fillId="5" borderId="52" xfId="0" quotePrefix="1" applyNumberFormat="1" applyFont="1" applyFill="1" applyBorder="1" applyAlignment="1">
      <alignment horizontal="right" vertical="center"/>
    </xf>
    <xf numFmtId="41" fontId="7" fillId="5" borderId="58" xfId="0" applyNumberFormat="1" applyFont="1" applyFill="1" applyBorder="1" applyAlignment="1">
      <alignment horizontal="right" vertical="center"/>
    </xf>
    <xf numFmtId="41" fontId="7" fillId="5" borderId="52" xfId="0" applyNumberFormat="1" applyFont="1" applyFill="1" applyBorder="1" applyAlignment="1">
      <alignment horizontal="right" vertical="center"/>
    </xf>
    <xf numFmtId="41" fontId="7" fillId="5" borderId="57" xfId="0" applyNumberFormat="1" applyFont="1" applyFill="1" applyBorder="1" applyAlignment="1">
      <alignment horizontal="right" vertical="center"/>
    </xf>
    <xf numFmtId="41" fontId="7" fillId="22" borderId="52" xfId="0" applyNumberFormat="1" applyFont="1" applyFill="1" applyBorder="1" applyAlignment="1">
      <alignment horizontal="right" vertical="center"/>
    </xf>
    <xf numFmtId="41" fontId="7" fillId="23" borderId="6" xfId="0" applyNumberFormat="1" applyFont="1" applyFill="1" applyBorder="1" applyAlignment="1">
      <alignment horizontal="right" vertical="center"/>
    </xf>
    <xf numFmtId="41" fontId="7" fillId="22" borderId="58" xfId="0" applyNumberFormat="1" applyFont="1" applyFill="1" applyBorder="1" applyAlignment="1">
      <alignment horizontal="right" vertical="center"/>
    </xf>
    <xf numFmtId="41" fontId="7" fillId="22" borderId="57" xfId="0" applyNumberFormat="1" applyFont="1" applyFill="1" applyBorder="1" applyAlignment="1">
      <alignment horizontal="right" vertical="center"/>
    </xf>
    <xf numFmtId="41" fontId="7" fillId="23" borderId="58" xfId="0" applyNumberFormat="1" applyFont="1" applyFill="1" applyBorder="1" applyAlignment="1">
      <alignment horizontal="right" vertical="center"/>
    </xf>
    <xf numFmtId="41" fontId="7" fillId="16" borderId="57" xfId="0" applyNumberFormat="1" applyFont="1" applyFill="1" applyBorder="1" applyAlignment="1">
      <alignment horizontal="right" vertical="center"/>
    </xf>
    <xf numFmtId="41" fontId="7" fillId="9" borderId="52" xfId="0" applyNumberFormat="1" applyFont="1" applyFill="1" applyBorder="1" applyAlignment="1">
      <alignment horizontal="right" vertical="center"/>
    </xf>
    <xf numFmtId="171" fontId="7" fillId="23" borderId="12" xfId="0" applyNumberFormat="1" applyFont="1" applyFill="1" applyBorder="1"/>
    <xf numFmtId="170" fontId="7" fillId="23" borderId="1" xfId="0" applyNumberFormat="1" applyFont="1" applyFill="1" applyBorder="1"/>
    <xf numFmtId="37" fontId="7" fillId="23" borderId="8" xfId="0" applyNumberFormat="1" applyFont="1" applyFill="1" applyBorder="1"/>
    <xf numFmtId="37" fontId="7" fillId="23" borderId="22" xfId="0" applyNumberFormat="1" applyFont="1" applyFill="1" applyBorder="1"/>
    <xf numFmtId="171" fontId="23" fillId="23" borderId="2" xfId="8" applyNumberFormat="1" applyFont="1" applyFill="1" applyBorder="1" applyProtection="1"/>
    <xf numFmtId="171" fontId="23" fillId="16" borderId="3" xfId="8" applyNumberFormat="1" applyFont="1" applyFill="1" applyBorder="1" applyProtection="1"/>
    <xf numFmtId="171" fontId="23" fillId="16" borderId="2" xfId="8" applyNumberFormat="1" applyFont="1" applyFill="1" applyBorder="1" applyProtection="1"/>
    <xf numFmtId="171" fontId="7" fillId="5" borderId="0" xfId="4" applyNumberFormat="1" applyFont="1" applyFill="1" applyAlignment="1" applyProtection="1"/>
    <xf numFmtId="10" fontId="7" fillId="5" borderId="0" xfId="0" applyNumberFormat="1" applyFont="1" applyFill="1"/>
    <xf numFmtId="171" fontId="7" fillId="23" borderId="9" xfId="4" applyNumberFormat="1" applyFont="1" applyFill="1" applyBorder="1" applyAlignment="1" applyProtection="1"/>
    <xf numFmtId="170" fontId="7" fillId="5" borderId="20" xfId="3" applyNumberFormat="1" applyFont="1" applyFill="1" applyBorder="1" applyAlignment="1" applyProtection="1"/>
    <xf numFmtId="171" fontId="7" fillId="23" borderId="27" xfId="4" applyNumberFormat="1" applyFont="1" applyFill="1" applyBorder="1" applyAlignment="1" applyProtection="1"/>
    <xf numFmtId="170" fontId="7" fillId="23" borderId="0" xfId="3" applyNumberFormat="1" applyFont="1" applyFill="1" applyAlignment="1" applyProtection="1"/>
    <xf numFmtId="171" fontId="7" fillId="16" borderId="9" xfId="4" applyNumberFormat="1" applyFont="1" applyFill="1" applyBorder="1" applyAlignment="1" applyProtection="1"/>
    <xf numFmtId="9" fontId="7" fillId="23" borderId="0" xfId="1" applyFont="1" applyFill="1" applyAlignment="1" applyProtection="1"/>
    <xf numFmtId="171" fontId="7" fillId="23" borderId="0" xfId="4" applyNumberFormat="1" applyFont="1" applyFill="1" applyBorder="1" applyAlignment="1" applyProtection="1"/>
    <xf numFmtId="170" fontId="7" fillId="5" borderId="0" xfId="3" applyNumberFormat="1" applyFont="1" applyFill="1" applyBorder="1" applyProtection="1"/>
    <xf numFmtId="37" fontId="7" fillId="5" borderId="0" xfId="0" applyNumberFormat="1" applyFont="1" applyFill="1" applyAlignment="1">
      <alignment horizontal="center"/>
    </xf>
    <xf numFmtId="171" fontId="7" fillId="5" borderId="0" xfId="4" applyNumberFormat="1" applyFont="1" applyFill="1" applyBorder="1" applyProtection="1"/>
    <xf numFmtId="10" fontId="7" fillId="5" borderId="0" xfId="1" applyNumberFormat="1" applyFont="1" applyFill="1" applyBorder="1" applyProtection="1"/>
    <xf numFmtId="171" fontId="7" fillId="23" borderId="12" xfId="4" applyNumberFormat="1" applyFont="1" applyFill="1" applyBorder="1" applyProtection="1"/>
    <xf numFmtId="170" fontId="7" fillId="23" borderId="0" xfId="3" applyNumberFormat="1" applyFont="1" applyFill="1" applyBorder="1" applyProtection="1"/>
    <xf numFmtId="171" fontId="7" fillId="16" borderId="16" xfId="4" applyNumberFormat="1" applyFont="1" applyFill="1" applyBorder="1" applyProtection="1"/>
    <xf numFmtId="168" fontId="7" fillId="26" borderId="52" xfId="0" applyNumberFormat="1" applyFont="1" applyFill="1" applyBorder="1" applyAlignment="1">
      <alignment horizontal="center"/>
    </xf>
    <xf numFmtId="173" fontId="7" fillId="5" borderId="52" xfId="1" applyNumberFormat="1" applyFont="1" applyFill="1" applyBorder="1" applyAlignment="1" applyProtection="1">
      <alignment horizontal="center"/>
    </xf>
    <xf numFmtId="9" fontId="7" fillId="24" borderId="50" xfId="1" applyFont="1" applyFill="1" applyBorder="1" applyProtection="1"/>
    <xf numFmtId="10" fontId="7" fillId="23" borderId="52" xfId="0" applyNumberFormat="1" applyFont="1" applyFill="1" applyBorder="1"/>
    <xf numFmtId="10" fontId="7" fillId="23" borderId="62" xfId="0" applyNumberFormat="1" applyFont="1" applyFill="1" applyBorder="1"/>
    <xf numFmtId="10" fontId="7" fillId="16" borderId="0" xfId="0" applyNumberFormat="1" applyFont="1" applyFill="1"/>
    <xf numFmtId="171" fontId="7" fillId="23" borderId="50" xfId="4" applyNumberFormat="1" applyFont="1" applyFill="1" applyBorder="1" applyProtection="1"/>
    <xf numFmtId="170" fontId="7" fillId="23" borderId="52" xfId="3" applyNumberFormat="1" applyFont="1" applyFill="1" applyBorder="1" applyAlignment="1" applyProtection="1"/>
    <xf numFmtId="170" fontId="7" fillId="23" borderId="62" xfId="3" applyNumberFormat="1" applyFont="1" applyFill="1" applyBorder="1" applyAlignment="1" applyProtection="1"/>
    <xf numFmtId="171" fontId="7" fillId="16" borderId="0" xfId="4" applyNumberFormat="1" applyFont="1" applyFill="1" applyBorder="1" applyAlignment="1" applyProtection="1"/>
    <xf numFmtId="10" fontId="7" fillId="23" borderId="58" xfId="0" applyNumberFormat="1" applyFont="1" applyFill="1" applyBorder="1"/>
    <xf numFmtId="170" fontId="7" fillId="22" borderId="58" xfId="3" applyNumberFormat="1" applyFont="1" applyFill="1" applyBorder="1" applyAlignment="1" applyProtection="1"/>
    <xf numFmtId="173" fontId="7" fillId="5" borderId="65" xfId="1" applyNumberFormat="1" applyFont="1" applyFill="1" applyBorder="1" applyAlignment="1" applyProtection="1">
      <alignment horizontal="center"/>
    </xf>
    <xf numFmtId="14" fontId="7" fillId="21" borderId="2" xfId="3" applyNumberFormat="1" applyFont="1" applyFill="1" applyBorder="1" applyAlignment="1" applyProtection="1">
      <alignment horizontal="center"/>
      <protection locked="0"/>
    </xf>
    <xf numFmtId="44" fontId="7" fillId="21" borderId="13" xfId="11" applyFont="1" applyFill="1" applyBorder="1" applyAlignment="1" applyProtection="1">
      <protection locked="0"/>
    </xf>
    <xf numFmtId="44" fontId="7" fillId="21" borderId="2" xfId="4" applyFont="1" applyFill="1" applyBorder="1" applyAlignment="1" applyProtection="1">
      <protection locked="0"/>
    </xf>
    <xf numFmtId="170" fontId="7" fillId="21" borderId="15" xfId="3" applyNumberFormat="1" applyFont="1" applyFill="1" applyBorder="1" applyAlignment="1" applyProtection="1"/>
    <xf numFmtId="44" fontId="7" fillId="21" borderId="2" xfId="11" applyFont="1" applyFill="1" applyBorder="1" applyAlignment="1" applyProtection="1">
      <protection locked="0"/>
    </xf>
    <xf numFmtId="176" fontId="7" fillId="18" borderId="2" xfId="3" applyNumberFormat="1" applyFont="1" applyFill="1" applyBorder="1" applyAlignment="1" applyProtection="1">
      <alignment horizontal="center"/>
      <protection locked="0"/>
    </xf>
    <xf numFmtId="41" fontId="7" fillId="14" borderId="58" xfId="0" applyNumberFormat="1" applyFont="1" applyFill="1" applyBorder="1" applyAlignment="1">
      <alignment horizontal="right" vertical="center"/>
    </xf>
    <xf numFmtId="41" fontId="7" fillId="14" borderId="52" xfId="0" applyNumberFormat="1" applyFont="1" applyFill="1" applyBorder="1" applyAlignment="1">
      <alignment horizontal="right" vertical="center"/>
    </xf>
    <xf numFmtId="41" fontId="7" fillId="14" borderId="57" xfId="0" applyNumberFormat="1" applyFont="1" applyFill="1" applyBorder="1" applyAlignment="1">
      <alignment horizontal="right" vertical="center"/>
    </xf>
    <xf numFmtId="41" fontId="23" fillId="14" borderId="52" xfId="0" applyNumberFormat="1" applyFont="1" applyFill="1" applyBorder="1" applyAlignment="1">
      <alignment horizontal="right" vertical="center"/>
    </xf>
    <xf numFmtId="41" fontId="9" fillId="16" borderId="57" xfId="0" applyNumberFormat="1" applyFont="1" applyFill="1" applyBorder="1" applyAlignment="1">
      <alignment horizontal="right" vertical="center"/>
    </xf>
    <xf numFmtId="171" fontId="7" fillId="27" borderId="0" xfId="0" applyNumberFormat="1" applyFont="1" applyFill="1"/>
    <xf numFmtId="170" fontId="7" fillId="27" borderId="31" xfId="3" applyNumberFormat="1" applyFont="1" applyFill="1" applyBorder="1" applyAlignment="1" applyProtection="1">
      <protection locked="0"/>
    </xf>
    <xf numFmtId="0" fontId="7" fillId="18" borderId="29" xfId="29" applyFont="1" applyFill="1" applyBorder="1" applyAlignment="1" applyProtection="1">
      <alignment horizontal="center"/>
      <protection locked="0"/>
    </xf>
    <xf numFmtId="171" fontId="7" fillId="18" borderId="30" xfId="8" applyNumberFormat="1" applyFont="1" applyFill="1" applyBorder="1" applyAlignment="1" applyProtection="1">
      <protection locked="0"/>
    </xf>
    <xf numFmtId="49" fontId="7" fillId="18" borderId="30" xfId="29" applyNumberFormat="1" applyFont="1" applyFill="1" applyBorder="1" applyAlignment="1" applyProtection="1">
      <alignment horizontal="center"/>
      <protection locked="0"/>
    </xf>
    <xf numFmtId="10" fontId="7" fillId="18" borderId="31" xfId="1" applyNumberFormat="1" applyFont="1" applyFill="1" applyBorder="1" applyAlignment="1" applyProtection="1">
      <protection locked="0"/>
    </xf>
    <xf numFmtId="0" fontId="8" fillId="18" borderId="0" xfId="0" applyFont="1" applyFill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8" fillId="18" borderId="0" xfId="0" applyFont="1" applyFill="1" applyAlignment="1">
      <alignment vertical="center"/>
    </xf>
    <xf numFmtId="41" fontId="8" fillId="18" borderId="0" xfId="0" applyNumberFormat="1" applyFont="1" applyFill="1" applyAlignment="1">
      <alignment vertical="center"/>
    </xf>
    <xf numFmtId="41" fontId="8" fillId="18" borderId="12" xfId="0" applyNumberFormat="1" applyFont="1" applyFill="1" applyBorder="1" applyAlignment="1">
      <alignment vertical="center"/>
    </xf>
    <xf numFmtId="41" fontId="9" fillId="18" borderId="12" xfId="0" applyNumberFormat="1" applyFont="1" applyFill="1" applyBorder="1" applyAlignment="1">
      <alignment vertical="center"/>
    </xf>
    <xf numFmtId="9" fontId="8" fillId="18" borderId="0" xfId="1" applyFont="1" applyFill="1" applyAlignment="1">
      <alignment vertical="center"/>
    </xf>
    <xf numFmtId="9" fontId="9" fillId="18" borderId="12" xfId="1" applyFont="1" applyFill="1" applyBorder="1" applyAlignment="1">
      <alignment vertical="center"/>
    </xf>
    <xf numFmtId="9" fontId="8" fillId="18" borderId="0" xfId="1" applyFont="1" applyFill="1" applyAlignment="1">
      <alignment horizontal="right" vertical="center"/>
    </xf>
    <xf numFmtId="9" fontId="9" fillId="18" borderId="12" xfId="1" applyFont="1" applyFill="1" applyBorder="1" applyAlignment="1">
      <alignment horizontal="right" vertical="center"/>
    </xf>
    <xf numFmtId="9" fontId="8" fillId="18" borderId="12" xfId="1" applyFont="1" applyFill="1" applyBorder="1" applyAlignment="1">
      <alignment vertical="center"/>
    </xf>
    <xf numFmtId="9" fontId="8" fillId="18" borderId="0" xfId="1" applyFont="1" applyFill="1" applyBorder="1" applyAlignment="1">
      <alignment vertical="center"/>
    </xf>
    <xf numFmtId="9" fontId="8" fillId="18" borderId="1" xfId="1" applyFont="1" applyFill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5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0" fontId="49" fillId="0" borderId="66" xfId="0" applyFont="1" applyBorder="1" applyAlignment="1">
      <alignment vertical="center"/>
    </xf>
    <xf numFmtId="41" fontId="7" fillId="27" borderId="58" xfId="0" applyNumberFormat="1" applyFont="1" applyFill="1" applyBorder="1" applyAlignment="1">
      <alignment horizontal="right" vertical="center"/>
    </xf>
    <xf numFmtId="37" fontId="7" fillId="0" borderId="53" xfId="0" applyNumberFormat="1" applyFont="1" applyBorder="1" applyAlignment="1">
      <alignment vertical="center"/>
    </xf>
    <xf numFmtId="41" fontId="7" fillId="27" borderId="52" xfId="0" applyNumberFormat="1" applyFont="1" applyFill="1" applyBorder="1" applyAlignment="1">
      <alignment horizontal="right" vertical="center"/>
    </xf>
    <xf numFmtId="41" fontId="7" fillId="18" borderId="52" xfId="0" applyNumberFormat="1" applyFont="1" applyFill="1" applyBorder="1" applyAlignment="1">
      <alignment horizontal="right" vertical="center"/>
    </xf>
    <xf numFmtId="41" fontId="7" fillId="27" borderId="57" xfId="0" applyNumberFormat="1" applyFont="1" applyFill="1" applyBorder="1" applyAlignment="1">
      <alignment horizontal="right" vertical="center"/>
    </xf>
    <xf numFmtId="9" fontId="7" fillId="0" borderId="58" xfId="1" applyFont="1" applyFill="1" applyBorder="1" applyAlignment="1" applyProtection="1">
      <alignment horizontal="right" vertical="center"/>
    </xf>
    <xf numFmtId="42" fontId="7" fillId="5" borderId="58" xfId="0" applyNumberFormat="1" applyFont="1" applyFill="1" applyBorder="1" applyAlignment="1">
      <alignment horizontal="right" vertical="center"/>
    </xf>
    <xf numFmtId="42" fontId="7" fillId="0" borderId="58" xfId="0" applyNumberFormat="1" applyFont="1" applyBorder="1" applyAlignment="1">
      <alignment horizontal="right" vertical="center"/>
    </xf>
    <xf numFmtId="42" fontId="7" fillId="5" borderId="58" xfId="0" quotePrefix="1" applyNumberFormat="1" applyFont="1" applyFill="1" applyBorder="1" applyAlignment="1">
      <alignment horizontal="right" vertical="center"/>
    </xf>
    <xf numFmtId="42" fontId="7" fillId="22" borderId="58" xfId="0" applyNumberFormat="1" applyFont="1" applyFill="1" applyBorder="1" applyAlignment="1">
      <alignment horizontal="right" vertical="center"/>
    </xf>
    <xf numFmtId="42" fontId="23" fillId="25" borderId="58" xfId="0" applyNumberFormat="1" applyFont="1" applyFill="1" applyBorder="1" applyAlignment="1">
      <alignment horizontal="right" vertical="center"/>
    </xf>
    <xf numFmtId="41" fontId="38" fillId="22" borderId="58" xfId="0" applyNumberFormat="1" applyFont="1" applyFill="1" applyBorder="1" applyAlignment="1">
      <alignment horizontal="right" vertical="center"/>
    </xf>
    <xf numFmtId="41" fontId="38" fillId="22" borderId="52" xfId="0" applyNumberFormat="1" applyFont="1" applyFill="1" applyBorder="1" applyAlignment="1">
      <alignment horizontal="right" vertical="center"/>
    </xf>
    <xf numFmtId="41" fontId="38" fillId="22" borderId="57" xfId="0" applyNumberFormat="1" applyFont="1" applyFill="1" applyBorder="1" applyAlignment="1">
      <alignment horizontal="right" vertical="center"/>
    </xf>
    <xf numFmtId="41" fontId="49" fillId="0" borderId="67" xfId="0" applyNumberFormat="1" applyFont="1" applyBorder="1" applyAlignment="1">
      <alignment horizontal="right" vertical="center"/>
    </xf>
    <xf numFmtId="41" fontId="7" fillId="16" borderId="6" xfId="0" applyNumberFormat="1" applyFont="1" applyFill="1" applyBorder="1" applyAlignment="1">
      <alignment horizontal="right" vertical="center"/>
    </xf>
    <xf numFmtId="41" fontId="49" fillId="16" borderId="67" xfId="0" applyNumberFormat="1" applyFont="1" applyFill="1" applyBorder="1" applyAlignment="1">
      <alignment horizontal="right" vertical="center"/>
    </xf>
    <xf numFmtId="41" fontId="37" fillId="16" borderId="68" xfId="0" applyNumberFormat="1" applyFont="1" applyFill="1" applyBorder="1" applyAlignment="1">
      <alignment horizontal="right" vertical="center"/>
    </xf>
    <xf numFmtId="41" fontId="9" fillId="16" borderId="6" xfId="0" applyNumberFormat="1" applyFont="1" applyFill="1" applyBorder="1" applyAlignment="1">
      <alignment horizontal="right" vertical="center"/>
    </xf>
    <xf numFmtId="170" fontId="7" fillId="27" borderId="2" xfId="3" applyNumberFormat="1" applyFont="1" applyFill="1" applyBorder="1" applyAlignment="1" applyProtection="1">
      <alignment horizontal="center"/>
    </xf>
    <xf numFmtId="170" fontId="7" fillId="27" borderId="2" xfId="3" applyNumberFormat="1" applyFont="1" applyFill="1" applyBorder="1" applyAlignment="1" applyProtection="1"/>
    <xf numFmtId="41" fontId="7" fillId="0" borderId="0" xfId="0" applyNumberFormat="1" applyFont="1"/>
    <xf numFmtId="170" fontId="7" fillId="27" borderId="23" xfId="3" applyNumberFormat="1" applyFont="1" applyFill="1" applyBorder="1" applyAlignment="1" applyProtection="1"/>
    <xf numFmtId="170" fontId="7" fillId="27" borderId="30" xfId="3" applyNumberFormat="1" applyFont="1" applyFill="1" applyBorder="1" applyAlignment="1" applyProtection="1"/>
    <xf numFmtId="170" fontId="7" fillId="27" borderId="32" xfId="3" applyNumberFormat="1" applyFont="1" applyFill="1" applyBorder="1" applyAlignment="1" applyProtection="1"/>
    <xf numFmtId="170" fontId="7" fillId="27" borderId="29" xfId="27" applyNumberFormat="1" applyFont="1" applyFill="1" applyBorder="1" applyAlignment="1" applyProtection="1"/>
    <xf numFmtId="41" fontId="7" fillId="18" borderId="52" xfId="3" applyNumberFormat="1" applyFont="1" applyFill="1" applyBorder="1" applyAlignment="1" applyProtection="1"/>
    <xf numFmtId="10" fontId="7" fillId="18" borderId="52" xfId="0" applyNumberFormat="1" applyFont="1" applyFill="1" applyBorder="1"/>
    <xf numFmtId="170" fontId="7" fillId="27" borderId="34" xfId="3" applyNumberFormat="1" applyFont="1" applyFill="1" applyBorder="1" applyAlignment="1" applyProtection="1">
      <alignment vertical="center"/>
    </xf>
    <xf numFmtId="41" fontId="7" fillId="16" borderId="52" xfId="0" applyNumberFormat="1" applyFont="1" applyFill="1" applyBorder="1" applyAlignment="1">
      <alignment horizontal="right" vertical="center"/>
    </xf>
    <xf numFmtId="41" fontId="7" fillId="16" borderId="58" xfId="0" applyNumberFormat="1" applyFont="1" applyFill="1" applyBorder="1" applyAlignment="1">
      <alignment horizontal="right" vertical="center"/>
    </xf>
    <xf numFmtId="170" fontId="7" fillId="5" borderId="52" xfId="3" applyNumberFormat="1" applyFont="1" applyFill="1" applyBorder="1" applyAlignment="1" applyProtection="1"/>
    <xf numFmtId="10" fontId="7" fillId="0" borderId="58" xfId="1" applyNumberFormat="1" applyFont="1" applyFill="1" applyBorder="1" applyAlignment="1" applyProtection="1">
      <alignment horizontal="right" vertical="center"/>
    </xf>
    <xf numFmtId="0" fontId="1" fillId="0" borderId="0" xfId="41" applyFont="1"/>
    <xf numFmtId="37" fontId="7" fillId="28" borderId="54" xfId="0" applyNumberFormat="1" applyFont="1" applyFill="1" applyBorder="1"/>
    <xf numFmtId="37" fontId="7" fillId="28" borderId="52" xfId="0" applyNumberFormat="1" applyFont="1" applyFill="1" applyBorder="1"/>
    <xf numFmtId="37" fontId="7" fillId="28" borderId="57" xfId="0" applyNumberFormat="1" applyFont="1" applyFill="1" applyBorder="1"/>
    <xf numFmtId="37" fontId="7" fillId="28" borderId="50" xfId="0" applyNumberFormat="1" applyFont="1" applyFill="1" applyBorder="1"/>
    <xf numFmtId="10" fontId="7" fillId="28" borderId="50" xfId="1" applyNumberFormat="1" applyFont="1" applyFill="1" applyBorder="1" applyProtection="1"/>
    <xf numFmtId="10" fontId="7" fillId="28" borderId="52" xfId="1" applyNumberFormat="1" applyFont="1" applyFill="1" applyBorder="1" applyProtection="1"/>
    <xf numFmtId="170" fontId="7" fillId="23" borderId="30" xfId="3" applyNumberFormat="1" applyFont="1" applyFill="1" applyBorder="1" applyAlignment="1" applyProtection="1"/>
    <xf numFmtId="170" fontId="7" fillId="23" borderId="34" xfId="3" applyNumberFormat="1" applyFont="1" applyFill="1" applyBorder="1" applyAlignment="1" applyProtection="1">
      <alignment vertical="center"/>
    </xf>
    <xf numFmtId="0" fontId="9" fillId="0" borderId="1" xfId="0" applyFont="1" applyBorder="1" applyAlignment="1">
      <alignment horizontal="center" vertical="center"/>
    </xf>
    <xf numFmtId="42" fontId="9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7" fillId="22" borderId="0" xfId="0" applyNumberFormat="1" applyFont="1" applyFill="1" applyAlignment="1">
      <alignment vertical="center"/>
    </xf>
    <xf numFmtId="41" fontId="7" fillId="22" borderId="52" xfId="0" quotePrefix="1" applyNumberFormat="1" applyFont="1" applyFill="1" applyBorder="1" applyAlignment="1">
      <alignment horizontal="right" vertical="center"/>
    </xf>
    <xf numFmtId="170" fontId="7" fillId="0" borderId="52" xfId="51" applyNumberFormat="1" applyFont="1" applyFill="1" applyBorder="1" applyAlignment="1" applyProtection="1"/>
    <xf numFmtId="170" fontId="7" fillId="21" borderId="2" xfId="3" applyNumberFormat="1" applyFont="1" applyFill="1" applyBorder="1" applyAlignment="1" applyProtection="1">
      <alignment horizontal="center"/>
      <protection locked="0"/>
    </xf>
    <xf numFmtId="37" fontId="7" fillId="0" borderId="15" xfId="0" applyNumberFormat="1" applyFont="1" applyBorder="1"/>
    <xf numFmtId="41" fontId="50" fillId="22" borderId="52" xfId="0" applyNumberFormat="1" applyFont="1" applyFill="1" applyBorder="1" applyAlignment="1">
      <alignment horizontal="right" vertical="center"/>
    </xf>
    <xf numFmtId="3" fontId="23" fillId="0" borderId="4" xfId="0" applyNumberFormat="1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6" applyFont="1" applyBorder="1" applyAlignment="1">
      <alignment horizontal="center"/>
    </xf>
    <xf numFmtId="0" fontId="27" fillId="19" borderId="1" xfId="6" applyFont="1" applyFill="1" applyBorder="1" applyAlignment="1">
      <alignment horizontal="center"/>
    </xf>
    <xf numFmtId="37" fontId="9" fillId="0" borderId="11" xfId="17" applyNumberFormat="1" applyFont="1" applyBorder="1" applyAlignment="1">
      <alignment horizontal="center"/>
    </xf>
    <xf numFmtId="37" fontId="9" fillId="0" borderId="12" xfId="17" applyNumberFormat="1" applyFont="1" applyBorder="1" applyAlignment="1">
      <alignment horizontal="center"/>
    </xf>
    <xf numFmtId="37" fontId="9" fillId="0" borderId="13" xfId="17" applyNumberFormat="1" applyFont="1" applyBorder="1" applyAlignment="1">
      <alignment horizontal="center"/>
    </xf>
    <xf numFmtId="174" fontId="23" fillId="0" borderId="12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16" borderId="11" xfId="0" applyFont="1" applyFill="1" applyBorder="1" applyAlignment="1">
      <alignment horizontal="center" vertical="top" wrapText="1"/>
    </xf>
    <xf numFmtId="0" fontId="7" fillId="16" borderId="12" xfId="0" applyFont="1" applyFill="1" applyBorder="1" applyAlignment="1">
      <alignment horizontal="center" vertical="top" wrapText="1"/>
    </xf>
    <xf numFmtId="0" fontId="7" fillId="16" borderId="8" xfId="0" applyFont="1" applyFill="1" applyBorder="1" applyAlignment="1">
      <alignment horizontal="center" vertical="top" wrapText="1"/>
    </xf>
    <xf numFmtId="0" fontId="7" fillId="16" borderId="0" xfId="0" applyFont="1" applyFill="1" applyAlignment="1">
      <alignment horizontal="center" vertical="top" wrapText="1"/>
    </xf>
    <xf numFmtId="0" fontId="7" fillId="16" borderId="63" xfId="0" applyFont="1" applyFill="1" applyBorder="1" applyAlignment="1">
      <alignment horizontal="center" vertical="top" wrapText="1"/>
    </xf>
    <xf numFmtId="0" fontId="7" fillId="16" borderId="58" xfId="0" applyFont="1" applyFill="1" applyBorder="1" applyAlignment="1">
      <alignment horizontal="center" vertical="top" wrapText="1"/>
    </xf>
    <xf numFmtId="10" fontId="7" fillId="0" borderId="0" xfId="1" applyNumberFormat="1" applyFont="1" applyBorder="1" applyAlignment="1" applyProtection="1">
      <alignment horizontal="center" wrapText="1"/>
    </xf>
    <xf numFmtId="10" fontId="7" fillId="0" borderId="1" xfId="1" applyNumberFormat="1" applyFont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37" fontId="7" fillId="0" borderId="0" xfId="0" applyNumberFormat="1" applyFont="1" applyAlignment="1">
      <alignment horizontal="center" wrapText="1"/>
    </xf>
    <xf numFmtId="37" fontId="7" fillId="0" borderId="1" xfId="0" applyNumberFormat="1" applyFont="1" applyBorder="1" applyAlignment="1">
      <alignment horizontal="center" wrapText="1"/>
    </xf>
    <xf numFmtId="0" fontId="37" fillId="0" borderId="36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22" fillId="0" borderId="17" xfId="7" applyFont="1" applyBorder="1" applyAlignment="1">
      <alignment horizontal="center" vertical="top" wrapText="1"/>
    </xf>
    <xf numFmtId="0" fontId="22" fillId="0" borderId="19" xfId="7" applyFont="1" applyBorder="1" applyAlignment="1">
      <alignment horizontal="center" vertical="top" wrapText="1"/>
    </xf>
    <xf numFmtId="0" fontId="22" fillId="0" borderId="11" xfId="7" applyFont="1" applyBorder="1" applyAlignment="1">
      <alignment horizontal="center" vertical="top" wrapText="1"/>
    </xf>
    <xf numFmtId="0" fontId="22" fillId="0" borderId="13" xfId="7" applyFont="1" applyBorder="1" applyAlignment="1">
      <alignment horizontal="center" vertical="top" wrapText="1"/>
    </xf>
    <xf numFmtId="0" fontId="22" fillId="0" borderId="14" xfId="7" applyFont="1" applyBorder="1" applyAlignment="1">
      <alignment horizontal="center" vertical="top" wrapText="1"/>
    </xf>
    <xf numFmtId="0" fontId="22" fillId="0" borderId="15" xfId="7" applyFont="1" applyBorder="1" applyAlignment="1">
      <alignment horizontal="center" vertical="top" wrapText="1"/>
    </xf>
    <xf numFmtId="0" fontId="22" fillId="0" borderId="17" xfId="7" applyFont="1" applyBorder="1" applyAlignment="1">
      <alignment horizontal="center" vertical="top"/>
    </xf>
    <xf numFmtId="0" fontId="22" fillId="0" borderId="19" xfId="7" applyFont="1" applyBorder="1" applyAlignment="1">
      <alignment horizontal="center" vertical="top"/>
    </xf>
    <xf numFmtId="0" fontId="9" fillId="0" borderId="8" xfId="7" applyFont="1" applyBorder="1" applyAlignment="1">
      <alignment horizontal="center"/>
    </xf>
    <xf numFmtId="0" fontId="9" fillId="0" borderId="2" xfId="7" applyFont="1" applyBorder="1" applyAlignment="1">
      <alignment horizontal="center"/>
    </xf>
    <xf numFmtId="0" fontId="7" fillId="0" borderId="8" xfId="7" applyFont="1" applyBorder="1" applyAlignment="1">
      <alignment horizontal="center"/>
    </xf>
    <xf numFmtId="0" fontId="7" fillId="0" borderId="2" xfId="7" applyFont="1" applyBorder="1" applyAlignment="1">
      <alignment horizontal="center"/>
    </xf>
    <xf numFmtId="0" fontId="21" fillId="0" borderId="59" xfId="7" applyFont="1" applyBorder="1" applyAlignment="1">
      <alignment horizontal="center" vertical="center" wrapText="1"/>
    </xf>
    <xf numFmtId="0" fontId="21" fillId="0" borderId="60" xfId="7" applyFont="1" applyBorder="1" applyAlignment="1">
      <alignment horizontal="center" vertical="center" wrapText="1"/>
    </xf>
    <xf numFmtId="0" fontId="7" fillId="0" borderId="14" xfId="7" applyFont="1" applyBorder="1" applyAlignment="1">
      <alignment horizontal="center"/>
    </xf>
    <xf numFmtId="0" fontId="7" fillId="0" borderId="15" xfId="7" applyFont="1" applyBorder="1" applyAlignment="1">
      <alignment horizontal="center"/>
    </xf>
    <xf numFmtId="0" fontId="7" fillId="4" borderId="11" xfId="7" applyFont="1" applyFill="1" applyBorder="1" applyAlignment="1">
      <alignment horizontal="center" vertical="center" wrapText="1"/>
    </xf>
    <xf numFmtId="0" fontId="7" fillId="4" borderId="12" xfId="7" applyFont="1" applyFill="1" applyBorder="1" applyAlignment="1">
      <alignment horizontal="center" vertical="center" wrapText="1"/>
    </xf>
    <xf numFmtId="0" fontId="7" fillId="4" borderId="13" xfId="7" applyFont="1" applyFill="1" applyBorder="1" applyAlignment="1">
      <alignment horizontal="center" vertical="center" wrapText="1"/>
    </xf>
    <xf numFmtId="0" fontId="7" fillId="4" borderId="14" xfId="7" applyFont="1" applyFill="1" applyBorder="1" applyAlignment="1">
      <alignment horizontal="center" vertical="center" wrapText="1"/>
    </xf>
    <xf numFmtId="0" fontId="7" fillId="4" borderId="1" xfId="7" applyFont="1" applyFill="1" applyBorder="1" applyAlignment="1">
      <alignment horizontal="center" vertical="center" wrapText="1"/>
    </xf>
    <xf numFmtId="0" fontId="7" fillId="4" borderId="15" xfId="7" applyFont="1" applyFill="1" applyBorder="1" applyAlignment="1">
      <alignment horizontal="center" vertical="center" wrapText="1"/>
    </xf>
    <xf numFmtId="0" fontId="7" fillId="4" borderId="11" xfId="7" applyFont="1" applyFill="1" applyBorder="1" applyAlignment="1">
      <alignment horizontal="center" vertical="center"/>
    </xf>
    <xf numFmtId="0" fontId="7" fillId="4" borderId="12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horizontal="center" vertical="center"/>
    </xf>
    <xf numFmtId="0" fontId="7" fillId="4" borderId="14" xfId="7" applyFont="1" applyFill="1" applyBorder="1" applyAlignment="1">
      <alignment horizontal="center" vertical="center"/>
    </xf>
    <xf numFmtId="0" fontId="7" fillId="4" borderId="1" xfId="7" applyFont="1" applyFill="1" applyBorder="1" applyAlignment="1">
      <alignment horizontal="center" vertical="center"/>
    </xf>
    <xf numFmtId="0" fontId="7" fillId="4" borderId="15" xfId="7" applyFont="1" applyFill="1" applyBorder="1" applyAlignment="1">
      <alignment horizontal="center" vertical="center"/>
    </xf>
    <xf numFmtId="0" fontId="21" fillId="0" borderId="11" xfId="7" applyFont="1" applyBorder="1" applyAlignment="1">
      <alignment horizontal="center" vertical="center" wrapText="1"/>
    </xf>
    <xf numFmtId="0" fontId="21" fillId="0" borderId="12" xfId="7" applyFont="1" applyBorder="1" applyAlignment="1">
      <alignment horizontal="center" vertical="center" wrapText="1"/>
    </xf>
    <xf numFmtId="0" fontId="21" fillId="0" borderId="13" xfId="7" applyFont="1" applyBorder="1" applyAlignment="1">
      <alignment horizontal="center" vertical="center" wrapText="1"/>
    </xf>
    <xf numFmtId="0" fontId="21" fillId="0" borderId="8" xfId="7" applyFont="1" applyBorder="1" applyAlignment="1">
      <alignment horizontal="center" vertical="center" wrapText="1"/>
    </xf>
    <xf numFmtId="0" fontId="21" fillId="0" borderId="0" xfId="7" applyFont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</cellXfs>
  <cellStyles count="54">
    <cellStyle name="Comma" xfId="3" builtinId="3"/>
    <cellStyle name="Comma 2" xfId="9" xr:uid="{00000000-0005-0000-0000-000001000000}"/>
    <cellStyle name="Comma 2 2" xfId="51" xr:uid="{9E11FD7A-0CD0-4181-9750-8C5B61A49FF1}"/>
    <cellStyle name="Comma 3" xfId="27" xr:uid="{00000000-0005-0000-0000-000002000000}"/>
    <cellStyle name="Comma 4" xfId="52" xr:uid="{FEAE3F97-9163-441C-B1F7-93784402E936}"/>
    <cellStyle name="Currency" xfId="4" builtinId="4"/>
    <cellStyle name="Currency 2" xfId="8" xr:uid="{00000000-0005-0000-0000-000004000000}"/>
    <cellStyle name="Currency 2 2" xfId="16" xr:uid="{00000000-0005-0000-0000-000005000000}"/>
    <cellStyle name="Currency 2 3" xfId="24" xr:uid="{00000000-0005-0000-0000-000006000000}"/>
    <cellStyle name="Currency 3" xfId="11" xr:uid="{00000000-0005-0000-0000-000007000000}"/>
    <cellStyle name="Currency 4" xfId="12" xr:uid="{00000000-0005-0000-0000-000008000000}"/>
    <cellStyle name="Currency 5" xfId="30" xr:uid="{00000000-0005-0000-0000-000009000000}"/>
    <cellStyle name="Currency 6" xfId="42" xr:uid="{00000000-0005-0000-0000-00000A000000}"/>
    <cellStyle name="Currency 6 2" xfId="48" xr:uid="{A1CCFE8C-E850-4CFA-8D34-8A59FB4B5F94}"/>
    <cellStyle name="Currency 7" xfId="50" xr:uid="{BBA87543-16BB-4051-A208-682D661D2D83}"/>
    <cellStyle name="Normal" xfId="0" builtinId="0"/>
    <cellStyle name="Normal 10" xfId="40" xr:uid="{00000000-0005-0000-0000-00000C000000}"/>
    <cellStyle name="Normal 11" xfId="41" xr:uid="{00000000-0005-0000-0000-00000D000000}"/>
    <cellStyle name="Normal 11 2" xfId="47" xr:uid="{8D189CFF-EA2C-4063-97B9-1644C7A6E63D}"/>
    <cellStyle name="Normal 12" xfId="49" xr:uid="{C731F6A8-1DC1-4944-B37F-7BE2E614AA34}"/>
    <cellStyle name="Normal 2" xfId="2" xr:uid="{00000000-0005-0000-0000-00000E000000}"/>
    <cellStyle name="Normal 2 2" xfId="15" xr:uid="{00000000-0005-0000-0000-00000F000000}"/>
    <cellStyle name="Normal 3" xfId="5" xr:uid="{00000000-0005-0000-0000-000010000000}"/>
    <cellStyle name="Normal 3 2" xfId="20" xr:uid="{00000000-0005-0000-0000-000011000000}"/>
    <cellStyle name="Normal 3 3" xfId="43" xr:uid="{7F4AC9BB-8542-4C2A-B72C-1C95390D13DA}"/>
    <cellStyle name="Normal 4" xfId="7" xr:uid="{00000000-0005-0000-0000-000012000000}"/>
    <cellStyle name="Normal 5" xfId="14" xr:uid="{00000000-0005-0000-0000-000013000000}"/>
    <cellStyle name="Normal 5 2" xfId="19" xr:uid="{00000000-0005-0000-0000-000014000000}"/>
    <cellStyle name="Normal 5 3" xfId="45" xr:uid="{8862D16C-E675-4F45-B73D-AE01DC1D22C1}"/>
    <cellStyle name="Normal 6" xfId="22" xr:uid="{00000000-0005-0000-0000-000015000000}"/>
    <cellStyle name="Normal 7" xfId="25" xr:uid="{00000000-0005-0000-0000-000016000000}"/>
    <cellStyle name="Normal 8" xfId="28" xr:uid="{00000000-0005-0000-0000-000017000000}"/>
    <cellStyle name="Normal 9" xfId="29" xr:uid="{00000000-0005-0000-0000-000018000000}"/>
    <cellStyle name="Normal 9 2" xfId="46" xr:uid="{A9B33362-CCA0-4ACF-B818-5BFDEE51916F}"/>
    <cellStyle name="Normal_DEPN2K" xfId="6" xr:uid="{00000000-0005-0000-0000-000019000000}"/>
    <cellStyle name="Normal_Rosario Meters 2006" xfId="17" xr:uid="{00000000-0005-0000-0000-00001A000000}"/>
    <cellStyle name="Percent" xfId="1" builtinId="5"/>
    <cellStyle name="Percent 2" xfId="10" xr:uid="{00000000-0005-0000-0000-00001C000000}"/>
    <cellStyle name="Percent 2 2" xfId="21" xr:uid="{00000000-0005-0000-0000-00001D000000}"/>
    <cellStyle name="Percent 2 3" xfId="44" xr:uid="{59294340-FB92-4914-B187-45D3E7B4D0B4}"/>
    <cellStyle name="Percent 3" xfId="13" xr:uid="{00000000-0005-0000-0000-00001E000000}"/>
    <cellStyle name="Percent 3 2" xfId="18" xr:uid="{00000000-0005-0000-0000-00001F000000}"/>
    <cellStyle name="Percent 4" xfId="23" xr:uid="{00000000-0005-0000-0000-000020000000}"/>
    <cellStyle name="Percent 5" xfId="26" xr:uid="{00000000-0005-0000-0000-000021000000}"/>
    <cellStyle name="Percent 6" xfId="53" xr:uid="{47F23C69-4B33-45DE-85F1-B18E65EF0AB2}"/>
    <cellStyle name="PS_Comma" xfId="31" xr:uid="{00000000-0005-0000-0000-000022000000}"/>
    <cellStyle name="PSChar" xfId="32" xr:uid="{00000000-0005-0000-0000-000023000000}"/>
    <cellStyle name="PSDate" xfId="33" xr:uid="{00000000-0005-0000-0000-000024000000}"/>
    <cellStyle name="PSDec" xfId="34" xr:uid="{00000000-0005-0000-0000-000025000000}"/>
    <cellStyle name="PSHeading" xfId="35" xr:uid="{00000000-0005-0000-0000-000026000000}"/>
    <cellStyle name="PSInt" xfId="36" xr:uid="{00000000-0005-0000-0000-000027000000}"/>
    <cellStyle name="PSSpacer" xfId="37" xr:uid="{00000000-0005-0000-0000-000028000000}"/>
    <cellStyle name="WM_STANDARD" xfId="38" xr:uid="{00000000-0005-0000-0000-000029000000}"/>
    <cellStyle name="WMI_Standard" xfId="39" xr:uid="{00000000-0005-0000-0000-00002A000000}"/>
  </cellStyles>
  <dxfs count="6">
    <dxf>
      <fill>
        <patternFill>
          <bgColor rgb="FFFFECAF"/>
        </patternFill>
      </fill>
    </dxf>
    <dxf>
      <fill>
        <patternFill>
          <bgColor rgb="FFFFECAF"/>
        </patternFill>
      </fill>
    </dxf>
    <dxf>
      <fill>
        <patternFill>
          <bgColor rgb="FFFFECAF"/>
        </patternFill>
      </fill>
    </dxf>
    <dxf>
      <fill>
        <patternFill>
          <bgColor rgb="FFFFECAF"/>
        </patternFill>
      </fill>
    </dxf>
    <dxf>
      <fill>
        <patternFill patternType="solid">
          <bgColor rgb="FFFFECAF"/>
        </patternFill>
      </fill>
    </dxf>
    <dxf>
      <fill>
        <patternFill>
          <bgColor rgb="FFFFECAF"/>
        </patternFill>
      </fill>
    </dxf>
  </dxfs>
  <tableStyles count="0" defaultTableStyle="TableStyleMedium9" defaultPivotStyle="PivotStyleLight16"/>
  <colors>
    <mruColors>
      <color rgb="FFFC8EDF"/>
      <color rgb="FFFFD5DA"/>
      <color rgb="FFF6CACA"/>
      <color rgb="FFFF5757"/>
      <color rgb="FFFFFF99"/>
      <color rgb="FFCC99FF"/>
      <color rgb="FFDBF5E0"/>
      <color rgb="FFFF6600"/>
      <color rgb="FFCCFF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746125</xdr:colOff>
      <xdr:row>16</xdr:row>
      <xdr:rowOff>190500</xdr:rowOff>
    </xdr:from>
    <xdr:to>
      <xdr:col>19</xdr:col>
      <xdr:colOff>569233</xdr:colOff>
      <xdr:row>27</xdr:row>
      <xdr:rowOff>204107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6CFD86F-3630-4FC0-AE29-F800D30049F1}"/>
            </a:ext>
          </a:extLst>
        </xdr:cNvPr>
        <xdr:cNvSpPr txBox="1"/>
      </xdr:nvSpPr>
      <xdr:spPr>
        <a:xfrm>
          <a:off x="24511000" y="3873500"/>
          <a:ext cx="6331858" cy="228373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See file</a:t>
          </a:r>
          <a:r>
            <a:rPr lang="en-US" sz="1100" b="1" baseline="0"/>
            <a:t> "Updated Restating and Proforma Workpapers", "Asset Detail" Worksheet</a:t>
          </a:r>
          <a:endParaRPr lang="en-US" sz="1100" b="1"/>
        </a:p>
      </xdr:txBody>
    </xdr:sp>
    <xdr:clientData/>
  </xdr:twoCellAnchor>
  <xdr:twoCellAnchor>
    <xdr:from>
      <xdr:col>32</xdr:col>
      <xdr:colOff>247650</xdr:colOff>
      <xdr:row>6</xdr:row>
      <xdr:rowOff>152400</xdr:rowOff>
    </xdr:from>
    <xdr:to>
      <xdr:col>36</xdr:col>
      <xdr:colOff>721633</xdr:colOff>
      <xdr:row>17</xdr:row>
      <xdr:rowOff>166007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EE9551-3908-436C-8501-B4A02D88CA52}"/>
            </a:ext>
          </a:extLst>
        </xdr:cNvPr>
        <xdr:cNvSpPr txBox="1"/>
      </xdr:nvSpPr>
      <xdr:spPr>
        <a:xfrm>
          <a:off x="44142025" y="1771650"/>
          <a:ext cx="6331858" cy="228373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See file</a:t>
          </a:r>
          <a:r>
            <a:rPr lang="en-US" sz="1100" b="1" baseline="0"/>
            <a:t> "Updated Restating and Proforma Workpapers", "Asset Detail" Worksheet</a:t>
          </a:r>
          <a:endParaRPr 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ace/AppData/Local/Temp/Temp1_WWS%20GRC%20Workpapers.zip/WWSC%20W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ace/AppData/Local/Temp/Temp1_WWS%20GRC%20Workpapers.zip/Source%20Workpapers/Copy%20of%20WWSCO_WWS_Aged_AR_by_Rev_Class_Summary_20221231_11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ace/AppData/Local/Temp/Temp1_WWS%20GRC%20Workpapers.zip/EP%20Rate%20Desig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ace/AppData/Local/Temp/Temp1_WWS%20GRC%20Workpapers.zip/Table%205-A%20and%205-B%20Legacy%20and%20East%20Pier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ace/AppData/Local/Temp/Temp1_WWS%20GRC%20Workpapers.zip/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Inputs"/>
      <sheetName val="WWSC Asset Inputs"/>
      <sheetName val="EP Asset Inputs"/>
      <sheetName val="1604 WWS 12-2022"/>
      <sheetName val="Capital Structure"/>
      <sheetName val="Consolidated PFIs"/>
      <sheetName val="Deferred Taxes"/>
      <sheetName val="Aquisition"/>
      <sheetName val="WWSCo IS Inputs"/>
      <sheetName val="WWSC Adjustments"/>
      <sheetName val="EP IS Inputs"/>
      <sheetName val="EP Adjustments"/>
      <sheetName val="Jobbing"/>
      <sheetName val="Nonrecurring"/>
      <sheetName val="Kaiser"/>
      <sheetName val="4-Factor"/>
      <sheetName val="PubCo"/>
      <sheetName val="Revenue"/>
      <sheetName val="Personnel"/>
      <sheetName val="Payroll"/>
      <sheetName val="Certs"/>
      <sheetName val="Benefits"/>
      <sheetName val="Payroll Tax"/>
      <sheetName val="Regulatory"/>
      <sheetName val="Depr &amp; Amort"/>
      <sheetName val="Prop Tax"/>
      <sheetName val="Eastsound"/>
      <sheetName val="Lab Fees"/>
      <sheetName val="Cell Site Fees"/>
      <sheetName val="Conservation"/>
      <sheetName val="Purch Water"/>
      <sheetName val="RCE"/>
      <sheetName val="Months"/>
      <sheetName val="W2021.07"/>
      <sheetName val="W2021.08"/>
      <sheetName val="W2021.09"/>
      <sheetName val="W2021.10"/>
      <sheetName val="W2021.11"/>
      <sheetName val="W2021.12"/>
      <sheetName val="W2022.01"/>
      <sheetName val="W2022.02"/>
      <sheetName val="W2022.03"/>
      <sheetName val="W2022.04"/>
      <sheetName val="W2022.05"/>
      <sheetName val="W2022.06"/>
      <sheetName val="W2022.07"/>
      <sheetName val="W2022.08"/>
      <sheetName val="W2022.09"/>
      <sheetName val="W2022.10"/>
      <sheetName val="W2022.11"/>
      <sheetName val="W2022.12"/>
      <sheetName val="E2021.07"/>
      <sheetName val="E2021.08"/>
      <sheetName val="E2021.09"/>
      <sheetName val="E2021.10"/>
      <sheetName val="E2021.11"/>
      <sheetName val="E2021.12"/>
      <sheetName val="E2022.01"/>
      <sheetName val="E2022.02"/>
      <sheetName val="E2022.03"/>
      <sheetName val="E2022.04"/>
      <sheetName val="E2022.05"/>
      <sheetName val="E2022.06"/>
      <sheetName val="E2022.07"/>
      <sheetName val="E2022.08"/>
      <sheetName val="E2022.09"/>
      <sheetName val="E2022.10"/>
      <sheetName val="E2022.11"/>
      <sheetName val="E2022.12"/>
    </sheetNames>
    <sheetDataSet>
      <sheetData sheetId="0">
        <row r="11">
          <cell r="D11">
            <v>69520786.329999998</v>
          </cell>
          <cell r="E11">
            <v>57160311.769999996</v>
          </cell>
        </row>
        <row r="12">
          <cell r="E12">
            <v>0</v>
          </cell>
        </row>
        <row r="13">
          <cell r="E13">
            <v>-23335897.300000001</v>
          </cell>
        </row>
        <row r="14">
          <cell r="E14">
            <v>3831420.2600000002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279918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6">
          <cell r="E26">
            <v>-11361054.93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1110341.6600000001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-103502.1</v>
          </cell>
        </row>
        <row r="33">
          <cell r="E33">
            <v>255329.43</v>
          </cell>
        </row>
        <row r="34">
          <cell r="E34">
            <v>222955.02999999997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28045254.68</v>
          </cell>
        </row>
        <row r="44">
          <cell r="E44">
            <v>0</v>
          </cell>
        </row>
        <row r="45">
          <cell r="E45">
            <v>-86418.110000000015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112166</v>
          </cell>
        </row>
        <row r="53">
          <cell r="E53">
            <v>-2697780.0700000003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-34815819.549999997</v>
          </cell>
        </row>
        <row r="59">
          <cell r="E59">
            <v>14527648.470000001</v>
          </cell>
        </row>
        <row r="60">
          <cell r="E60">
            <v>-5997870.7699999996</v>
          </cell>
        </row>
        <row r="61">
          <cell r="E61">
            <v>-393750.75</v>
          </cell>
        </row>
        <row r="64">
          <cell r="E64">
            <v>-33605349.939999998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908929.35000000102</v>
          </cell>
        </row>
        <row r="73">
          <cell r="E73">
            <v>-5943168.8699999973</v>
          </cell>
        </row>
      </sheetData>
      <sheetData sheetId="1">
        <row r="25">
          <cell r="G25">
            <v>-17499652.479999997</v>
          </cell>
        </row>
      </sheetData>
      <sheetData sheetId="2">
        <row r="26">
          <cell r="G26">
            <v>-34815304.550000004</v>
          </cell>
          <cell r="H26">
            <v>-14546329.069999998</v>
          </cell>
        </row>
        <row r="42">
          <cell r="C42">
            <v>56799994.470000029</v>
          </cell>
          <cell r="D42">
            <v>23399504.899999995</v>
          </cell>
        </row>
      </sheetData>
      <sheetData sheetId="3" refreshError="1"/>
      <sheetData sheetId="4">
        <row r="9">
          <cell r="K9">
            <v>6.8533333333333321E-2</v>
          </cell>
        </row>
        <row r="36">
          <cell r="D36">
            <v>39732206.620000005</v>
          </cell>
          <cell r="F36">
            <v>39732206.620000005</v>
          </cell>
        </row>
        <row r="37">
          <cell r="D37">
            <v>0</v>
          </cell>
          <cell r="F37">
            <v>0</v>
          </cell>
        </row>
        <row r="38">
          <cell r="D38">
            <v>0</v>
          </cell>
          <cell r="F38">
            <v>0</v>
          </cell>
        </row>
        <row r="39">
          <cell r="D39">
            <v>0</v>
          </cell>
          <cell r="F39">
            <v>0</v>
          </cell>
        </row>
        <row r="40">
          <cell r="D40">
            <v>0</v>
          </cell>
          <cell r="F40">
            <v>0</v>
          </cell>
        </row>
        <row r="41">
          <cell r="D41">
            <v>7929821.7799999872</v>
          </cell>
          <cell r="F41">
            <v>7929821.7799999872</v>
          </cell>
        </row>
        <row r="42">
          <cell r="D42">
            <v>0</v>
          </cell>
          <cell r="F42">
            <v>382004.21450000163</v>
          </cell>
        </row>
        <row r="46">
          <cell r="F46">
            <v>29271186.10250251</v>
          </cell>
          <cell r="G46">
            <v>0.3785953993048129</v>
          </cell>
          <cell r="H46">
            <v>4.6075213294853229E-2</v>
          </cell>
          <cell r="I46">
            <v>1.7443863775419382E-2</v>
          </cell>
          <cell r="K46">
            <v>0.4</v>
          </cell>
          <cell r="L46">
            <v>6.8533333333333321E-2</v>
          </cell>
          <cell r="M46">
            <v>1.8910792409729538E-2</v>
          </cell>
        </row>
        <row r="48">
          <cell r="F48">
            <v>48044032.614499994</v>
          </cell>
          <cell r="G48">
            <v>0.62140460069518699</v>
          </cell>
          <cell r="H48">
            <v>0.12000000000000001</v>
          </cell>
          <cell r="I48">
            <v>7.4568552083422446E-2</v>
          </cell>
        </row>
      </sheetData>
      <sheetData sheetId="5" refreshError="1"/>
      <sheetData sheetId="6">
        <row r="19">
          <cell r="E19">
            <v>56449</v>
          </cell>
          <cell r="F19">
            <v>49200</v>
          </cell>
        </row>
        <row r="23">
          <cell r="F23">
            <v>-921877.14379999996</v>
          </cell>
        </row>
      </sheetData>
      <sheetData sheetId="7">
        <row r="12">
          <cell r="E12">
            <v>-404385.61</v>
          </cell>
          <cell r="F12">
            <v>-279918</v>
          </cell>
        </row>
      </sheetData>
      <sheetData sheetId="8">
        <row r="10">
          <cell r="D10">
            <v>13265840.870000003</v>
          </cell>
        </row>
      </sheetData>
      <sheetData sheetId="9" refreshError="1"/>
      <sheetData sheetId="10">
        <row r="9">
          <cell r="D9">
            <v>7979054.5799999991</v>
          </cell>
          <cell r="E9">
            <v>0</v>
          </cell>
          <cell r="F9">
            <v>568989.52101898473</v>
          </cell>
        </row>
        <row r="10">
          <cell r="D10">
            <v>1237.77</v>
          </cell>
          <cell r="E10">
            <v>0</v>
          </cell>
          <cell r="F10">
            <v>0</v>
          </cell>
        </row>
        <row r="11">
          <cell r="D11">
            <v>1059.98</v>
          </cell>
          <cell r="E11">
            <v>0</v>
          </cell>
          <cell r="F11">
            <v>0</v>
          </cell>
        </row>
        <row r="12">
          <cell r="D12">
            <v>333413.73</v>
          </cell>
          <cell r="E12">
            <v>0</v>
          </cell>
          <cell r="F12">
            <v>0</v>
          </cell>
        </row>
        <row r="13">
          <cell r="D13">
            <v>221617.2</v>
          </cell>
          <cell r="E13">
            <v>0</v>
          </cell>
          <cell r="F13">
            <v>-201943.80000000002</v>
          </cell>
        </row>
        <row r="14">
          <cell r="D14">
            <v>163570.45000000001</v>
          </cell>
          <cell r="E14">
            <v>0</v>
          </cell>
          <cell r="F14">
            <v>0</v>
          </cell>
        </row>
        <row r="17">
          <cell r="D17">
            <v>1369839.33</v>
          </cell>
          <cell r="E17">
            <v>0</v>
          </cell>
          <cell r="F17">
            <v>138635.55645</v>
          </cell>
        </row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853625.12</v>
          </cell>
          <cell r="E19">
            <v>-105838.78963999999</v>
          </cell>
          <cell r="F19">
            <v>-156922.04874948459</v>
          </cell>
        </row>
        <row r="20">
          <cell r="D20">
            <v>2424471.2599999998</v>
          </cell>
          <cell r="E20">
            <v>0</v>
          </cell>
          <cell r="F20">
            <v>177187.95019999961</v>
          </cell>
        </row>
        <row r="21">
          <cell r="D21">
            <v>156379.35</v>
          </cell>
          <cell r="E21">
            <v>0</v>
          </cell>
          <cell r="F21">
            <v>0</v>
          </cell>
        </row>
        <row r="22">
          <cell r="D22">
            <v>91742.5</v>
          </cell>
          <cell r="E22">
            <v>0</v>
          </cell>
          <cell r="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30736.66</v>
          </cell>
          <cell r="E24">
            <v>0</v>
          </cell>
          <cell r="F24">
            <v>0</v>
          </cell>
        </row>
        <row r="25">
          <cell r="D25">
            <v>744.19</v>
          </cell>
          <cell r="E25">
            <v>0</v>
          </cell>
          <cell r="F25">
            <v>0</v>
          </cell>
        </row>
        <row r="26">
          <cell r="D26">
            <v>140085.46</v>
          </cell>
          <cell r="E26">
            <v>0</v>
          </cell>
          <cell r="F26">
            <v>76093.622426500006</v>
          </cell>
        </row>
        <row r="27">
          <cell r="D27">
            <v>-194758.22999999998</v>
          </cell>
          <cell r="E27">
            <v>194758.22999999998</v>
          </cell>
          <cell r="F27">
            <v>0</v>
          </cell>
        </row>
        <row r="28">
          <cell r="D28">
            <v>287564.40000000002</v>
          </cell>
          <cell r="E28">
            <v>0</v>
          </cell>
          <cell r="F28">
            <v>0</v>
          </cell>
        </row>
        <row r="29">
          <cell r="D29">
            <v>179073.78</v>
          </cell>
          <cell r="E29">
            <v>0</v>
          </cell>
          <cell r="F29">
            <v>0</v>
          </cell>
        </row>
        <row r="30">
          <cell r="D30">
            <v>35402.050000000003</v>
          </cell>
          <cell r="E30">
            <v>0</v>
          </cell>
          <cell r="F30">
            <v>0</v>
          </cell>
        </row>
        <row r="31">
          <cell r="D31">
            <v>111698.09</v>
          </cell>
          <cell r="E31">
            <v>0</v>
          </cell>
          <cell r="F31">
            <v>18094.530947851443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47969.86</v>
          </cell>
          <cell r="E33">
            <v>0</v>
          </cell>
          <cell r="F33">
            <v>0</v>
          </cell>
        </row>
        <row r="34">
          <cell r="D34">
            <v>459510.25999999995</v>
          </cell>
          <cell r="E34">
            <v>0</v>
          </cell>
          <cell r="F34">
            <v>0</v>
          </cell>
        </row>
        <row r="35">
          <cell r="D35">
            <v>55102.48</v>
          </cell>
          <cell r="E35">
            <v>0</v>
          </cell>
          <cell r="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</row>
        <row r="37">
          <cell r="D37">
            <v>760905.74</v>
          </cell>
          <cell r="E37">
            <v>0</v>
          </cell>
          <cell r="F37">
            <v>305904.5</v>
          </cell>
        </row>
        <row r="38">
          <cell r="D38">
            <v>422072.98</v>
          </cell>
          <cell r="E38">
            <v>0</v>
          </cell>
          <cell r="F38">
            <v>0</v>
          </cell>
        </row>
        <row r="39">
          <cell r="D39">
            <v>209259.36</v>
          </cell>
          <cell r="E39">
            <v>0</v>
          </cell>
          <cell r="F39">
            <v>23844.4955005183</v>
          </cell>
        </row>
        <row r="40">
          <cell r="D40">
            <v>106085.53</v>
          </cell>
          <cell r="E40">
            <v>0</v>
          </cell>
          <cell r="F40">
            <v>9877.3048577836089</v>
          </cell>
        </row>
        <row r="41">
          <cell r="D41">
            <v>16404.98</v>
          </cell>
          <cell r="E41">
            <v>0</v>
          </cell>
          <cell r="F41">
            <v>0</v>
          </cell>
        </row>
        <row r="42">
          <cell r="D42">
            <v>2264853.3600000003</v>
          </cell>
          <cell r="E42">
            <v>-94815.29</v>
          </cell>
          <cell r="F42">
            <v>219491.93812269953</v>
          </cell>
        </row>
        <row r="45">
          <cell r="D45">
            <v>187619.55</v>
          </cell>
          <cell r="E45">
            <v>0</v>
          </cell>
          <cell r="F45">
            <v>0</v>
          </cell>
        </row>
        <row r="46">
          <cell r="D46">
            <v>-407505</v>
          </cell>
          <cell r="E46">
            <v>0</v>
          </cell>
          <cell r="F4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artment"/>
      <sheetName val="Consolidated District"/>
      <sheetName val="Company"/>
      <sheetName val="XDO_METADATA"/>
    </sheetNames>
    <sheetDataSet>
      <sheetData sheetId="0">
        <row r="19">
          <cell r="S19">
            <v>2</v>
          </cell>
        </row>
        <row r="107">
          <cell r="S107">
            <v>3</v>
          </cell>
        </row>
        <row r="110">
          <cell r="S110">
            <v>11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Current Tiers"/>
      <sheetName val="Proposed Tiers"/>
      <sheetName val="SQL"/>
    </sheetNames>
    <sheetDataSet>
      <sheetData sheetId="0">
        <row r="6">
          <cell r="D6">
            <v>224460</v>
          </cell>
          <cell r="L6">
            <v>19.68</v>
          </cell>
        </row>
        <row r="7">
          <cell r="D7">
            <v>1140</v>
          </cell>
        </row>
        <row r="8">
          <cell r="D8">
            <v>3216</v>
          </cell>
        </row>
        <row r="9">
          <cell r="D9">
            <v>408</v>
          </cell>
        </row>
        <row r="10">
          <cell r="D10">
            <v>1536</v>
          </cell>
        </row>
        <row r="11">
          <cell r="D11">
            <v>192</v>
          </cell>
        </row>
        <row r="12">
          <cell r="D12">
            <v>48</v>
          </cell>
        </row>
        <row r="13">
          <cell r="D13">
            <v>12</v>
          </cell>
        </row>
        <row r="14">
          <cell r="D14">
            <v>24</v>
          </cell>
        </row>
        <row r="17">
          <cell r="L17">
            <v>2.04</v>
          </cell>
        </row>
        <row r="18">
          <cell r="L18">
            <v>3.06</v>
          </cell>
        </row>
        <row r="19">
          <cell r="L19">
            <v>4.08</v>
          </cell>
        </row>
        <row r="54">
          <cell r="C54">
            <v>600</v>
          </cell>
          <cell r="D54">
            <v>1600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egacy 5-A"/>
      <sheetName val="Legacy 5-B"/>
      <sheetName val="EP 5-A"/>
      <sheetName val="EP 5-B"/>
      <sheetName val="Plant Excluded"/>
      <sheetName val="1604 WWS 12-2022"/>
      <sheetName val="Table 5-A and 5-B Legacy and Ea"/>
    </sheetNames>
    <sheetDataSet>
      <sheetData sheetId="0">
        <row r="15">
          <cell r="C15">
            <v>69145347.569999948</v>
          </cell>
        </row>
        <row r="22">
          <cell r="C22">
            <v>56799994.470000029</v>
          </cell>
          <cell r="D22">
            <v>23399504.899999995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LTB"/>
      <sheetName val="ETB"/>
      <sheetName val="Dept"/>
      <sheetName val="RR"/>
      <sheetName val="RR (2)"/>
      <sheetName val="GO Asset Inputs"/>
      <sheetName val="Realloc GO"/>
      <sheetName val="Tie Out (2)"/>
      <sheetName val="Tie Out"/>
      <sheetName val="Instructions"/>
      <sheetName val="Summary 2022"/>
      <sheetName val="5L2414"/>
      <sheetName val="5L2426"/>
      <sheetName val="5L2515"/>
      <sheetName val="5L2516"/>
      <sheetName val="5L2517"/>
      <sheetName val="5L2518"/>
      <sheetName val="5L2519"/>
      <sheetName val="5L2520"/>
      <sheetName val="5L2521"/>
      <sheetName val="5L2522"/>
      <sheetName val="5L2523"/>
      <sheetName val="NEW VEH-LOAN TEMPLATE"/>
      <sheetName val="NEW INTERCO-LOAN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5">
          <cell r="E25">
            <v>0</v>
          </cell>
          <cell r="F25">
            <v>0</v>
          </cell>
        </row>
        <row r="26">
          <cell r="F26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"/>
  <sheetViews>
    <sheetView workbookViewId="0"/>
  </sheetViews>
  <sheetFormatPr defaultColWidth="8.88671875" defaultRowHeight="15" x14ac:dyDescent="0.25"/>
  <cols>
    <col min="1" max="16384" width="8.88671875" style="255"/>
  </cols>
  <sheetData>
    <row r="2" spans="2:2" x14ac:dyDescent="0.25">
      <c r="B2" s="610" t="s">
        <v>512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59999389629810485"/>
    <pageSetUpPr fitToPage="1"/>
  </sheetPr>
  <dimension ref="A1:CG1008"/>
  <sheetViews>
    <sheetView showGridLines="0" tabSelected="1" showOutlineSymbols="0" topLeftCell="A4" zoomScale="60" zoomScaleNormal="60" zoomScaleSheetLayoutView="75" workbookViewId="0">
      <selection activeCell="B12" sqref="B12"/>
    </sheetView>
  </sheetViews>
  <sheetFormatPr defaultColWidth="10.6640625" defaultRowHeight="15.75" x14ac:dyDescent="0.25"/>
  <cols>
    <col min="1" max="1" width="27.6640625" style="3" bestFit="1" customWidth="1"/>
    <col min="2" max="2" width="31.77734375" style="12" customWidth="1"/>
    <col min="3" max="3" width="7.77734375" style="3" customWidth="1"/>
    <col min="4" max="4" width="34.5546875" style="3" customWidth="1"/>
    <col min="5" max="5" width="17.109375" style="3" customWidth="1"/>
    <col min="6" max="6" width="35" style="3" customWidth="1"/>
    <col min="7" max="7" width="14.21875" style="3" customWidth="1"/>
    <col min="8" max="8" width="9" style="3" customWidth="1"/>
    <col min="9" max="9" width="47.5546875" style="3" customWidth="1"/>
    <col min="10" max="10" width="12.5546875" style="3" customWidth="1"/>
    <col min="11" max="11" width="11" style="3" customWidth="1"/>
    <col min="12" max="12" width="9" style="3" customWidth="1"/>
    <col min="13" max="13" width="9.33203125" style="3" customWidth="1"/>
    <col min="14" max="14" width="10.5546875" style="3" bestFit="1" customWidth="1"/>
    <col min="15" max="15" width="10.88671875" style="3" bestFit="1" customWidth="1"/>
    <col min="16" max="16" width="8.21875" style="3" customWidth="1"/>
    <col min="17" max="17" width="25" style="3" customWidth="1"/>
    <col min="18" max="18" width="21.33203125" style="3" customWidth="1"/>
    <col min="19" max="19" width="10.5546875" style="3" customWidth="1"/>
    <col min="20" max="20" width="8.6640625" style="3" customWidth="1"/>
    <col min="21" max="21" width="3.6640625" style="3" customWidth="1"/>
    <col min="22" max="22" width="38.77734375" style="119" customWidth="1"/>
    <col min="23" max="23" width="15.77734375" style="119" customWidth="1"/>
    <col min="24" max="24" width="11.44140625" style="367" customWidth="1"/>
    <col min="25" max="25" width="13.21875" style="301" customWidth="1"/>
    <col min="26" max="26" width="9.109375" style="368" customWidth="1"/>
    <col min="27" max="27" width="6.77734375" style="368" customWidth="1"/>
    <col min="28" max="28" width="8.5546875" style="368" customWidth="1"/>
    <col min="29" max="32" width="10.77734375" style="301" customWidth="1"/>
    <col min="33" max="33" width="3.21875" style="119" customWidth="1"/>
    <col min="34" max="34" width="36.21875" style="119" customWidth="1"/>
    <col min="35" max="35" width="18.44140625" style="119" customWidth="1"/>
    <col min="36" max="36" width="10.44140625" style="119" customWidth="1"/>
    <col min="37" max="37" width="9.88671875" style="119" customWidth="1"/>
    <col min="38" max="38" width="6.5546875" style="119" customWidth="1"/>
    <col min="39" max="39" width="8.44140625" style="119" customWidth="1"/>
    <col min="40" max="40" width="7.44140625" style="119" customWidth="1"/>
    <col min="41" max="44" width="11.77734375" style="119" customWidth="1"/>
    <col min="45" max="45" width="3.6640625" style="119" customWidth="1"/>
    <col min="46" max="46" width="35.109375" style="119" customWidth="1"/>
    <col min="47" max="47" width="6.33203125" style="105" customWidth="1"/>
    <col min="48" max="48" width="2.88671875" style="105" customWidth="1"/>
    <col min="49" max="49" width="11.44140625" style="105" customWidth="1"/>
    <col min="50" max="50" width="9" style="105" customWidth="1"/>
    <col min="51" max="51" width="3.5546875" style="105" customWidth="1"/>
    <col min="52" max="67" width="0" hidden="1" customWidth="1"/>
    <col min="69" max="69" width="12.21875" style="3" bestFit="1" customWidth="1"/>
    <col min="70" max="70" width="10.6640625" style="3" customWidth="1"/>
    <col min="71" max="71" width="2.77734375" style="3" customWidth="1"/>
    <col min="72" max="73" width="10.6640625" style="3" customWidth="1"/>
    <col min="74" max="76" width="8.77734375" style="3" bestFit="1" customWidth="1"/>
    <col min="77" max="78" width="10.6640625" style="3" customWidth="1"/>
    <col min="79" max="79" width="7.88671875" style="3" bestFit="1" customWidth="1"/>
    <col min="80" max="266" width="10.6640625" style="3" customWidth="1"/>
    <col min="267" max="16384" width="10.6640625" style="3"/>
  </cols>
  <sheetData>
    <row r="1" spans="1:78" s="2" customFormat="1" ht="30.75" x14ac:dyDescent="0.45">
      <c r="A1" s="635">
        <v>1</v>
      </c>
      <c r="B1" s="635"/>
      <c r="D1" s="635">
        <v>2</v>
      </c>
      <c r="E1" s="635"/>
      <c r="F1" s="635"/>
      <c r="G1" s="635"/>
      <c r="I1" s="635">
        <v>3</v>
      </c>
      <c r="J1" s="635"/>
      <c r="K1" s="635"/>
      <c r="L1" s="635"/>
      <c r="M1" s="635"/>
      <c r="N1" s="635"/>
      <c r="P1" s="635">
        <v>4</v>
      </c>
      <c r="Q1" s="635"/>
      <c r="R1" s="635"/>
      <c r="S1" s="635"/>
      <c r="T1" s="635"/>
      <c r="V1" s="636" t="s">
        <v>458</v>
      </c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122"/>
      <c r="AH1" s="637" t="s">
        <v>459</v>
      </c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122"/>
      <c r="AT1" s="122"/>
      <c r="AU1" s="104"/>
      <c r="AV1" s="104"/>
      <c r="AW1" s="104"/>
      <c r="AX1" s="104"/>
      <c r="AY1" s="104"/>
      <c r="BQ1" s="635">
        <v>7</v>
      </c>
      <c r="BR1" s="635"/>
      <c r="BT1" s="635">
        <v>8</v>
      </c>
      <c r="BU1" s="635"/>
    </row>
    <row r="2" spans="1:78" ht="15.95" customHeight="1" x14ac:dyDescent="0.25">
      <c r="A2" s="94" t="s">
        <v>182</v>
      </c>
      <c r="B2" s="94"/>
      <c r="D2" s="94" t="s">
        <v>146</v>
      </c>
      <c r="E2" s="421"/>
      <c r="F2" s="96"/>
      <c r="G2" s="96"/>
      <c r="I2" s="94" t="s">
        <v>189</v>
      </c>
      <c r="J2" s="94"/>
      <c r="K2" s="94"/>
      <c r="L2" s="422"/>
      <c r="M2" s="422"/>
      <c r="N2" s="94"/>
      <c r="P2" s="94" t="s">
        <v>283</v>
      </c>
      <c r="Q2" s="94"/>
      <c r="R2" s="94"/>
      <c r="S2" s="94"/>
      <c r="T2" s="94"/>
      <c r="V2" s="298" t="s">
        <v>460</v>
      </c>
      <c r="W2" s="298"/>
      <c r="X2" s="298"/>
      <c r="Y2" s="299"/>
      <c r="Z2" s="300"/>
      <c r="AA2" s="300"/>
      <c r="AB2" s="300"/>
      <c r="AC2" s="299"/>
      <c r="AE2" s="302" t="s">
        <v>461</v>
      </c>
      <c r="AF2" s="298">
        <f>B8</f>
        <v>44926</v>
      </c>
      <c r="AH2" s="303" t="s">
        <v>462</v>
      </c>
      <c r="AI2" s="303"/>
      <c r="AJ2" s="303"/>
      <c r="AK2" s="303"/>
      <c r="AL2" s="303"/>
      <c r="AM2" s="304"/>
      <c r="AN2" s="305"/>
      <c r="AO2" s="304"/>
      <c r="AP2" s="303"/>
      <c r="AQ2" s="303" t="s">
        <v>461</v>
      </c>
      <c r="AR2" s="303">
        <f>+AF2</f>
        <v>44926</v>
      </c>
      <c r="BQ2" s="188" t="s">
        <v>416</v>
      </c>
      <c r="BT2" s="188" t="s">
        <v>417</v>
      </c>
    </row>
    <row r="3" spans="1:78" s="4" customFormat="1" ht="15.95" customHeight="1" x14ac:dyDescent="0.25">
      <c r="A3" s="423" t="s">
        <v>2</v>
      </c>
      <c r="B3" s="424" t="s">
        <v>3</v>
      </c>
      <c r="D3" s="423" t="s">
        <v>136</v>
      </c>
      <c r="E3" s="425" t="s">
        <v>4</v>
      </c>
      <c r="F3" s="5" t="s">
        <v>5</v>
      </c>
      <c r="G3" s="424" t="s">
        <v>6</v>
      </c>
      <c r="I3" s="423" t="s">
        <v>7</v>
      </c>
      <c r="J3" s="5" t="s">
        <v>8</v>
      </c>
      <c r="K3" s="426" t="s">
        <v>66</v>
      </c>
      <c r="L3" s="426"/>
      <c r="M3" s="426"/>
      <c r="N3" s="427" t="s">
        <v>67</v>
      </c>
      <c r="P3" s="102" t="s">
        <v>77</v>
      </c>
      <c r="Q3" s="6" t="s">
        <v>78</v>
      </c>
      <c r="R3" s="6" t="s">
        <v>79</v>
      </c>
      <c r="S3" s="6" t="s">
        <v>80</v>
      </c>
      <c r="T3" s="93" t="s">
        <v>81</v>
      </c>
      <c r="V3" s="306" t="s">
        <v>463</v>
      </c>
      <c r="W3" s="307" t="s">
        <v>464</v>
      </c>
      <c r="X3" s="307" t="s">
        <v>465</v>
      </c>
      <c r="Y3" s="308" t="s">
        <v>466</v>
      </c>
      <c r="Z3" s="309" t="s">
        <v>467</v>
      </c>
      <c r="AA3" s="310" t="s">
        <v>468</v>
      </c>
      <c r="AB3" s="309" t="s">
        <v>469</v>
      </c>
      <c r="AC3" s="309" t="s">
        <v>470</v>
      </c>
      <c r="AD3" s="309" t="s">
        <v>471</v>
      </c>
      <c r="AE3" s="309" t="s">
        <v>472</v>
      </c>
      <c r="AF3" s="311" t="s">
        <v>473</v>
      </c>
      <c r="AH3" s="312" t="s">
        <v>463</v>
      </c>
      <c r="AI3" s="313" t="s">
        <v>464</v>
      </c>
      <c r="AJ3" s="313" t="s">
        <v>465</v>
      </c>
      <c r="AK3" s="314" t="s">
        <v>466</v>
      </c>
      <c r="AL3" s="315" t="s">
        <v>467</v>
      </c>
      <c r="AM3" s="316" t="s">
        <v>468</v>
      </c>
      <c r="AN3" s="315" t="s">
        <v>469</v>
      </c>
      <c r="AO3" s="315" t="s">
        <v>470</v>
      </c>
      <c r="AP3" s="315" t="s">
        <v>471</v>
      </c>
      <c r="AQ3" s="315" t="s">
        <v>472</v>
      </c>
      <c r="AR3" s="317" t="s">
        <v>473</v>
      </c>
      <c r="AS3" s="119"/>
      <c r="AT3" s="119"/>
      <c r="AU3" s="106"/>
      <c r="AV3" s="106"/>
      <c r="AW3" s="106"/>
      <c r="AX3" s="106"/>
      <c r="AY3" s="106"/>
      <c r="BQ3" s="103" t="s">
        <v>418</v>
      </c>
      <c r="BR3" s="189" t="s">
        <v>419</v>
      </c>
      <c r="BT3" s="103" t="s">
        <v>420</v>
      </c>
      <c r="BU3" s="189" t="s">
        <v>421</v>
      </c>
    </row>
    <row r="4" spans="1:78" s="4" customFormat="1" ht="31.5" customHeight="1" x14ac:dyDescent="0.25">
      <c r="A4" s="7" t="s">
        <v>10</v>
      </c>
      <c r="B4" s="428" t="s">
        <v>198</v>
      </c>
      <c r="D4" s="7" t="s">
        <v>10</v>
      </c>
      <c r="E4" s="4" t="s">
        <v>282</v>
      </c>
      <c r="F4" s="7" t="s">
        <v>10</v>
      </c>
      <c r="G4" s="57" t="s">
        <v>282</v>
      </c>
      <c r="I4" s="7" t="s">
        <v>10</v>
      </c>
      <c r="J4" s="190" t="s">
        <v>11</v>
      </c>
      <c r="K4" s="190" t="s">
        <v>223</v>
      </c>
      <c r="L4" s="191"/>
      <c r="M4" s="191" t="s">
        <v>334</v>
      </c>
      <c r="N4" s="191" t="s">
        <v>190</v>
      </c>
      <c r="O4" s="256" t="s">
        <v>434</v>
      </c>
      <c r="P4" s="7" t="s">
        <v>89</v>
      </c>
      <c r="Q4" s="7" t="s">
        <v>10</v>
      </c>
      <c r="R4" s="7" t="s">
        <v>284</v>
      </c>
      <c r="S4" s="8" t="s">
        <v>285</v>
      </c>
      <c r="T4" s="9" t="s">
        <v>286</v>
      </c>
      <c r="V4" s="318" t="s">
        <v>474</v>
      </c>
      <c r="W4" s="318" t="s">
        <v>475</v>
      </c>
      <c r="X4" s="319" t="s">
        <v>476</v>
      </c>
      <c r="Y4" s="320" t="s">
        <v>477</v>
      </c>
      <c r="Z4" s="321" t="s">
        <v>478</v>
      </c>
      <c r="AA4" s="322" t="s">
        <v>479</v>
      </c>
      <c r="AB4" s="321" t="s">
        <v>480</v>
      </c>
      <c r="AC4" s="320" t="s">
        <v>481</v>
      </c>
      <c r="AD4" s="320" t="s">
        <v>482</v>
      </c>
      <c r="AE4" s="320" t="s">
        <v>483</v>
      </c>
      <c r="AF4" s="320" t="s">
        <v>484</v>
      </c>
      <c r="AG4" s="119"/>
      <c r="AH4" s="323" t="s">
        <v>474</v>
      </c>
      <c r="AI4" s="323" t="s">
        <v>475</v>
      </c>
      <c r="AJ4" s="324" t="s">
        <v>476</v>
      </c>
      <c r="AK4" s="325" t="s">
        <v>477</v>
      </c>
      <c r="AL4" s="326" t="s">
        <v>478</v>
      </c>
      <c r="AM4" s="325" t="s">
        <v>479</v>
      </c>
      <c r="AN4" s="326" t="s">
        <v>480</v>
      </c>
      <c r="AO4" s="325" t="s">
        <v>485</v>
      </c>
      <c r="AP4" s="325" t="s">
        <v>486</v>
      </c>
      <c r="AQ4" s="325" t="s">
        <v>486</v>
      </c>
      <c r="AR4" s="325" t="s">
        <v>330</v>
      </c>
      <c r="AS4" s="119"/>
      <c r="AT4" s="119"/>
      <c r="AU4" s="106"/>
      <c r="AV4" s="106"/>
      <c r="AW4" s="106"/>
      <c r="AX4" s="106"/>
      <c r="AY4" s="106"/>
      <c r="BQ4" s="190" t="s">
        <v>201</v>
      </c>
      <c r="BR4" s="191" t="s">
        <v>200</v>
      </c>
      <c r="BT4" s="190" t="s">
        <v>208</v>
      </c>
      <c r="BU4" s="191" t="s">
        <v>207</v>
      </c>
    </row>
    <row r="5" spans="1:78" s="4" customFormat="1" x14ac:dyDescent="0.25">
      <c r="A5" s="74" t="s">
        <v>133</v>
      </c>
      <c r="B5" s="11" t="s">
        <v>199</v>
      </c>
      <c r="D5" s="74" t="s">
        <v>133</v>
      </c>
      <c r="E5" s="10" t="s">
        <v>134</v>
      </c>
      <c r="F5" s="74" t="s">
        <v>133</v>
      </c>
      <c r="G5" s="11" t="s">
        <v>134</v>
      </c>
      <c r="I5" s="74" t="s">
        <v>133</v>
      </c>
      <c r="J5" s="10" t="s">
        <v>134</v>
      </c>
      <c r="K5" s="10" t="s">
        <v>134</v>
      </c>
      <c r="L5" s="429" t="s">
        <v>191</v>
      </c>
      <c r="M5" s="429"/>
      <c r="N5" s="11" t="s">
        <v>134</v>
      </c>
      <c r="P5" s="74" t="s">
        <v>315</v>
      </c>
      <c r="Q5" s="10" t="s">
        <v>314</v>
      </c>
      <c r="R5" s="10" t="s">
        <v>194</v>
      </c>
      <c r="S5" s="32" t="s">
        <v>134</v>
      </c>
      <c r="T5" s="82" t="s">
        <v>88</v>
      </c>
      <c r="V5" s="327" t="s">
        <v>192</v>
      </c>
      <c r="W5" s="328" t="s">
        <v>133</v>
      </c>
      <c r="X5" s="329" t="s">
        <v>487</v>
      </c>
      <c r="Y5" s="330" t="s">
        <v>134</v>
      </c>
      <c r="Z5" s="330" t="s">
        <v>134</v>
      </c>
      <c r="AA5" s="331" t="s">
        <v>488</v>
      </c>
      <c r="AB5" s="331" t="s">
        <v>488</v>
      </c>
      <c r="AC5" s="330" t="s">
        <v>489</v>
      </c>
      <c r="AD5" s="330" t="s">
        <v>490</v>
      </c>
      <c r="AE5" s="330" t="s">
        <v>491</v>
      </c>
      <c r="AF5" s="332" t="s">
        <v>134</v>
      </c>
      <c r="AG5" s="119"/>
      <c r="AH5" s="333" t="s">
        <v>192</v>
      </c>
      <c r="AI5" s="334" t="s">
        <v>133</v>
      </c>
      <c r="AJ5" s="335" t="s">
        <v>487</v>
      </c>
      <c r="AK5" s="336" t="s">
        <v>134</v>
      </c>
      <c r="AL5" s="336" t="s">
        <v>134</v>
      </c>
      <c r="AM5" s="337" t="s">
        <v>488</v>
      </c>
      <c r="AN5" s="337" t="s">
        <v>488</v>
      </c>
      <c r="AO5" s="336" t="s">
        <v>489</v>
      </c>
      <c r="AP5" s="336" t="s">
        <v>490</v>
      </c>
      <c r="AQ5" s="336" t="s">
        <v>491</v>
      </c>
      <c r="AR5" s="338" t="s">
        <v>134</v>
      </c>
      <c r="AS5" s="119"/>
      <c r="AT5" s="132" t="s">
        <v>339</v>
      </c>
      <c r="AU5" s="131"/>
      <c r="AV5" s="106"/>
      <c r="AW5" s="130" t="s">
        <v>313</v>
      </c>
      <c r="AX5" s="131"/>
      <c r="AY5" s="106"/>
      <c r="BQ5" s="74" t="s">
        <v>192</v>
      </c>
      <c r="BR5" s="11" t="s">
        <v>88</v>
      </c>
      <c r="BT5" s="74" t="s">
        <v>15</v>
      </c>
      <c r="BU5" s="11" t="s">
        <v>88</v>
      </c>
    </row>
    <row r="6" spans="1:78" s="4" customFormat="1" ht="15.95" customHeight="1" x14ac:dyDescent="0.25">
      <c r="A6" s="70" t="s">
        <v>221</v>
      </c>
      <c r="B6" s="369" t="s">
        <v>510</v>
      </c>
      <c r="D6" s="98" t="s">
        <v>246</v>
      </c>
      <c r="E6" s="430"/>
      <c r="F6" s="98" t="s">
        <v>247</v>
      </c>
      <c r="G6" s="430"/>
      <c r="I6" s="75" t="s">
        <v>20</v>
      </c>
      <c r="J6" s="423"/>
      <c r="K6" s="5"/>
      <c r="L6" s="431"/>
      <c r="M6" s="431"/>
      <c r="N6" s="424"/>
      <c r="P6" s="109"/>
      <c r="Q6" s="110"/>
      <c r="R6" s="5"/>
      <c r="S6" s="115">
        <f>SUM(S8:S36)</f>
        <v>0</v>
      </c>
      <c r="T6" s="116"/>
      <c r="V6" s="10"/>
      <c r="W6" s="10"/>
      <c r="X6" s="339"/>
      <c r="Y6" s="340">
        <v>0</v>
      </c>
      <c r="Z6" s="340">
        <v>0</v>
      </c>
      <c r="AA6" s="341"/>
      <c r="AB6" s="342">
        <f>+Y6-AE6-AF6-Z6</f>
        <v>0</v>
      </c>
      <c r="AC6" s="340">
        <v>0</v>
      </c>
      <c r="AD6" s="340">
        <v>0</v>
      </c>
      <c r="AE6" s="340">
        <v>0</v>
      </c>
      <c r="AF6" s="343">
        <v>0</v>
      </c>
      <c r="AG6" s="119"/>
      <c r="AH6" s="10"/>
      <c r="AI6" s="10"/>
      <c r="AJ6" s="339"/>
      <c r="AK6" s="344">
        <v>0</v>
      </c>
      <c r="AL6" s="344">
        <v>0</v>
      </c>
      <c r="AM6" s="345"/>
      <c r="AN6" s="346">
        <f>+AK6-AQ6-AR6-AL6</f>
        <v>0</v>
      </c>
      <c r="AO6" s="344">
        <v>0</v>
      </c>
      <c r="AP6" s="344">
        <v>0</v>
      </c>
      <c r="AQ6" s="344">
        <v>0</v>
      </c>
      <c r="AR6" s="347">
        <v>0</v>
      </c>
      <c r="AS6" s="119"/>
      <c r="AT6" s="132"/>
      <c r="AU6" s="131"/>
      <c r="AV6" s="106"/>
      <c r="AW6" s="131"/>
      <c r="AX6" s="131"/>
      <c r="AY6" s="106"/>
      <c r="BQ6" s="192">
        <v>0.21</v>
      </c>
      <c r="BR6" s="193">
        <f>'Int Sync, NTG, Rev Req'!I53</f>
        <v>0.21</v>
      </c>
      <c r="BT6" s="194">
        <f ca="1">BU6</f>
        <v>5.6301598077116675E-2</v>
      </c>
      <c r="BU6" s="195">
        <f ca="1">'Int Sync, NTG, Rev Req'!G53/'Int Sync, NTG, Rev Req'!G40</f>
        <v>5.6301598077116675E-2</v>
      </c>
    </row>
    <row r="7" spans="1:78" s="4" customFormat="1" ht="15.95" customHeight="1" x14ac:dyDescent="0.25">
      <c r="A7" s="70" t="s">
        <v>371</v>
      </c>
      <c r="B7" s="546"/>
      <c r="D7" s="100"/>
      <c r="E7" s="432"/>
      <c r="F7" s="100"/>
      <c r="G7" s="432"/>
      <c r="I7" s="78"/>
      <c r="J7" s="433"/>
      <c r="L7" s="142"/>
      <c r="M7" s="142"/>
      <c r="N7" s="57"/>
      <c r="P7" s="136"/>
      <c r="Q7" s="137"/>
      <c r="S7" s="14"/>
      <c r="T7" s="25"/>
      <c r="V7" s="348"/>
      <c r="X7" s="349"/>
      <c r="Y7" s="350"/>
      <c r="Z7" s="310"/>
      <c r="AA7" s="330"/>
      <c r="AB7" s="351"/>
      <c r="AC7" s="352"/>
      <c r="AD7" s="352"/>
      <c r="AE7" s="352"/>
      <c r="AF7" s="353"/>
      <c r="AG7" s="119"/>
      <c r="AH7" s="348"/>
      <c r="AJ7" s="349"/>
      <c r="AK7" s="350"/>
      <c r="AL7" s="310"/>
      <c r="AM7" s="330"/>
      <c r="AN7" s="351"/>
      <c r="AO7" s="352"/>
      <c r="AP7" s="352"/>
      <c r="AQ7" s="352"/>
      <c r="AR7" s="353"/>
      <c r="AS7" s="119"/>
      <c r="AT7" s="132"/>
      <c r="AU7" s="131"/>
      <c r="AV7" s="106"/>
      <c r="AW7" s="131"/>
      <c r="AX7" s="131"/>
      <c r="AY7" s="106"/>
      <c r="BQ7" s="138" t="s">
        <v>325</v>
      </c>
      <c r="BR7" s="138" t="s">
        <v>326</v>
      </c>
      <c r="BT7" s="139"/>
      <c r="BU7" s="139"/>
      <c r="BY7" s="111"/>
    </row>
    <row r="8" spans="1:78" ht="15.95" customHeight="1" x14ac:dyDescent="0.25">
      <c r="A8" s="70" t="s">
        <v>181</v>
      </c>
      <c r="B8" s="541">
        <v>44926</v>
      </c>
      <c r="D8" s="70" t="s">
        <v>147</v>
      </c>
      <c r="E8" s="596">
        <f>'[1]BS Inputs'!$E26</f>
        <v>-11361054.93</v>
      </c>
      <c r="F8" s="70" t="s">
        <v>308</v>
      </c>
      <c r="G8" s="597">
        <f>-'[1]BS Inputs'!$E44</f>
        <v>0</v>
      </c>
      <c r="I8" s="107" t="s">
        <v>185</v>
      </c>
      <c r="J8" s="600">
        <f>'[1]EP IS Inputs'!$D9</f>
        <v>7979054.5799999991</v>
      </c>
      <c r="K8" s="600">
        <f>'[1]EP IS Inputs'!$E9</f>
        <v>0</v>
      </c>
      <c r="L8" s="435"/>
      <c r="M8" s="435"/>
      <c r="N8" s="605">
        <f>'[1]EP IS Inputs'!$F9</f>
        <v>568989.52101898473</v>
      </c>
      <c r="O8" s="113"/>
      <c r="P8" s="554"/>
      <c r="Q8" s="555"/>
      <c r="R8" s="556"/>
      <c r="S8" s="555"/>
      <c r="T8" s="557"/>
      <c r="V8" s="354"/>
      <c r="W8" s="355"/>
      <c r="X8" s="356"/>
      <c r="Y8" s="357"/>
      <c r="Z8" s="358"/>
      <c r="AA8" s="359" t="str">
        <f>IFERROR(INDEX($AU$8:$AU$23,MATCH(V8,$AT$8:$AT$23,0)),"")</f>
        <v/>
      </c>
      <c r="AB8" s="360" t="s">
        <v>506</v>
      </c>
      <c r="AC8" s="360">
        <f>IFERROR(IF(AB8&gt;=AA8,0,IF(AA8&gt;AB8,SLN(Y8,Z8,AA8),0)),"")</f>
        <v>0</v>
      </c>
      <c r="AD8" s="360">
        <f>AE8-AC8</f>
        <v>0</v>
      </c>
      <c r="AE8" s="360">
        <f>IFERROR(IF(OR(AA8=0,AA8=""),
     0,
     IF(AB8&gt;=AA8,
          +Y8,
          (+AC8*AB8))),
"")</f>
        <v>0</v>
      </c>
      <c r="AF8" s="361">
        <f>IFERROR(IF(AE8&gt;Y8,0,(+Y8-AE8))-Z8,"")</f>
        <v>0</v>
      </c>
      <c r="AG8" s="133"/>
      <c r="AH8" s="362"/>
      <c r="AI8" s="128"/>
      <c r="AJ8" s="363"/>
      <c r="AK8" s="364"/>
      <c r="AL8" s="358"/>
      <c r="AM8" s="359" t="str">
        <f>IFERROR(INDEX($AU$8:$AU$23,MATCH(AH8,$AT$8:$AT$23,0)),"")</f>
        <v/>
      </c>
      <c r="AN8" s="360" t="s">
        <v>506</v>
      </c>
      <c r="AO8" s="360">
        <f>IFERROR(IF(AN8&gt;=AM8,0,IF(AM8&gt;AN8,SLN(AK8,AL8,AM8),0)),"")</f>
        <v>0</v>
      </c>
      <c r="AP8" s="360">
        <f>AQ8-AO8</f>
        <v>0</v>
      </c>
      <c r="AQ8" s="360">
        <f>IFERROR(IF(OR(AM8=0,AM8=""),
     0,
     IF(AN8&gt;=AM8,
          +AK8,
          (+AO8*AN8))),
"")</f>
        <v>0</v>
      </c>
      <c r="AR8" s="361">
        <f>IFERROR(IF(AQ8&gt;AK8,0,(+AK8-AQ8))-AL8,"")</f>
        <v>0</v>
      </c>
      <c r="AT8" s="132" t="s">
        <v>290</v>
      </c>
      <c r="AU8" s="130">
        <v>0</v>
      </c>
      <c r="AW8" s="130" t="s">
        <v>34</v>
      </c>
      <c r="AX8" s="130" t="s">
        <v>47</v>
      </c>
      <c r="BU8" s="135"/>
      <c r="BV8" s="135"/>
      <c r="BW8" s="112"/>
      <c r="BX8" s="135"/>
      <c r="BY8" s="135"/>
      <c r="BZ8" s="135"/>
    </row>
    <row r="9" spans="1:78" ht="15.95" customHeight="1" x14ac:dyDescent="0.25">
      <c r="A9" s="71" t="s">
        <v>197</v>
      </c>
      <c r="B9" s="412" t="s">
        <v>327</v>
      </c>
      <c r="D9" s="70" t="s">
        <v>316</v>
      </c>
      <c r="E9" s="597">
        <f>'[1]BS Inputs'!$E27</f>
        <v>0</v>
      </c>
      <c r="F9" s="70" t="s">
        <v>69</v>
      </c>
      <c r="G9" s="597">
        <f>-'[1]BS Inputs'!$E45</f>
        <v>86418.110000000015</v>
      </c>
      <c r="I9" s="107" t="s">
        <v>186</v>
      </c>
      <c r="J9" s="600">
        <f>'[1]EP IS Inputs'!$D10</f>
        <v>1237.77</v>
      </c>
      <c r="K9" s="600">
        <f>'[1]EP IS Inputs'!$E10</f>
        <v>0</v>
      </c>
      <c r="L9" s="435"/>
      <c r="M9" s="435"/>
      <c r="N9" s="605">
        <f>'[1]EP IS Inputs'!$F10</f>
        <v>0</v>
      </c>
      <c r="P9" s="554"/>
      <c r="Q9" s="555"/>
      <c r="R9" s="556"/>
      <c r="S9" s="555"/>
      <c r="T9" s="557"/>
      <c r="U9" s="4"/>
      <c r="V9" s="362"/>
      <c r="W9" s="355"/>
      <c r="X9" s="356"/>
      <c r="Y9" s="357"/>
      <c r="Z9" s="358"/>
      <c r="AA9" s="359" t="str">
        <f t="shared" ref="AA9:AA72" si="0">IFERROR(INDEX($AU$8:$AU$23,MATCH(V9,$AT$8:$AT$23,0)),"")</f>
        <v/>
      </c>
      <c r="AB9" s="360" t="s">
        <v>506</v>
      </c>
      <c r="AC9" s="360">
        <f t="shared" ref="AC9:AC72" si="1">IFERROR(IF(AB9&gt;=AA9,0,IF(AA9&gt;AB9,SLN(Y9,Z9,AA9),0)),"")</f>
        <v>0</v>
      </c>
      <c r="AD9" s="360">
        <f t="shared" ref="AD9:AD72" si="2">AE9-AC9</f>
        <v>0</v>
      </c>
      <c r="AE9" s="360">
        <f t="shared" ref="AE9:AE72" si="3">IFERROR(IF(OR(AA9=0,AA9=""),
     0,
     IF(AB9&gt;=AA9,
          +Y9,
          (+AC9*AB9))),
"")</f>
        <v>0</v>
      </c>
      <c r="AF9" s="361">
        <f t="shared" ref="AF9:AF72" si="4">IFERROR(IF(AE9&gt;Y9,0,(+Y9-AE9))-Z9,"")</f>
        <v>0</v>
      </c>
      <c r="AG9" s="133"/>
      <c r="AH9" s="362"/>
      <c r="AI9" s="128"/>
      <c r="AJ9" s="363"/>
      <c r="AK9" s="364"/>
      <c r="AL9" s="358"/>
      <c r="AM9" s="359" t="str">
        <f t="shared" ref="AM9:AM72" si="5">IFERROR(INDEX($AU$8:$AU$23,MATCH(AH9,$AT$8:$AT$23,0)),"")</f>
        <v/>
      </c>
      <c r="AN9" s="360" t="s">
        <v>506</v>
      </c>
      <c r="AO9" s="360">
        <f t="shared" ref="AO9:AO72" si="6">IFERROR(IF(AN9&gt;=AM9,0,IF(AM9&gt;AN9,SLN(AK9,AL9,AM9),0)),"")</f>
        <v>0</v>
      </c>
      <c r="AP9" s="360">
        <f t="shared" ref="AP9:AP72" si="7">AQ9-AO9</f>
        <v>0</v>
      </c>
      <c r="AQ9" s="360">
        <f t="shared" ref="AQ9:AQ72" si="8">IFERROR(IF(OR(AM9=0,AM9=""),
     0,
     IF(AN9&gt;=AM9,
          +AK9,
          (+AO9*AN9))),
"")</f>
        <v>0</v>
      </c>
      <c r="AR9" s="361">
        <f t="shared" ref="AR9:AR72" si="9">IFERROR(IF(AQ9&gt;AK9,0,(+AK9-AQ9))-AL9,"")</f>
        <v>0</v>
      </c>
      <c r="AT9" s="132" t="s">
        <v>288</v>
      </c>
      <c r="AU9" s="130">
        <v>5</v>
      </c>
      <c r="AW9" s="130" t="s">
        <v>35</v>
      </c>
      <c r="AX9" s="130" t="s">
        <v>34</v>
      </c>
      <c r="BU9" s="135"/>
      <c r="BV9" s="135"/>
      <c r="BW9" s="112"/>
      <c r="BX9" s="135"/>
      <c r="BY9" s="135"/>
      <c r="BZ9" s="135"/>
    </row>
    <row r="10" spans="1:78" ht="15.95" customHeight="1" x14ac:dyDescent="0.25">
      <c r="A10" s="71" t="s">
        <v>303</v>
      </c>
      <c r="B10" s="413">
        <v>0.75</v>
      </c>
      <c r="D10" s="70" t="s">
        <v>278</v>
      </c>
      <c r="E10" s="597">
        <f>'[1]BS Inputs'!$E28</f>
        <v>0</v>
      </c>
      <c r="F10" s="70" t="s">
        <v>149</v>
      </c>
      <c r="G10" s="597">
        <f>-'[1]BS Inputs'!$E46</f>
        <v>0</v>
      </c>
      <c r="I10" s="107" t="s">
        <v>187</v>
      </c>
      <c r="J10" s="600">
        <f>'[1]EP IS Inputs'!$D11</f>
        <v>1059.98</v>
      </c>
      <c r="K10" s="600">
        <f>'[1]EP IS Inputs'!$E11</f>
        <v>0</v>
      </c>
      <c r="L10" s="435"/>
      <c r="M10" s="435"/>
      <c r="N10" s="605">
        <f>'[1]EP IS Inputs'!$F11</f>
        <v>0</v>
      </c>
      <c r="O10" s="135">
        <f>+J10+J8</f>
        <v>7980114.5599999996</v>
      </c>
      <c r="P10" s="554"/>
      <c r="Q10" s="555"/>
      <c r="R10" s="556"/>
      <c r="S10" s="555"/>
      <c r="T10" s="557"/>
      <c r="U10" s="4"/>
      <c r="V10" s="362"/>
      <c r="W10" s="355"/>
      <c r="X10" s="356"/>
      <c r="Y10" s="357"/>
      <c r="Z10" s="358"/>
      <c r="AA10" s="359" t="str">
        <f t="shared" si="0"/>
        <v/>
      </c>
      <c r="AB10" s="360" t="s">
        <v>506</v>
      </c>
      <c r="AC10" s="360">
        <f t="shared" si="1"/>
        <v>0</v>
      </c>
      <c r="AD10" s="360">
        <f t="shared" si="2"/>
        <v>0</v>
      </c>
      <c r="AE10" s="360">
        <f t="shared" si="3"/>
        <v>0</v>
      </c>
      <c r="AF10" s="361">
        <f t="shared" si="4"/>
        <v>0</v>
      </c>
      <c r="AG10" s="133"/>
      <c r="AH10" s="362"/>
      <c r="AI10" s="128"/>
      <c r="AJ10" s="363"/>
      <c r="AK10" s="364"/>
      <c r="AL10" s="358"/>
      <c r="AM10" s="359" t="str">
        <f t="shared" si="5"/>
        <v/>
      </c>
      <c r="AN10" s="360" t="s">
        <v>506</v>
      </c>
      <c r="AO10" s="360">
        <f t="shared" si="6"/>
        <v>0</v>
      </c>
      <c r="AP10" s="360">
        <f t="shared" si="7"/>
        <v>0</v>
      </c>
      <c r="AQ10" s="360">
        <f t="shared" si="8"/>
        <v>0</v>
      </c>
      <c r="AR10" s="361">
        <f t="shared" si="9"/>
        <v>0</v>
      </c>
      <c r="AT10" s="132" t="s">
        <v>297</v>
      </c>
      <c r="AU10" s="130">
        <v>6</v>
      </c>
      <c r="AW10" s="130" t="s">
        <v>36</v>
      </c>
      <c r="AX10" s="130" t="s">
        <v>35</v>
      </c>
      <c r="BU10" s="135"/>
      <c r="BV10" s="135"/>
      <c r="BW10" s="112"/>
      <c r="BX10" s="135"/>
      <c r="BY10" s="135"/>
      <c r="BZ10" s="135"/>
    </row>
    <row r="11" spans="1:78" ht="15.95" customHeight="1" x14ac:dyDescent="0.25">
      <c r="A11" s="72" t="s">
        <v>321</v>
      </c>
      <c r="B11" s="625">
        <f>[2]Department!$S$110+[2]Department!$S$107</f>
        <v>14</v>
      </c>
      <c r="D11" s="70" t="s">
        <v>269</v>
      </c>
      <c r="E11" s="597">
        <f>'[1]BS Inputs'!$E29</f>
        <v>1110341.6600000001</v>
      </c>
      <c r="F11" s="70" t="s">
        <v>255</v>
      </c>
      <c r="G11" s="597">
        <f>-'[1]BS Inputs'!$E47</f>
        <v>0</v>
      </c>
      <c r="I11" s="107" t="s">
        <v>213</v>
      </c>
      <c r="J11" s="600">
        <f>'[1]EP IS Inputs'!$D12</f>
        <v>333413.73</v>
      </c>
      <c r="K11" s="600">
        <f>'[1]EP IS Inputs'!$E12</f>
        <v>0</v>
      </c>
      <c r="L11" s="435"/>
      <c r="M11" s="435"/>
      <c r="N11" s="605">
        <f>'[1]EP IS Inputs'!$F12</f>
        <v>0</v>
      </c>
      <c r="P11" s="554"/>
      <c r="Q11" s="555"/>
      <c r="R11" s="556"/>
      <c r="S11" s="555"/>
      <c r="T11" s="557"/>
      <c r="U11" s="4"/>
      <c r="V11" s="362"/>
      <c r="W11" s="355"/>
      <c r="X11" s="356"/>
      <c r="Y11" s="357"/>
      <c r="Z11" s="358"/>
      <c r="AA11" s="359" t="str">
        <f t="shared" si="0"/>
        <v/>
      </c>
      <c r="AB11" s="360" t="s">
        <v>506</v>
      </c>
      <c r="AC11" s="360">
        <f t="shared" si="1"/>
        <v>0</v>
      </c>
      <c r="AD11" s="360">
        <f t="shared" si="2"/>
        <v>0</v>
      </c>
      <c r="AE11" s="360">
        <f t="shared" si="3"/>
        <v>0</v>
      </c>
      <c r="AF11" s="361">
        <f t="shared" si="4"/>
        <v>0</v>
      </c>
      <c r="AG11" s="133"/>
      <c r="AH11" s="362"/>
      <c r="AI11" s="128"/>
      <c r="AJ11" s="363"/>
      <c r="AK11" s="364"/>
      <c r="AL11" s="358"/>
      <c r="AM11" s="359" t="str">
        <f t="shared" si="5"/>
        <v/>
      </c>
      <c r="AN11" s="360" t="s">
        <v>506</v>
      </c>
      <c r="AO11" s="360">
        <f t="shared" si="6"/>
        <v>0</v>
      </c>
      <c r="AP11" s="360">
        <f t="shared" si="7"/>
        <v>0</v>
      </c>
      <c r="AQ11" s="360">
        <f t="shared" si="8"/>
        <v>0</v>
      </c>
      <c r="AR11" s="361">
        <f t="shared" si="9"/>
        <v>0</v>
      </c>
      <c r="AT11" s="132" t="s">
        <v>296</v>
      </c>
      <c r="AU11" s="130">
        <v>7</v>
      </c>
      <c r="AW11" s="130" t="s">
        <v>38</v>
      </c>
      <c r="AX11" s="130" t="s">
        <v>36</v>
      </c>
      <c r="BU11" s="135"/>
      <c r="BV11" s="135"/>
      <c r="BW11" s="112"/>
      <c r="BX11" s="135"/>
      <c r="BY11" s="135"/>
      <c r="BZ11" s="135"/>
    </row>
    <row r="12" spans="1:78" ht="15.95" customHeight="1" x14ac:dyDescent="0.25">
      <c r="A12" s="72" t="s">
        <v>323</v>
      </c>
      <c r="B12" s="625">
        <v>6</v>
      </c>
      <c r="D12" s="70" t="s">
        <v>272</v>
      </c>
      <c r="E12" s="597">
        <f>'[1]BS Inputs'!$E30</f>
        <v>0</v>
      </c>
      <c r="F12" s="70" t="s">
        <v>263</v>
      </c>
      <c r="G12" s="597">
        <f>-'[1]BS Inputs'!$E48</f>
        <v>0</v>
      </c>
      <c r="I12" s="107" t="s">
        <v>173</v>
      </c>
      <c r="J12" s="600">
        <f>'[1]EP IS Inputs'!$D13</f>
        <v>221617.2</v>
      </c>
      <c r="K12" s="600">
        <f>'[1]EP IS Inputs'!$E13</f>
        <v>0</v>
      </c>
      <c r="L12" s="435"/>
      <c r="M12" s="435"/>
      <c r="N12" s="605">
        <f>'[1]EP IS Inputs'!$F13</f>
        <v>-201943.80000000002</v>
      </c>
      <c r="P12" s="554"/>
      <c r="Q12" s="555"/>
      <c r="R12" s="556"/>
      <c r="S12" s="555"/>
      <c r="T12" s="557"/>
      <c r="U12" s="4"/>
      <c r="V12" s="362"/>
      <c r="W12" s="355"/>
      <c r="X12" s="356"/>
      <c r="Y12" s="357"/>
      <c r="Z12" s="358"/>
      <c r="AA12" s="359" t="str">
        <f t="shared" si="0"/>
        <v/>
      </c>
      <c r="AB12" s="360" t="s">
        <v>506</v>
      </c>
      <c r="AC12" s="360">
        <f t="shared" si="1"/>
        <v>0</v>
      </c>
      <c r="AD12" s="360">
        <f t="shared" si="2"/>
        <v>0</v>
      </c>
      <c r="AE12" s="360">
        <f t="shared" si="3"/>
        <v>0</v>
      </c>
      <c r="AF12" s="361">
        <f t="shared" si="4"/>
        <v>0</v>
      </c>
      <c r="AG12" s="133"/>
      <c r="AH12" s="362"/>
      <c r="AI12" s="128"/>
      <c r="AJ12" s="363"/>
      <c r="AK12" s="364"/>
      <c r="AL12" s="358"/>
      <c r="AM12" s="359" t="str">
        <f t="shared" si="5"/>
        <v/>
      </c>
      <c r="AN12" s="360" t="s">
        <v>506</v>
      </c>
      <c r="AO12" s="360">
        <f t="shared" si="6"/>
        <v>0</v>
      </c>
      <c r="AP12" s="360">
        <f t="shared" si="7"/>
        <v>0</v>
      </c>
      <c r="AQ12" s="360">
        <f t="shared" si="8"/>
        <v>0</v>
      </c>
      <c r="AR12" s="361">
        <f t="shared" si="9"/>
        <v>0</v>
      </c>
      <c r="AT12" s="132" t="s">
        <v>287</v>
      </c>
      <c r="AU12" s="130">
        <v>10</v>
      </c>
      <c r="AW12" s="130" t="s">
        <v>39</v>
      </c>
      <c r="AX12" s="130" t="s">
        <v>38</v>
      </c>
      <c r="BU12" s="135"/>
      <c r="BV12" s="135"/>
      <c r="BW12" s="112"/>
      <c r="BX12" s="135"/>
      <c r="BY12" s="135"/>
      <c r="BZ12" s="135"/>
    </row>
    <row r="13" spans="1:78" ht="15.95" customHeight="1" x14ac:dyDescent="0.25">
      <c r="A13" s="72" t="s">
        <v>196</v>
      </c>
      <c r="B13" s="625">
        <f>SUM([3]Dashboard!$D$6:$D$14)/12</f>
        <v>19253</v>
      </c>
      <c r="D13" s="70" t="s">
        <v>270</v>
      </c>
      <c r="E13" s="597">
        <f>'[1]BS Inputs'!$E31</f>
        <v>0</v>
      </c>
      <c r="F13" s="70" t="s">
        <v>264</v>
      </c>
      <c r="G13" s="597">
        <f>-'[1]BS Inputs'!$E49</f>
        <v>0</v>
      </c>
      <c r="H13" s="12"/>
      <c r="I13" s="107" t="s">
        <v>68</v>
      </c>
      <c r="J13" s="600">
        <f>'[1]EP IS Inputs'!$D14</f>
        <v>163570.45000000001</v>
      </c>
      <c r="K13" s="600">
        <f>'[1]EP IS Inputs'!$E14</f>
        <v>0</v>
      </c>
      <c r="L13" s="435"/>
      <c r="M13" s="435"/>
      <c r="N13" s="605">
        <f>'[1]EP IS Inputs'!$F14</f>
        <v>0</v>
      </c>
      <c r="P13" s="554"/>
      <c r="Q13" s="555"/>
      <c r="R13" s="556"/>
      <c r="S13" s="555"/>
      <c r="T13" s="557"/>
      <c r="U13" s="4"/>
      <c r="V13" s="362"/>
      <c r="W13" s="355"/>
      <c r="X13" s="356"/>
      <c r="Y13" s="357"/>
      <c r="Z13" s="358"/>
      <c r="AA13" s="359" t="str">
        <f t="shared" si="0"/>
        <v/>
      </c>
      <c r="AB13" s="360" t="s">
        <v>506</v>
      </c>
      <c r="AC13" s="360">
        <f t="shared" si="1"/>
        <v>0</v>
      </c>
      <c r="AD13" s="360">
        <f t="shared" si="2"/>
        <v>0</v>
      </c>
      <c r="AE13" s="360">
        <f t="shared" si="3"/>
        <v>0</v>
      </c>
      <c r="AF13" s="361">
        <f t="shared" si="4"/>
        <v>0</v>
      </c>
      <c r="AG13" s="133"/>
      <c r="AH13" s="362"/>
      <c r="AI13" s="128"/>
      <c r="AJ13" s="363"/>
      <c r="AK13" s="364"/>
      <c r="AL13" s="358"/>
      <c r="AM13" s="359" t="str">
        <f t="shared" si="5"/>
        <v/>
      </c>
      <c r="AN13" s="360" t="s">
        <v>506</v>
      </c>
      <c r="AO13" s="360">
        <f t="shared" si="6"/>
        <v>0</v>
      </c>
      <c r="AP13" s="360">
        <f t="shared" si="7"/>
        <v>0</v>
      </c>
      <c r="AQ13" s="360">
        <f t="shared" si="8"/>
        <v>0</v>
      </c>
      <c r="AR13" s="361">
        <f t="shared" si="9"/>
        <v>0</v>
      </c>
      <c r="AT13" s="132" t="s">
        <v>302</v>
      </c>
      <c r="AU13" s="130">
        <v>10</v>
      </c>
      <c r="AW13" s="130" t="s">
        <v>40</v>
      </c>
      <c r="AX13" s="130" t="s">
        <v>39</v>
      </c>
      <c r="BU13" s="135"/>
      <c r="BV13" s="135"/>
      <c r="BW13" s="112"/>
      <c r="BX13" s="135"/>
      <c r="BY13" s="135"/>
      <c r="BZ13" s="135"/>
    </row>
    <row r="14" spans="1:78" ht="15.95" customHeight="1" x14ac:dyDescent="0.25">
      <c r="A14" s="3" t="s">
        <v>340</v>
      </c>
      <c r="B14" s="626">
        <f>SUM(B11:B13)</f>
        <v>19273</v>
      </c>
      <c r="D14" s="70" t="s">
        <v>271</v>
      </c>
      <c r="E14" s="597">
        <f>'[1]BS Inputs'!$E32</f>
        <v>-103502.1</v>
      </c>
      <c r="F14" s="70" t="s">
        <v>150</v>
      </c>
      <c r="G14" s="597">
        <f>-'[1]BS Inputs'!$E50</f>
        <v>0</v>
      </c>
      <c r="H14" s="4"/>
      <c r="I14" s="76" t="s">
        <v>228</v>
      </c>
      <c r="J14" s="14">
        <f>SUM(J8:J13)</f>
        <v>8699953.7099999972</v>
      </c>
      <c r="K14" s="14">
        <f>SUM(K8:K13)</f>
        <v>0</v>
      </c>
      <c r="L14" s="143"/>
      <c r="M14" s="143"/>
      <c r="N14" s="14">
        <f>SUM(N8:N13)</f>
        <v>367045.72101898468</v>
      </c>
      <c r="P14" s="554"/>
      <c r="Q14" s="555"/>
      <c r="R14" s="556"/>
      <c r="S14" s="555"/>
      <c r="T14" s="557"/>
      <c r="U14" s="4"/>
      <c r="V14" s="362"/>
      <c r="W14" s="355"/>
      <c r="X14" s="356"/>
      <c r="Y14" s="357"/>
      <c r="Z14" s="358"/>
      <c r="AA14" s="359" t="str">
        <f t="shared" si="0"/>
        <v/>
      </c>
      <c r="AB14" s="360" t="s">
        <v>506</v>
      </c>
      <c r="AC14" s="360">
        <f t="shared" si="1"/>
        <v>0</v>
      </c>
      <c r="AD14" s="360">
        <f t="shared" si="2"/>
        <v>0</v>
      </c>
      <c r="AE14" s="360">
        <f t="shared" si="3"/>
        <v>0</v>
      </c>
      <c r="AF14" s="361">
        <f t="shared" si="4"/>
        <v>0</v>
      </c>
      <c r="AG14" s="133"/>
      <c r="AH14" s="362"/>
      <c r="AI14" s="128"/>
      <c r="AJ14" s="363"/>
      <c r="AK14" s="364"/>
      <c r="AL14" s="358"/>
      <c r="AM14" s="359" t="str">
        <f t="shared" si="5"/>
        <v/>
      </c>
      <c r="AN14" s="360" t="s">
        <v>506</v>
      </c>
      <c r="AO14" s="360">
        <f t="shared" si="6"/>
        <v>0</v>
      </c>
      <c r="AP14" s="360">
        <f t="shared" si="7"/>
        <v>0</v>
      </c>
      <c r="AQ14" s="360">
        <f t="shared" si="8"/>
        <v>0</v>
      </c>
      <c r="AR14" s="361">
        <f t="shared" si="9"/>
        <v>0</v>
      </c>
      <c r="AT14" s="132" t="s">
        <v>289</v>
      </c>
      <c r="AU14" s="130">
        <v>15</v>
      </c>
      <c r="AW14" s="130" t="s">
        <v>42</v>
      </c>
      <c r="AX14" s="130" t="s">
        <v>40</v>
      </c>
      <c r="BU14" s="135"/>
      <c r="BV14" s="135"/>
      <c r="BW14" s="112"/>
      <c r="BX14" s="135"/>
      <c r="BY14" s="135"/>
      <c r="BZ14" s="135"/>
    </row>
    <row r="15" spans="1:78" ht="15.95" customHeight="1" x14ac:dyDescent="0.25">
      <c r="A15" s="628" t="s">
        <v>311</v>
      </c>
      <c r="B15" s="629"/>
      <c r="D15" s="70" t="s">
        <v>243</v>
      </c>
      <c r="E15" s="597">
        <f>'[1]BS Inputs'!$E33</f>
        <v>255329.43</v>
      </c>
      <c r="F15" s="70" t="s">
        <v>280</v>
      </c>
      <c r="G15" s="597">
        <f>-'[1]BS Inputs'!$E51</f>
        <v>0</v>
      </c>
      <c r="H15" s="4"/>
      <c r="I15" s="76"/>
      <c r="J15" s="81"/>
      <c r="K15" s="81"/>
      <c r="L15" s="436"/>
      <c r="M15" s="436"/>
      <c r="N15" s="436"/>
      <c r="P15" s="554"/>
      <c r="Q15" s="555"/>
      <c r="R15" s="556"/>
      <c r="S15" s="555"/>
      <c r="T15" s="557"/>
      <c r="V15" s="362"/>
      <c r="W15" s="355"/>
      <c r="X15" s="356"/>
      <c r="Y15" s="357"/>
      <c r="Z15" s="358"/>
      <c r="AA15" s="359" t="str">
        <f t="shared" si="0"/>
        <v/>
      </c>
      <c r="AB15" s="360" t="s">
        <v>506</v>
      </c>
      <c r="AC15" s="360">
        <f t="shared" si="1"/>
        <v>0</v>
      </c>
      <c r="AD15" s="360">
        <f t="shared" si="2"/>
        <v>0</v>
      </c>
      <c r="AE15" s="360">
        <f t="shared" si="3"/>
        <v>0</v>
      </c>
      <c r="AF15" s="361">
        <f t="shared" si="4"/>
        <v>0</v>
      </c>
      <c r="AG15" s="133"/>
      <c r="AH15" s="362"/>
      <c r="AI15" s="128"/>
      <c r="AJ15" s="363"/>
      <c r="AK15" s="364"/>
      <c r="AL15" s="358"/>
      <c r="AM15" s="359" t="str">
        <f t="shared" si="5"/>
        <v/>
      </c>
      <c r="AN15" s="360" t="s">
        <v>506</v>
      </c>
      <c r="AO15" s="360">
        <f t="shared" si="6"/>
        <v>0</v>
      </c>
      <c r="AP15" s="360">
        <f t="shared" si="7"/>
        <v>0</v>
      </c>
      <c r="AQ15" s="360">
        <f t="shared" si="8"/>
        <v>0</v>
      </c>
      <c r="AR15" s="361">
        <f t="shared" si="9"/>
        <v>0</v>
      </c>
      <c r="AT15" s="132" t="s">
        <v>301</v>
      </c>
      <c r="AU15" s="130">
        <v>20</v>
      </c>
      <c r="AW15" s="130" t="s">
        <v>43</v>
      </c>
      <c r="AX15" s="130" t="s">
        <v>42</v>
      </c>
      <c r="BU15" s="135"/>
      <c r="BV15" s="135"/>
      <c r="BW15" s="112"/>
      <c r="BX15" s="135"/>
      <c r="BY15" s="135"/>
      <c r="BZ15" s="135"/>
    </row>
    <row r="16" spans="1:78" ht="15.95" customHeight="1" x14ac:dyDescent="0.25">
      <c r="A16" s="72" t="s">
        <v>129</v>
      </c>
      <c r="B16" s="543">
        <v>16.399999999999999</v>
      </c>
      <c r="D16" s="70" t="s">
        <v>242</v>
      </c>
      <c r="E16" s="597">
        <f>'[1]BS Inputs'!$E34</f>
        <v>222955.02999999997</v>
      </c>
      <c r="F16" s="70" t="s">
        <v>256</v>
      </c>
      <c r="G16" s="597">
        <f>-'[1]BS Inputs'!$E52</f>
        <v>-112166</v>
      </c>
      <c r="I16" s="77" t="s">
        <v>21</v>
      </c>
      <c r="J16" s="437"/>
      <c r="K16" s="437"/>
      <c r="L16" s="438"/>
      <c r="M16" s="438"/>
      <c r="N16" s="438"/>
      <c r="P16" s="554"/>
      <c r="Q16" s="555"/>
      <c r="R16" s="556"/>
      <c r="S16" s="555"/>
      <c r="T16" s="557"/>
      <c r="V16" s="362"/>
      <c r="W16" s="355"/>
      <c r="X16" s="356"/>
      <c r="Y16" s="357"/>
      <c r="Z16" s="358"/>
      <c r="AA16" s="359" t="str">
        <f t="shared" si="0"/>
        <v/>
      </c>
      <c r="AB16" s="360" t="s">
        <v>506</v>
      </c>
      <c r="AC16" s="360">
        <f t="shared" si="1"/>
        <v>0</v>
      </c>
      <c r="AD16" s="360">
        <f t="shared" si="2"/>
        <v>0</v>
      </c>
      <c r="AE16" s="360">
        <f t="shared" si="3"/>
        <v>0</v>
      </c>
      <c r="AF16" s="361">
        <f t="shared" si="4"/>
        <v>0</v>
      </c>
      <c r="AG16" s="133"/>
      <c r="AH16" s="362"/>
      <c r="AI16" s="128"/>
      <c r="AJ16" s="363"/>
      <c r="AK16" s="364"/>
      <c r="AL16" s="358"/>
      <c r="AM16" s="359" t="str">
        <f t="shared" si="5"/>
        <v/>
      </c>
      <c r="AN16" s="360" t="s">
        <v>506</v>
      </c>
      <c r="AO16" s="360">
        <f t="shared" si="6"/>
        <v>0</v>
      </c>
      <c r="AP16" s="360">
        <f t="shared" si="7"/>
        <v>0</v>
      </c>
      <c r="AQ16" s="360">
        <f t="shared" si="8"/>
        <v>0</v>
      </c>
      <c r="AR16" s="361">
        <f t="shared" si="9"/>
        <v>0</v>
      </c>
      <c r="AT16" s="132" t="s">
        <v>300</v>
      </c>
      <c r="AU16" s="130">
        <v>20</v>
      </c>
      <c r="AW16" s="130" t="s">
        <v>44</v>
      </c>
      <c r="AX16" s="130" t="s">
        <v>43</v>
      </c>
      <c r="BU16" s="135"/>
      <c r="BV16" s="135"/>
      <c r="BW16" s="112"/>
      <c r="BX16" s="135"/>
      <c r="BY16" s="135"/>
      <c r="BZ16" s="135"/>
    </row>
    <row r="17" spans="1:78" ht="15.95" customHeight="1" x14ac:dyDescent="0.25">
      <c r="A17" s="72" t="s">
        <v>139</v>
      </c>
      <c r="B17" s="543">
        <v>1.4</v>
      </c>
      <c r="D17" s="70" t="s">
        <v>263</v>
      </c>
      <c r="E17" s="597">
        <f>'[1]BS Inputs'!$E35</f>
        <v>0</v>
      </c>
      <c r="F17" s="70" t="s">
        <v>259</v>
      </c>
      <c r="G17" s="597">
        <f>-'[1]BS Inputs'!$E53</f>
        <v>2697780.0700000003</v>
      </c>
      <c r="I17" s="107" t="s">
        <v>304</v>
      </c>
      <c r="J17" s="600">
        <f>'[1]EP IS Inputs'!$D17</f>
        <v>1369839.33</v>
      </c>
      <c r="K17" s="600">
        <f>'[1]EP IS Inputs'!$E17</f>
        <v>0</v>
      </c>
      <c r="L17" s="435"/>
      <c r="M17" s="435"/>
      <c r="N17" s="617">
        <f>'[1]EP IS Inputs'!$F17</f>
        <v>138635.55645</v>
      </c>
      <c r="P17" s="554"/>
      <c r="Q17" s="555"/>
      <c r="R17" s="556"/>
      <c r="S17" s="555"/>
      <c r="T17" s="557"/>
      <c r="V17" s="362"/>
      <c r="W17" s="355"/>
      <c r="X17" s="356"/>
      <c r="Y17" s="357"/>
      <c r="Z17" s="358"/>
      <c r="AA17" s="359" t="str">
        <f t="shared" si="0"/>
        <v/>
      </c>
      <c r="AB17" s="360" t="s">
        <v>506</v>
      </c>
      <c r="AC17" s="360">
        <f t="shared" si="1"/>
        <v>0</v>
      </c>
      <c r="AD17" s="360">
        <f t="shared" si="2"/>
        <v>0</v>
      </c>
      <c r="AE17" s="360">
        <f t="shared" si="3"/>
        <v>0</v>
      </c>
      <c r="AF17" s="361">
        <f t="shared" si="4"/>
        <v>0</v>
      </c>
      <c r="AG17" s="133"/>
      <c r="AH17" s="362"/>
      <c r="AI17" s="128"/>
      <c r="AJ17" s="363"/>
      <c r="AK17" s="364"/>
      <c r="AL17" s="358"/>
      <c r="AM17" s="359" t="str">
        <f t="shared" si="5"/>
        <v/>
      </c>
      <c r="AN17" s="360" t="s">
        <v>506</v>
      </c>
      <c r="AO17" s="360">
        <f t="shared" si="6"/>
        <v>0</v>
      </c>
      <c r="AP17" s="360">
        <f t="shared" si="7"/>
        <v>0</v>
      </c>
      <c r="AQ17" s="360">
        <f t="shared" si="8"/>
        <v>0</v>
      </c>
      <c r="AR17" s="361">
        <f t="shared" si="9"/>
        <v>0</v>
      </c>
      <c r="AT17" s="132" t="s">
        <v>293</v>
      </c>
      <c r="AU17" s="130">
        <v>20</v>
      </c>
      <c r="AW17" s="130" t="s">
        <v>45</v>
      </c>
      <c r="AX17" s="130" t="s">
        <v>44</v>
      </c>
      <c r="BU17" s="135"/>
      <c r="BV17" s="135"/>
      <c r="BW17" s="112"/>
      <c r="BX17" s="135"/>
      <c r="BY17" s="135"/>
      <c r="BZ17" s="135"/>
    </row>
    <row r="18" spans="1:78" ht="15.95" customHeight="1" x14ac:dyDescent="0.25">
      <c r="A18" s="72" t="s">
        <v>141</v>
      </c>
      <c r="B18" s="543">
        <v>1.61</v>
      </c>
      <c r="D18" s="70" t="s">
        <v>264</v>
      </c>
      <c r="E18" s="597">
        <f>'[1]BS Inputs'!$E36</f>
        <v>0</v>
      </c>
      <c r="F18" s="439" t="s">
        <v>151</v>
      </c>
      <c r="G18" s="509">
        <f>SUM(G8:G17)</f>
        <v>2672032.1800000002</v>
      </c>
      <c r="I18" s="107" t="s">
        <v>305</v>
      </c>
      <c r="J18" s="600">
        <f>'[1]EP IS Inputs'!$D18</f>
        <v>0</v>
      </c>
      <c r="K18" s="600">
        <f>'[1]EP IS Inputs'!$E18</f>
        <v>0</v>
      </c>
      <c r="L18" s="435"/>
      <c r="M18" s="435"/>
      <c r="N18" s="605">
        <f>'[1]EP IS Inputs'!$F18</f>
        <v>0</v>
      </c>
      <c r="P18" s="554"/>
      <c r="Q18" s="555"/>
      <c r="R18" s="556"/>
      <c r="S18" s="555"/>
      <c r="T18" s="557"/>
      <c r="V18" s="362"/>
      <c r="W18" s="355"/>
      <c r="X18" s="356"/>
      <c r="Y18" s="357"/>
      <c r="Z18" s="358"/>
      <c r="AA18" s="359" t="str">
        <f t="shared" si="0"/>
        <v/>
      </c>
      <c r="AB18" s="360" t="s">
        <v>506</v>
      </c>
      <c r="AC18" s="360">
        <f t="shared" si="1"/>
        <v>0</v>
      </c>
      <c r="AD18" s="360">
        <f t="shared" si="2"/>
        <v>0</v>
      </c>
      <c r="AE18" s="360">
        <f t="shared" si="3"/>
        <v>0</v>
      </c>
      <c r="AF18" s="361">
        <f t="shared" si="4"/>
        <v>0</v>
      </c>
      <c r="AG18" s="133"/>
      <c r="AH18" s="362"/>
      <c r="AI18" s="128"/>
      <c r="AJ18" s="363"/>
      <c r="AK18" s="364"/>
      <c r="AL18" s="358"/>
      <c r="AM18" s="359" t="str">
        <f t="shared" si="5"/>
        <v/>
      </c>
      <c r="AN18" s="360" t="s">
        <v>506</v>
      </c>
      <c r="AO18" s="360">
        <f t="shared" si="6"/>
        <v>0</v>
      </c>
      <c r="AP18" s="360">
        <f t="shared" si="7"/>
        <v>0</v>
      </c>
      <c r="AQ18" s="360">
        <f t="shared" si="8"/>
        <v>0</v>
      </c>
      <c r="AR18" s="361">
        <f t="shared" si="9"/>
        <v>0</v>
      </c>
      <c r="AT18" s="132" t="s">
        <v>295</v>
      </c>
      <c r="AU18" s="130">
        <v>25</v>
      </c>
      <c r="AW18" s="130" t="s">
        <v>46</v>
      </c>
      <c r="AX18" s="130" t="s">
        <v>45</v>
      </c>
      <c r="BU18" s="135"/>
      <c r="BV18" s="135"/>
      <c r="BW18" s="112"/>
      <c r="BX18" s="135"/>
      <c r="BY18" s="135"/>
      <c r="BZ18" s="135"/>
    </row>
    <row r="19" spans="1:78" ht="15.95" customHeight="1" x14ac:dyDescent="0.25">
      <c r="A19" s="72" t="s">
        <v>143</v>
      </c>
      <c r="B19" s="543">
        <v>2.4900000000000002</v>
      </c>
      <c r="D19" s="70" t="s">
        <v>273</v>
      </c>
      <c r="E19" s="597">
        <f>'[1]BS Inputs'!$E37</f>
        <v>0</v>
      </c>
      <c r="F19" s="70"/>
      <c r="G19" s="440"/>
      <c r="I19" s="107" t="s">
        <v>209</v>
      </c>
      <c r="J19" s="600">
        <f>'[1]EP IS Inputs'!$D19</f>
        <v>853625.12</v>
      </c>
      <c r="K19" s="600">
        <f>'[1]EP IS Inputs'!$E19</f>
        <v>-105838.78963999999</v>
      </c>
      <c r="L19" s="435"/>
      <c r="M19" s="435"/>
      <c r="N19" s="618">
        <f>'[1]EP IS Inputs'!$F19</f>
        <v>-156922.04874948459</v>
      </c>
      <c r="P19" s="554"/>
      <c r="Q19" s="555"/>
      <c r="R19" s="556"/>
      <c r="S19" s="555"/>
      <c r="T19" s="557"/>
      <c r="V19" s="362"/>
      <c r="W19" s="355"/>
      <c r="X19" s="356"/>
      <c r="Y19" s="357"/>
      <c r="Z19" s="358"/>
      <c r="AA19" s="359" t="str">
        <f t="shared" si="0"/>
        <v/>
      </c>
      <c r="AB19" s="360" t="s">
        <v>506</v>
      </c>
      <c r="AC19" s="360">
        <f t="shared" si="1"/>
        <v>0</v>
      </c>
      <c r="AD19" s="360">
        <f t="shared" si="2"/>
        <v>0</v>
      </c>
      <c r="AE19" s="360">
        <f t="shared" si="3"/>
        <v>0</v>
      </c>
      <c r="AF19" s="361">
        <f t="shared" si="4"/>
        <v>0</v>
      </c>
      <c r="AG19" s="133"/>
      <c r="AH19" s="362"/>
      <c r="AI19" s="128"/>
      <c r="AJ19" s="363"/>
      <c r="AK19" s="364"/>
      <c r="AL19" s="358"/>
      <c r="AM19" s="359" t="str">
        <f t="shared" si="5"/>
        <v/>
      </c>
      <c r="AN19" s="360" t="s">
        <v>506</v>
      </c>
      <c r="AO19" s="360">
        <f t="shared" si="6"/>
        <v>0</v>
      </c>
      <c r="AP19" s="360">
        <f t="shared" si="7"/>
        <v>0</v>
      </c>
      <c r="AQ19" s="360">
        <f t="shared" si="8"/>
        <v>0</v>
      </c>
      <c r="AR19" s="361">
        <f t="shared" si="9"/>
        <v>0</v>
      </c>
      <c r="AT19" s="132" t="s">
        <v>294</v>
      </c>
      <c r="AU19" s="130">
        <v>30</v>
      </c>
      <c r="AW19" s="130" t="s">
        <v>47</v>
      </c>
      <c r="AX19" s="130" t="s">
        <v>46</v>
      </c>
      <c r="BU19" s="135"/>
      <c r="BV19" s="135"/>
      <c r="BW19" s="112"/>
      <c r="BX19" s="135"/>
      <c r="BY19" s="135"/>
      <c r="BZ19" s="135"/>
    </row>
    <row r="20" spans="1:78" ht="15.95" customHeight="1" x14ac:dyDescent="0.25">
      <c r="A20" s="72" t="s">
        <v>170</v>
      </c>
      <c r="B20" s="493">
        <v>100</v>
      </c>
      <c r="D20" s="70" t="s">
        <v>274</v>
      </c>
      <c r="E20" s="597">
        <f>'[1]BS Inputs'!$E38</f>
        <v>0</v>
      </c>
      <c r="F20" s="70" t="s">
        <v>265</v>
      </c>
      <c r="G20" s="597">
        <f>-'[1]BS Inputs'!$E56</f>
        <v>0</v>
      </c>
      <c r="I20" s="107" t="s">
        <v>172</v>
      </c>
      <c r="J20" s="600">
        <f>'[1]EP IS Inputs'!$D20</f>
        <v>2424471.2599999998</v>
      </c>
      <c r="K20" s="600">
        <f>'[1]EP IS Inputs'!$E20</f>
        <v>0</v>
      </c>
      <c r="L20" s="435"/>
      <c r="M20" s="435"/>
      <c r="N20" s="618">
        <f>'[1]EP IS Inputs'!$F20</f>
        <v>177187.95019999961</v>
      </c>
      <c r="P20" s="554"/>
      <c r="Q20" s="555"/>
      <c r="R20" s="556"/>
      <c r="S20" s="555"/>
      <c r="T20" s="557"/>
      <c r="U20" s="114"/>
      <c r="V20" s="362"/>
      <c r="W20" s="355"/>
      <c r="X20" s="356"/>
      <c r="Y20" s="357"/>
      <c r="Z20" s="358"/>
      <c r="AA20" s="359" t="str">
        <f t="shared" si="0"/>
        <v/>
      </c>
      <c r="AB20" s="360" t="s">
        <v>506</v>
      </c>
      <c r="AC20" s="360">
        <f t="shared" si="1"/>
        <v>0</v>
      </c>
      <c r="AD20" s="360">
        <f t="shared" si="2"/>
        <v>0</v>
      </c>
      <c r="AE20" s="360">
        <f t="shared" si="3"/>
        <v>0</v>
      </c>
      <c r="AF20" s="361">
        <f t="shared" si="4"/>
        <v>0</v>
      </c>
      <c r="AG20" s="133"/>
      <c r="AH20" s="362"/>
      <c r="AI20" s="128"/>
      <c r="AJ20" s="363"/>
      <c r="AK20" s="364"/>
      <c r="AL20" s="358"/>
      <c r="AM20" s="359" t="str">
        <f t="shared" si="5"/>
        <v/>
      </c>
      <c r="AN20" s="360" t="s">
        <v>506</v>
      </c>
      <c r="AO20" s="360">
        <f t="shared" si="6"/>
        <v>0</v>
      </c>
      <c r="AP20" s="360">
        <f t="shared" si="7"/>
        <v>0</v>
      </c>
      <c r="AQ20" s="360">
        <f t="shared" si="8"/>
        <v>0</v>
      </c>
      <c r="AR20" s="361">
        <f t="shared" si="9"/>
        <v>0</v>
      </c>
      <c r="AT20" s="132" t="s">
        <v>298</v>
      </c>
      <c r="AU20" s="130">
        <v>35</v>
      </c>
      <c r="BU20" s="135"/>
      <c r="BV20" s="135"/>
      <c r="BW20" s="112"/>
      <c r="BX20" s="135"/>
      <c r="BY20" s="135"/>
      <c r="BZ20" s="135"/>
    </row>
    <row r="21" spans="1:78" ht="15.95" customHeight="1" thickBot="1" x14ac:dyDescent="0.3">
      <c r="A21" s="72" t="s">
        <v>138</v>
      </c>
      <c r="B21" s="493">
        <v>0</v>
      </c>
      <c r="D21" s="70" t="s">
        <v>244</v>
      </c>
      <c r="E21" s="599">
        <f>'[1]BS Inputs'!$E39</f>
        <v>28045254.68</v>
      </c>
      <c r="F21" s="70" t="s">
        <v>266</v>
      </c>
      <c r="G21" s="597">
        <f>-'[1]BS Inputs'!$E57</f>
        <v>0</v>
      </c>
      <c r="I21" s="107" t="s">
        <v>222</v>
      </c>
      <c r="J21" s="600">
        <f>'[1]EP IS Inputs'!$D21</f>
        <v>156379.35</v>
      </c>
      <c r="K21" s="600">
        <f>'[1]EP IS Inputs'!$E21</f>
        <v>0</v>
      </c>
      <c r="L21" s="435"/>
      <c r="M21" s="435"/>
      <c r="N21" s="605">
        <f>'[1]EP IS Inputs'!$F21</f>
        <v>0</v>
      </c>
      <c r="P21" s="554"/>
      <c r="Q21" s="555"/>
      <c r="R21" s="556"/>
      <c r="S21" s="555"/>
      <c r="T21" s="557"/>
      <c r="U21" s="114"/>
      <c r="V21" s="362"/>
      <c r="W21" s="355"/>
      <c r="X21" s="356"/>
      <c r="Y21" s="357"/>
      <c r="Z21" s="358"/>
      <c r="AA21" s="359" t="str">
        <f t="shared" si="0"/>
        <v/>
      </c>
      <c r="AB21" s="360" t="s">
        <v>506</v>
      </c>
      <c r="AC21" s="360">
        <f t="shared" si="1"/>
        <v>0</v>
      </c>
      <c r="AD21" s="360">
        <f t="shared" si="2"/>
        <v>0</v>
      </c>
      <c r="AE21" s="360">
        <f t="shared" si="3"/>
        <v>0</v>
      </c>
      <c r="AF21" s="361">
        <f t="shared" si="4"/>
        <v>0</v>
      </c>
      <c r="AG21" s="133"/>
      <c r="AH21" s="362"/>
      <c r="AI21" s="128"/>
      <c r="AJ21" s="363"/>
      <c r="AK21" s="364"/>
      <c r="AL21" s="358"/>
      <c r="AM21" s="359" t="str">
        <f t="shared" si="5"/>
        <v/>
      </c>
      <c r="AN21" s="360" t="s">
        <v>506</v>
      </c>
      <c r="AO21" s="360">
        <f t="shared" si="6"/>
        <v>0</v>
      </c>
      <c r="AP21" s="360">
        <f t="shared" si="7"/>
        <v>0</v>
      </c>
      <c r="AQ21" s="360">
        <f t="shared" si="8"/>
        <v>0</v>
      </c>
      <c r="AR21" s="361">
        <f t="shared" si="9"/>
        <v>0</v>
      </c>
      <c r="AT21" s="132" t="s">
        <v>292</v>
      </c>
      <c r="AU21" s="130">
        <v>35</v>
      </c>
      <c r="BU21" s="135"/>
      <c r="BV21" s="135"/>
      <c r="BW21" s="112"/>
      <c r="BX21" s="135"/>
      <c r="BY21" s="135"/>
      <c r="BZ21" s="135"/>
    </row>
    <row r="22" spans="1:78" ht="15.95" customHeight="1" x14ac:dyDescent="0.25">
      <c r="A22" s="72" t="s">
        <v>140</v>
      </c>
      <c r="B22" s="493">
        <v>600</v>
      </c>
      <c r="D22" s="439" t="s">
        <v>148</v>
      </c>
      <c r="E22" s="509">
        <f>SUM(E8:E21)</f>
        <v>18169323.77</v>
      </c>
      <c r="F22" s="99" t="s">
        <v>257</v>
      </c>
      <c r="G22" s="597">
        <f>-'[1]BS Inputs'!$E58</f>
        <v>34815819.549999997</v>
      </c>
      <c r="I22" s="107" t="s">
        <v>22</v>
      </c>
      <c r="J22" s="600">
        <f>'[1]EP IS Inputs'!$D22</f>
        <v>91742.5</v>
      </c>
      <c r="K22" s="600">
        <f>'[1]EP IS Inputs'!$E22</f>
        <v>0</v>
      </c>
      <c r="L22" s="435"/>
      <c r="M22" s="435"/>
      <c r="N22" s="605">
        <f>'[1]EP IS Inputs'!$F22</f>
        <v>0</v>
      </c>
      <c r="P22" s="554"/>
      <c r="Q22" s="555"/>
      <c r="R22" s="556"/>
      <c r="S22" s="555"/>
      <c r="T22" s="557"/>
      <c r="V22" s="362"/>
      <c r="W22" s="355"/>
      <c r="X22" s="356"/>
      <c r="Y22" s="357"/>
      <c r="Z22" s="358"/>
      <c r="AA22" s="359" t="str">
        <f t="shared" si="0"/>
        <v/>
      </c>
      <c r="AB22" s="360" t="s">
        <v>506</v>
      </c>
      <c r="AC22" s="360">
        <f t="shared" si="1"/>
        <v>0</v>
      </c>
      <c r="AD22" s="360">
        <f t="shared" si="2"/>
        <v>0</v>
      </c>
      <c r="AE22" s="360">
        <f t="shared" si="3"/>
        <v>0</v>
      </c>
      <c r="AF22" s="361">
        <f t="shared" si="4"/>
        <v>0</v>
      </c>
      <c r="AG22" s="133"/>
      <c r="AH22" s="362"/>
      <c r="AI22" s="128"/>
      <c r="AJ22" s="363"/>
      <c r="AK22" s="364"/>
      <c r="AL22" s="358"/>
      <c r="AM22" s="359" t="str">
        <f t="shared" si="5"/>
        <v/>
      </c>
      <c r="AN22" s="360" t="s">
        <v>506</v>
      </c>
      <c r="AO22" s="360">
        <f t="shared" si="6"/>
        <v>0</v>
      </c>
      <c r="AP22" s="360">
        <f t="shared" si="7"/>
        <v>0</v>
      </c>
      <c r="AQ22" s="360">
        <f t="shared" si="8"/>
        <v>0</v>
      </c>
      <c r="AR22" s="361">
        <f t="shared" si="9"/>
        <v>0</v>
      </c>
      <c r="AT22" s="132" t="s">
        <v>291</v>
      </c>
      <c r="AU22" s="130">
        <v>40</v>
      </c>
      <c r="BU22" s="135"/>
      <c r="BV22" s="135"/>
      <c r="BW22" s="112"/>
      <c r="BX22" s="135"/>
      <c r="BY22" s="135"/>
      <c r="BZ22" s="135"/>
    </row>
    <row r="23" spans="1:78" ht="15.95" customHeight="1" x14ac:dyDescent="0.25">
      <c r="A23" s="72" t="s">
        <v>142</v>
      </c>
      <c r="B23" s="493">
        <v>2800</v>
      </c>
      <c r="D23" s="70"/>
      <c r="E23" s="440"/>
      <c r="F23" s="99" t="s">
        <v>258</v>
      </c>
      <c r="G23" s="597">
        <f>-'[1]BS Inputs'!$E59</f>
        <v>-14527648.470000001</v>
      </c>
      <c r="H23" s="441" t="s">
        <v>428</v>
      </c>
      <c r="I23" s="107" t="s">
        <v>215</v>
      </c>
      <c r="J23" s="600">
        <f>'[1]EP IS Inputs'!$D23</f>
        <v>0</v>
      </c>
      <c r="K23" s="600">
        <f>'[1]EP IS Inputs'!$E23</f>
        <v>0</v>
      </c>
      <c r="L23" s="435"/>
      <c r="M23" s="435"/>
      <c r="N23" s="605">
        <f>'[1]EP IS Inputs'!$F23</f>
        <v>0</v>
      </c>
      <c r="P23" s="554"/>
      <c r="Q23" s="555"/>
      <c r="R23" s="556"/>
      <c r="S23" s="555"/>
      <c r="T23" s="557"/>
      <c r="V23" s="362"/>
      <c r="W23" s="355"/>
      <c r="X23" s="356"/>
      <c r="Y23" s="357"/>
      <c r="Z23" s="358"/>
      <c r="AA23" s="359" t="str">
        <f t="shared" si="0"/>
        <v/>
      </c>
      <c r="AB23" s="360" t="s">
        <v>506</v>
      </c>
      <c r="AC23" s="360">
        <f t="shared" si="1"/>
        <v>0</v>
      </c>
      <c r="AD23" s="360">
        <f t="shared" si="2"/>
        <v>0</v>
      </c>
      <c r="AE23" s="360">
        <f t="shared" si="3"/>
        <v>0</v>
      </c>
      <c r="AF23" s="361">
        <f t="shared" si="4"/>
        <v>0</v>
      </c>
      <c r="AG23" s="133"/>
      <c r="AH23" s="362"/>
      <c r="AI23" s="128"/>
      <c r="AJ23" s="363"/>
      <c r="AK23" s="364"/>
      <c r="AL23" s="358"/>
      <c r="AM23" s="359" t="str">
        <f t="shared" si="5"/>
        <v/>
      </c>
      <c r="AN23" s="360" t="s">
        <v>506</v>
      </c>
      <c r="AO23" s="360">
        <f t="shared" si="6"/>
        <v>0</v>
      </c>
      <c r="AP23" s="360">
        <f t="shared" si="7"/>
        <v>0</v>
      </c>
      <c r="AQ23" s="360">
        <f t="shared" si="8"/>
        <v>0</v>
      </c>
      <c r="AR23" s="361">
        <f t="shared" si="9"/>
        <v>0</v>
      </c>
      <c r="AT23" s="132" t="s">
        <v>338</v>
      </c>
      <c r="AU23" s="130">
        <v>50</v>
      </c>
      <c r="BU23" s="135"/>
      <c r="BV23" s="135"/>
      <c r="BW23" s="112"/>
      <c r="BX23" s="135"/>
      <c r="BY23" s="135"/>
      <c r="BZ23" s="135"/>
    </row>
    <row r="24" spans="1:78" ht="15.95" customHeight="1" x14ac:dyDescent="0.25">
      <c r="A24" s="73" t="s">
        <v>171</v>
      </c>
      <c r="B24" s="544">
        <f>B23+1</f>
        <v>2801</v>
      </c>
      <c r="D24" s="70" t="s">
        <v>240</v>
      </c>
      <c r="E24" s="596">
        <f>'[1]BS Inputs'!$E11</f>
        <v>57160311.769999996</v>
      </c>
      <c r="F24" s="70" t="s">
        <v>267</v>
      </c>
      <c r="G24" s="597">
        <f>-'[1]BS Inputs'!$E60-'[1]BS Inputs'!$E$61</f>
        <v>6391621.5199999996</v>
      </c>
      <c r="H24" s="442">
        <f>+G24-S6</f>
        <v>6391621.5199999996</v>
      </c>
      <c r="I24" s="107" t="s">
        <v>214</v>
      </c>
      <c r="J24" s="600">
        <f>'[1]EP IS Inputs'!$D24</f>
        <v>30736.66</v>
      </c>
      <c r="K24" s="600">
        <f>'[1]EP IS Inputs'!$E24</f>
        <v>0</v>
      </c>
      <c r="L24" s="435"/>
      <c r="M24" s="435"/>
      <c r="N24" s="605">
        <f>'[1]EP IS Inputs'!$F24</f>
        <v>0</v>
      </c>
      <c r="P24" s="554"/>
      <c r="Q24" s="555"/>
      <c r="R24" s="556"/>
      <c r="S24" s="555"/>
      <c r="T24" s="557"/>
      <c r="V24" s="362"/>
      <c r="W24" s="355"/>
      <c r="X24" s="356"/>
      <c r="Y24" s="357"/>
      <c r="Z24" s="358"/>
      <c r="AA24" s="359" t="str">
        <f t="shared" si="0"/>
        <v/>
      </c>
      <c r="AB24" s="360" t="s">
        <v>506</v>
      </c>
      <c r="AC24" s="360">
        <f t="shared" si="1"/>
        <v>0</v>
      </c>
      <c r="AD24" s="360">
        <f t="shared" si="2"/>
        <v>0</v>
      </c>
      <c r="AE24" s="360">
        <f t="shared" si="3"/>
        <v>0</v>
      </c>
      <c r="AF24" s="361">
        <f t="shared" si="4"/>
        <v>0</v>
      </c>
      <c r="AG24" s="133"/>
      <c r="AH24" s="362"/>
      <c r="AI24" s="128"/>
      <c r="AJ24" s="363"/>
      <c r="AK24" s="364"/>
      <c r="AL24" s="358"/>
      <c r="AM24" s="359" t="str">
        <f t="shared" si="5"/>
        <v/>
      </c>
      <c r="AN24" s="360" t="s">
        <v>506</v>
      </c>
      <c r="AO24" s="360">
        <f t="shared" si="6"/>
        <v>0</v>
      </c>
      <c r="AP24" s="360">
        <f t="shared" si="7"/>
        <v>0</v>
      </c>
      <c r="AQ24" s="360">
        <f t="shared" si="8"/>
        <v>0</v>
      </c>
      <c r="AR24" s="361">
        <f t="shared" si="9"/>
        <v>0</v>
      </c>
      <c r="BU24" s="135"/>
      <c r="BV24" s="135"/>
      <c r="BW24" s="112"/>
      <c r="BX24" s="135"/>
      <c r="BY24" s="135"/>
      <c r="BZ24" s="135"/>
    </row>
    <row r="25" spans="1:78" ht="15.95" customHeight="1" x14ac:dyDescent="0.25">
      <c r="A25" s="628" t="s">
        <v>317</v>
      </c>
      <c r="B25" s="629"/>
      <c r="D25" s="70" t="s">
        <v>262</v>
      </c>
      <c r="E25" s="596">
        <f>'[1]BS Inputs'!$E12</f>
        <v>0</v>
      </c>
      <c r="F25" s="439" t="s">
        <v>268</v>
      </c>
      <c r="G25" s="509">
        <f>SUM(G20:G24)</f>
        <v>26679792.599999998</v>
      </c>
      <c r="I25" s="107" t="s">
        <v>306</v>
      </c>
      <c r="J25" s="600">
        <f>'[1]EP IS Inputs'!$D25</f>
        <v>744.19</v>
      </c>
      <c r="K25" s="600">
        <f>'[1]EP IS Inputs'!$E25</f>
        <v>0</v>
      </c>
      <c r="L25" s="435"/>
      <c r="M25" s="435"/>
      <c r="N25" s="605">
        <f>'[1]EP IS Inputs'!$F25</f>
        <v>0</v>
      </c>
      <c r="P25" s="554"/>
      <c r="Q25" s="555"/>
      <c r="R25" s="556"/>
      <c r="S25" s="555"/>
      <c r="T25" s="557"/>
      <c r="V25" s="362"/>
      <c r="W25" s="355"/>
      <c r="X25" s="356"/>
      <c r="Y25" s="357"/>
      <c r="Z25" s="358"/>
      <c r="AA25" s="359" t="str">
        <f t="shared" si="0"/>
        <v/>
      </c>
      <c r="AB25" s="360" t="s">
        <v>506</v>
      </c>
      <c r="AC25" s="360">
        <f t="shared" si="1"/>
        <v>0</v>
      </c>
      <c r="AD25" s="360">
        <f t="shared" si="2"/>
        <v>0</v>
      </c>
      <c r="AE25" s="360">
        <f t="shared" si="3"/>
        <v>0</v>
      </c>
      <c r="AF25" s="361">
        <f t="shared" si="4"/>
        <v>0</v>
      </c>
      <c r="AG25" s="133"/>
      <c r="AH25" s="362"/>
      <c r="AI25" s="128"/>
      <c r="AJ25" s="363"/>
      <c r="AK25" s="364"/>
      <c r="AL25" s="358"/>
      <c r="AM25" s="359" t="str">
        <f t="shared" si="5"/>
        <v/>
      </c>
      <c r="AN25" s="360" t="s">
        <v>506</v>
      </c>
      <c r="AO25" s="360">
        <f t="shared" si="6"/>
        <v>0</v>
      </c>
      <c r="AP25" s="360">
        <f t="shared" si="7"/>
        <v>0</v>
      </c>
      <c r="AQ25" s="360">
        <f t="shared" si="8"/>
        <v>0</v>
      </c>
      <c r="AR25" s="361">
        <f t="shared" si="9"/>
        <v>0</v>
      </c>
      <c r="BU25" s="135"/>
      <c r="BV25" s="135"/>
      <c r="BW25" s="112"/>
      <c r="BX25" s="135"/>
      <c r="BY25" s="135"/>
      <c r="BZ25" s="135"/>
    </row>
    <row r="26" spans="1:78" ht="15.95" customHeight="1" thickBot="1" x14ac:dyDescent="0.3">
      <c r="A26" s="134" t="s">
        <v>322</v>
      </c>
      <c r="B26" s="542">
        <v>32.57</v>
      </c>
      <c r="D26" s="70" t="s">
        <v>30</v>
      </c>
      <c r="E26" s="596">
        <f>'[1]BS Inputs'!$E13</f>
        <v>-23335897.300000001</v>
      </c>
      <c r="F26" s="70"/>
      <c r="G26" s="443"/>
      <c r="I26" s="107" t="s">
        <v>307</v>
      </c>
      <c r="J26" s="600">
        <f>'[1]EP IS Inputs'!$D26</f>
        <v>140085.46</v>
      </c>
      <c r="K26" s="600">
        <f>'[1]EP IS Inputs'!$E26</f>
        <v>0</v>
      </c>
      <c r="L26" s="435"/>
      <c r="M26" s="435"/>
      <c r="N26" s="618">
        <f>'[1]EP IS Inputs'!$F26</f>
        <v>76093.622426500006</v>
      </c>
      <c r="P26" s="554"/>
      <c r="Q26" s="555"/>
      <c r="R26" s="556"/>
      <c r="S26" s="555"/>
      <c r="T26" s="557"/>
      <c r="V26" s="362"/>
      <c r="W26" s="355"/>
      <c r="X26" s="356"/>
      <c r="Y26" s="357"/>
      <c r="Z26" s="358"/>
      <c r="AA26" s="359" t="str">
        <f t="shared" si="0"/>
        <v/>
      </c>
      <c r="AB26" s="360" t="s">
        <v>506</v>
      </c>
      <c r="AC26" s="360">
        <f t="shared" si="1"/>
        <v>0</v>
      </c>
      <c r="AD26" s="360">
        <f t="shared" si="2"/>
        <v>0</v>
      </c>
      <c r="AE26" s="360">
        <f t="shared" si="3"/>
        <v>0</v>
      </c>
      <c r="AF26" s="361">
        <f t="shared" si="4"/>
        <v>0</v>
      </c>
      <c r="AG26" s="133"/>
      <c r="AH26" s="362"/>
      <c r="AI26" s="128"/>
      <c r="AJ26" s="363"/>
      <c r="AK26" s="364"/>
      <c r="AL26" s="358"/>
      <c r="AM26" s="359" t="str">
        <f t="shared" si="5"/>
        <v/>
      </c>
      <c r="AN26" s="360" t="s">
        <v>506</v>
      </c>
      <c r="AO26" s="360">
        <f t="shared" si="6"/>
        <v>0</v>
      </c>
      <c r="AP26" s="360">
        <f t="shared" si="7"/>
        <v>0</v>
      </c>
      <c r="AQ26" s="360">
        <f t="shared" si="8"/>
        <v>0</v>
      </c>
      <c r="AR26" s="361">
        <f t="shared" si="9"/>
        <v>0</v>
      </c>
      <c r="AT26" s="146"/>
      <c r="AW26" s="295"/>
      <c r="BU26" s="135"/>
      <c r="BV26" s="135"/>
      <c r="BW26" s="112"/>
      <c r="BX26" s="135"/>
      <c r="BY26" s="135"/>
      <c r="BZ26" s="135"/>
    </row>
    <row r="27" spans="1:78" ht="15.95" customHeight="1" x14ac:dyDescent="0.25">
      <c r="A27" s="72" t="s">
        <v>318</v>
      </c>
      <c r="B27" s="545">
        <v>16.399999999999999</v>
      </c>
      <c r="D27" s="70" t="s">
        <v>275</v>
      </c>
      <c r="E27" s="596">
        <f>'[1]BS Inputs'!$E14</f>
        <v>3831420.2600000002</v>
      </c>
      <c r="F27" s="439" t="s">
        <v>281</v>
      </c>
      <c r="G27" s="511">
        <f>G25+G18</f>
        <v>29351824.779999997</v>
      </c>
      <c r="I27" s="107" t="s">
        <v>495</v>
      </c>
      <c r="J27" s="600">
        <f>'[1]EP IS Inputs'!$D27</f>
        <v>-194758.22999999998</v>
      </c>
      <c r="K27" s="600">
        <f>'[1]EP IS Inputs'!$E27</f>
        <v>194758.22999999998</v>
      </c>
      <c r="L27" s="435"/>
      <c r="M27" s="435"/>
      <c r="N27" s="605">
        <f>'[1]EP IS Inputs'!$F27</f>
        <v>0</v>
      </c>
      <c r="P27" s="554"/>
      <c r="Q27" s="555"/>
      <c r="R27" s="556"/>
      <c r="S27" s="555"/>
      <c r="T27" s="557"/>
      <c r="V27" s="362"/>
      <c r="W27" s="355"/>
      <c r="X27" s="356"/>
      <c r="Y27" s="357"/>
      <c r="Z27" s="358"/>
      <c r="AA27" s="359" t="str">
        <f t="shared" si="0"/>
        <v/>
      </c>
      <c r="AB27" s="360" t="s">
        <v>506</v>
      </c>
      <c r="AC27" s="360">
        <f t="shared" si="1"/>
        <v>0</v>
      </c>
      <c r="AD27" s="360">
        <f t="shared" si="2"/>
        <v>0</v>
      </c>
      <c r="AE27" s="360">
        <f t="shared" si="3"/>
        <v>0</v>
      </c>
      <c r="AF27" s="361">
        <f t="shared" si="4"/>
        <v>0</v>
      </c>
      <c r="AG27" s="133"/>
      <c r="AH27" s="362"/>
      <c r="AI27" s="128"/>
      <c r="AJ27" s="363"/>
      <c r="AK27" s="364"/>
      <c r="AL27" s="358"/>
      <c r="AM27" s="359" t="str">
        <f t="shared" si="5"/>
        <v/>
      </c>
      <c r="AN27" s="360" t="s">
        <v>506</v>
      </c>
      <c r="AO27" s="360">
        <f t="shared" si="6"/>
        <v>0</v>
      </c>
      <c r="AP27" s="360">
        <f t="shared" si="7"/>
        <v>0</v>
      </c>
      <c r="AQ27" s="360">
        <f t="shared" si="8"/>
        <v>0</v>
      </c>
      <c r="AR27" s="361">
        <f t="shared" si="9"/>
        <v>0</v>
      </c>
      <c r="AT27" s="146"/>
      <c r="AW27" s="295"/>
      <c r="BU27" s="135"/>
      <c r="BV27" s="135"/>
      <c r="BW27" s="112"/>
      <c r="BX27" s="135"/>
      <c r="BY27" s="135"/>
      <c r="BZ27" s="135"/>
    </row>
    <row r="28" spans="1:78" ht="15.95" customHeight="1" x14ac:dyDescent="0.25">
      <c r="A28" s="72" t="s">
        <v>319</v>
      </c>
      <c r="B28" s="414"/>
      <c r="D28" s="70" t="s">
        <v>30</v>
      </c>
      <c r="E28" s="596">
        <f>'[1]BS Inputs'!$E15</f>
        <v>0</v>
      </c>
      <c r="F28" s="70"/>
      <c r="G28" s="440"/>
      <c r="I28" s="107" t="s">
        <v>210</v>
      </c>
      <c r="J28" s="600">
        <f>'[1]EP IS Inputs'!$D28</f>
        <v>287564.40000000002</v>
      </c>
      <c r="K28" s="600">
        <f>'[1]EP IS Inputs'!$E28</f>
        <v>0</v>
      </c>
      <c r="L28" s="435"/>
      <c r="M28" s="435"/>
      <c r="N28" s="605">
        <f>'[1]EP IS Inputs'!$F28</f>
        <v>0</v>
      </c>
      <c r="P28" s="554"/>
      <c r="Q28" s="555"/>
      <c r="R28" s="556"/>
      <c r="S28" s="555"/>
      <c r="T28" s="557"/>
      <c r="V28" s="362"/>
      <c r="W28" s="355"/>
      <c r="X28" s="356"/>
      <c r="Y28" s="357"/>
      <c r="Z28" s="358"/>
      <c r="AA28" s="359" t="str">
        <f t="shared" si="0"/>
        <v/>
      </c>
      <c r="AB28" s="360" t="s">
        <v>506</v>
      </c>
      <c r="AC28" s="360">
        <f t="shared" si="1"/>
        <v>0</v>
      </c>
      <c r="AD28" s="360">
        <f t="shared" si="2"/>
        <v>0</v>
      </c>
      <c r="AE28" s="360">
        <f t="shared" si="3"/>
        <v>0</v>
      </c>
      <c r="AF28" s="361">
        <f t="shared" si="4"/>
        <v>0</v>
      </c>
      <c r="AG28" s="133"/>
      <c r="AH28" s="362"/>
      <c r="AI28" s="128"/>
      <c r="AJ28" s="363"/>
      <c r="AK28" s="364"/>
      <c r="AL28" s="358"/>
      <c r="AM28" s="359" t="str">
        <f t="shared" si="5"/>
        <v/>
      </c>
      <c r="AN28" s="360" t="s">
        <v>506</v>
      </c>
      <c r="AO28" s="360">
        <f t="shared" si="6"/>
        <v>0</v>
      </c>
      <c r="AP28" s="360">
        <f t="shared" si="7"/>
        <v>0</v>
      </c>
      <c r="AQ28" s="360">
        <f t="shared" si="8"/>
        <v>0</v>
      </c>
      <c r="AR28" s="361">
        <f t="shared" si="9"/>
        <v>0</v>
      </c>
      <c r="AW28" s="147"/>
      <c r="BU28" s="135"/>
      <c r="BV28" s="135"/>
      <c r="BW28" s="112"/>
      <c r="BX28" s="135"/>
      <c r="BY28" s="135"/>
      <c r="BZ28" s="135"/>
    </row>
    <row r="29" spans="1:78" ht="15.95" customHeight="1" x14ac:dyDescent="0.25">
      <c r="A29" s="72" t="s">
        <v>319</v>
      </c>
      <c r="B29" s="414"/>
      <c r="D29" s="70" t="s">
        <v>276</v>
      </c>
      <c r="E29" s="596">
        <f>'[1]BS Inputs'!$E16</f>
        <v>0</v>
      </c>
      <c r="F29" s="100" t="s">
        <v>254</v>
      </c>
      <c r="G29" s="440"/>
      <c r="I29" s="107" t="s">
        <v>23</v>
      </c>
      <c r="J29" s="600">
        <f>'[1]EP IS Inputs'!$D29</f>
        <v>179073.78</v>
      </c>
      <c r="K29" s="600">
        <f>'[1]EP IS Inputs'!$E29</f>
        <v>0</v>
      </c>
      <c r="L29" s="435"/>
      <c r="M29" s="435"/>
      <c r="N29" s="605">
        <f>'[1]EP IS Inputs'!$F29</f>
        <v>0</v>
      </c>
      <c r="V29" s="362"/>
      <c r="W29" s="355"/>
      <c r="X29" s="356"/>
      <c r="Y29" s="357"/>
      <c r="Z29" s="358"/>
      <c r="AA29" s="359" t="str">
        <f t="shared" si="0"/>
        <v/>
      </c>
      <c r="AB29" s="360" t="s">
        <v>506</v>
      </c>
      <c r="AC29" s="360">
        <f t="shared" si="1"/>
        <v>0</v>
      </c>
      <c r="AD29" s="360">
        <f t="shared" si="2"/>
        <v>0</v>
      </c>
      <c r="AE29" s="360">
        <f t="shared" si="3"/>
        <v>0</v>
      </c>
      <c r="AF29" s="361">
        <f t="shared" si="4"/>
        <v>0</v>
      </c>
      <c r="AG29" s="133"/>
      <c r="AH29" s="362"/>
      <c r="AI29" s="128"/>
      <c r="AJ29" s="363"/>
      <c r="AK29" s="364"/>
      <c r="AL29" s="358"/>
      <c r="AM29" s="359" t="str">
        <f t="shared" si="5"/>
        <v/>
      </c>
      <c r="AN29" s="360" t="s">
        <v>506</v>
      </c>
      <c r="AO29" s="360">
        <f t="shared" si="6"/>
        <v>0</v>
      </c>
      <c r="AP29" s="360">
        <f t="shared" si="7"/>
        <v>0</v>
      </c>
      <c r="AQ29" s="360">
        <f t="shared" si="8"/>
        <v>0</v>
      </c>
      <c r="AR29" s="361">
        <f t="shared" si="9"/>
        <v>0</v>
      </c>
      <c r="BU29" s="135"/>
      <c r="BV29" s="135"/>
      <c r="BW29" s="112"/>
      <c r="BX29" s="135"/>
      <c r="BY29" s="135"/>
      <c r="BZ29" s="135"/>
    </row>
    <row r="30" spans="1:78" ht="15.95" customHeight="1" x14ac:dyDescent="0.25">
      <c r="A30" s="72" t="s">
        <v>333</v>
      </c>
      <c r="B30" s="415" t="s">
        <v>457</v>
      </c>
      <c r="D30" s="70" t="s">
        <v>30</v>
      </c>
      <c r="E30" s="596">
        <f>'[1]BS Inputs'!$E17</f>
        <v>0</v>
      </c>
      <c r="F30" s="101" t="s">
        <v>137</v>
      </c>
      <c r="G30" s="597">
        <f>-'[1]BS Inputs'!$E64</f>
        <v>33605349.939999998</v>
      </c>
      <c r="I30" s="107" t="s">
        <v>211</v>
      </c>
      <c r="J30" s="600">
        <f>'[1]EP IS Inputs'!$D30</f>
        <v>35402.050000000003</v>
      </c>
      <c r="K30" s="600">
        <f>'[1]EP IS Inputs'!$E30</f>
        <v>0</v>
      </c>
      <c r="L30" s="435"/>
      <c r="M30" s="435"/>
      <c r="N30" s="605">
        <f>'[1]EP IS Inputs'!$F30</f>
        <v>0</v>
      </c>
      <c r="V30" s="362"/>
      <c r="W30" s="355"/>
      <c r="X30" s="356"/>
      <c r="Y30" s="357"/>
      <c r="Z30" s="358"/>
      <c r="AA30" s="359" t="str">
        <f t="shared" si="0"/>
        <v/>
      </c>
      <c r="AB30" s="360" t="s">
        <v>506</v>
      </c>
      <c r="AC30" s="360">
        <f t="shared" si="1"/>
        <v>0</v>
      </c>
      <c r="AD30" s="360">
        <f t="shared" si="2"/>
        <v>0</v>
      </c>
      <c r="AE30" s="360">
        <f t="shared" si="3"/>
        <v>0</v>
      </c>
      <c r="AF30" s="361">
        <f t="shared" si="4"/>
        <v>0</v>
      </c>
      <c r="AG30" s="133"/>
      <c r="AH30" s="362"/>
      <c r="AI30" s="128"/>
      <c r="AJ30" s="363"/>
      <c r="AK30" s="364"/>
      <c r="AL30" s="358"/>
      <c r="AM30" s="359" t="str">
        <f t="shared" si="5"/>
        <v/>
      </c>
      <c r="AN30" s="360" t="s">
        <v>506</v>
      </c>
      <c r="AO30" s="360">
        <f t="shared" si="6"/>
        <v>0</v>
      </c>
      <c r="AP30" s="360">
        <f t="shared" si="7"/>
        <v>0</v>
      </c>
      <c r="AQ30" s="360">
        <f t="shared" si="8"/>
        <v>0</v>
      </c>
      <c r="AR30" s="361">
        <f t="shared" si="9"/>
        <v>0</v>
      </c>
      <c r="BU30" s="135"/>
      <c r="BV30" s="135"/>
      <c r="BW30" s="112"/>
      <c r="BX30" s="135"/>
      <c r="BY30" s="135"/>
      <c r="BZ30" s="135"/>
    </row>
    <row r="31" spans="1:78" ht="15.95" customHeight="1" x14ac:dyDescent="0.25">
      <c r="A31" s="72" t="s">
        <v>332</v>
      </c>
      <c r="B31" s="415" t="s">
        <v>457</v>
      </c>
      <c r="D31" s="70" t="s">
        <v>248</v>
      </c>
      <c r="E31" s="596">
        <f>'[1]BS Inputs'!$E18</f>
        <v>279918</v>
      </c>
      <c r="F31" s="70" t="s">
        <v>260</v>
      </c>
      <c r="G31" s="597">
        <f>-'[1]BS Inputs'!$E65</f>
        <v>0</v>
      </c>
      <c r="I31" s="107" t="s">
        <v>212</v>
      </c>
      <c r="J31" s="600">
        <f>'[1]EP IS Inputs'!$D31</f>
        <v>111698.09</v>
      </c>
      <c r="K31" s="600">
        <f>'[1]EP IS Inputs'!$E31</f>
        <v>0</v>
      </c>
      <c r="L31" s="435"/>
      <c r="M31" s="435"/>
      <c r="N31" s="618">
        <f>'[1]EP IS Inputs'!$F31</f>
        <v>18094.530947851443</v>
      </c>
      <c r="V31" s="362"/>
      <c r="W31" s="355"/>
      <c r="X31" s="356"/>
      <c r="Y31" s="357"/>
      <c r="Z31" s="358"/>
      <c r="AA31" s="359" t="str">
        <f t="shared" si="0"/>
        <v/>
      </c>
      <c r="AB31" s="360" t="s">
        <v>506</v>
      </c>
      <c r="AC31" s="360">
        <f t="shared" si="1"/>
        <v>0</v>
      </c>
      <c r="AD31" s="360">
        <f t="shared" si="2"/>
        <v>0</v>
      </c>
      <c r="AE31" s="360">
        <f t="shared" si="3"/>
        <v>0</v>
      </c>
      <c r="AF31" s="361">
        <f t="shared" si="4"/>
        <v>0</v>
      </c>
      <c r="AG31" s="133"/>
      <c r="AH31" s="362"/>
      <c r="AI31" s="128"/>
      <c r="AJ31" s="363"/>
      <c r="AK31" s="364"/>
      <c r="AL31" s="358"/>
      <c r="AM31" s="359" t="str">
        <f t="shared" si="5"/>
        <v/>
      </c>
      <c r="AN31" s="360" t="s">
        <v>506</v>
      </c>
      <c r="AO31" s="360">
        <f t="shared" si="6"/>
        <v>0</v>
      </c>
      <c r="AP31" s="360">
        <f t="shared" si="7"/>
        <v>0</v>
      </c>
      <c r="AQ31" s="360">
        <f t="shared" si="8"/>
        <v>0</v>
      </c>
      <c r="AR31" s="361">
        <f t="shared" si="9"/>
        <v>0</v>
      </c>
      <c r="BU31" s="135"/>
      <c r="BV31" s="135"/>
      <c r="BW31" s="112"/>
      <c r="BX31" s="135"/>
      <c r="BY31" s="135"/>
      <c r="BZ31" s="135"/>
    </row>
    <row r="32" spans="1:78" ht="15.95" customHeight="1" x14ac:dyDescent="0.25">
      <c r="A32" s="73" t="s">
        <v>320</v>
      </c>
      <c r="B32" s="416"/>
      <c r="D32" s="70" t="s">
        <v>245</v>
      </c>
      <c r="E32" s="596">
        <f>'[1]BS Inputs'!$E19</f>
        <v>0</v>
      </c>
      <c r="F32" s="101" t="s">
        <v>261</v>
      </c>
      <c r="G32" s="597">
        <f>-'[1]BS Inputs'!$E66</f>
        <v>0</v>
      </c>
      <c r="I32" s="107" t="s">
        <v>216</v>
      </c>
      <c r="J32" s="600">
        <f>'[1]EP IS Inputs'!$D32</f>
        <v>0</v>
      </c>
      <c r="K32" s="600">
        <f>'[1]EP IS Inputs'!$E32</f>
        <v>0</v>
      </c>
      <c r="L32" s="435"/>
      <c r="M32" s="435"/>
      <c r="N32" s="605">
        <f>'[1]EP IS Inputs'!$F32</f>
        <v>0</v>
      </c>
      <c r="V32" s="362"/>
      <c r="W32" s="355"/>
      <c r="X32" s="356"/>
      <c r="Y32" s="357"/>
      <c r="Z32" s="358"/>
      <c r="AA32" s="359" t="str">
        <f t="shared" si="0"/>
        <v/>
      </c>
      <c r="AB32" s="360" t="s">
        <v>506</v>
      </c>
      <c r="AC32" s="360">
        <f t="shared" si="1"/>
        <v>0</v>
      </c>
      <c r="AD32" s="360">
        <f t="shared" si="2"/>
        <v>0</v>
      </c>
      <c r="AE32" s="360">
        <f t="shared" si="3"/>
        <v>0</v>
      </c>
      <c r="AF32" s="361">
        <f t="shared" si="4"/>
        <v>0</v>
      </c>
      <c r="AG32" s="133"/>
      <c r="AH32" s="362"/>
      <c r="AI32" s="128"/>
      <c r="AJ32" s="363"/>
      <c r="AK32" s="364"/>
      <c r="AL32" s="358"/>
      <c r="AM32" s="359" t="str">
        <f t="shared" si="5"/>
        <v/>
      </c>
      <c r="AN32" s="360" t="s">
        <v>506</v>
      </c>
      <c r="AO32" s="360">
        <f t="shared" si="6"/>
        <v>0</v>
      </c>
      <c r="AP32" s="360">
        <f t="shared" si="7"/>
        <v>0</v>
      </c>
      <c r="AQ32" s="360">
        <f t="shared" si="8"/>
        <v>0</v>
      </c>
      <c r="AR32" s="361">
        <f t="shared" si="9"/>
        <v>0</v>
      </c>
      <c r="BU32" s="135"/>
      <c r="BV32" s="135"/>
      <c r="BW32" s="112"/>
      <c r="BX32" s="135"/>
      <c r="BY32" s="135"/>
      <c r="BZ32" s="135"/>
    </row>
    <row r="33" spans="1:78" ht="15.95" customHeight="1" x14ac:dyDescent="0.25">
      <c r="D33" s="70" t="s">
        <v>277</v>
      </c>
      <c r="E33" s="596">
        <f>'[1]BS Inputs'!$E20</f>
        <v>0</v>
      </c>
      <c r="F33" s="70" t="s">
        <v>250</v>
      </c>
      <c r="G33" s="597">
        <f>-'[1]BS Inputs'!$E67</f>
        <v>0</v>
      </c>
      <c r="I33" s="76" t="s">
        <v>219</v>
      </c>
      <c r="J33" s="600">
        <f>'[1]EP IS Inputs'!$D33</f>
        <v>47969.86</v>
      </c>
      <c r="K33" s="600">
        <f>'[1]EP IS Inputs'!$E33</f>
        <v>0</v>
      </c>
      <c r="L33" s="435"/>
      <c r="M33" s="435"/>
      <c r="N33" s="605">
        <f>'[1]EP IS Inputs'!$F33</f>
        <v>0</v>
      </c>
      <c r="V33" s="362"/>
      <c r="W33" s="355"/>
      <c r="X33" s="356"/>
      <c r="Y33" s="357"/>
      <c r="Z33" s="358"/>
      <c r="AA33" s="359" t="str">
        <f t="shared" si="0"/>
        <v/>
      </c>
      <c r="AB33" s="360" t="s">
        <v>506</v>
      </c>
      <c r="AC33" s="360">
        <f t="shared" si="1"/>
        <v>0</v>
      </c>
      <c r="AD33" s="360">
        <f t="shared" si="2"/>
        <v>0</v>
      </c>
      <c r="AE33" s="360">
        <f t="shared" si="3"/>
        <v>0</v>
      </c>
      <c r="AF33" s="361">
        <f t="shared" si="4"/>
        <v>0</v>
      </c>
      <c r="AG33" s="133"/>
      <c r="AH33" s="362"/>
      <c r="AI33" s="128"/>
      <c r="AJ33" s="363"/>
      <c r="AK33" s="364"/>
      <c r="AL33" s="358"/>
      <c r="AM33" s="359" t="str">
        <f t="shared" si="5"/>
        <v/>
      </c>
      <c r="AN33" s="360" t="s">
        <v>506</v>
      </c>
      <c r="AO33" s="360">
        <f t="shared" si="6"/>
        <v>0</v>
      </c>
      <c r="AP33" s="360">
        <f t="shared" si="7"/>
        <v>0</v>
      </c>
      <c r="AQ33" s="360">
        <f t="shared" si="8"/>
        <v>0</v>
      </c>
      <c r="AR33" s="361">
        <f t="shared" si="9"/>
        <v>0</v>
      </c>
      <c r="BU33" s="135"/>
      <c r="BV33" s="135"/>
      <c r="BW33" s="112"/>
      <c r="BX33" s="135"/>
      <c r="BY33" s="135"/>
      <c r="BZ33" s="135"/>
    </row>
    <row r="34" spans="1:78" ht="15.95" customHeight="1" x14ac:dyDescent="0.25">
      <c r="A34" s="628" t="s">
        <v>342</v>
      </c>
      <c r="B34" s="629"/>
      <c r="D34" s="70" t="s">
        <v>30</v>
      </c>
      <c r="E34" s="596">
        <f>'[1]BS Inputs'!$E21</f>
        <v>0</v>
      </c>
      <c r="F34" s="101" t="s">
        <v>50</v>
      </c>
      <c r="G34" s="597">
        <f>-'[1]BS Inputs'!$E68</f>
        <v>0</v>
      </c>
      <c r="I34" s="76" t="s">
        <v>220</v>
      </c>
      <c r="J34" s="600">
        <f>'[1]EP IS Inputs'!$D34</f>
        <v>459510.25999999995</v>
      </c>
      <c r="K34" s="600">
        <f>'[1]EP IS Inputs'!$E34</f>
        <v>0</v>
      </c>
      <c r="L34" s="435"/>
      <c r="M34" s="435"/>
      <c r="N34" s="605">
        <f>'[1]EP IS Inputs'!$F34</f>
        <v>0</v>
      </c>
      <c r="V34" s="362"/>
      <c r="W34" s="355"/>
      <c r="X34" s="356"/>
      <c r="Y34" s="357"/>
      <c r="Z34" s="358"/>
      <c r="AA34" s="359" t="str">
        <f t="shared" si="0"/>
        <v/>
      </c>
      <c r="AB34" s="360" t="s">
        <v>506</v>
      </c>
      <c r="AC34" s="360">
        <f t="shared" si="1"/>
        <v>0</v>
      </c>
      <c r="AD34" s="360">
        <f t="shared" si="2"/>
        <v>0</v>
      </c>
      <c r="AE34" s="360">
        <f t="shared" si="3"/>
        <v>0</v>
      </c>
      <c r="AF34" s="361">
        <f t="shared" si="4"/>
        <v>0</v>
      </c>
      <c r="AG34" s="133"/>
      <c r="AH34" s="362"/>
      <c r="AI34" s="128"/>
      <c r="AJ34" s="363"/>
      <c r="AK34" s="364"/>
      <c r="AL34" s="358"/>
      <c r="AM34" s="359" t="str">
        <f t="shared" si="5"/>
        <v/>
      </c>
      <c r="AN34" s="360" t="s">
        <v>506</v>
      </c>
      <c r="AO34" s="360">
        <f t="shared" si="6"/>
        <v>0</v>
      </c>
      <c r="AP34" s="360">
        <f t="shared" si="7"/>
        <v>0</v>
      </c>
      <c r="AQ34" s="360">
        <f t="shared" si="8"/>
        <v>0</v>
      </c>
      <c r="AR34" s="361">
        <f t="shared" si="9"/>
        <v>0</v>
      </c>
      <c r="BU34" s="135"/>
      <c r="BV34" s="135"/>
      <c r="BW34" s="112"/>
      <c r="BX34" s="135"/>
      <c r="BY34" s="135"/>
      <c r="BZ34" s="135"/>
    </row>
    <row r="35" spans="1:78" ht="15.95" customHeight="1" x14ac:dyDescent="0.25">
      <c r="A35" s="72" t="s">
        <v>129</v>
      </c>
      <c r="B35" s="543">
        <f>[3]Dashboard!$L$6</f>
        <v>19.68</v>
      </c>
      <c r="D35" s="70" t="s">
        <v>279</v>
      </c>
      <c r="E35" s="596">
        <f>'[1]BS Inputs'!$E22</f>
        <v>0</v>
      </c>
      <c r="F35" s="70" t="s">
        <v>249</v>
      </c>
      <c r="G35" s="597">
        <f>-'[1]BS Inputs'!$E69</f>
        <v>-908929.35000000102</v>
      </c>
      <c r="I35" s="107" t="s">
        <v>217</v>
      </c>
      <c r="J35" s="600">
        <f>'[1]EP IS Inputs'!$D35</f>
        <v>55102.48</v>
      </c>
      <c r="K35" s="600">
        <f>'[1]EP IS Inputs'!$E35</f>
        <v>0</v>
      </c>
      <c r="L35" s="435"/>
      <c r="M35" s="435"/>
      <c r="N35" s="605">
        <f>'[1]EP IS Inputs'!$F35</f>
        <v>0</v>
      </c>
      <c r="V35" s="362"/>
      <c r="W35" s="355"/>
      <c r="X35" s="356"/>
      <c r="Y35" s="357"/>
      <c r="Z35" s="358"/>
      <c r="AA35" s="359" t="str">
        <f t="shared" si="0"/>
        <v/>
      </c>
      <c r="AB35" s="360" t="s">
        <v>506</v>
      </c>
      <c r="AC35" s="360">
        <f t="shared" si="1"/>
        <v>0</v>
      </c>
      <c r="AD35" s="360">
        <f t="shared" si="2"/>
        <v>0</v>
      </c>
      <c r="AE35" s="360">
        <f t="shared" si="3"/>
        <v>0</v>
      </c>
      <c r="AF35" s="361">
        <f t="shared" si="4"/>
        <v>0</v>
      </c>
      <c r="AG35" s="133"/>
      <c r="AH35" s="362"/>
      <c r="AI35" s="128"/>
      <c r="AJ35" s="363"/>
      <c r="AK35" s="364"/>
      <c r="AL35" s="358"/>
      <c r="AM35" s="359" t="str">
        <f t="shared" si="5"/>
        <v/>
      </c>
      <c r="AN35" s="360" t="s">
        <v>506</v>
      </c>
      <c r="AO35" s="360">
        <f t="shared" si="6"/>
        <v>0</v>
      </c>
      <c r="AP35" s="360">
        <f t="shared" si="7"/>
        <v>0</v>
      </c>
      <c r="AQ35" s="360">
        <f t="shared" si="8"/>
        <v>0</v>
      </c>
      <c r="AR35" s="361">
        <f t="shared" si="9"/>
        <v>0</v>
      </c>
      <c r="BU35" s="135"/>
      <c r="BV35" s="135"/>
      <c r="BW35" s="112"/>
      <c r="BX35" s="135"/>
      <c r="BY35" s="135"/>
      <c r="BZ35" s="135"/>
    </row>
    <row r="36" spans="1:78" ht="15.95" customHeight="1" x14ac:dyDescent="0.25">
      <c r="A36" s="72" t="s">
        <v>139</v>
      </c>
      <c r="B36" s="543">
        <f>[3]Dashboard!$L$17</f>
        <v>2.04</v>
      </c>
      <c r="D36" s="439" t="s">
        <v>241</v>
      </c>
      <c r="E36" s="509">
        <f>(E24-ABS(E26))+(E27-ABS(E28))+(E29-ABS(E30))+(E31-ABS(E32))+(E33-ABS(E34))+E35-E25</f>
        <v>37935752.729999997</v>
      </c>
      <c r="F36" s="439" t="s">
        <v>251</v>
      </c>
      <c r="G36" s="509">
        <f>SUM(G30:G35)</f>
        <v>32696420.589999996</v>
      </c>
      <c r="I36" s="107" t="s">
        <v>188</v>
      </c>
      <c r="J36" s="600">
        <f>'[1]EP IS Inputs'!$D36</f>
        <v>0</v>
      </c>
      <c r="K36" s="600">
        <f>'[1]EP IS Inputs'!$E36</f>
        <v>0</v>
      </c>
      <c r="L36" s="435"/>
      <c r="M36" s="435"/>
      <c r="N36" s="605">
        <f>'[1]EP IS Inputs'!$F36</f>
        <v>0</v>
      </c>
      <c r="V36" s="362"/>
      <c r="W36" s="355"/>
      <c r="X36" s="356"/>
      <c r="Y36" s="357"/>
      <c r="Z36" s="358"/>
      <c r="AA36" s="359" t="str">
        <f t="shared" si="0"/>
        <v/>
      </c>
      <c r="AB36" s="360" t="s">
        <v>506</v>
      </c>
      <c r="AC36" s="360">
        <f t="shared" si="1"/>
        <v>0</v>
      </c>
      <c r="AD36" s="360">
        <f t="shared" si="2"/>
        <v>0</v>
      </c>
      <c r="AE36" s="360">
        <f t="shared" si="3"/>
        <v>0</v>
      </c>
      <c r="AF36" s="361">
        <f t="shared" si="4"/>
        <v>0</v>
      </c>
      <c r="AG36" s="133"/>
      <c r="AH36" s="362"/>
      <c r="AI36" s="128"/>
      <c r="AJ36" s="363"/>
      <c r="AK36" s="364"/>
      <c r="AL36" s="358"/>
      <c r="AM36" s="359" t="str">
        <f t="shared" si="5"/>
        <v/>
      </c>
      <c r="AN36" s="360" t="s">
        <v>506</v>
      </c>
      <c r="AO36" s="360">
        <f t="shared" si="6"/>
        <v>0</v>
      </c>
      <c r="AP36" s="360">
        <f t="shared" si="7"/>
        <v>0</v>
      </c>
      <c r="AQ36" s="360">
        <f t="shared" si="8"/>
        <v>0</v>
      </c>
      <c r="AR36" s="361">
        <f t="shared" si="9"/>
        <v>0</v>
      </c>
      <c r="BU36" s="135"/>
      <c r="BV36" s="135"/>
      <c r="BW36" s="112"/>
      <c r="BX36" s="135"/>
      <c r="BY36" s="135"/>
      <c r="BZ36" s="135"/>
    </row>
    <row r="37" spans="1:78" ht="15.95" customHeight="1" x14ac:dyDescent="0.25">
      <c r="A37" s="72" t="s">
        <v>141</v>
      </c>
      <c r="B37" s="543">
        <f>[3]Dashboard!$L$18</f>
        <v>3.06</v>
      </c>
      <c r="D37" s="70"/>
      <c r="E37" s="440"/>
      <c r="F37" s="70"/>
      <c r="G37" s="440"/>
      <c r="I37" s="107" t="s">
        <v>24</v>
      </c>
      <c r="J37" s="600">
        <f>'[1]EP IS Inputs'!$D37</f>
        <v>760905.74</v>
      </c>
      <c r="K37" s="600">
        <f>'[1]EP IS Inputs'!$E37</f>
        <v>0</v>
      </c>
      <c r="L37" s="435"/>
      <c r="M37" s="435"/>
      <c r="N37" s="618">
        <f>'[1]EP IS Inputs'!$F37</f>
        <v>305904.5</v>
      </c>
      <c r="O37" s="140">
        <f>+J37/E24</f>
        <v>1.3311784285951946E-2</v>
      </c>
      <c r="V37" s="362"/>
      <c r="W37" s="355"/>
      <c r="X37" s="356"/>
      <c r="Y37" s="357"/>
      <c r="Z37" s="358"/>
      <c r="AA37" s="359" t="str">
        <f t="shared" si="0"/>
        <v/>
      </c>
      <c r="AB37" s="360" t="s">
        <v>506</v>
      </c>
      <c r="AC37" s="360">
        <f t="shared" si="1"/>
        <v>0</v>
      </c>
      <c r="AD37" s="360">
        <f t="shared" si="2"/>
        <v>0</v>
      </c>
      <c r="AE37" s="360">
        <f t="shared" si="3"/>
        <v>0</v>
      </c>
      <c r="AF37" s="361">
        <f t="shared" si="4"/>
        <v>0</v>
      </c>
      <c r="AG37" s="133"/>
      <c r="AH37" s="362"/>
      <c r="AI37" s="128"/>
      <c r="AJ37" s="363"/>
      <c r="AK37" s="364"/>
      <c r="AL37" s="358"/>
      <c r="AM37" s="359" t="str">
        <f t="shared" si="5"/>
        <v/>
      </c>
      <c r="AN37" s="360" t="s">
        <v>506</v>
      </c>
      <c r="AO37" s="360">
        <f t="shared" si="6"/>
        <v>0</v>
      </c>
      <c r="AP37" s="360">
        <f t="shared" si="7"/>
        <v>0</v>
      </c>
      <c r="AQ37" s="360">
        <f t="shared" si="8"/>
        <v>0</v>
      </c>
      <c r="AR37" s="361">
        <f t="shared" si="9"/>
        <v>0</v>
      </c>
      <c r="BU37" s="135"/>
      <c r="BV37" s="135"/>
      <c r="BW37" s="112"/>
      <c r="BX37" s="135"/>
      <c r="BY37" s="135"/>
      <c r="BZ37" s="135"/>
    </row>
    <row r="38" spans="1:78" ht="15.95" customHeight="1" x14ac:dyDescent="0.25">
      <c r="A38" s="72" t="s">
        <v>143</v>
      </c>
      <c r="B38" s="543">
        <f>[3]Dashboard!$L$19</f>
        <v>4.08</v>
      </c>
      <c r="D38" s="97" t="s">
        <v>252</v>
      </c>
      <c r="E38" s="510">
        <f>ROUND(E36+E22, 0)</f>
        <v>56105077</v>
      </c>
      <c r="F38" s="97" t="s">
        <v>253</v>
      </c>
      <c r="G38" s="510">
        <f>ROUND(G36+G27, 0)</f>
        <v>62048245</v>
      </c>
      <c r="H38" s="444"/>
      <c r="I38" s="107" t="s">
        <v>25</v>
      </c>
      <c r="J38" s="600">
        <f>'[1]EP IS Inputs'!$D38</f>
        <v>422072.98</v>
      </c>
      <c r="K38" s="600">
        <f>'[1]EP IS Inputs'!$E38</f>
        <v>0</v>
      </c>
      <c r="L38" s="435"/>
      <c r="M38" s="435"/>
      <c r="N38" s="605">
        <f>'[1]EP IS Inputs'!$F38</f>
        <v>0</v>
      </c>
      <c r="O38" s="28">
        <f>+J38/J14</f>
        <v>4.8514393762216938E-2</v>
      </c>
      <c r="V38" s="362"/>
      <c r="W38" s="355"/>
      <c r="X38" s="356"/>
      <c r="Y38" s="357"/>
      <c r="Z38" s="358"/>
      <c r="AA38" s="359" t="str">
        <f t="shared" si="0"/>
        <v/>
      </c>
      <c r="AB38" s="360" t="s">
        <v>506</v>
      </c>
      <c r="AC38" s="360">
        <f t="shared" si="1"/>
        <v>0</v>
      </c>
      <c r="AD38" s="360">
        <f t="shared" si="2"/>
        <v>0</v>
      </c>
      <c r="AE38" s="360">
        <f t="shared" si="3"/>
        <v>0</v>
      </c>
      <c r="AF38" s="361">
        <f t="shared" si="4"/>
        <v>0</v>
      </c>
      <c r="AG38" s="133"/>
      <c r="AH38" s="362"/>
      <c r="AI38" s="128"/>
      <c r="AJ38" s="363"/>
      <c r="AK38" s="364"/>
      <c r="AL38" s="358"/>
      <c r="AM38" s="359" t="str">
        <f t="shared" si="5"/>
        <v/>
      </c>
      <c r="AN38" s="360" t="s">
        <v>506</v>
      </c>
      <c r="AO38" s="360">
        <f t="shared" si="6"/>
        <v>0</v>
      </c>
      <c r="AP38" s="360">
        <f t="shared" si="7"/>
        <v>0</v>
      </c>
      <c r="AQ38" s="360">
        <f t="shared" si="8"/>
        <v>0</v>
      </c>
      <c r="AR38" s="361">
        <f t="shared" si="9"/>
        <v>0</v>
      </c>
      <c r="BU38" s="135"/>
      <c r="BV38" s="135"/>
      <c r="BW38" s="112"/>
      <c r="BX38" s="135"/>
      <c r="BY38" s="135"/>
      <c r="BZ38" s="135"/>
    </row>
    <row r="39" spans="1:78" ht="15.95" customHeight="1" x14ac:dyDescent="0.25">
      <c r="A39" s="72" t="s">
        <v>170</v>
      </c>
      <c r="B39" s="493">
        <v>100</v>
      </c>
      <c r="D39" s="70"/>
      <c r="E39" s="14"/>
      <c r="G39" s="15"/>
      <c r="I39" s="107" t="s">
        <v>26</v>
      </c>
      <c r="J39" s="600">
        <f>'[1]EP IS Inputs'!$D39</f>
        <v>209259.36</v>
      </c>
      <c r="K39" s="600">
        <f>'[1]EP IS Inputs'!$E39</f>
        <v>0</v>
      </c>
      <c r="L39" s="435"/>
      <c r="M39" s="435"/>
      <c r="N39" s="605">
        <f>'[1]EP IS Inputs'!$F39</f>
        <v>23844.4955005183</v>
      </c>
      <c r="V39" s="362"/>
      <c r="W39" s="355"/>
      <c r="X39" s="356"/>
      <c r="Y39" s="357"/>
      <c r="Z39" s="358"/>
      <c r="AA39" s="359" t="str">
        <f t="shared" si="0"/>
        <v/>
      </c>
      <c r="AB39" s="360" t="s">
        <v>506</v>
      </c>
      <c r="AC39" s="360">
        <f t="shared" si="1"/>
        <v>0</v>
      </c>
      <c r="AD39" s="360">
        <f t="shared" si="2"/>
        <v>0</v>
      </c>
      <c r="AE39" s="360">
        <f t="shared" si="3"/>
        <v>0</v>
      </c>
      <c r="AF39" s="361">
        <f t="shared" si="4"/>
        <v>0</v>
      </c>
      <c r="AG39" s="133"/>
      <c r="AH39" s="362"/>
      <c r="AI39" s="128"/>
      <c r="AJ39" s="363"/>
      <c r="AK39" s="364"/>
      <c r="AL39" s="358"/>
      <c r="AM39" s="359" t="str">
        <f t="shared" si="5"/>
        <v/>
      </c>
      <c r="AN39" s="360" t="s">
        <v>506</v>
      </c>
      <c r="AO39" s="360">
        <f t="shared" si="6"/>
        <v>0</v>
      </c>
      <c r="AP39" s="360">
        <f t="shared" si="7"/>
        <v>0</v>
      </c>
      <c r="AQ39" s="360">
        <f t="shared" si="8"/>
        <v>0</v>
      </c>
      <c r="AR39" s="361">
        <f t="shared" si="9"/>
        <v>0</v>
      </c>
      <c r="BU39" s="135"/>
      <c r="BV39" s="135"/>
      <c r="BW39" s="112"/>
      <c r="BX39" s="135"/>
      <c r="BY39" s="135"/>
      <c r="BZ39" s="135"/>
    </row>
    <row r="40" spans="1:78" ht="15.95" customHeight="1" x14ac:dyDescent="0.25">
      <c r="A40" s="72" t="s">
        <v>138</v>
      </c>
      <c r="B40" s="493">
        <v>0</v>
      </c>
      <c r="D40" s="632" t="str">
        <f>IF(E38=G38, "Balanced", "Does Not Balance - Assets should equal Liabilities plus Equity")</f>
        <v>Does Not Balance - Assets should equal Liabilities plus Equity</v>
      </c>
      <c r="E40" s="633"/>
      <c r="F40" s="633"/>
      <c r="G40" s="634"/>
      <c r="I40" s="107" t="s">
        <v>455</v>
      </c>
      <c r="J40" s="600">
        <f>'[1]EP IS Inputs'!$D40</f>
        <v>106085.53</v>
      </c>
      <c r="K40" s="600">
        <f>'[1]EP IS Inputs'!$E40</f>
        <v>0</v>
      </c>
      <c r="L40" s="435"/>
      <c r="M40" s="435"/>
      <c r="N40" s="605">
        <f>'[1]EP IS Inputs'!$F40</f>
        <v>9877.3048577836089</v>
      </c>
      <c r="V40" s="362"/>
      <c r="W40" s="355"/>
      <c r="X40" s="356"/>
      <c r="Y40" s="357"/>
      <c r="Z40" s="358"/>
      <c r="AA40" s="359" t="str">
        <f t="shared" si="0"/>
        <v/>
      </c>
      <c r="AB40" s="360" t="s">
        <v>506</v>
      </c>
      <c r="AC40" s="360">
        <f t="shared" si="1"/>
        <v>0</v>
      </c>
      <c r="AD40" s="360">
        <f t="shared" si="2"/>
        <v>0</v>
      </c>
      <c r="AE40" s="360">
        <f t="shared" si="3"/>
        <v>0</v>
      </c>
      <c r="AF40" s="361">
        <f t="shared" si="4"/>
        <v>0</v>
      </c>
      <c r="AG40" s="133"/>
      <c r="AH40" s="362"/>
      <c r="AI40" s="128"/>
      <c r="AJ40" s="363"/>
      <c r="AK40" s="364"/>
      <c r="AL40" s="358"/>
      <c r="AM40" s="359" t="str">
        <f t="shared" si="5"/>
        <v/>
      </c>
      <c r="AN40" s="360" t="s">
        <v>506</v>
      </c>
      <c r="AO40" s="360">
        <f t="shared" si="6"/>
        <v>0</v>
      </c>
      <c r="AP40" s="360">
        <f t="shared" si="7"/>
        <v>0</v>
      </c>
      <c r="AQ40" s="360">
        <f t="shared" si="8"/>
        <v>0</v>
      </c>
      <c r="AR40" s="361">
        <f t="shared" si="9"/>
        <v>0</v>
      </c>
      <c r="BU40" s="135"/>
      <c r="BV40" s="135"/>
      <c r="BW40" s="112"/>
      <c r="BX40" s="135"/>
      <c r="BY40" s="135"/>
      <c r="BZ40" s="135"/>
    </row>
    <row r="41" spans="1:78" ht="15.95" customHeight="1" x14ac:dyDescent="0.25">
      <c r="A41" s="72" t="s">
        <v>140</v>
      </c>
      <c r="B41" s="493">
        <f>[3]Dashboard!$C$54</f>
        <v>600</v>
      </c>
      <c r="I41" s="76" t="s">
        <v>454</v>
      </c>
      <c r="J41" s="600">
        <f>'[1]EP IS Inputs'!$D41</f>
        <v>16404.98</v>
      </c>
      <c r="K41" s="600">
        <f>'[1]EP IS Inputs'!$E41</f>
        <v>0</v>
      </c>
      <c r="L41" s="435"/>
      <c r="M41" s="435"/>
      <c r="N41" s="605">
        <f>'[1]EP IS Inputs'!$F41</f>
        <v>0</v>
      </c>
      <c r="V41" s="362"/>
      <c r="W41" s="355"/>
      <c r="X41" s="356"/>
      <c r="Y41" s="357"/>
      <c r="Z41" s="358"/>
      <c r="AA41" s="359" t="str">
        <f t="shared" si="0"/>
        <v/>
      </c>
      <c r="AB41" s="360" t="s">
        <v>506</v>
      </c>
      <c r="AC41" s="360">
        <f t="shared" si="1"/>
        <v>0</v>
      </c>
      <c r="AD41" s="360">
        <f t="shared" si="2"/>
        <v>0</v>
      </c>
      <c r="AE41" s="360">
        <f t="shared" si="3"/>
        <v>0</v>
      </c>
      <c r="AF41" s="361">
        <f t="shared" si="4"/>
        <v>0</v>
      </c>
      <c r="AG41" s="133"/>
      <c r="AH41" s="362"/>
      <c r="AI41" s="128"/>
      <c r="AJ41" s="363"/>
      <c r="AK41" s="364"/>
      <c r="AL41" s="358"/>
      <c r="AM41" s="359" t="str">
        <f t="shared" si="5"/>
        <v/>
      </c>
      <c r="AN41" s="360" t="s">
        <v>506</v>
      </c>
      <c r="AO41" s="360">
        <f t="shared" si="6"/>
        <v>0</v>
      </c>
      <c r="AP41" s="360">
        <f t="shared" si="7"/>
        <v>0</v>
      </c>
      <c r="AQ41" s="360">
        <f t="shared" si="8"/>
        <v>0</v>
      </c>
      <c r="AR41" s="361">
        <f t="shared" si="9"/>
        <v>0</v>
      </c>
      <c r="BU41" s="135"/>
      <c r="BV41" s="135"/>
      <c r="BW41" s="112"/>
      <c r="BX41" s="135"/>
      <c r="BY41" s="135"/>
      <c r="BZ41" s="135"/>
    </row>
    <row r="42" spans="1:78" ht="15.95" customHeight="1" thickBot="1" x14ac:dyDescent="0.3">
      <c r="A42" s="72" t="s">
        <v>142</v>
      </c>
      <c r="B42" s="493">
        <f>[3]Dashboard!$D$54</f>
        <v>1600</v>
      </c>
      <c r="F42" s="4" t="s">
        <v>351</v>
      </c>
      <c r="I42" s="108" t="s">
        <v>218</v>
      </c>
      <c r="J42" s="601">
        <f>'[1]EP IS Inputs'!$D42</f>
        <v>2264853.3600000003</v>
      </c>
      <c r="K42" s="601">
        <f>'[1]EP IS Inputs'!$E42</f>
        <v>-94815.29</v>
      </c>
      <c r="L42" s="446"/>
      <c r="M42" s="446"/>
      <c r="N42" s="618">
        <f>'[1]EP IS Inputs'!$F42</f>
        <v>219491.93812269953</v>
      </c>
      <c r="O42" s="4" t="s">
        <v>327</v>
      </c>
      <c r="V42" s="362"/>
      <c r="W42" s="355"/>
      <c r="X42" s="356"/>
      <c r="Y42" s="357"/>
      <c r="Z42" s="358"/>
      <c r="AA42" s="359" t="str">
        <f t="shared" si="0"/>
        <v/>
      </c>
      <c r="AB42" s="360" t="s">
        <v>506</v>
      </c>
      <c r="AC42" s="360">
        <f t="shared" si="1"/>
        <v>0</v>
      </c>
      <c r="AD42" s="360">
        <f t="shared" si="2"/>
        <v>0</v>
      </c>
      <c r="AE42" s="360">
        <f t="shared" si="3"/>
        <v>0</v>
      </c>
      <c r="AF42" s="361">
        <f t="shared" si="4"/>
        <v>0</v>
      </c>
      <c r="AG42" s="133"/>
      <c r="AH42" s="362"/>
      <c r="AI42" s="128"/>
      <c r="AJ42" s="363"/>
      <c r="AK42" s="364"/>
      <c r="AL42" s="358"/>
      <c r="AM42" s="359" t="str">
        <f t="shared" si="5"/>
        <v/>
      </c>
      <c r="AN42" s="360" t="s">
        <v>506</v>
      </c>
      <c r="AO42" s="360">
        <f t="shared" si="6"/>
        <v>0</v>
      </c>
      <c r="AP42" s="360">
        <f t="shared" si="7"/>
        <v>0</v>
      </c>
      <c r="AQ42" s="360">
        <f t="shared" si="8"/>
        <v>0</v>
      </c>
      <c r="AR42" s="361">
        <f t="shared" si="9"/>
        <v>0</v>
      </c>
      <c r="BU42" s="135"/>
      <c r="BV42" s="135"/>
      <c r="BW42" s="112"/>
      <c r="BX42" s="135"/>
      <c r="BY42" s="135"/>
      <c r="BZ42" s="135"/>
    </row>
    <row r="43" spans="1:78" ht="15.95" customHeight="1" x14ac:dyDescent="0.25">
      <c r="A43" s="73" t="s">
        <v>171</v>
      </c>
      <c r="B43" s="544">
        <f>B42+1</f>
        <v>1601</v>
      </c>
      <c r="F43" s="447">
        <f>+E38-G38</f>
        <v>-5943168</v>
      </c>
      <c r="G43" s="598">
        <f>'[1]BS Inputs'!$E$73</f>
        <v>-5943168.8699999973</v>
      </c>
      <c r="I43" s="76" t="s">
        <v>27</v>
      </c>
      <c r="J43" s="13">
        <f>SUM(J17:J42)</f>
        <v>9828768.5100000016</v>
      </c>
      <c r="K43" s="14">
        <f>SUM(K17:K42)</f>
        <v>-5895.8496400000004</v>
      </c>
      <c r="L43" s="143"/>
      <c r="M43" s="143"/>
      <c r="N43" s="15">
        <f>SUM(N17:N42)</f>
        <v>812207.84975586797</v>
      </c>
      <c r="O43" s="141">
        <f>+J43/12/B14</f>
        <v>42.498004591916157</v>
      </c>
      <c r="V43" s="362"/>
      <c r="W43" s="355"/>
      <c r="X43" s="356"/>
      <c r="Y43" s="357"/>
      <c r="Z43" s="358"/>
      <c r="AA43" s="359" t="str">
        <f t="shared" si="0"/>
        <v/>
      </c>
      <c r="AB43" s="360" t="s">
        <v>506</v>
      </c>
      <c r="AC43" s="360">
        <f t="shared" si="1"/>
        <v>0</v>
      </c>
      <c r="AD43" s="360">
        <f t="shared" si="2"/>
        <v>0</v>
      </c>
      <c r="AE43" s="360">
        <f t="shared" si="3"/>
        <v>0</v>
      </c>
      <c r="AF43" s="361">
        <f t="shared" si="4"/>
        <v>0</v>
      </c>
      <c r="AG43" s="133"/>
      <c r="AH43" s="362"/>
      <c r="AI43" s="128"/>
      <c r="AJ43" s="363"/>
      <c r="AK43" s="364"/>
      <c r="AL43" s="358"/>
      <c r="AM43" s="359" t="str">
        <f t="shared" si="5"/>
        <v/>
      </c>
      <c r="AN43" s="360" t="s">
        <v>506</v>
      </c>
      <c r="AO43" s="360">
        <f t="shared" si="6"/>
        <v>0</v>
      </c>
      <c r="AP43" s="360">
        <f t="shared" si="7"/>
        <v>0</v>
      </c>
      <c r="AQ43" s="360">
        <f t="shared" si="8"/>
        <v>0</v>
      </c>
      <c r="AR43" s="361">
        <f t="shared" si="9"/>
        <v>0</v>
      </c>
      <c r="BU43" s="135"/>
      <c r="BV43" s="135"/>
      <c r="BW43" s="112"/>
      <c r="BX43" s="135"/>
      <c r="BY43" s="135"/>
      <c r="BZ43" s="135"/>
    </row>
    <row r="44" spans="1:78" ht="15.95" customHeight="1" x14ac:dyDescent="0.25">
      <c r="A44" s="628" t="s">
        <v>341</v>
      </c>
      <c r="B44" s="629"/>
      <c r="D44" s="630" t="s">
        <v>348</v>
      </c>
      <c r="E44" s="631"/>
      <c r="F44" s="448"/>
      <c r="G44" s="598">
        <f>G43-F43</f>
        <v>-0.86999999731779099</v>
      </c>
      <c r="I44" s="76"/>
      <c r="J44" s="70"/>
      <c r="K44" s="81"/>
      <c r="L44" s="436"/>
      <c r="M44" s="436"/>
      <c r="N44" s="449"/>
      <c r="V44" s="362"/>
      <c r="W44" s="355"/>
      <c r="X44" s="356"/>
      <c r="Y44" s="357"/>
      <c r="Z44" s="358"/>
      <c r="AA44" s="359" t="str">
        <f t="shared" si="0"/>
        <v/>
      </c>
      <c r="AB44" s="360" t="s">
        <v>506</v>
      </c>
      <c r="AC44" s="360">
        <f t="shared" si="1"/>
        <v>0</v>
      </c>
      <c r="AD44" s="360">
        <f t="shared" si="2"/>
        <v>0</v>
      </c>
      <c r="AE44" s="360">
        <f t="shared" si="3"/>
        <v>0</v>
      </c>
      <c r="AF44" s="361">
        <f t="shared" si="4"/>
        <v>0</v>
      </c>
      <c r="AG44" s="133"/>
      <c r="AH44" s="362"/>
      <c r="AI44" s="128"/>
      <c r="AJ44" s="363"/>
      <c r="AK44" s="364"/>
      <c r="AL44" s="358"/>
      <c r="AM44" s="359" t="str">
        <f t="shared" si="5"/>
        <v/>
      </c>
      <c r="AN44" s="360" t="s">
        <v>506</v>
      </c>
      <c r="AO44" s="360">
        <f t="shared" si="6"/>
        <v>0</v>
      </c>
      <c r="AP44" s="360">
        <f t="shared" si="7"/>
        <v>0</v>
      </c>
      <c r="AQ44" s="360">
        <f t="shared" si="8"/>
        <v>0</v>
      </c>
      <c r="AR44" s="361">
        <f t="shared" si="9"/>
        <v>0</v>
      </c>
      <c r="BU44" s="135"/>
      <c r="BV44" s="135"/>
      <c r="BW44" s="112"/>
      <c r="BX44" s="135"/>
      <c r="BY44" s="135"/>
      <c r="BZ44" s="135"/>
    </row>
    <row r="45" spans="1:78" ht="15.95" customHeight="1" x14ac:dyDescent="0.25">
      <c r="A45" s="134" t="s">
        <v>322</v>
      </c>
      <c r="B45" s="542">
        <f ca="1">B26*(1+PFIS!N10)</f>
        <v>43.729234232041868</v>
      </c>
      <c r="D45" s="70" t="str">
        <f>D24</f>
        <v>Utility Plant</v>
      </c>
      <c r="E45" s="552">
        <f>[4]Summary!$C$22</f>
        <v>56799994.470000029</v>
      </c>
      <c r="F45" s="440"/>
      <c r="I45" s="76" t="s">
        <v>435</v>
      </c>
      <c r="J45" s="450">
        <f>J14-J43</f>
        <v>-1128814.8000000045</v>
      </c>
      <c r="L45" s="272"/>
      <c r="M45" s="272"/>
      <c r="N45" s="440"/>
      <c r="R45" s="81"/>
      <c r="V45" s="362"/>
      <c r="W45" s="355"/>
      <c r="X45" s="356"/>
      <c r="Y45" s="357"/>
      <c r="Z45" s="358"/>
      <c r="AA45" s="359" t="str">
        <f t="shared" si="0"/>
        <v/>
      </c>
      <c r="AB45" s="360" t="s">
        <v>506</v>
      </c>
      <c r="AC45" s="360">
        <f t="shared" si="1"/>
        <v>0</v>
      </c>
      <c r="AD45" s="360">
        <f t="shared" si="2"/>
        <v>0</v>
      </c>
      <c r="AE45" s="360">
        <f t="shared" si="3"/>
        <v>0</v>
      </c>
      <c r="AF45" s="361">
        <f t="shared" si="4"/>
        <v>0</v>
      </c>
      <c r="AG45" s="133"/>
      <c r="AH45" s="362"/>
      <c r="AI45" s="128"/>
      <c r="AJ45" s="363"/>
      <c r="AK45" s="364"/>
      <c r="AL45" s="358"/>
      <c r="AM45" s="359" t="str">
        <f t="shared" si="5"/>
        <v/>
      </c>
      <c r="AN45" s="360" t="s">
        <v>506</v>
      </c>
      <c r="AO45" s="360">
        <f t="shared" si="6"/>
        <v>0</v>
      </c>
      <c r="AP45" s="360">
        <f t="shared" si="7"/>
        <v>0</v>
      </c>
      <c r="AQ45" s="360">
        <f t="shared" si="8"/>
        <v>0</v>
      </c>
      <c r="AR45" s="361">
        <f t="shared" si="9"/>
        <v>0</v>
      </c>
      <c r="BU45" s="135"/>
      <c r="BV45" s="135"/>
      <c r="BW45" s="112"/>
      <c r="BX45" s="135"/>
      <c r="BY45" s="135"/>
      <c r="BZ45" s="135"/>
    </row>
    <row r="46" spans="1:78" ht="15.95" customHeight="1" x14ac:dyDescent="0.25">
      <c r="A46" s="72" t="s">
        <v>318</v>
      </c>
      <c r="B46" s="545">
        <f>B35</f>
        <v>19.68</v>
      </c>
      <c r="D46" s="70" t="str">
        <f>D26</f>
        <v xml:space="preserve">    Accumulated Depreciation</v>
      </c>
      <c r="E46" s="552">
        <f>-[4]Summary!$D$22</f>
        <v>-23399504.899999995</v>
      </c>
      <c r="F46" s="440"/>
      <c r="I46" s="76" t="s">
        <v>28</v>
      </c>
      <c r="J46" s="602">
        <f>'[1]EP IS Inputs'!$D$45</f>
        <v>187619.55</v>
      </c>
      <c r="K46" s="600">
        <f>'[1]EP IS Inputs'!$E45</f>
        <v>0</v>
      </c>
      <c r="L46" s="435"/>
      <c r="M46" s="435"/>
      <c r="N46" s="553">
        <f>'[1]EP IS Inputs'!$F45</f>
        <v>0</v>
      </c>
      <c r="V46" s="362"/>
      <c r="W46" s="355"/>
      <c r="X46" s="356"/>
      <c r="Y46" s="357"/>
      <c r="Z46" s="358"/>
      <c r="AA46" s="359" t="str">
        <f t="shared" si="0"/>
        <v/>
      </c>
      <c r="AB46" s="360" t="s">
        <v>506</v>
      </c>
      <c r="AC46" s="360">
        <f t="shared" si="1"/>
        <v>0</v>
      </c>
      <c r="AD46" s="360">
        <f t="shared" si="2"/>
        <v>0</v>
      </c>
      <c r="AE46" s="360">
        <f t="shared" si="3"/>
        <v>0</v>
      </c>
      <c r="AF46" s="361">
        <f t="shared" si="4"/>
        <v>0</v>
      </c>
      <c r="AG46" s="133"/>
      <c r="AH46" s="362"/>
      <c r="AI46" s="128"/>
      <c r="AJ46" s="363"/>
      <c r="AK46" s="364"/>
      <c r="AL46" s="358"/>
      <c r="AM46" s="359" t="str">
        <f t="shared" si="5"/>
        <v/>
      </c>
      <c r="AN46" s="360" t="s">
        <v>506</v>
      </c>
      <c r="AO46" s="360">
        <f t="shared" si="6"/>
        <v>0</v>
      </c>
      <c r="AP46" s="360">
        <f t="shared" si="7"/>
        <v>0</v>
      </c>
      <c r="AQ46" s="360">
        <f t="shared" si="8"/>
        <v>0</v>
      </c>
      <c r="AR46" s="361">
        <f t="shared" si="9"/>
        <v>0</v>
      </c>
      <c r="BU46" s="135"/>
      <c r="BV46" s="135"/>
      <c r="BW46" s="112"/>
      <c r="BX46" s="135"/>
      <c r="BY46" s="135"/>
      <c r="BZ46" s="135"/>
    </row>
    <row r="47" spans="1:78" ht="15.95" customHeight="1" x14ac:dyDescent="0.25">
      <c r="A47" s="72" t="s">
        <v>319</v>
      </c>
      <c r="B47" s="414"/>
      <c r="D47" s="70" t="s">
        <v>312</v>
      </c>
      <c r="E47" s="505">
        <f>SUM(E45:E46)</f>
        <v>33400489.570000034</v>
      </c>
      <c r="F47" s="440"/>
      <c r="I47" s="76" t="s">
        <v>201</v>
      </c>
      <c r="J47" s="602">
        <f>'[1]EP IS Inputs'!$D$46</f>
        <v>-407505</v>
      </c>
      <c r="K47" s="600">
        <f>'[1]EP IS Inputs'!$E46</f>
        <v>0</v>
      </c>
      <c r="L47" s="435"/>
      <c r="M47" s="435"/>
      <c r="N47" s="553">
        <f>'[1]EP IS Inputs'!$F46</f>
        <v>0</v>
      </c>
      <c r="R47" s="81"/>
      <c r="V47" s="362"/>
      <c r="W47" s="355"/>
      <c r="X47" s="356"/>
      <c r="Y47" s="357"/>
      <c r="Z47" s="358"/>
      <c r="AA47" s="359" t="str">
        <f t="shared" si="0"/>
        <v/>
      </c>
      <c r="AB47" s="360" t="s">
        <v>506</v>
      </c>
      <c r="AC47" s="360">
        <f t="shared" si="1"/>
        <v>0</v>
      </c>
      <c r="AD47" s="360">
        <f t="shared" si="2"/>
        <v>0</v>
      </c>
      <c r="AE47" s="360">
        <f t="shared" si="3"/>
        <v>0</v>
      </c>
      <c r="AF47" s="361">
        <f t="shared" si="4"/>
        <v>0</v>
      </c>
      <c r="AG47" s="133"/>
      <c r="AH47" s="362"/>
      <c r="AI47" s="128"/>
      <c r="AJ47" s="363"/>
      <c r="AK47" s="364"/>
      <c r="AL47" s="358"/>
      <c r="AM47" s="359" t="str">
        <f t="shared" si="5"/>
        <v/>
      </c>
      <c r="AN47" s="360" t="s">
        <v>506</v>
      </c>
      <c r="AO47" s="360">
        <f t="shared" si="6"/>
        <v>0</v>
      </c>
      <c r="AP47" s="360">
        <f t="shared" si="7"/>
        <v>0</v>
      </c>
      <c r="AQ47" s="360">
        <f t="shared" si="8"/>
        <v>0</v>
      </c>
      <c r="AR47" s="361">
        <f t="shared" si="9"/>
        <v>0</v>
      </c>
      <c r="BU47" s="135"/>
      <c r="BV47" s="135"/>
      <c r="BW47" s="112"/>
      <c r="BX47" s="135"/>
      <c r="BY47" s="135"/>
      <c r="BZ47" s="135"/>
    </row>
    <row r="48" spans="1:78" ht="15.95" customHeight="1" thickBot="1" x14ac:dyDescent="0.3">
      <c r="A48" s="72" t="s">
        <v>319</v>
      </c>
      <c r="B48" s="414"/>
      <c r="D48" s="70"/>
      <c r="F48" s="440"/>
      <c r="I48" s="76" t="s">
        <v>230</v>
      </c>
      <c r="J48" s="83">
        <f>+J43+J46+J47</f>
        <v>9608883.0600000024</v>
      </c>
      <c r="L48" s="272"/>
      <c r="M48" s="272"/>
      <c r="N48" s="440"/>
      <c r="V48" s="362"/>
      <c r="W48" s="355"/>
      <c r="X48" s="356"/>
      <c r="Y48" s="357"/>
      <c r="Z48" s="358"/>
      <c r="AA48" s="359" t="str">
        <f t="shared" si="0"/>
        <v/>
      </c>
      <c r="AB48" s="360" t="s">
        <v>506</v>
      </c>
      <c r="AC48" s="360">
        <f t="shared" si="1"/>
        <v>0</v>
      </c>
      <c r="AD48" s="360">
        <f t="shared" si="2"/>
        <v>0</v>
      </c>
      <c r="AE48" s="360">
        <f t="shared" si="3"/>
        <v>0</v>
      </c>
      <c r="AF48" s="361">
        <f t="shared" si="4"/>
        <v>0</v>
      </c>
      <c r="AG48" s="133"/>
      <c r="AH48" s="362"/>
      <c r="AI48" s="128"/>
      <c r="AJ48" s="363"/>
      <c r="AK48" s="364"/>
      <c r="AL48" s="358"/>
      <c r="AM48" s="359" t="str">
        <f t="shared" si="5"/>
        <v/>
      </c>
      <c r="AN48" s="360" t="s">
        <v>506</v>
      </c>
      <c r="AO48" s="360">
        <f t="shared" si="6"/>
        <v>0</v>
      </c>
      <c r="AP48" s="360">
        <f t="shared" si="7"/>
        <v>0</v>
      </c>
      <c r="AQ48" s="360">
        <f t="shared" si="8"/>
        <v>0</v>
      </c>
      <c r="AR48" s="361">
        <f t="shared" si="9"/>
        <v>0</v>
      </c>
      <c r="BU48" s="135"/>
      <c r="BV48" s="135"/>
      <c r="BW48" s="112"/>
      <c r="BX48" s="135"/>
      <c r="BY48" s="135"/>
      <c r="BZ48" s="135"/>
    </row>
    <row r="49" spans="1:78" ht="15.95" customHeight="1" thickTop="1" x14ac:dyDescent="0.25">
      <c r="A49" s="72" t="s">
        <v>333</v>
      </c>
      <c r="B49" s="415" t="s">
        <v>457</v>
      </c>
      <c r="D49" s="97"/>
      <c r="E49" s="506">
        <f>(+E24+E26)-E47</f>
        <v>423924.89999996498</v>
      </c>
      <c r="F49" s="452" t="s">
        <v>337</v>
      </c>
      <c r="I49" s="76" t="s">
        <v>233</v>
      </c>
      <c r="J49" s="453">
        <f>+J14-J48</f>
        <v>-908929.35000000522</v>
      </c>
      <c r="N49" s="440"/>
      <c r="R49" s="81"/>
      <c r="V49" s="362"/>
      <c r="W49" s="355"/>
      <c r="X49" s="356"/>
      <c r="Y49" s="357"/>
      <c r="Z49" s="358"/>
      <c r="AA49" s="359" t="str">
        <f t="shared" si="0"/>
        <v/>
      </c>
      <c r="AB49" s="360" t="s">
        <v>506</v>
      </c>
      <c r="AC49" s="360">
        <f t="shared" si="1"/>
        <v>0</v>
      </c>
      <c r="AD49" s="360">
        <f t="shared" si="2"/>
        <v>0</v>
      </c>
      <c r="AE49" s="360">
        <f t="shared" si="3"/>
        <v>0</v>
      </c>
      <c r="AF49" s="361">
        <f t="shared" si="4"/>
        <v>0</v>
      </c>
      <c r="AG49" s="133"/>
      <c r="AH49" s="362"/>
      <c r="AI49" s="128"/>
      <c r="AJ49" s="363"/>
      <c r="AK49" s="364"/>
      <c r="AL49" s="358"/>
      <c r="AM49" s="359" t="str">
        <f t="shared" si="5"/>
        <v/>
      </c>
      <c r="AN49" s="360" t="s">
        <v>506</v>
      </c>
      <c r="AO49" s="360">
        <f t="shared" si="6"/>
        <v>0</v>
      </c>
      <c r="AP49" s="360">
        <f t="shared" si="7"/>
        <v>0</v>
      </c>
      <c r="AQ49" s="360">
        <f t="shared" si="8"/>
        <v>0</v>
      </c>
      <c r="AR49" s="361">
        <f t="shared" si="9"/>
        <v>0</v>
      </c>
      <c r="BU49" s="135"/>
      <c r="BV49" s="135"/>
      <c r="BW49" s="112"/>
      <c r="BX49" s="135"/>
      <c r="BY49" s="135"/>
      <c r="BZ49" s="135"/>
    </row>
    <row r="50" spans="1:78" ht="15.95" customHeight="1" x14ac:dyDescent="0.25">
      <c r="A50" s="72" t="s">
        <v>332</v>
      </c>
      <c r="B50" s="415" t="s">
        <v>457</v>
      </c>
      <c r="I50" s="76"/>
      <c r="J50" s="454"/>
      <c r="N50" s="440"/>
      <c r="V50" s="362"/>
      <c r="W50" s="355"/>
      <c r="X50" s="356"/>
      <c r="Y50" s="357"/>
      <c r="Z50" s="358"/>
      <c r="AA50" s="359" t="str">
        <f t="shared" si="0"/>
        <v/>
      </c>
      <c r="AB50" s="360" t="s">
        <v>506</v>
      </c>
      <c r="AC50" s="360">
        <f t="shared" si="1"/>
        <v>0</v>
      </c>
      <c r="AD50" s="360">
        <f t="shared" si="2"/>
        <v>0</v>
      </c>
      <c r="AE50" s="360">
        <f t="shared" si="3"/>
        <v>0</v>
      </c>
      <c r="AF50" s="361">
        <f t="shared" si="4"/>
        <v>0</v>
      </c>
      <c r="AG50" s="133"/>
      <c r="AH50" s="362"/>
      <c r="AI50" s="128"/>
      <c r="AJ50" s="363"/>
      <c r="AK50" s="364"/>
      <c r="AL50" s="358"/>
      <c r="AM50" s="359" t="str">
        <f t="shared" si="5"/>
        <v/>
      </c>
      <c r="AN50" s="360" t="s">
        <v>506</v>
      </c>
      <c r="AO50" s="360">
        <f t="shared" si="6"/>
        <v>0</v>
      </c>
      <c r="AP50" s="360">
        <f t="shared" si="7"/>
        <v>0</v>
      </c>
      <c r="AQ50" s="360">
        <f t="shared" si="8"/>
        <v>0</v>
      </c>
      <c r="AR50" s="361">
        <f t="shared" si="9"/>
        <v>0</v>
      </c>
      <c r="BU50" s="135"/>
      <c r="BV50" s="135"/>
      <c r="BW50" s="112"/>
      <c r="BX50" s="135"/>
      <c r="BY50" s="135"/>
      <c r="BZ50" s="135"/>
    </row>
    <row r="51" spans="1:78" x14ac:dyDescent="0.25">
      <c r="A51" s="73" t="s">
        <v>320</v>
      </c>
      <c r="B51" s="416"/>
      <c r="D51" s="630" t="s">
        <v>349</v>
      </c>
      <c r="E51" s="631"/>
      <c r="F51" s="448"/>
      <c r="I51" s="76"/>
      <c r="J51" s="101"/>
      <c r="N51" s="440"/>
      <c r="V51" s="362"/>
      <c r="W51" s="355"/>
      <c r="X51" s="356"/>
      <c r="Y51" s="357"/>
      <c r="Z51" s="358"/>
      <c r="AA51" s="359" t="str">
        <f t="shared" si="0"/>
        <v/>
      </c>
      <c r="AB51" s="360" t="s">
        <v>506</v>
      </c>
      <c r="AC51" s="360">
        <f t="shared" si="1"/>
        <v>0</v>
      </c>
      <c r="AD51" s="360">
        <f t="shared" si="2"/>
        <v>0</v>
      </c>
      <c r="AE51" s="360">
        <f t="shared" si="3"/>
        <v>0</v>
      </c>
      <c r="AF51" s="361">
        <f t="shared" si="4"/>
        <v>0</v>
      </c>
      <c r="AG51" s="133"/>
      <c r="AH51" s="362"/>
      <c r="AI51" s="128"/>
      <c r="AJ51" s="363"/>
      <c r="AK51" s="364"/>
      <c r="AL51" s="358"/>
      <c r="AM51" s="359" t="str">
        <f t="shared" si="5"/>
        <v/>
      </c>
      <c r="AN51" s="360" t="s">
        <v>506</v>
      </c>
      <c r="AO51" s="360">
        <f t="shared" si="6"/>
        <v>0</v>
      </c>
      <c r="AP51" s="360">
        <f t="shared" si="7"/>
        <v>0</v>
      </c>
      <c r="AQ51" s="360">
        <f t="shared" si="8"/>
        <v>0</v>
      </c>
      <c r="AR51" s="361">
        <f t="shared" si="9"/>
        <v>0</v>
      </c>
      <c r="BU51" s="135"/>
      <c r="BV51" s="135"/>
      <c r="BW51" s="112"/>
      <c r="BX51" s="135"/>
      <c r="BY51" s="135"/>
      <c r="BZ51" s="135"/>
    </row>
    <row r="52" spans="1:78" x14ac:dyDescent="0.25">
      <c r="D52" s="99" t="s">
        <v>257</v>
      </c>
      <c r="E52" s="552">
        <f>'[1]EP Asset Inputs'!$G$26</f>
        <v>-34815304.550000004</v>
      </c>
      <c r="F52" s="440"/>
      <c r="I52" s="78" t="s">
        <v>29</v>
      </c>
      <c r="J52" s="101"/>
      <c r="N52" s="440"/>
      <c r="V52" s="362"/>
      <c r="W52" s="355"/>
      <c r="X52" s="356"/>
      <c r="Y52" s="357"/>
      <c r="Z52" s="358"/>
      <c r="AA52" s="359" t="str">
        <f t="shared" si="0"/>
        <v/>
      </c>
      <c r="AB52" s="360" t="s">
        <v>506</v>
      </c>
      <c r="AC52" s="360">
        <f t="shared" si="1"/>
        <v>0</v>
      </c>
      <c r="AD52" s="360">
        <f t="shared" si="2"/>
        <v>0</v>
      </c>
      <c r="AE52" s="360">
        <f t="shared" si="3"/>
        <v>0</v>
      </c>
      <c r="AF52" s="361">
        <f t="shared" si="4"/>
        <v>0</v>
      </c>
      <c r="AG52" s="133"/>
      <c r="AH52" s="362"/>
      <c r="AI52" s="128"/>
      <c r="AJ52" s="363"/>
      <c r="AK52" s="364"/>
      <c r="AL52" s="358"/>
      <c r="AM52" s="359" t="str">
        <f t="shared" si="5"/>
        <v/>
      </c>
      <c r="AN52" s="360" t="s">
        <v>506</v>
      </c>
      <c r="AO52" s="360">
        <f t="shared" si="6"/>
        <v>0</v>
      </c>
      <c r="AP52" s="360">
        <f t="shared" si="7"/>
        <v>0</v>
      </c>
      <c r="AQ52" s="360">
        <f t="shared" si="8"/>
        <v>0</v>
      </c>
      <c r="AR52" s="361">
        <f t="shared" si="9"/>
        <v>0</v>
      </c>
      <c r="BU52" s="135"/>
      <c r="BV52" s="135"/>
      <c r="BW52" s="112"/>
      <c r="BX52" s="135"/>
      <c r="BY52" s="135"/>
      <c r="BZ52" s="135"/>
    </row>
    <row r="53" spans="1:78" x14ac:dyDescent="0.25">
      <c r="D53" s="99" t="s">
        <v>258</v>
      </c>
      <c r="E53" s="552">
        <f>-'[1]EP Asset Inputs'!$H$26</f>
        <v>14546329.069999998</v>
      </c>
      <c r="F53" s="440"/>
      <c r="I53" s="79" t="s">
        <v>87</v>
      </c>
      <c r="J53" s="507">
        <f>E24-ABS(E25)</f>
        <v>57160311.769999996</v>
      </c>
      <c r="K53" s="434"/>
      <c r="L53" s="455"/>
      <c r="M53" s="455"/>
      <c r="N53" s="451"/>
      <c r="V53" s="362"/>
      <c r="W53" s="355"/>
      <c r="X53" s="356"/>
      <c r="Y53" s="357"/>
      <c r="Z53" s="358"/>
      <c r="AA53" s="359" t="str">
        <f t="shared" si="0"/>
        <v/>
      </c>
      <c r="AB53" s="360" t="s">
        <v>506</v>
      </c>
      <c r="AC53" s="360">
        <f t="shared" si="1"/>
        <v>0</v>
      </c>
      <c r="AD53" s="360">
        <f t="shared" si="2"/>
        <v>0</v>
      </c>
      <c r="AE53" s="360">
        <f t="shared" si="3"/>
        <v>0</v>
      </c>
      <c r="AF53" s="361">
        <f t="shared" si="4"/>
        <v>0</v>
      </c>
      <c r="AG53" s="133"/>
      <c r="AH53" s="362"/>
      <c r="AI53" s="128"/>
      <c r="AJ53" s="363"/>
      <c r="AK53" s="364"/>
      <c r="AL53" s="358"/>
      <c r="AM53" s="359" t="str">
        <f t="shared" si="5"/>
        <v/>
      </c>
      <c r="AN53" s="360" t="s">
        <v>506</v>
      </c>
      <c r="AO53" s="360">
        <f t="shared" si="6"/>
        <v>0</v>
      </c>
      <c r="AP53" s="360">
        <f t="shared" si="7"/>
        <v>0</v>
      </c>
      <c r="AQ53" s="360">
        <f t="shared" si="8"/>
        <v>0</v>
      </c>
      <c r="AR53" s="361">
        <f t="shared" si="9"/>
        <v>0</v>
      </c>
      <c r="BU53" s="135"/>
      <c r="BV53" s="135"/>
      <c r="BW53" s="112"/>
      <c r="BX53" s="135"/>
      <c r="BY53" s="135"/>
      <c r="BZ53" s="135"/>
    </row>
    <row r="54" spans="1:78" x14ac:dyDescent="0.25">
      <c r="D54" s="70" t="s">
        <v>350</v>
      </c>
      <c r="E54" s="505">
        <f>SUM(E52:E53)</f>
        <v>-20268975.480000004</v>
      </c>
      <c r="F54" s="440"/>
      <c r="I54" s="80" t="s">
        <v>30</v>
      </c>
      <c r="J54" s="507">
        <f>-ABS(E26)</f>
        <v>-23335897.300000001</v>
      </c>
      <c r="K54" s="434"/>
      <c r="L54" s="455"/>
      <c r="M54" s="455"/>
      <c r="N54" s="451"/>
      <c r="V54" s="362"/>
      <c r="W54" s="355"/>
      <c r="X54" s="356"/>
      <c r="Y54" s="357"/>
      <c r="Z54" s="358"/>
      <c r="AA54" s="359" t="str">
        <f t="shared" si="0"/>
        <v/>
      </c>
      <c r="AB54" s="360" t="s">
        <v>506</v>
      </c>
      <c r="AC54" s="360">
        <f t="shared" si="1"/>
        <v>0</v>
      </c>
      <c r="AD54" s="360">
        <f t="shared" si="2"/>
        <v>0</v>
      </c>
      <c r="AE54" s="360">
        <f t="shared" si="3"/>
        <v>0</v>
      </c>
      <c r="AF54" s="361">
        <f t="shared" si="4"/>
        <v>0</v>
      </c>
      <c r="AG54" s="133"/>
      <c r="AH54" s="362"/>
      <c r="AI54" s="128"/>
      <c r="AJ54" s="363"/>
      <c r="AK54" s="364"/>
      <c r="AL54" s="358"/>
      <c r="AM54" s="359" t="str">
        <f t="shared" si="5"/>
        <v/>
      </c>
      <c r="AN54" s="360" t="s">
        <v>506</v>
      </c>
      <c r="AO54" s="360">
        <f t="shared" si="6"/>
        <v>0</v>
      </c>
      <c r="AP54" s="360">
        <f t="shared" si="7"/>
        <v>0</v>
      </c>
      <c r="AQ54" s="360">
        <f t="shared" si="8"/>
        <v>0</v>
      </c>
      <c r="AR54" s="361">
        <f t="shared" si="9"/>
        <v>0</v>
      </c>
      <c r="BU54" s="135"/>
      <c r="BV54" s="135"/>
      <c r="BW54" s="112"/>
      <c r="BX54" s="135"/>
      <c r="BY54" s="135"/>
      <c r="BZ54" s="135"/>
    </row>
    <row r="55" spans="1:78" x14ac:dyDescent="0.25">
      <c r="D55" s="70"/>
      <c r="F55" s="440"/>
      <c r="I55" s="80" t="s">
        <v>193</v>
      </c>
      <c r="J55" s="507">
        <f>(E31-ABS(E32))</f>
        <v>279918</v>
      </c>
      <c r="K55" s="434"/>
      <c r="L55" s="455"/>
      <c r="M55" s="455"/>
      <c r="N55" s="451"/>
      <c r="Q55" s="17"/>
      <c r="V55" s="362"/>
      <c r="W55" s="355"/>
      <c r="X55" s="356"/>
      <c r="Y55" s="357"/>
      <c r="Z55" s="358"/>
      <c r="AA55" s="359" t="str">
        <f t="shared" si="0"/>
        <v/>
      </c>
      <c r="AB55" s="360" t="s">
        <v>506</v>
      </c>
      <c r="AC55" s="360">
        <f t="shared" si="1"/>
        <v>0</v>
      </c>
      <c r="AD55" s="360">
        <f t="shared" si="2"/>
        <v>0</v>
      </c>
      <c r="AE55" s="360">
        <f t="shared" si="3"/>
        <v>0</v>
      </c>
      <c r="AF55" s="361">
        <f t="shared" si="4"/>
        <v>0</v>
      </c>
      <c r="AG55" s="133"/>
      <c r="AH55" s="362"/>
      <c r="AI55" s="128"/>
      <c r="AJ55" s="363"/>
      <c r="AK55" s="364"/>
      <c r="AL55" s="358"/>
      <c r="AM55" s="359" t="str">
        <f t="shared" si="5"/>
        <v/>
      </c>
      <c r="AN55" s="360" t="s">
        <v>506</v>
      </c>
      <c r="AO55" s="360">
        <f t="shared" si="6"/>
        <v>0</v>
      </c>
      <c r="AP55" s="360">
        <f t="shared" si="7"/>
        <v>0</v>
      </c>
      <c r="AQ55" s="360">
        <f t="shared" si="8"/>
        <v>0</v>
      </c>
      <c r="AR55" s="361">
        <f t="shared" si="9"/>
        <v>0</v>
      </c>
      <c r="BU55" s="135"/>
      <c r="BV55" s="135"/>
      <c r="BW55" s="112"/>
      <c r="BX55" s="135"/>
      <c r="BY55" s="135"/>
      <c r="BZ55" s="135"/>
    </row>
    <row r="56" spans="1:78" x14ac:dyDescent="0.25">
      <c r="D56" s="97"/>
      <c r="E56" s="506">
        <f>(+G22+G23)-E54</f>
        <v>40557146.560000002</v>
      </c>
      <c r="F56" s="452" t="s">
        <v>337</v>
      </c>
      <c r="I56" s="79" t="s">
        <v>232</v>
      </c>
      <c r="J56" s="507">
        <f>-ABS(G22)</f>
        <v>-34815819.549999997</v>
      </c>
      <c r="K56" s="434"/>
      <c r="L56" s="455"/>
      <c r="M56" s="455"/>
      <c r="N56" s="451"/>
      <c r="V56" s="362"/>
      <c r="W56" s="355"/>
      <c r="X56" s="356"/>
      <c r="Y56" s="357"/>
      <c r="Z56" s="358"/>
      <c r="AA56" s="359" t="str">
        <f t="shared" si="0"/>
        <v/>
      </c>
      <c r="AB56" s="360" t="s">
        <v>506</v>
      </c>
      <c r="AC56" s="360">
        <f t="shared" si="1"/>
        <v>0</v>
      </c>
      <c r="AD56" s="360">
        <f t="shared" si="2"/>
        <v>0</v>
      </c>
      <c r="AE56" s="360">
        <f t="shared" si="3"/>
        <v>0</v>
      </c>
      <c r="AF56" s="361">
        <f t="shared" si="4"/>
        <v>0</v>
      </c>
      <c r="AG56" s="133"/>
      <c r="AH56" s="362"/>
      <c r="AI56" s="128"/>
      <c r="AJ56" s="363"/>
      <c r="AK56" s="364"/>
      <c r="AL56" s="358"/>
      <c r="AM56" s="359" t="str">
        <f t="shared" si="5"/>
        <v/>
      </c>
      <c r="AN56" s="360" t="s">
        <v>506</v>
      </c>
      <c r="AO56" s="360">
        <f t="shared" si="6"/>
        <v>0</v>
      </c>
      <c r="AP56" s="360">
        <f t="shared" si="7"/>
        <v>0</v>
      </c>
      <c r="AQ56" s="360">
        <f t="shared" si="8"/>
        <v>0</v>
      </c>
      <c r="AR56" s="361">
        <f t="shared" si="9"/>
        <v>0</v>
      </c>
      <c r="BU56" s="135"/>
      <c r="BV56" s="135"/>
      <c r="BW56" s="112"/>
      <c r="BX56" s="135"/>
      <c r="BY56" s="135"/>
      <c r="BZ56" s="135"/>
    </row>
    <row r="57" spans="1:78" ht="16.5" thickBot="1" x14ac:dyDescent="0.3">
      <c r="I57" s="79" t="s">
        <v>31</v>
      </c>
      <c r="J57" s="508">
        <f>ABS(G23)</f>
        <v>14527648.470000001</v>
      </c>
      <c r="K57" s="445"/>
      <c r="L57" s="456"/>
      <c r="M57" s="456"/>
      <c r="N57" s="457"/>
      <c r="V57" s="362"/>
      <c r="W57" s="355"/>
      <c r="X57" s="356"/>
      <c r="Y57" s="357"/>
      <c r="Z57" s="358"/>
      <c r="AA57" s="359" t="str">
        <f t="shared" si="0"/>
        <v/>
      </c>
      <c r="AB57" s="360" t="s">
        <v>506</v>
      </c>
      <c r="AC57" s="360">
        <f t="shared" si="1"/>
        <v>0</v>
      </c>
      <c r="AD57" s="360">
        <f t="shared" si="2"/>
        <v>0</v>
      </c>
      <c r="AE57" s="360">
        <f t="shared" si="3"/>
        <v>0</v>
      </c>
      <c r="AF57" s="361">
        <f t="shared" si="4"/>
        <v>0</v>
      </c>
      <c r="AG57" s="133"/>
      <c r="AH57" s="362"/>
      <c r="AI57" s="128"/>
      <c r="AJ57" s="363"/>
      <c r="AK57" s="364"/>
      <c r="AL57" s="358"/>
      <c r="AM57" s="359" t="str">
        <f t="shared" si="5"/>
        <v/>
      </c>
      <c r="AN57" s="360" t="s">
        <v>506</v>
      </c>
      <c r="AO57" s="360">
        <f t="shared" si="6"/>
        <v>0</v>
      </c>
      <c r="AP57" s="360">
        <f t="shared" si="7"/>
        <v>0</v>
      </c>
      <c r="AQ57" s="360">
        <f t="shared" si="8"/>
        <v>0</v>
      </c>
      <c r="AR57" s="361">
        <f t="shared" si="9"/>
        <v>0</v>
      </c>
      <c r="AT57" s="120"/>
      <c r="BU57" s="135"/>
      <c r="BV57" s="135"/>
      <c r="BW57" s="112"/>
      <c r="BX57" s="135"/>
      <c r="BY57" s="135"/>
      <c r="BZ57" s="135"/>
    </row>
    <row r="58" spans="1:78" x14ac:dyDescent="0.25">
      <c r="I58" s="97" t="s">
        <v>227</v>
      </c>
      <c r="J58" s="16">
        <f>J53+J54+J55-ABS(J56)+ABS(J57)</f>
        <v>13816161.390000002</v>
      </c>
      <c r="K58" s="117">
        <f>K53+K54+K55-ABS(K56)+ABS(K57)</f>
        <v>0</v>
      </c>
      <c r="L58" s="117"/>
      <c r="M58" s="117"/>
      <c r="N58" s="118">
        <f>N53+N54+N55-ABS(N56)+ABS(N57)</f>
        <v>0</v>
      </c>
      <c r="V58" s="362"/>
      <c r="W58" s="355"/>
      <c r="X58" s="356"/>
      <c r="Y58" s="357"/>
      <c r="Z58" s="358"/>
      <c r="AA58" s="359" t="str">
        <f t="shared" si="0"/>
        <v/>
      </c>
      <c r="AB58" s="360" t="s">
        <v>506</v>
      </c>
      <c r="AC58" s="360">
        <f t="shared" si="1"/>
        <v>0</v>
      </c>
      <c r="AD58" s="360">
        <f t="shared" si="2"/>
        <v>0</v>
      </c>
      <c r="AE58" s="360">
        <f t="shared" si="3"/>
        <v>0</v>
      </c>
      <c r="AF58" s="361">
        <f t="shared" si="4"/>
        <v>0</v>
      </c>
      <c r="AG58" s="133"/>
      <c r="AH58" s="362"/>
      <c r="AI58" s="128"/>
      <c r="AJ58" s="363"/>
      <c r="AK58" s="364"/>
      <c r="AL58" s="358"/>
      <c r="AM58" s="359" t="str">
        <f t="shared" si="5"/>
        <v/>
      </c>
      <c r="AN58" s="360" t="s">
        <v>506</v>
      </c>
      <c r="AO58" s="360">
        <f t="shared" si="6"/>
        <v>0</v>
      </c>
      <c r="AP58" s="360">
        <f t="shared" si="7"/>
        <v>0</v>
      </c>
      <c r="AQ58" s="360">
        <f t="shared" si="8"/>
        <v>0</v>
      </c>
      <c r="AR58" s="361">
        <f t="shared" si="9"/>
        <v>0</v>
      </c>
      <c r="AT58" s="121"/>
      <c r="BU58" s="135"/>
      <c r="BV58" s="135"/>
      <c r="BW58" s="112"/>
      <c r="BX58" s="135"/>
      <c r="BY58" s="135"/>
      <c r="BZ58" s="135"/>
    </row>
    <row r="59" spans="1:78" x14ac:dyDescent="0.25">
      <c r="J59" s="17"/>
      <c r="V59" s="362"/>
      <c r="W59" s="355"/>
      <c r="X59" s="356"/>
      <c r="Y59" s="357"/>
      <c r="Z59" s="358"/>
      <c r="AA59" s="359" t="str">
        <f t="shared" si="0"/>
        <v/>
      </c>
      <c r="AB59" s="360" t="s">
        <v>506</v>
      </c>
      <c r="AC59" s="360">
        <f t="shared" si="1"/>
        <v>0</v>
      </c>
      <c r="AD59" s="360">
        <f t="shared" si="2"/>
        <v>0</v>
      </c>
      <c r="AE59" s="360">
        <f t="shared" si="3"/>
        <v>0</v>
      </c>
      <c r="AF59" s="361">
        <f t="shared" si="4"/>
        <v>0</v>
      </c>
      <c r="AG59" s="133"/>
      <c r="AH59" s="362"/>
      <c r="AI59" s="128"/>
      <c r="AJ59" s="363"/>
      <c r="AK59" s="364"/>
      <c r="AL59" s="358"/>
      <c r="AM59" s="359" t="str">
        <f t="shared" si="5"/>
        <v/>
      </c>
      <c r="AN59" s="360" t="s">
        <v>506</v>
      </c>
      <c r="AO59" s="360">
        <f t="shared" si="6"/>
        <v>0</v>
      </c>
      <c r="AP59" s="360">
        <f t="shared" si="7"/>
        <v>0</v>
      </c>
      <c r="AQ59" s="360">
        <f t="shared" si="8"/>
        <v>0</v>
      </c>
      <c r="AR59" s="361">
        <f t="shared" si="9"/>
        <v>0</v>
      </c>
      <c r="BU59" s="135"/>
      <c r="BV59" s="135"/>
      <c r="BW59" s="112"/>
      <c r="BX59" s="135"/>
      <c r="BY59" s="135"/>
      <c r="BZ59" s="135"/>
    </row>
    <row r="60" spans="1:78" x14ac:dyDescent="0.25">
      <c r="V60" s="362"/>
      <c r="W60" s="355"/>
      <c r="X60" s="356"/>
      <c r="Y60" s="357"/>
      <c r="Z60" s="358"/>
      <c r="AA60" s="359" t="str">
        <f t="shared" si="0"/>
        <v/>
      </c>
      <c r="AB60" s="360" t="s">
        <v>506</v>
      </c>
      <c r="AC60" s="360">
        <f t="shared" si="1"/>
        <v>0</v>
      </c>
      <c r="AD60" s="360">
        <f t="shared" si="2"/>
        <v>0</v>
      </c>
      <c r="AE60" s="360">
        <f t="shared" si="3"/>
        <v>0</v>
      </c>
      <c r="AF60" s="361">
        <f t="shared" si="4"/>
        <v>0</v>
      </c>
      <c r="AG60" s="133"/>
      <c r="AH60" s="362"/>
      <c r="AI60" s="128"/>
      <c r="AJ60" s="363"/>
      <c r="AK60" s="364"/>
      <c r="AL60" s="358"/>
      <c r="AM60" s="359" t="str">
        <f t="shared" si="5"/>
        <v/>
      </c>
      <c r="AN60" s="360" t="s">
        <v>506</v>
      </c>
      <c r="AO60" s="360">
        <f t="shared" si="6"/>
        <v>0</v>
      </c>
      <c r="AP60" s="360">
        <f t="shared" si="7"/>
        <v>0</v>
      </c>
      <c r="AQ60" s="360">
        <f t="shared" si="8"/>
        <v>0</v>
      </c>
      <c r="AR60" s="361">
        <f t="shared" si="9"/>
        <v>0</v>
      </c>
      <c r="BU60" s="135"/>
      <c r="BV60" s="135"/>
      <c r="BW60" s="112"/>
      <c r="BX60" s="135"/>
      <c r="BY60" s="135"/>
      <c r="BZ60" s="135"/>
    </row>
    <row r="61" spans="1:78" x14ac:dyDescent="0.25">
      <c r="V61" s="362"/>
      <c r="W61" s="128"/>
      <c r="X61" s="363"/>
      <c r="Y61" s="364"/>
      <c r="Z61" s="358"/>
      <c r="AA61" s="359" t="str">
        <f t="shared" si="0"/>
        <v/>
      </c>
      <c r="AB61" s="360" t="s">
        <v>506</v>
      </c>
      <c r="AC61" s="360">
        <f t="shared" si="1"/>
        <v>0</v>
      </c>
      <c r="AD61" s="360">
        <f t="shared" si="2"/>
        <v>0</v>
      </c>
      <c r="AE61" s="360">
        <f t="shared" si="3"/>
        <v>0</v>
      </c>
      <c r="AF61" s="361">
        <f t="shared" si="4"/>
        <v>0</v>
      </c>
      <c r="AG61" s="133"/>
      <c r="AH61" s="362"/>
      <c r="AI61" s="128"/>
      <c r="AJ61" s="363"/>
      <c r="AK61" s="364"/>
      <c r="AL61" s="358"/>
      <c r="AM61" s="359" t="str">
        <f t="shared" si="5"/>
        <v/>
      </c>
      <c r="AN61" s="360" t="s">
        <v>506</v>
      </c>
      <c r="AO61" s="360">
        <f t="shared" si="6"/>
        <v>0</v>
      </c>
      <c r="AP61" s="360">
        <f t="shared" si="7"/>
        <v>0</v>
      </c>
      <c r="AQ61" s="360">
        <f t="shared" si="8"/>
        <v>0</v>
      </c>
      <c r="AR61" s="361">
        <f t="shared" si="9"/>
        <v>0</v>
      </c>
      <c r="BU61" s="135"/>
      <c r="BV61" s="135"/>
      <c r="BW61" s="112"/>
      <c r="BX61" s="135"/>
      <c r="BY61" s="135"/>
      <c r="BZ61" s="135"/>
    </row>
    <row r="62" spans="1:78" x14ac:dyDescent="0.25">
      <c r="V62" s="362"/>
      <c r="W62" s="128"/>
      <c r="X62" s="363"/>
      <c r="Y62" s="364"/>
      <c r="Z62" s="358"/>
      <c r="AA62" s="359" t="str">
        <f t="shared" si="0"/>
        <v/>
      </c>
      <c r="AB62" s="360" t="s">
        <v>506</v>
      </c>
      <c r="AC62" s="360">
        <f t="shared" si="1"/>
        <v>0</v>
      </c>
      <c r="AD62" s="360">
        <f t="shared" si="2"/>
        <v>0</v>
      </c>
      <c r="AE62" s="360">
        <f t="shared" si="3"/>
        <v>0</v>
      </c>
      <c r="AF62" s="361">
        <f t="shared" si="4"/>
        <v>0</v>
      </c>
      <c r="AG62" s="133"/>
      <c r="AH62" s="362"/>
      <c r="AI62" s="128"/>
      <c r="AJ62" s="363"/>
      <c r="AK62" s="364"/>
      <c r="AL62" s="358"/>
      <c r="AM62" s="359" t="str">
        <f t="shared" si="5"/>
        <v/>
      </c>
      <c r="AN62" s="360" t="s">
        <v>506</v>
      </c>
      <c r="AO62" s="360">
        <f t="shared" si="6"/>
        <v>0</v>
      </c>
      <c r="AP62" s="360">
        <f t="shared" si="7"/>
        <v>0</v>
      </c>
      <c r="AQ62" s="360">
        <f t="shared" si="8"/>
        <v>0</v>
      </c>
      <c r="AR62" s="361">
        <f t="shared" si="9"/>
        <v>0</v>
      </c>
      <c r="BU62" s="135"/>
      <c r="BV62" s="135"/>
      <c r="BW62" s="112"/>
      <c r="BX62" s="135"/>
      <c r="BY62" s="135"/>
      <c r="BZ62" s="135"/>
    </row>
    <row r="63" spans="1:78" x14ac:dyDescent="0.25">
      <c r="V63" s="362"/>
      <c r="W63" s="128"/>
      <c r="X63" s="363"/>
      <c r="Y63" s="364"/>
      <c r="Z63" s="358"/>
      <c r="AA63" s="359" t="str">
        <f t="shared" si="0"/>
        <v/>
      </c>
      <c r="AB63" s="360" t="s">
        <v>506</v>
      </c>
      <c r="AC63" s="360">
        <f t="shared" si="1"/>
        <v>0</v>
      </c>
      <c r="AD63" s="360">
        <f t="shared" si="2"/>
        <v>0</v>
      </c>
      <c r="AE63" s="360">
        <f t="shared" si="3"/>
        <v>0</v>
      </c>
      <c r="AF63" s="361">
        <f t="shared" si="4"/>
        <v>0</v>
      </c>
      <c r="AG63" s="133"/>
      <c r="AH63" s="362"/>
      <c r="AI63" s="128"/>
      <c r="AJ63" s="363"/>
      <c r="AK63" s="364"/>
      <c r="AL63" s="358"/>
      <c r="AM63" s="359" t="str">
        <f t="shared" si="5"/>
        <v/>
      </c>
      <c r="AN63" s="360" t="s">
        <v>506</v>
      </c>
      <c r="AO63" s="360">
        <f t="shared" si="6"/>
        <v>0</v>
      </c>
      <c r="AP63" s="360">
        <f t="shared" si="7"/>
        <v>0</v>
      </c>
      <c r="AQ63" s="360">
        <f t="shared" si="8"/>
        <v>0</v>
      </c>
      <c r="AR63" s="361">
        <f t="shared" si="9"/>
        <v>0</v>
      </c>
      <c r="BU63" s="135"/>
      <c r="BV63" s="135"/>
      <c r="BW63" s="112"/>
      <c r="BX63" s="135"/>
      <c r="BY63" s="135"/>
      <c r="BZ63" s="135"/>
    </row>
    <row r="64" spans="1:78" x14ac:dyDescent="0.25">
      <c r="V64" s="362"/>
      <c r="W64" s="128"/>
      <c r="X64" s="363"/>
      <c r="Y64" s="364"/>
      <c r="Z64" s="358"/>
      <c r="AA64" s="359" t="str">
        <f t="shared" si="0"/>
        <v/>
      </c>
      <c r="AB64" s="360" t="s">
        <v>506</v>
      </c>
      <c r="AC64" s="360">
        <f t="shared" si="1"/>
        <v>0</v>
      </c>
      <c r="AD64" s="360">
        <f t="shared" si="2"/>
        <v>0</v>
      </c>
      <c r="AE64" s="360">
        <f t="shared" si="3"/>
        <v>0</v>
      </c>
      <c r="AF64" s="361">
        <f t="shared" si="4"/>
        <v>0</v>
      </c>
      <c r="AG64" s="133"/>
      <c r="AH64" s="362"/>
      <c r="AI64" s="128"/>
      <c r="AJ64" s="363"/>
      <c r="AK64" s="364"/>
      <c r="AL64" s="358"/>
      <c r="AM64" s="359" t="str">
        <f t="shared" si="5"/>
        <v/>
      </c>
      <c r="AN64" s="360" t="s">
        <v>506</v>
      </c>
      <c r="AO64" s="360">
        <f t="shared" si="6"/>
        <v>0</v>
      </c>
      <c r="AP64" s="360">
        <f t="shared" si="7"/>
        <v>0</v>
      </c>
      <c r="AQ64" s="360">
        <f t="shared" si="8"/>
        <v>0</v>
      </c>
      <c r="AR64" s="361">
        <f t="shared" si="9"/>
        <v>0</v>
      </c>
      <c r="BU64" s="135"/>
      <c r="BV64" s="135"/>
      <c r="BW64" s="112"/>
      <c r="BX64" s="135"/>
      <c r="BY64" s="135"/>
      <c r="BZ64" s="135"/>
    </row>
    <row r="65" spans="22:78" x14ac:dyDescent="0.25">
      <c r="V65" s="362"/>
      <c r="W65" s="128"/>
      <c r="X65" s="363"/>
      <c r="Y65" s="364"/>
      <c r="Z65" s="358"/>
      <c r="AA65" s="359" t="str">
        <f t="shared" si="0"/>
        <v/>
      </c>
      <c r="AB65" s="360" t="s">
        <v>506</v>
      </c>
      <c r="AC65" s="360">
        <f t="shared" si="1"/>
        <v>0</v>
      </c>
      <c r="AD65" s="360">
        <f t="shared" si="2"/>
        <v>0</v>
      </c>
      <c r="AE65" s="360">
        <f t="shared" si="3"/>
        <v>0</v>
      </c>
      <c r="AF65" s="361">
        <f t="shared" si="4"/>
        <v>0</v>
      </c>
      <c r="AG65" s="133"/>
      <c r="AH65" s="362"/>
      <c r="AI65" s="128"/>
      <c r="AJ65" s="363"/>
      <c r="AK65" s="364"/>
      <c r="AL65" s="358"/>
      <c r="AM65" s="359" t="str">
        <f t="shared" si="5"/>
        <v/>
      </c>
      <c r="AN65" s="360" t="s">
        <v>506</v>
      </c>
      <c r="AO65" s="360">
        <f t="shared" si="6"/>
        <v>0</v>
      </c>
      <c r="AP65" s="360">
        <f t="shared" si="7"/>
        <v>0</v>
      </c>
      <c r="AQ65" s="360">
        <f t="shared" si="8"/>
        <v>0</v>
      </c>
      <c r="AR65" s="361">
        <f t="shared" si="9"/>
        <v>0</v>
      </c>
      <c r="BU65" s="135"/>
      <c r="BV65" s="135"/>
      <c r="BW65" s="112"/>
      <c r="BX65" s="135"/>
      <c r="BY65" s="135"/>
      <c r="BZ65" s="135"/>
    </row>
    <row r="66" spans="22:78" x14ac:dyDescent="0.25">
      <c r="V66" s="362"/>
      <c r="W66" s="128"/>
      <c r="X66" s="363"/>
      <c r="Y66" s="364"/>
      <c r="Z66" s="358"/>
      <c r="AA66" s="359" t="str">
        <f t="shared" si="0"/>
        <v/>
      </c>
      <c r="AB66" s="360" t="s">
        <v>506</v>
      </c>
      <c r="AC66" s="360">
        <f t="shared" si="1"/>
        <v>0</v>
      </c>
      <c r="AD66" s="360">
        <f t="shared" si="2"/>
        <v>0</v>
      </c>
      <c r="AE66" s="360">
        <f t="shared" si="3"/>
        <v>0</v>
      </c>
      <c r="AF66" s="361">
        <f t="shared" si="4"/>
        <v>0</v>
      </c>
      <c r="AG66" s="133"/>
      <c r="AH66" s="362"/>
      <c r="AI66" s="128"/>
      <c r="AJ66" s="363"/>
      <c r="AK66" s="364"/>
      <c r="AL66" s="358"/>
      <c r="AM66" s="359" t="str">
        <f t="shared" si="5"/>
        <v/>
      </c>
      <c r="AN66" s="360" t="s">
        <v>506</v>
      </c>
      <c r="AO66" s="360">
        <f t="shared" si="6"/>
        <v>0</v>
      </c>
      <c r="AP66" s="360">
        <f t="shared" si="7"/>
        <v>0</v>
      </c>
      <c r="AQ66" s="360">
        <f t="shared" si="8"/>
        <v>0</v>
      </c>
      <c r="AR66" s="361">
        <f t="shared" si="9"/>
        <v>0</v>
      </c>
      <c r="BU66" s="135"/>
      <c r="BV66" s="135"/>
      <c r="BW66" s="112"/>
      <c r="BX66" s="135"/>
      <c r="BY66" s="135"/>
      <c r="BZ66" s="135"/>
    </row>
    <row r="67" spans="22:78" x14ac:dyDescent="0.25">
      <c r="V67" s="362"/>
      <c r="W67" s="128"/>
      <c r="X67" s="363"/>
      <c r="Y67" s="364"/>
      <c r="Z67" s="358"/>
      <c r="AA67" s="359" t="str">
        <f t="shared" si="0"/>
        <v/>
      </c>
      <c r="AB67" s="360" t="s">
        <v>506</v>
      </c>
      <c r="AC67" s="360">
        <f t="shared" si="1"/>
        <v>0</v>
      </c>
      <c r="AD67" s="360">
        <f t="shared" si="2"/>
        <v>0</v>
      </c>
      <c r="AE67" s="360">
        <f t="shared" si="3"/>
        <v>0</v>
      </c>
      <c r="AF67" s="361">
        <f t="shared" si="4"/>
        <v>0</v>
      </c>
      <c r="AG67" s="133"/>
      <c r="AH67" s="362"/>
      <c r="AI67" s="128"/>
      <c r="AJ67" s="363"/>
      <c r="AK67" s="364"/>
      <c r="AL67" s="358"/>
      <c r="AM67" s="359" t="str">
        <f t="shared" si="5"/>
        <v/>
      </c>
      <c r="AN67" s="360" t="s">
        <v>506</v>
      </c>
      <c r="AO67" s="360">
        <f t="shared" si="6"/>
        <v>0</v>
      </c>
      <c r="AP67" s="360">
        <f t="shared" si="7"/>
        <v>0</v>
      </c>
      <c r="AQ67" s="360">
        <f t="shared" si="8"/>
        <v>0</v>
      </c>
      <c r="AR67" s="361">
        <f t="shared" si="9"/>
        <v>0</v>
      </c>
      <c r="BU67" s="135"/>
      <c r="BV67" s="135"/>
      <c r="BW67" s="112"/>
      <c r="BX67" s="135"/>
      <c r="BY67" s="135"/>
      <c r="BZ67" s="135"/>
    </row>
    <row r="68" spans="22:78" x14ac:dyDescent="0.25">
      <c r="V68" s="362"/>
      <c r="W68" s="128"/>
      <c r="X68" s="363"/>
      <c r="Y68" s="364"/>
      <c r="Z68" s="358"/>
      <c r="AA68" s="359" t="str">
        <f t="shared" si="0"/>
        <v/>
      </c>
      <c r="AB68" s="360" t="s">
        <v>506</v>
      </c>
      <c r="AC68" s="360">
        <f t="shared" si="1"/>
        <v>0</v>
      </c>
      <c r="AD68" s="360">
        <f t="shared" si="2"/>
        <v>0</v>
      </c>
      <c r="AE68" s="360">
        <f t="shared" si="3"/>
        <v>0</v>
      </c>
      <c r="AF68" s="361">
        <f t="shared" si="4"/>
        <v>0</v>
      </c>
      <c r="AG68" s="133"/>
      <c r="AH68" s="362"/>
      <c r="AI68" s="128"/>
      <c r="AJ68" s="363"/>
      <c r="AK68" s="364"/>
      <c r="AL68" s="358"/>
      <c r="AM68" s="359" t="str">
        <f t="shared" si="5"/>
        <v/>
      </c>
      <c r="AN68" s="360" t="s">
        <v>506</v>
      </c>
      <c r="AO68" s="360">
        <f t="shared" si="6"/>
        <v>0</v>
      </c>
      <c r="AP68" s="360">
        <f t="shared" si="7"/>
        <v>0</v>
      </c>
      <c r="AQ68" s="360">
        <f t="shared" si="8"/>
        <v>0</v>
      </c>
      <c r="AR68" s="361">
        <f t="shared" si="9"/>
        <v>0</v>
      </c>
      <c r="BU68" s="135"/>
      <c r="BV68" s="135"/>
      <c r="BW68" s="112"/>
      <c r="BX68" s="135"/>
      <c r="BY68" s="135"/>
      <c r="BZ68" s="135"/>
    </row>
    <row r="69" spans="22:78" x14ac:dyDescent="0.25">
      <c r="V69" s="362"/>
      <c r="W69" s="128"/>
      <c r="X69" s="363"/>
      <c r="Y69" s="364"/>
      <c r="Z69" s="358"/>
      <c r="AA69" s="359" t="str">
        <f t="shared" si="0"/>
        <v/>
      </c>
      <c r="AB69" s="360" t="s">
        <v>506</v>
      </c>
      <c r="AC69" s="360">
        <f t="shared" si="1"/>
        <v>0</v>
      </c>
      <c r="AD69" s="360">
        <f t="shared" si="2"/>
        <v>0</v>
      </c>
      <c r="AE69" s="360">
        <f t="shared" si="3"/>
        <v>0</v>
      </c>
      <c r="AF69" s="361">
        <f t="shared" si="4"/>
        <v>0</v>
      </c>
      <c r="AG69" s="133"/>
      <c r="AH69" s="362"/>
      <c r="AI69" s="128"/>
      <c r="AJ69" s="363"/>
      <c r="AK69" s="364"/>
      <c r="AL69" s="358"/>
      <c r="AM69" s="359" t="str">
        <f t="shared" si="5"/>
        <v/>
      </c>
      <c r="AN69" s="360" t="s">
        <v>506</v>
      </c>
      <c r="AO69" s="360">
        <f t="shared" si="6"/>
        <v>0</v>
      </c>
      <c r="AP69" s="360">
        <f t="shared" si="7"/>
        <v>0</v>
      </c>
      <c r="AQ69" s="360">
        <f t="shared" si="8"/>
        <v>0</v>
      </c>
      <c r="AR69" s="361">
        <f t="shared" si="9"/>
        <v>0</v>
      </c>
      <c r="BU69" s="135"/>
      <c r="BV69" s="135"/>
      <c r="BW69" s="112"/>
      <c r="BX69" s="135"/>
      <c r="BY69" s="135"/>
      <c r="BZ69" s="135"/>
    </row>
    <row r="70" spans="22:78" x14ac:dyDescent="0.25">
      <c r="V70" s="362"/>
      <c r="W70" s="128"/>
      <c r="X70" s="363"/>
      <c r="Y70" s="364"/>
      <c r="Z70" s="358"/>
      <c r="AA70" s="359" t="str">
        <f t="shared" si="0"/>
        <v/>
      </c>
      <c r="AB70" s="360" t="s">
        <v>506</v>
      </c>
      <c r="AC70" s="360">
        <f t="shared" si="1"/>
        <v>0</v>
      </c>
      <c r="AD70" s="360">
        <f t="shared" si="2"/>
        <v>0</v>
      </c>
      <c r="AE70" s="360">
        <f t="shared" si="3"/>
        <v>0</v>
      </c>
      <c r="AF70" s="361">
        <f t="shared" si="4"/>
        <v>0</v>
      </c>
      <c r="AG70" s="133"/>
      <c r="AH70" s="362"/>
      <c r="AI70" s="128"/>
      <c r="AJ70" s="363"/>
      <c r="AK70" s="364"/>
      <c r="AL70" s="358"/>
      <c r="AM70" s="359" t="str">
        <f t="shared" si="5"/>
        <v/>
      </c>
      <c r="AN70" s="360" t="s">
        <v>506</v>
      </c>
      <c r="AO70" s="360">
        <f t="shared" si="6"/>
        <v>0</v>
      </c>
      <c r="AP70" s="360">
        <f t="shared" si="7"/>
        <v>0</v>
      </c>
      <c r="AQ70" s="360">
        <f t="shared" si="8"/>
        <v>0</v>
      </c>
      <c r="AR70" s="361">
        <f t="shared" si="9"/>
        <v>0</v>
      </c>
      <c r="BU70" s="135"/>
      <c r="BV70" s="135"/>
      <c r="BW70" s="112"/>
      <c r="BX70" s="135"/>
      <c r="BY70" s="135"/>
      <c r="BZ70" s="135"/>
    </row>
    <row r="71" spans="22:78" x14ac:dyDescent="0.25">
      <c r="V71" s="362"/>
      <c r="W71" s="128"/>
      <c r="X71" s="363"/>
      <c r="Y71" s="364"/>
      <c r="Z71" s="358"/>
      <c r="AA71" s="359" t="str">
        <f t="shared" si="0"/>
        <v/>
      </c>
      <c r="AB71" s="360" t="s">
        <v>506</v>
      </c>
      <c r="AC71" s="360">
        <f t="shared" si="1"/>
        <v>0</v>
      </c>
      <c r="AD71" s="360">
        <f t="shared" si="2"/>
        <v>0</v>
      </c>
      <c r="AE71" s="360">
        <f t="shared" si="3"/>
        <v>0</v>
      </c>
      <c r="AF71" s="361">
        <f t="shared" si="4"/>
        <v>0</v>
      </c>
      <c r="AG71" s="133"/>
      <c r="AH71" s="362"/>
      <c r="AI71" s="128"/>
      <c r="AJ71" s="363"/>
      <c r="AK71" s="364"/>
      <c r="AL71" s="358"/>
      <c r="AM71" s="359" t="str">
        <f t="shared" si="5"/>
        <v/>
      </c>
      <c r="AN71" s="360" t="s">
        <v>506</v>
      </c>
      <c r="AO71" s="360">
        <f t="shared" si="6"/>
        <v>0</v>
      </c>
      <c r="AP71" s="360">
        <f t="shared" si="7"/>
        <v>0</v>
      </c>
      <c r="AQ71" s="360">
        <f t="shared" si="8"/>
        <v>0</v>
      </c>
      <c r="AR71" s="361">
        <f t="shared" si="9"/>
        <v>0</v>
      </c>
      <c r="BU71" s="135"/>
      <c r="BV71" s="135"/>
      <c r="BW71" s="112"/>
      <c r="BX71" s="135"/>
      <c r="BY71" s="135"/>
      <c r="BZ71" s="135"/>
    </row>
    <row r="72" spans="22:78" x14ac:dyDescent="0.25">
      <c r="V72" s="362"/>
      <c r="W72" s="128"/>
      <c r="X72" s="363"/>
      <c r="Y72" s="364"/>
      <c r="Z72" s="358"/>
      <c r="AA72" s="359" t="str">
        <f t="shared" si="0"/>
        <v/>
      </c>
      <c r="AB72" s="360" t="s">
        <v>506</v>
      </c>
      <c r="AC72" s="360">
        <f t="shared" si="1"/>
        <v>0</v>
      </c>
      <c r="AD72" s="360">
        <f t="shared" si="2"/>
        <v>0</v>
      </c>
      <c r="AE72" s="360">
        <f t="shared" si="3"/>
        <v>0</v>
      </c>
      <c r="AF72" s="361">
        <f t="shared" si="4"/>
        <v>0</v>
      </c>
      <c r="AG72" s="133"/>
      <c r="AH72" s="362"/>
      <c r="AI72" s="128"/>
      <c r="AJ72" s="363"/>
      <c r="AK72" s="364"/>
      <c r="AL72" s="358"/>
      <c r="AM72" s="359" t="str">
        <f t="shared" si="5"/>
        <v/>
      </c>
      <c r="AN72" s="360" t="s">
        <v>506</v>
      </c>
      <c r="AO72" s="360">
        <f t="shared" si="6"/>
        <v>0</v>
      </c>
      <c r="AP72" s="360">
        <f t="shared" si="7"/>
        <v>0</v>
      </c>
      <c r="AQ72" s="360">
        <f t="shared" si="8"/>
        <v>0</v>
      </c>
      <c r="AR72" s="361">
        <f t="shared" si="9"/>
        <v>0</v>
      </c>
      <c r="BU72" s="135"/>
      <c r="BV72" s="135"/>
      <c r="BW72" s="112"/>
      <c r="BX72" s="135"/>
      <c r="BY72" s="135"/>
      <c r="BZ72" s="135"/>
    </row>
    <row r="73" spans="22:78" x14ac:dyDescent="0.25">
      <c r="V73" s="362"/>
      <c r="W73" s="128"/>
      <c r="X73" s="363"/>
      <c r="Y73" s="364"/>
      <c r="Z73" s="358"/>
      <c r="AA73" s="359" t="str">
        <f t="shared" ref="AA73:AA136" si="10">IFERROR(INDEX($AU$8:$AU$23,MATCH(V73,$AT$8:$AT$23,0)),"")</f>
        <v/>
      </c>
      <c r="AB73" s="360" t="s">
        <v>506</v>
      </c>
      <c r="AC73" s="360">
        <f t="shared" ref="AC73:AC136" si="11">IFERROR(IF(AB73&gt;=AA73,0,IF(AA73&gt;AB73,SLN(Y73,Z73,AA73),0)),"")</f>
        <v>0</v>
      </c>
      <c r="AD73" s="360">
        <f t="shared" ref="AD73:AD136" si="12">AE73-AC73</f>
        <v>0</v>
      </c>
      <c r="AE73" s="360">
        <f t="shared" ref="AE73:AE136" si="13">IFERROR(IF(OR(AA73=0,AA73=""),
     0,
     IF(AB73&gt;=AA73,
          +Y73,
          (+AC73*AB73))),
"")</f>
        <v>0</v>
      </c>
      <c r="AF73" s="361">
        <f t="shared" ref="AF73:AF136" si="14">IFERROR(IF(AE73&gt;Y73,0,(+Y73-AE73))-Z73,"")</f>
        <v>0</v>
      </c>
      <c r="AG73" s="133"/>
      <c r="AH73" s="362"/>
      <c r="AI73" s="128"/>
      <c r="AJ73" s="363"/>
      <c r="AK73" s="364"/>
      <c r="AL73" s="358"/>
      <c r="AM73" s="359" t="str">
        <f t="shared" ref="AM73:AM136" si="15">IFERROR(INDEX($AU$8:$AU$23,MATCH(AH73,$AT$8:$AT$23,0)),"")</f>
        <v/>
      </c>
      <c r="AN73" s="360" t="s">
        <v>506</v>
      </c>
      <c r="AO73" s="360">
        <f t="shared" ref="AO73:AO136" si="16">IFERROR(IF(AN73&gt;=AM73,0,IF(AM73&gt;AN73,SLN(AK73,AL73,AM73),0)),"")</f>
        <v>0</v>
      </c>
      <c r="AP73" s="360">
        <f t="shared" ref="AP73:AP136" si="17">AQ73-AO73</f>
        <v>0</v>
      </c>
      <c r="AQ73" s="360">
        <f t="shared" ref="AQ73:AQ136" si="18">IFERROR(IF(OR(AM73=0,AM73=""),
     0,
     IF(AN73&gt;=AM73,
          +AK73,
          (+AO73*AN73))),
"")</f>
        <v>0</v>
      </c>
      <c r="AR73" s="361">
        <f t="shared" ref="AR73:AR136" si="19">IFERROR(IF(AQ73&gt;AK73,0,(+AK73-AQ73))-AL73,"")</f>
        <v>0</v>
      </c>
      <c r="BU73" s="135"/>
      <c r="BV73" s="135"/>
      <c r="BW73" s="112"/>
      <c r="BX73" s="135"/>
      <c r="BY73" s="135"/>
      <c r="BZ73" s="135"/>
    </row>
    <row r="74" spans="22:78" x14ac:dyDescent="0.25">
      <c r="V74" s="362"/>
      <c r="W74" s="128"/>
      <c r="X74" s="363"/>
      <c r="Y74" s="364"/>
      <c r="Z74" s="358"/>
      <c r="AA74" s="359" t="str">
        <f t="shared" si="10"/>
        <v/>
      </c>
      <c r="AB74" s="360" t="s">
        <v>506</v>
      </c>
      <c r="AC74" s="360">
        <f t="shared" si="11"/>
        <v>0</v>
      </c>
      <c r="AD74" s="360">
        <f t="shared" si="12"/>
        <v>0</v>
      </c>
      <c r="AE74" s="360">
        <f t="shared" si="13"/>
        <v>0</v>
      </c>
      <c r="AF74" s="361">
        <f t="shared" si="14"/>
        <v>0</v>
      </c>
      <c r="AG74" s="133"/>
      <c r="AH74" s="362"/>
      <c r="AI74" s="128"/>
      <c r="AJ74" s="363"/>
      <c r="AK74" s="364"/>
      <c r="AL74" s="358"/>
      <c r="AM74" s="359" t="str">
        <f t="shared" si="15"/>
        <v/>
      </c>
      <c r="AN74" s="360" t="s">
        <v>506</v>
      </c>
      <c r="AO74" s="360">
        <f t="shared" si="16"/>
        <v>0</v>
      </c>
      <c r="AP74" s="360">
        <f t="shared" si="17"/>
        <v>0</v>
      </c>
      <c r="AQ74" s="360">
        <f t="shared" si="18"/>
        <v>0</v>
      </c>
      <c r="AR74" s="361">
        <f t="shared" si="19"/>
        <v>0</v>
      </c>
      <c r="BU74" s="135"/>
      <c r="BV74" s="135"/>
      <c r="BW74" s="112"/>
      <c r="BX74" s="135"/>
      <c r="BY74" s="135"/>
      <c r="BZ74" s="135"/>
    </row>
    <row r="75" spans="22:78" x14ac:dyDescent="0.25">
      <c r="V75" s="362"/>
      <c r="W75" s="128"/>
      <c r="X75" s="363"/>
      <c r="Y75" s="364"/>
      <c r="Z75" s="358"/>
      <c r="AA75" s="359" t="str">
        <f t="shared" si="10"/>
        <v/>
      </c>
      <c r="AB75" s="360" t="s">
        <v>506</v>
      </c>
      <c r="AC75" s="360">
        <f t="shared" si="11"/>
        <v>0</v>
      </c>
      <c r="AD75" s="360">
        <f t="shared" si="12"/>
        <v>0</v>
      </c>
      <c r="AE75" s="360">
        <f t="shared" si="13"/>
        <v>0</v>
      </c>
      <c r="AF75" s="361">
        <f t="shared" si="14"/>
        <v>0</v>
      </c>
      <c r="AG75" s="133"/>
      <c r="AH75" s="362"/>
      <c r="AI75" s="128"/>
      <c r="AJ75" s="363"/>
      <c r="AK75" s="364"/>
      <c r="AL75" s="358"/>
      <c r="AM75" s="359" t="str">
        <f t="shared" si="15"/>
        <v/>
      </c>
      <c r="AN75" s="360" t="s">
        <v>506</v>
      </c>
      <c r="AO75" s="360">
        <f t="shared" si="16"/>
        <v>0</v>
      </c>
      <c r="AP75" s="360">
        <f t="shared" si="17"/>
        <v>0</v>
      </c>
      <c r="AQ75" s="360">
        <f t="shared" si="18"/>
        <v>0</v>
      </c>
      <c r="AR75" s="361">
        <f t="shared" si="19"/>
        <v>0</v>
      </c>
      <c r="BU75" s="135"/>
      <c r="BV75" s="135"/>
      <c r="BW75" s="112"/>
      <c r="BX75" s="135"/>
      <c r="BY75" s="135"/>
      <c r="BZ75" s="135"/>
    </row>
    <row r="76" spans="22:78" x14ac:dyDescent="0.25">
      <c r="V76" s="362"/>
      <c r="W76" s="128"/>
      <c r="X76" s="363"/>
      <c r="Y76" s="364"/>
      <c r="Z76" s="358"/>
      <c r="AA76" s="359" t="str">
        <f t="shared" si="10"/>
        <v/>
      </c>
      <c r="AB76" s="360" t="s">
        <v>506</v>
      </c>
      <c r="AC76" s="360">
        <f t="shared" si="11"/>
        <v>0</v>
      </c>
      <c r="AD76" s="360">
        <f t="shared" si="12"/>
        <v>0</v>
      </c>
      <c r="AE76" s="360">
        <f t="shared" si="13"/>
        <v>0</v>
      </c>
      <c r="AF76" s="361">
        <f t="shared" si="14"/>
        <v>0</v>
      </c>
      <c r="AG76" s="133"/>
      <c r="AH76" s="362"/>
      <c r="AI76" s="128"/>
      <c r="AJ76" s="363"/>
      <c r="AK76" s="364"/>
      <c r="AL76" s="358"/>
      <c r="AM76" s="359" t="str">
        <f t="shared" si="15"/>
        <v/>
      </c>
      <c r="AN76" s="360" t="s">
        <v>506</v>
      </c>
      <c r="AO76" s="360">
        <f t="shared" si="16"/>
        <v>0</v>
      </c>
      <c r="AP76" s="360">
        <f t="shared" si="17"/>
        <v>0</v>
      </c>
      <c r="AQ76" s="360">
        <f t="shared" si="18"/>
        <v>0</v>
      </c>
      <c r="AR76" s="361">
        <f t="shared" si="19"/>
        <v>0</v>
      </c>
      <c r="BU76" s="135"/>
      <c r="BV76" s="135"/>
      <c r="BW76" s="112"/>
      <c r="BX76" s="135"/>
      <c r="BY76" s="135"/>
      <c r="BZ76" s="135"/>
    </row>
    <row r="77" spans="22:78" x14ac:dyDescent="0.25">
      <c r="V77" s="362"/>
      <c r="W77" s="128"/>
      <c r="X77" s="363"/>
      <c r="Y77" s="364"/>
      <c r="Z77" s="358"/>
      <c r="AA77" s="359" t="str">
        <f t="shared" si="10"/>
        <v/>
      </c>
      <c r="AB77" s="360" t="s">
        <v>506</v>
      </c>
      <c r="AC77" s="360">
        <f t="shared" si="11"/>
        <v>0</v>
      </c>
      <c r="AD77" s="360">
        <f t="shared" si="12"/>
        <v>0</v>
      </c>
      <c r="AE77" s="360">
        <f t="shared" si="13"/>
        <v>0</v>
      </c>
      <c r="AF77" s="361">
        <f t="shared" si="14"/>
        <v>0</v>
      </c>
      <c r="AG77" s="133"/>
      <c r="AH77" s="362"/>
      <c r="AI77" s="128"/>
      <c r="AJ77" s="363"/>
      <c r="AK77" s="364"/>
      <c r="AL77" s="358"/>
      <c r="AM77" s="359" t="str">
        <f t="shared" si="15"/>
        <v/>
      </c>
      <c r="AN77" s="360" t="s">
        <v>506</v>
      </c>
      <c r="AO77" s="360">
        <f t="shared" si="16"/>
        <v>0</v>
      </c>
      <c r="AP77" s="360">
        <f t="shared" si="17"/>
        <v>0</v>
      </c>
      <c r="AQ77" s="360">
        <f t="shared" si="18"/>
        <v>0</v>
      </c>
      <c r="AR77" s="361">
        <f t="shared" si="19"/>
        <v>0</v>
      </c>
      <c r="BU77" s="135"/>
      <c r="BV77" s="135"/>
      <c r="BW77" s="112"/>
      <c r="BX77" s="135"/>
      <c r="BY77" s="135"/>
      <c r="BZ77" s="135"/>
    </row>
    <row r="78" spans="22:78" x14ac:dyDescent="0.25">
      <c r="V78" s="362"/>
      <c r="W78" s="128"/>
      <c r="X78" s="363"/>
      <c r="Y78" s="364"/>
      <c r="Z78" s="358"/>
      <c r="AA78" s="359" t="str">
        <f t="shared" si="10"/>
        <v/>
      </c>
      <c r="AB78" s="360" t="s">
        <v>506</v>
      </c>
      <c r="AC78" s="360">
        <f t="shared" si="11"/>
        <v>0</v>
      </c>
      <c r="AD78" s="360">
        <f t="shared" si="12"/>
        <v>0</v>
      </c>
      <c r="AE78" s="360">
        <f t="shared" si="13"/>
        <v>0</v>
      </c>
      <c r="AF78" s="361">
        <f t="shared" si="14"/>
        <v>0</v>
      </c>
      <c r="AG78" s="133"/>
      <c r="AH78" s="362"/>
      <c r="AI78" s="128"/>
      <c r="AJ78" s="363"/>
      <c r="AK78" s="364"/>
      <c r="AL78" s="358"/>
      <c r="AM78" s="359" t="str">
        <f t="shared" si="15"/>
        <v/>
      </c>
      <c r="AN78" s="360" t="s">
        <v>506</v>
      </c>
      <c r="AO78" s="360">
        <f t="shared" si="16"/>
        <v>0</v>
      </c>
      <c r="AP78" s="360">
        <f t="shared" si="17"/>
        <v>0</v>
      </c>
      <c r="AQ78" s="360">
        <f t="shared" si="18"/>
        <v>0</v>
      </c>
      <c r="AR78" s="361">
        <f t="shared" si="19"/>
        <v>0</v>
      </c>
      <c r="BU78" s="135"/>
      <c r="BV78" s="135"/>
      <c r="BW78" s="112"/>
      <c r="BX78" s="135"/>
      <c r="BY78" s="135"/>
      <c r="BZ78" s="135"/>
    </row>
    <row r="79" spans="22:78" x14ac:dyDescent="0.25">
      <c r="V79" s="362"/>
      <c r="W79" s="128"/>
      <c r="X79" s="363"/>
      <c r="Y79" s="364"/>
      <c r="Z79" s="358"/>
      <c r="AA79" s="359" t="str">
        <f t="shared" si="10"/>
        <v/>
      </c>
      <c r="AB79" s="360" t="s">
        <v>506</v>
      </c>
      <c r="AC79" s="360">
        <f t="shared" si="11"/>
        <v>0</v>
      </c>
      <c r="AD79" s="360">
        <f t="shared" si="12"/>
        <v>0</v>
      </c>
      <c r="AE79" s="360">
        <f t="shared" si="13"/>
        <v>0</v>
      </c>
      <c r="AF79" s="361">
        <f t="shared" si="14"/>
        <v>0</v>
      </c>
      <c r="AG79" s="133"/>
      <c r="AH79" s="362"/>
      <c r="AI79" s="128"/>
      <c r="AJ79" s="363"/>
      <c r="AK79" s="364"/>
      <c r="AL79" s="358"/>
      <c r="AM79" s="359" t="str">
        <f t="shared" si="15"/>
        <v/>
      </c>
      <c r="AN79" s="360" t="s">
        <v>506</v>
      </c>
      <c r="AO79" s="360">
        <f t="shared" si="16"/>
        <v>0</v>
      </c>
      <c r="AP79" s="360">
        <f t="shared" si="17"/>
        <v>0</v>
      </c>
      <c r="AQ79" s="360">
        <f t="shared" si="18"/>
        <v>0</v>
      </c>
      <c r="AR79" s="361">
        <f t="shared" si="19"/>
        <v>0</v>
      </c>
      <c r="BU79" s="135"/>
      <c r="BV79" s="135"/>
      <c r="BW79" s="112"/>
      <c r="BX79" s="135"/>
      <c r="BY79" s="135"/>
      <c r="BZ79" s="135"/>
    </row>
    <row r="80" spans="22:78" x14ac:dyDescent="0.25">
      <c r="V80" s="362"/>
      <c r="W80" s="128"/>
      <c r="X80" s="363"/>
      <c r="Y80" s="364"/>
      <c r="Z80" s="358"/>
      <c r="AA80" s="359" t="str">
        <f t="shared" si="10"/>
        <v/>
      </c>
      <c r="AB80" s="360" t="s">
        <v>506</v>
      </c>
      <c r="AC80" s="360">
        <f t="shared" si="11"/>
        <v>0</v>
      </c>
      <c r="AD80" s="360">
        <f t="shared" si="12"/>
        <v>0</v>
      </c>
      <c r="AE80" s="360">
        <f t="shared" si="13"/>
        <v>0</v>
      </c>
      <c r="AF80" s="361">
        <f t="shared" si="14"/>
        <v>0</v>
      </c>
      <c r="AG80" s="133"/>
      <c r="AH80" s="362"/>
      <c r="AI80" s="128"/>
      <c r="AJ80" s="363"/>
      <c r="AK80" s="364"/>
      <c r="AL80" s="358"/>
      <c r="AM80" s="359" t="str">
        <f t="shared" si="15"/>
        <v/>
      </c>
      <c r="AN80" s="360" t="s">
        <v>506</v>
      </c>
      <c r="AO80" s="360">
        <f t="shared" si="16"/>
        <v>0</v>
      </c>
      <c r="AP80" s="360">
        <f t="shared" si="17"/>
        <v>0</v>
      </c>
      <c r="AQ80" s="360">
        <f t="shared" si="18"/>
        <v>0</v>
      </c>
      <c r="AR80" s="361">
        <f t="shared" si="19"/>
        <v>0</v>
      </c>
      <c r="BU80" s="135"/>
      <c r="BV80" s="135"/>
      <c r="BW80" s="112"/>
      <c r="BX80" s="135"/>
      <c r="BY80" s="135"/>
      <c r="BZ80" s="135"/>
    </row>
    <row r="81" spans="22:78" x14ac:dyDescent="0.25">
      <c r="V81" s="362"/>
      <c r="W81" s="128"/>
      <c r="X81" s="363"/>
      <c r="Y81" s="364"/>
      <c r="Z81" s="358"/>
      <c r="AA81" s="359" t="str">
        <f t="shared" si="10"/>
        <v/>
      </c>
      <c r="AB81" s="360" t="s">
        <v>506</v>
      </c>
      <c r="AC81" s="360">
        <f t="shared" si="11"/>
        <v>0</v>
      </c>
      <c r="AD81" s="360">
        <f t="shared" si="12"/>
        <v>0</v>
      </c>
      <c r="AE81" s="360">
        <f t="shared" si="13"/>
        <v>0</v>
      </c>
      <c r="AF81" s="361">
        <f t="shared" si="14"/>
        <v>0</v>
      </c>
      <c r="AG81" s="133"/>
      <c r="AH81" s="362"/>
      <c r="AI81" s="128"/>
      <c r="AJ81" s="363"/>
      <c r="AK81" s="364"/>
      <c r="AL81" s="358"/>
      <c r="AM81" s="359" t="str">
        <f t="shared" si="15"/>
        <v/>
      </c>
      <c r="AN81" s="360" t="s">
        <v>506</v>
      </c>
      <c r="AO81" s="360">
        <f t="shared" si="16"/>
        <v>0</v>
      </c>
      <c r="AP81" s="360">
        <f t="shared" si="17"/>
        <v>0</v>
      </c>
      <c r="AQ81" s="360">
        <f t="shared" si="18"/>
        <v>0</v>
      </c>
      <c r="AR81" s="361">
        <f t="shared" si="19"/>
        <v>0</v>
      </c>
      <c r="BU81" s="135"/>
      <c r="BV81" s="135"/>
      <c r="BW81" s="112"/>
      <c r="BX81" s="135"/>
      <c r="BY81" s="135"/>
      <c r="BZ81" s="135"/>
    </row>
    <row r="82" spans="22:78" x14ac:dyDescent="0.25">
      <c r="V82" s="362"/>
      <c r="W82" s="128"/>
      <c r="X82" s="363"/>
      <c r="Y82" s="364"/>
      <c r="Z82" s="358"/>
      <c r="AA82" s="359" t="str">
        <f t="shared" si="10"/>
        <v/>
      </c>
      <c r="AB82" s="360" t="s">
        <v>506</v>
      </c>
      <c r="AC82" s="360">
        <f t="shared" si="11"/>
        <v>0</v>
      </c>
      <c r="AD82" s="360">
        <f t="shared" si="12"/>
        <v>0</v>
      </c>
      <c r="AE82" s="360">
        <f t="shared" si="13"/>
        <v>0</v>
      </c>
      <c r="AF82" s="361">
        <f t="shared" si="14"/>
        <v>0</v>
      </c>
      <c r="AG82" s="133"/>
      <c r="AH82" s="362"/>
      <c r="AI82" s="128"/>
      <c r="AJ82" s="363"/>
      <c r="AK82" s="364"/>
      <c r="AL82" s="358"/>
      <c r="AM82" s="359" t="str">
        <f t="shared" si="15"/>
        <v/>
      </c>
      <c r="AN82" s="360" t="s">
        <v>506</v>
      </c>
      <c r="AO82" s="360">
        <f t="shared" si="16"/>
        <v>0</v>
      </c>
      <c r="AP82" s="360">
        <f t="shared" si="17"/>
        <v>0</v>
      </c>
      <c r="AQ82" s="360">
        <f t="shared" si="18"/>
        <v>0</v>
      </c>
      <c r="AR82" s="361">
        <f t="shared" si="19"/>
        <v>0</v>
      </c>
      <c r="BU82" s="135"/>
      <c r="BV82" s="135"/>
      <c r="BW82" s="112"/>
      <c r="BX82" s="135"/>
      <c r="BY82" s="135"/>
      <c r="BZ82" s="135"/>
    </row>
    <row r="83" spans="22:78" x14ac:dyDescent="0.25">
      <c r="V83" s="362"/>
      <c r="W83" s="128"/>
      <c r="X83" s="363"/>
      <c r="Y83" s="364"/>
      <c r="Z83" s="358"/>
      <c r="AA83" s="359" t="str">
        <f t="shared" si="10"/>
        <v/>
      </c>
      <c r="AB83" s="360" t="s">
        <v>506</v>
      </c>
      <c r="AC83" s="360">
        <f t="shared" si="11"/>
        <v>0</v>
      </c>
      <c r="AD83" s="360">
        <f t="shared" si="12"/>
        <v>0</v>
      </c>
      <c r="AE83" s="360">
        <f t="shared" si="13"/>
        <v>0</v>
      </c>
      <c r="AF83" s="361">
        <f t="shared" si="14"/>
        <v>0</v>
      </c>
      <c r="AG83" s="133"/>
      <c r="AH83" s="362"/>
      <c r="AI83" s="128"/>
      <c r="AJ83" s="363"/>
      <c r="AK83" s="364"/>
      <c r="AL83" s="358"/>
      <c r="AM83" s="359" t="str">
        <f t="shared" si="15"/>
        <v/>
      </c>
      <c r="AN83" s="360" t="s">
        <v>506</v>
      </c>
      <c r="AO83" s="360">
        <f t="shared" si="16"/>
        <v>0</v>
      </c>
      <c r="AP83" s="360">
        <f t="shared" si="17"/>
        <v>0</v>
      </c>
      <c r="AQ83" s="360">
        <f t="shared" si="18"/>
        <v>0</v>
      </c>
      <c r="AR83" s="361">
        <f t="shared" si="19"/>
        <v>0</v>
      </c>
      <c r="BU83" s="135"/>
      <c r="BV83" s="135"/>
      <c r="BW83" s="112"/>
      <c r="BX83" s="135"/>
      <c r="BY83" s="135"/>
      <c r="BZ83" s="135"/>
    </row>
    <row r="84" spans="22:78" x14ac:dyDescent="0.25">
      <c r="V84" s="362"/>
      <c r="W84" s="128"/>
      <c r="X84" s="363"/>
      <c r="Y84" s="364"/>
      <c r="Z84" s="358"/>
      <c r="AA84" s="359" t="str">
        <f t="shared" si="10"/>
        <v/>
      </c>
      <c r="AB84" s="360" t="s">
        <v>506</v>
      </c>
      <c r="AC84" s="360">
        <f t="shared" si="11"/>
        <v>0</v>
      </c>
      <c r="AD84" s="360">
        <f t="shared" si="12"/>
        <v>0</v>
      </c>
      <c r="AE84" s="360">
        <f t="shared" si="13"/>
        <v>0</v>
      </c>
      <c r="AF84" s="361">
        <f t="shared" si="14"/>
        <v>0</v>
      </c>
      <c r="AG84" s="133"/>
      <c r="AH84" s="362"/>
      <c r="AI84" s="128"/>
      <c r="AJ84" s="363"/>
      <c r="AK84" s="364"/>
      <c r="AL84" s="358"/>
      <c r="AM84" s="359" t="str">
        <f t="shared" si="15"/>
        <v/>
      </c>
      <c r="AN84" s="360" t="s">
        <v>506</v>
      </c>
      <c r="AO84" s="360">
        <f t="shared" si="16"/>
        <v>0</v>
      </c>
      <c r="AP84" s="360">
        <f t="shared" si="17"/>
        <v>0</v>
      </c>
      <c r="AQ84" s="360">
        <f t="shared" si="18"/>
        <v>0</v>
      </c>
      <c r="AR84" s="361">
        <f t="shared" si="19"/>
        <v>0</v>
      </c>
      <c r="BU84" s="135"/>
      <c r="BV84" s="135"/>
      <c r="BW84" s="112"/>
      <c r="BX84" s="135"/>
      <c r="BY84" s="135"/>
      <c r="BZ84" s="135"/>
    </row>
    <row r="85" spans="22:78" x14ac:dyDescent="0.25">
      <c r="V85" s="362"/>
      <c r="W85" s="128"/>
      <c r="X85" s="363"/>
      <c r="Y85" s="364"/>
      <c r="Z85" s="358"/>
      <c r="AA85" s="359" t="str">
        <f t="shared" si="10"/>
        <v/>
      </c>
      <c r="AB85" s="360" t="s">
        <v>506</v>
      </c>
      <c r="AC85" s="360">
        <f t="shared" si="11"/>
        <v>0</v>
      </c>
      <c r="AD85" s="360">
        <f t="shared" si="12"/>
        <v>0</v>
      </c>
      <c r="AE85" s="360">
        <f t="shared" si="13"/>
        <v>0</v>
      </c>
      <c r="AF85" s="361">
        <f t="shared" si="14"/>
        <v>0</v>
      </c>
      <c r="AG85" s="133"/>
      <c r="AH85" s="362"/>
      <c r="AI85" s="128"/>
      <c r="AJ85" s="363"/>
      <c r="AK85" s="364"/>
      <c r="AL85" s="358"/>
      <c r="AM85" s="359" t="str">
        <f t="shared" si="15"/>
        <v/>
      </c>
      <c r="AN85" s="360" t="s">
        <v>506</v>
      </c>
      <c r="AO85" s="360">
        <f t="shared" si="16"/>
        <v>0</v>
      </c>
      <c r="AP85" s="360">
        <f t="shared" si="17"/>
        <v>0</v>
      </c>
      <c r="AQ85" s="360">
        <f t="shared" si="18"/>
        <v>0</v>
      </c>
      <c r="AR85" s="361">
        <f t="shared" si="19"/>
        <v>0</v>
      </c>
      <c r="BU85" s="135"/>
      <c r="BV85" s="135"/>
      <c r="BW85" s="112"/>
      <c r="BX85" s="135"/>
      <c r="BY85" s="135"/>
      <c r="BZ85" s="135"/>
    </row>
    <row r="86" spans="22:78" x14ac:dyDescent="0.25">
      <c r="V86" s="362"/>
      <c r="W86" s="128"/>
      <c r="X86" s="363"/>
      <c r="Y86" s="364"/>
      <c r="Z86" s="358"/>
      <c r="AA86" s="359" t="str">
        <f t="shared" si="10"/>
        <v/>
      </c>
      <c r="AB86" s="360" t="s">
        <v>506</v>
      </c>
      <c r="AC86" s="360">
        <f t="shared" si="11"/>
        <v>0</v>
      </c>
      <c r="AD86" s="360">
        <f t="shared" si="12"/>
        <v>0</v>
      </c>
      <c r="AE86" s="360">
        <f t="shared" si="13"/>
        <v>0</v>
      </c>
      <c r="AF86" s="361">
        <f t="shared" si="14"/>
        <v>0</v>
      </c>
      <c r="AG86" s="133"/>
      <c r="AH86" s="362"/>
      <c r="AI86" s="128"/>
      <c r="AJ86" s="363"/>
      <c r="AK86" s="364"/>
      <c r="AL86" s="358"/>
      <c r="AM86" s="359" t="str">
        <f t="shared" si="15"/>
        <v/>
      </c>
      <c r="AN86" s="360" t="s">
        <v>506</v>
      </c>
      <c r="AO86" s="360">
        <f t="shared" si="16"/>
        <v>0</v>
      </c>
      <c r="AP86" s="360">
        <f t="shared" si="17"/>
        <v>0</v>
      </c>
      <c r="AQ86" s="360">
        <f t="shared" si="18"/>
        <v>0</v>
      </c>
      <c r="AR86" s="361">
        <f t="shared" si="19"/>
        <v>0</v>
      </c>
      <c r="BU86" s="135"/>
      <c r="BV86" s="135"/>
      <c r="BW86" s="112"/>
      <c r="BX86" s="135"/>
      <c r="BY86" s="135"/>
      <c r="BZ86" s="135"/>
    </row>
    <row r="87" spans="22:78" x14ac:dyDescent="0.25">
      <c r="V87" s="362"/>
      <c r="W87" s="128"/>
      <c r="X87" s="363"/>
      <c r="Y87" s="364"/>
      <c r="Z87" s="358"/>
      <c r="AA87" s="359" t="str">
        <f t="shared" si="10"/>
        <v/>
      </c>
      <c r="AB87" s="360" t="s">
        <v>506</v>
      </c>
      <c r="AC87" s="360">
        <f t="shared" si="11"/>
        <v>0</v>
      </c>
      <c r="AD87" s="360">
        <f t="shared" si="12"/>
        <v>0</v>
      </c>
      <c r="AE87" s="360">
        <f t="shared" si="13"/>
        <v>0</v>
      </c>
      <c r="AF87" s="361">
        <f t="shared" si="14"/>
        <v>0</v>
      </c>
      <c r="AG87" s="133"/>
      <c r="AH87" s="362"/>
      <c r="AI87" s="128"/>
      <c r="AJ87" s="363"/>
      <c r="AK87" s="364"/>
      <c r="AL87" s="358"/>
      <c r="AM87" s="359" t="str">
        <f t="shared" si="15"/>
        <v/>
      </c>
      <c r="AN87" s="360" t="s">
        <v>506</v>
      </c>
      <c r="AO87" s="360">
        <f t="shared" si="16"/>
        <v>0</v>
      </c>
      <c r="AP87" s="360">
        <f t="shared" si="17"/>
        <v>0</v>
      </c>
      <c r="AQ87" s="360">
        <f t="shared" si="18"/>
        <v>0</v>
      </c>
      <c r="AR87" s="361">
        <f t="shared" si="19"/>
        <v>0</v>
      </c>
      <c r="BU87" s="135"/>
      <c r="BV87" s="135"/>
      <c r="BW87" s="112"/>
      <c r="BX87" s="135"/>
      <c r="BY87" s="135"/>
      <c r="BZ87" s="135"/>
    </row>
    <row r="88" spans="22:78" x14ac:dyDescent="0.25">
      <c r="V88" s="362"/>
      <c r="W88" s="128"/>
      <c r="X88" s="363"/>
      <c r="Y88" s="364"/>
      <c r="Z88" s="358"/>
      <c r="AA88" s="359" t="str">
        <f t="shared" si="10"/>
        <v/>
      </c>
      <c r="AB88" s="360" t="s">
        <v>506</v>
      </c>
      <c r="AC88" s="360">
        <f t="shared" si="11"/>
        <v>0</v>
      </c>
      <c r="AD88" s="360">
        <f t="shared" si="12"/>
        <v>0</v>
      </c>
      <c r="AE88" s="360">
        <f t="shared" si="13"/>
        <v>0</v>
      </c>
      <c r="AF88" s="361">
        <f t="shared" si="14"/>
        <v>0</v>
      </c>
      <c r="AG88" s="133"/>
      <c r="AH88" s="362"/>
      <c r="AI88" s="128"/>
      <c r="AJ88" s="363"/>
      <c r="AK88" s="364"/>
      <c r="AL88" s="358"/>
      <c r="AM88" s="359" t="str">
        <f t="shared" si="15"/>
        <v/>
      </c>
      <c r="AN88" s="360" t="s">
        <v>506</v>
      </c>
      <c r="AO88" s="360">
        <f t="shared" si="16"/>
        <v>0</v>
      </c>
      <c r="AP88" s="360">
        <f t="shared" si="17"/>
        <v>0</v>
      </c>
      <c r="AQ88" s="360">
        <f t="shared" si="18"/>
        <v>0</v>
      </c>
      <c r="AR88" s="361">
        <f t="shared" si="19"/>
        <v>0</v>
      </c>
      <c r="BU88" s="135"/>
      <c r="BV88" s="135"/>
      <c r="BW88" s="112"/>
      <c r="BX88" s="135"/>
      <c r="BY88" s="135"/>
      <c r="BZ88" s="135"/>
    </row>
    <row r="89" spans="22:78" x14ac:dyDescent="0.25">
      <c r="V89" s="362"/>
      <c r="W89" s="128"/>
      <c r="X89" s="363"/>
      <c r="Y89" s="364"/>
      <c r="Z89" s="358"/>
      <c r="AA89" s="359" t="str">
        <f t="shared" si="10"/>
        <v/>
      </c>
      <c r="AB89" s="360" t="s">
        <v>506</v>
      </c>
      <c r="AC89" s="360">
        <f t="shared" si="11"/>
        <v>0</v>
      </c>
      <c r="AD89" s="360">
        <f t="shared" si="12"/>
        <v>0</v>
      </c>
      <c r="AE89" s="360">
        <f t="shared" si="13"/>
        <v>0</v>
      </c>
      <c r="AF89" s="361">
        <f t="shared" si="14"/>
        <v>0</v>
      </c>
      <c r="AG89" s="133"/>
      <c r="AH89" s="362"/>
      <c r="AI89" s="128"/>
      <c r="AJ89" s="363"/>
      <c r="AK89" s="364"/>
      <c r="AL89" s="358"/>
      <c r="AM89" s="359" t="str">
        <f t="shared" si="15"/>
        <v/>
      </c>
      <c r="AN89" s="360" t="s">
        <v>506</v>
      </c>
      <c r="AO89" s="360">
        <f t="shared" si="16"/>
        <v>0</v>
      </c>
      <c r="AP89" s="360">
        <f t="shared" si="17"/>
        <v>0</v>
      </c>
      <c r="AQ89" s="360">
        <f t="shared" si="18"/>
        <v>0</v>
      </c>
      <c r="AR89" s="361">
        <f t="shared" si="19"/>
        <v>0</v>
      </c>
      <c r="BU89" s="135"/>
      <c r="BV89" s="135"/>
      <c r="BW89" s="112"/>
      <c r="BX89" s="135"/>
      <c r="BY89" s="135"/>
      <c r="BZ89" s="135"/>
    </row>
    <row r="90" spans="22:78" x14ac:dyDescent="0.25">
      <c r="V90" s="362"/>
      <c r="W90" s="128"/>
      <c r="X90" s="363"/>
      <c r="Y90" s="364"/>
      <c r="Z90" s="358"/>
      <c r="AA90" s="359" t="str">
        <f t="shared" si="10"/>
        <v/>
      </c>
      <c r="AB90" s="360" t="s">
        <v>506</v>
      </c>
      <c r="AC90" s="360">
        <f t="shared" si="11"/>
        <v>0</v>
      </c>
      <c r="AD90" s="360">
        <f t="shared" si="12"/>
        <v>0</v>
      </c>
      <c r="AE90" s="360">
        <f t="shared" si="13"/>
        <v>0</v>
      </c>
      <c r="AF90" s="361">
        <f t="shared" si="14"/>
        <v>0</v>
      </c>
      <c r="AG90" s="133"/>
      <c r="AH90" s="362"/>
      <c r="AI90" s="128"/>
      <c r="AJ90" s="363"/>
      <c r="AK90" s="364"/>
      <c r="AL90" s="358"/>
      <c r="AM90" s="359" t="str">
        <f t="shared" si="15"/>
        <v/>
      </c>
      <c r="AN90" s="360" t="s">
        <v>506</v>
      </c>
      <c r="AO90" s="360">
        <f t="shared" si="16"/>
        <v>0</v>
      </c>
      <c r="AP90" s="360">
        <f t="shared" si="17"/>
        <v>0</v>
      </c>
      <c r="AQ90" s="360">
        <f t="shared" si="18"/>
        <v>0</v>
      </c>
      <c r="AR90" s="361">
        <f t="shared" si="19"/>
        <v>0</v>
      </c>
      <c r="BU90" s="135"/>
      <c r="BV90" s="135"/>
      <c r="BW90" s="112"/>
      <c r="BX90" s="135"/>
      <c r="BY90" s="135"/>
      <c r="BZ90" s="135"/>
    </row>
    <row r="91" spans="22:78" x14ac:dyDescent="0.25">
      <c r="V91" s="362"/>
      <c r="W91" s="128"/>
      <c r="X91" s="363"/>
      <c r="Y91" s="364"/>
      <c r="Z91" s="358"/>
      <c r="AA91" s="359" t="str">
        <f t="shared" si="10"/>
        <v/>
      </c>
      <c r="AB91" s="360" t="s">
        <v>506</v>
      </c>
      <c r="AC91" s="360">
        <f t="shared" si="11"/>
        <v>0</v>
      </c>
      <c r="AD91" s="360">
        <f t="shared" si="12"/>
        <v>0</v>
      </c>
      <c r="AE91" s="360">
        <f t="shared" si="13"/>
        <v>0</v>
      </c>
      <c r="AF91" s="361">
        <f t="shared" si="14"/>
        <v>0</v>
      </c>
      <c r="AG91" s="133"/>
      <c r="AH91" s="362"/>
      <c r="AI91" s="128"/>
      <c r="AJ91" s="363"/>
      <c r="AK91" s="364"/>
      <c r="AL91" s="358"/>
      <c r="AM91" s="359" t="str">
        <f t="shared" si="15"/>
        <v/>
      </c>
      <c r="AN91" s="360" t="s">
        <v>506</v>
      </c>
      <c r="AO91" s="360">
        <f t="shared" si="16"/>
        <v>0</v>
      </c>
      <c r="AP91" s="360">
        <f t="shared" si="17"/>
        <v>0</v>
      </c>
      <c r="AQ91" s="360">
        <f t="shared" si="18"/>
        <v>0</v>
      </c>
      <c r="AR91" s="361">
        <f t="shared" si="19"/>
        <v>0</v>
      </c>
      <c r="BU91" s="135"/>
      <c r="BV91" s="135"/>
      <c r="BW91" s="112"/>
      <c r="BX91" s="135"/>
      <c r="BY91" s="135"/>
      <c r="BZ91" s="135"/>
    </row>
    <row r="92" spans="22:78" x14ac:dyDescent="0.25">
      <c r="V92" s="362"/>
      <c r="W92" s="128"/>
      <c r="X92" s="363"/>
      <c r="Y92" s="364"/>
      <c r="Z92" s="358"/>
      <c r="AA92" s="359" t="str">
        <f t="shared" si="10"/>
        <v/>
      </c>
      <c r="AB92" s="360" t="s">
        <v>506</v>
      </c>
      <c r="AC92" s="360">
        <f t="shared" si="11"/>
        <v>0</v>
      </c>
      <c r="AD92" s="360">
        <f t="shared" si="12"/>
        <v>0</v>
      </c>
      <c r="AE92" s="360">
        <f t="shared" si="13"/>
        <v>0</v>
      </c>
      <c r="AF92" s="361">
        <f t="shared" si="14"/>
        <v>0</v>
      </c>
      <c r="AG92" s="133"/>
      <c r="AH92" s="362"/>
      <c r="AI92" s="128"/>
      <c r="AJ92" s="363"/>
      <c r="AK92" s="364"/>
      <c r="AL92" s="358"/>
      <c r="AM92" s="359" t="str">
        <f t="shared" si="15"/>
        <v/>
      </c>
      <c r="AN92" s="360" t="s">
        <v>506</v>
      </c>
      <c r="AO92" s="360">
        <f t="shared" si="16"/>
        <v>0</v>
      </c>
      <c r="AP92" s="360">
        <f t="shared" si="17"/>
        <v>0</v>
      </c>
      <c r="AQ92" s="360">
        <f t="shared" si="18"/>
        <v>0</v>
      </c>
      <c r="AR92" s="361">
        <f t="shared" si="19"/>
        <v>0</v>
      </c>
      <c r="BU92" s="135"/>
      <c r="BV92" s="135"/>
      <c r="BW92" s="112"/>
      <c r="BX92" s="135"/>
      <c r="BY92" s="135"/>
      <c r="BZ92" s="135"/>
    </row>
    <row r="93" spans="22:78" x14ac:dyDescent="0.25">
      <c r="V93" s="362"/>
      <c r="W93" s="128"/>
      <c r="X93" s="363"/>
      <c r="Y93" s="364"/>
      <c r="Z93" s="358"/>
      <c r="AA93" s="359" t="str">
        <f t="shared" si="10"/>
        <v/>
      </c>
      <c r="AB93" s="360" t="s">
        <v>506</v>
      </c>
      <c r="AC93" s="360">
        <f t="shared" si="11"/>
        <v>0</v>
      </c>
      <c r="AD93" s="360">
        <f t="shared" si="12"/>
        <v>0</v>
      </c>
      <c r="AE93" s="360">
        <f t="shared" si="13"/>
        <v>0</v>
      </c>
      <c r="AF93" s="361">
        <f t="shared" si="14"/>
        <v>0</v>
      </c>
      <c r="AG93" s="133"/>
      <c r="AH93" s="362"/>
      <c r="AI93" s="128"/>
      <c r="AJ93" s="363"/>
      <c r="AK93" s="364"/>
      <c r="AL93" s="358"/>
      <c r="AM93" s="359" t="str">
        <f t="shared" si="15"/>
        <v/>
      </c>
      <c r="AN93" s="360" t="s">
        <v>506</v>
      </c>
      <c r="AO93" s="360">
        <f t="shared" si="16"/>
        <v>0</v>
      </c>
      <c r="AP93" s="360">
        <f t="shared" si="17"/>
        <v>0</v>
      </c>
      <c r="AQ93" s="360">
        <f t="shared" si="18"/>
        <v>0</v>
      </c>
      <c r="AR93" s="361">
        <f t="shared" si="19"/>
        <v>0</v>
      </c>
      <c r="BU93" s="135"/>
      <c r="BV93" s="135"/>
      <c r="BW93" s="112"/>
      <c r="BX93" s="135"/>
      <c r="BY93" s="135"/>
      <c r="BZ93" s="135"/>
    </row>
    <row r="94" spans="22:78" x14ac:dyDescent="0.25">
      <c r="V94" s="362"/>
      <c r="W94" s="128"/>
      <c r="X94" s="363"/>
      <c r="Y94" s="364"/>
      <c r="Z94" s="358"/>
      <c r="AA94" s="359" t="str">
        <f t="shared" si="10"/>
        <v/>
      </c>
      <c r="AB94" s="360" t="s">
        <v>506</v>
      </c>
      <c r="AC94" s="360">
        <f t="shared" si="11"/>
        <v>0</v>
      </c>
      <c r="AD94" s="360">
        <f t="shared" si="12"/>
        <v>0</v>
      </c>
      <c r="AE94" s="360">
        <f t="shared" si="13"/>
        <v>0</v>
      </c>
      <c r="AF94" s="361">
        <f t="shared" si="14"/>
        <v>0</v>
      </c>
      <c r="AG94" s="133"/>
      <c r="AH94" s="362"/>
      <c r="AI94" s="128"/>
      <c r="AJ94" s="363"/>
      <c r="AK94" s="364"/>
      <c r="AL94" s="358"/>
      <c r="AM94" s="359" t="str">
        <f t="shared" si="15"/>
        <v/>
      </c>
      <c r="AN94" s="360" t="s">
        <v>506</v>
      </c>
      <c r="AO94" s="360">
        <f t="shared" si="16"/>
        <v>0</v>
      </c>
      <c r="AP94" s="360">
        <f t="shared" si="17"/>
        <v>0</v>
      </c>
      <c r="AQ94" s="360">
        <f t="shared" si="18"/>
        <v>0</v>
      </c>
      <c r="AR94" s="361">
        <f t="shared" si="19"/>
        <v>0</v>
      </c>
      <c r="BU94" s="135"/>
      <c r="BV94" s="135"/>
      <c r="BW94" s="112"/>
      <c r="BX94" s="135"/>
      <c r="BY94" s="135"/>
      <c r="BZ94" s="135"/>
    </row>
    <row r="95" spans="22:78" x14ac:dyDescent="0.25">
      <c r="V95" s="362"/>
      <c r="W95" s="128"/>
      <c r="X95" s="363"/>
      <c r="Y95" s="364"/>
      <c r="Z95" s="358"/>
      <c r="AA95" s="359" t="str">
        <f t="shared" si="10"/>
        <v/>
      </c>
      <c r="AB95" s="360" t="s">
        <v>506</v>
      </c>
      <c r="AC95" s="360">
        <f t="shared" si="11"/>
        <v>0</v>
      </c>
      <c r="AD95" s="360">
        <f t="shared" si="12"/>
        <v>0</v>
      </c>
      <c r="AE95" s="360">
        <f t="shared" si="13"/>
        <v>0</v>
      </c>
      <c r="AF95" s="361">
        <f t="shared" si="14"/>
        <v>0</v>
      </c>
      <c r="AG95" s="133"/>
      <c r="AH95" s="362"/>
      <c r="AI95" s="128"/>
      <c r="AJ95" s="363"/>
      <c r="AK95" s="364"/>
      <c r="AL95" s="358"/>
      <c r="AM95" s="359" t="str">
        <f t="shared" si="15"/>
        <v/>
      </c>
      <c r="AN95" s="360" t="s">
        <v>506</v>
      </c>
      <c r="AO95" s="360">
        <f t="shared" si="16"/>
        <v>0</v>
      </c>
      <c r="AP95" s="360">
        <f t="shared" si="17"/>
        <v>0</v>
      </c>
      <c r="AQ95" s="360">
        <f t="shared" si="18"/>
        <v>0</v>
      </c>
      <c r="AR95" s="361">
        <f t="shared" si="19"/>
        <v>0</v>
      </c>
      <c r="BU95" s="135"/>
      <c r="BV95" s="135"/>
      <c r="BW95" s="112"/>
      <c r="BX95" s="135"/>
      <c r="BY95" s="135"/>
      <c r="BZ95" s="135"/>
    </row>
    <row r="96" spans="22:78" x14ac:dyDescent="0.25">
      <c r="V96" s="362"/>
      <c r="W96" s="128"/>
      <c r="X96" s="363"/>
      <c r="Y96" s="364"/>
      <c r="Z96" s="358"/>
      <c r="AA96" s="359" t="str">
        <f t="shared" si="10"/>
        <v/>
      </c>
      <c r="AB96" s="360" t="s">
        <v>506</v>
      </c>
      <c r="AC96" s="360">
        <f t="shared" si="11"/>
        <v>0</v>
      </c>
      <c r="AD96" s="360">
        <f t="shared" si="12"/>
        <v>0</v>
      </c>
      <c r="AE96" s="360">
        <f t="shared" si="13"/>
        <v>0</v>
      </c>
      <c r="AF96" s="361">
        <f t="shared" si="14"/>
        <v>0</v>
      </c>
      <c r="AG96" s="133"/>
      <c r="AH96" s="362"/>
      <c r="AI96" s="128"/>
      <c r="AJ96" s="363"/>
      <c r="AK96" s="364"/>
      <c r="AL96" s="358"/>
      <c r="AM96" s="359" t="str">
        <f t="shared" si="15"/>
        <v/>
      </c>
      <c r="AN96" s="360" t="s">
        <v>506</v>
      </c>
      <c r="AO96" s="360">
        <f t="shared" si="16"/>
        <v>0</v>
      </c>
      <c r="AP96" s="360">
        <f t="shared" si="17"/>
        <v>0</v>
      </c>
      <c r="AQ96" s="360">
        <f t="shared" si="18"/>
        <v>0</v>
      </c>
      <c r="AR96" s="361">
        <f t="shared" si="19"/>
        <v>0</v>
      </c>
      <c r="BU96" s="135"/>
      <c r="BV96" s="135"/>
      <c r="BW96" s="112"/>
      <c r="BX96" s="135"/>
      <c r="BY96" s="135"/>
      <c r="BZ96" s="135"/>
    </row>
    <row r="97" spans="22:85" x14ac:dyDescent="0.25">
      <c r="V97" s="362"/>
      <c r="W97" s="128"/>
      <c r="X97" s="363"/>
      <c r="Y97" s="364"/>
      <c r="Z97" s="358"/>
      <c r="AA97" s="359" t="str">
        <f t="shared" si="10"/>
        <v/>
      </c>
      <c r="AB97" s="360" t="s">
        <v>506</v>
      </c>
      <c r="AC97" s="360">
        <f t="shared" si="11"/>
        <v>0</v>
      </c>
      <c r="AD97" s="360">
        <f t="shared" si="12"/>
        <v>0</v>
      </c>
      <c r="AE97" s="360">
        <f t="shared" si="13"/>
        <v>0</v>
      </c>
      <c r="AF97" s="361">
        <f t="shared" si="14"/>
        <v>0</v>
      </c>
      <c r="AG97" s="133"/>
      <c r="AH97" s="362"/>
      <c r="AI97" s="128"/>
      <c r="AJ97" s="363"/>
      <c r="AK97" s="364"/>
      <c r="AL97" s="358"/>
      <c r="AM97" s="359" t="str">
        <f t="shared" si="15"/>
        <v/>
      </c>
      <c r="AN97" s="360" t="s">
        <v>506</v>
      </c>
      <c r="AO97" s="360">
        <f t="shared" si="16"/>
        <v>0</v>
      </c>
      <c r="AP97" s="360">
        <f t="shared" si="17"/>
        <v>0</v>
      </c>
      <c r="AQ97" s="360">
        <f t="shared" si="18"/>
        <v>0</v>
      </c>
      <c r="AR97" s="361">
        <f t="shared" si="19"/>
        <v>0</v>
      </c>
      <c r="BU97" s="135"/>
      <c r="BV97" s="135"/>
      <c r="BW97" s="112"/>
      <c r="BX97" s="135"/>
      <c r="BY97" s="135"/>
      <c r="BZ97" s="135"/>
    </row>
    <row r="98" spans="22:85" x14ac:dyDescent="0.25">
      <c r="V98" s="362"/>
      <c r="W98" s="128"/>
      <c r="X98" s="363"/>
      <c r="Y98" s="364"/>
      <c r="Z98" s="358"/>
      <c r="AA98" s="359" t="str">
        <f t="shared" si="10"/>
        <v/>
      </c>
      <c r="AB98" s="360" t="s">
        <v>506</v>
      </c>
      <c r="AC98" s="360">
        <f t="shared" si="11"/>
        <v>0</v>
      </c>
      <c r="AD98" s="360">
        <f t="shared" si="12"/>
        <v>0</v>
      </c>
      <c r="AE98" s="360">
        <f t="shared" si="13"/>
        <v>0</v>
      </c>
      <c r="AF98" s="361">
        <f t="shared" si="14"/>
        <v>0</v>
      </c>
      <c r="AG98" s="133"/>
      <c r="AH98" s="362"/>
      <c r="AI98" s="128"/>
      <c r="AJ98" s="363"/>
      <c r="AK98" s="364"/>
      <c r="AL98" s="358"/>
      <c r="AM98" s="359" t="str">
        <f t="shared" si="15"/>
        <v/>
      </c>
      <c r="AN98" s="360" t="s">
        <v>506</v>
      </c>
      <c r="AO98" s="360">
        <f t="shared" si="16"/>
        <v>0</v>
      </c>
      <c r="AP98" s="360">
        <f t="shared" si="17"/>
        <v>0</v>
      </c>
      <c r="AQ98" s="360">
        <f t="shared" si="18"/>
        <v>0</v>
      </c>
      <c r="AR98" s="361">
        <f t="shared" si="19"/>
        <v>0</v>
      </c>
      <c r="BU98" s="135"/>
      <c r="BV98" s="135"/>
      <c r="BW98" s="112"/>
      <c r="BX98" s="135"/>
      <c r="BY98" s="135"/>
      <c r="BZ98" s="135"/>
    </row>
    <row r="99" spans="22:85" x14ac:dyDescent="0.25">
      <c r="V99" s="362"/>
      <c r="W99" s="128"/>
      <c r="X99" s="363"/>
      <c r="Y99" s="364"/>
      <c r="Z99" s="358"/>
      <c r="AA99" s="359" t="str">
        <f t="shared" si="10"/>
        <v/>
      </c>
      <c r="AB99" s="360" t="s">
        <v>506</v>
      </c>
      <c r="AC99" s="360">
        <f t="shared" si="11"/>
        <v>0</v>
      </c>
      <c r="AD99" s="360">
        <f t="shared" si="12"/>
        <v>0</v>
      </c>
      <c r="AE99" s="360">
        <f t="shared" si="13"/>
        <v>0</v>
      </c>
      <c r="AF99" s="361">
        <f t="shared" si="14"/>
        <v>0</v>
      </c>
      <c r="AG99" s="133"/>
      <c r="AH99" s="362"/>
      <c r="AI99" s="128"/>
      <c r="AJ99" s="363"/>
      <c r="AK99" s="364"/>
      <c r="AL99" s="358"/>
      <c r="AM99" s="359" t="str">
        <f t="shared" si="15"/>
        <v/>
      </c>
      <c r="AN99" s="360" t="s">
        <v>506</v>
      </c>
      <c r="AO99" s="360">
        <f t="shared" si="16"/>
        <v>0</v>
      </c>
      <c r="AP99" s="360">
        <f t="shared" si="17"/>
        <v>0</v>
      </c>
      <c r="AQ99" s="360">
        <f t="shared" si="18"/>
        <v>0</v>
      </c>
      <c r="AR99" s="361">
        <f t="shared" si="19"/>
        <v>0</v>
      </c>
      <c r="BU99" s="135"/>
      <c r="BV99" s="135"/>
      <c r="BW99" s="112"/>
      <c r="BX99" s="135"/>
      <c r="BY99" s="135"/>
      <c r="BZ99" s="135"/>
    </row>
    <row r="100" spans="22:85" x14ac:dyDescent="0.25">
      <c r="V100" s="362"/>
      <c r="W100" s="128"/>
      <c r="X100" s="363"/>
      <c r="Y100" s="364"/>
      <c r="Z100" s="358"/>
      <c r="AA100" s="359" t="str">
        <f t="shared" si="10"/>
        <v/>
      </c>
      <c r="AB100" s="360" t="s">
        <v>506</v>
      </c>
      <c r="AC100" s="360">
        <f t="shared" si="11"/>
        <v>0</v>
      </c>
      <c r="AD100" s="360">
        <f t="shared" si="12"/>
        <v>0</v>
      </c>
      <c r="AE100" s="360">
        <f t="shared" si="13"/>
        <v>0</v>
      </c>
      <c r="AF100" s="361">
        <f t="shared" si="14"/>
        <v>0</v>
      </c>
      <c r="AG100" s="133"/>
      <c r="AH100" s="362"/>
      <c r="AI100" s="128"/>
      <c r="AJ100" s="363"/>
      <c r="AK100" s="364"/>
      <c r="AL100" s="358"/>
      <c r="AM100" s="359" t="str">
        <f t="shared" si="15"/>
        <v/>
      </c>
      <c r="AN100" s="360" t="s">
        <v>506</v>
      </c>
      <c r="AO100" s="360">
        <f t="shared" si="16"/>
        <v>0</v>
      </c>
      <c r="AP100" s="360">
        <f t="shared" si="17"/>
        <v>0</v>
      </c>
      <c r="AQ100" s="360">
        <f t="shared" si="18"/>
        <v>0</v>
      </c>
      <c r="AR100" s="361">
        <f t="shared" si="19"/>
        <v>0</v>
      </c>
      <c r="BU100" s="135"/>
      <c r="BV100" s="135"/>
      <c r="BW100" s="112"/>
      <c r="BX100" s="135"/>
      <c r="BY100" s="135"/>
      <c r="BZ100" s="135"/>
    </row>
    <row r="101" spans="22:85" x14ac:dyDescent="0.25">
      <c r="V101" s="362"/>
      <c r="W101" s="128"/>
      <c r="X101" s="363"/>
      <c r="Y101" s="364"/>
      <c r="Z101" s="358"/>
      <c r="AA101" s="359" t="str">
        <f t="shared" si="10"/>
        <v/>
      </c>
      <c r="AB101" s="360" t="s">
        <v>506</v>
      </c>
      <c r="AC101" s="360">
        <f t="shared" si="11"/>
        <v>0</v>
      </c>
      <c r="AD101" s="360">
        <f t="shared" si="12"/>
        <v>0</v>
      </c>
      <c r="AE101" s="360">
        <f t="shared" si="13"/>
        <v>0</v>
      </c>
      <c r="AF101" s="361">
        <f t="shared" si="14"/>
        <v>0</v>
      </c>
      <c r="AG101" s="133"/>
      <c r="AH101" s="362"/>
      <c r="AI101" s="128"/>
      <c r="AJ101" s="363"/>
      <c r="AK101" s="364"/>
      <c r="AL101" s="358"/>
      <c r="AM101" s="359" t="str">
        <f t="shared" si="15"/>
        <v/>
      </c>
      <c r="AN101" s="360" t="s">
        <v>506</v>
      </c>
      <c r="AO101" s="360">
        <f t="shared" si="16"/>
        <v>0</v>
      </c>
      <c r="AP101" s="360">
        <f t="shared" si="17"/>
        <v>0</v>
      </c>
      <c r="AQ101" s="360">
        <f t="shared" si="18"/>
        <v>0</v>
      </c>
      <c r="AR101" s="361">
        <f t="shared" si="19"/>
        <v>0</v>
      </c>
      <c r="BS101" s="112"/>
      <c r="BT101" s="112"/>
      <c r="BU101" s="135"/>
      <c r="BV101" s="135"/>
      <c r="BW101" s="112"/>
      <c r="BX101" s="135"/>
      <c r="BY101" s="135"/>
      <c r="BZ101" s="135"/>
      <c r="CA101" s="112"/>
      <c r="CB101" s="112"/>
      <c r="CC101" s="112"/>
      <c r="CD101" s="112"/>
      <c r="CE101" s="112"/>
      <c r="CF101" s="112"/>
      <c r="CG101" s="112"/>
    </row>
    <row r="102" spans="22:85" x14ac:dyDescent="0.25">
      <c r="V102" s="362"/>
      <c r="W102" s="128"/>
      <c r="X102" s="363"/>
      <c r="Y102" s="364"/>
      <c r="Z102" s="358"/>
      <c r="AA102" s="359" t="str">
        <f t="shared" si="10"/>
        <v/>
      </c>
      <c r="AB102" s="360" t="s">
        <v>506</v>
      </c>
      <c r="AC102" s="360">
        <f t="shared" si="11"/>
        <v>0</v>
      </c>
      <c r="AD102" s="360">
        <f t="shared" si="12"/>
        <v>0</v>
      </c>
      <c r="AE102" s="360">
        <f t="shared" si="13"/>
        <v>0</v>
      </c>
      <c r="AF102" s="361">
        <f t="shared" si="14"/>
        <v>0</v>
      </c>
      <c r="AG102" s="133"/>
      <c r="AH102" s="362"/>
      <c r="AI102" s="128"/>
      <c r="AJ102" s="363"/>
      <c r="AK102" s="364"/>
      <c r="AL102" s="358"/>
      <c r="AM102" s="359" t="str">
        <f t="shared" si="15"/>
        <v/>
      </c>
      <c r="AN102" s="360" t="s">
        <v>506</v>
      </c>
      <c r="AO102" s="360">
        <f t="shared" si="16"/>
        <v>0</v>
      </c>
      <c r="AP102" s="360">
        <f t="shared" si="17"/>
        <v>0</v>
      </c>
      <c r="AQ102" s="360">
        <f t="shared" si="18"/>
        <v>0</v>
      </c>
      <c r="AR102" s="361">
        <f t="shared" si="19"/>
        <v>0</v>
      </c>
      <c r="BU102" s="135"/>
      <c r="BV102" s="135"/>
      <c r="BW102" s="112"/>
      <c r="BX102" s="135"/>
      <c r="BY102" s="135"/>
      <c r="BZ102" s="135"/>
    </row>
    <row r="103" spans="22:85" x14ac:dyDescent="0.25">
      <c r="V103" s="362"/>
      <c r="W103" s="128"/>
      <c r="X103" s="363"/>
      <c r="Y103" s="364"/>
      <c r="Z103" s="358"/>
      <c r="AA103" s="359" t="str">
        <f t="shared" si="10"/>
        <v/>
      </c>
      <c r="AB103" s="360" t="s">
        <v>506</v>
      </c>
      <c r="AC103" s="360">
        <f t="shared" si="11"/>
        <v>0</v>
      </c>
      <c r="AD103" s="360">
        <f t="shared" si="12"/>
        <v>0</v>
      </c>
      <c r="AE103" s="360">
        <f t="shared" si="13"/>
        <v>0</v>
      </c>
      <c r="AF103" s="361">
        <f t="shared" si="14"/>
        <v>0</v>
      </c>
      <c r="AG103" s="133"/>
      <c r="AH103" s="362"/>
      <c r="AI103" s="128"/>
      <c r="AJ103" s="363"/>
      <c r="AK103" s="364"/>
      <c r="AL103" s="358"/>
      <c r="AM103" s="359" t="str">
        <f t="shared" si="15"/>
        <v/>
      </c>
      <c r="AN103" s="360" t="s">
        <v>506</v>
      </c>
      <c r="AO103" s="360">
        <f t="shared" si="16"/>
        <v>0</v>
      </c>
      <c r="AP103" s="360">
        <f t="shared" si="17"/>
        <v>0</v>
      </c>
      <c r="AQ103" s="360">
        <f t="shared" si="18"/>
        <v>0</v>
      </c>
      <c r="AR103" s="361">
        <f t="shared" si="19"/>
        <v>0</v>
      </c>
      <c r="BS103" s="112"/>
      <c r="BT103" s="112"/>
      <c r="BU103" s="135"/>
      <c r="BV103" s="135"/>
      <c r="BW103" s="112"/>
      <c r="BX103" s="135"/>
      <c r="BY103" s="135"/>
      <c r="BZ103" s="135"/>
      <c r="CA103" s="112"/>
      <c r="CB103" s="112"/>
    </row>
    <row r="104" spans="22:85" x14ac:dyDescent="0.25">
      <c r="V104" s="362"/>
      <c r="W104" s="128"/>
      <c r="X104" s="363"/>
      <c r="Y104" s="364"/>
      <c r="Z104" s="358"/>
      <c r="AA104" s="359" t="str">
        <f t="shared" si="10"/>
        <v/>
      </c>
      <c r="AB104" s="360" t="s">
        <v>506</v>
      </c>
      <c r="AC104" s="360">
        <f t="shared" si="11"/>
        <v>0</v>
      </c>
      <c r="AD104" s="360">
        <f t="shared" si="12"/>
        <v>0</v>
      </c>
      <c r="AE104" s="360">
        <f t="shared" si="13"/>
        <v>0</v>
      </c>
      <c r="AF104" s="361">
        <f t="shared" si="14"/>
        <v>0</v>
      </c>
      <c r="AG104" s="133"/>
      <c r="AH104" s="362"/>
      <c r="AI104" s="128"/>
      <c r="AJ104" s="363"/>
      <c r="AK104" s="364"/>
      <c r="AL104" s="358"/>
      <c r="AM104" s="359" t="str">
        <f t="shared" si="15"/>
        <v/>
      </c>
      <c r="AN104" s="360" t="s">
        <v>506</v>
      </c>
      <c r="AO104" s="360">
        <f t="shared" si="16"/>
        <v>0</v>
      </c>
      <c r="AP104" s="360">
        <f t="shared" si="17"/>
        <v>0</v>
      </c>
      <c r="AQ104" s="360">
        <f t="shared" si="18"/>
        <v>0</v>
      </c>
      <c r="AR104" s="361">
        <f t="shared" si="19"/>
        <v>0</v>
      </c>
      <c r="BU104" s="135"/>
      <c r="BV104" s="135"/>
      <c r="BW104" s="112"/>
      <c r="BX104" s="135"/>
      <c r="BY104" s="135"/>
      <c r="BZ104" s="135"/>
    </row>
    <row r="105" spans="22:85" x14ac:dyDescent="0.25">
      <c r="V105" s="362"/>
      <c r="W105" s="128"/>
      <c r="X105" s="363"/>
      <c r="Y105" s="364"/>
      <c r="Z105" s="358"/>
      <c r="AA105" s="359" t="str">
        <f t="shared" si="10"/>
        <v/>
      </c>
      <c r="AB105" s="360" t="s">
        <v>506</v>
      </c>
      <c r="AC105" s="360">
        <f t="shared" si="11"/>
        <v>0</v>
      </c>
      <c r="AD105" s="360">
        <f t="shared" si="12"/>
        <v>0</v>
      </c>
      <c r="AE105" s="360">
        <f t="shared" si="13"/>
        <v>0</v>
      </c>
      <c r="AF105" s="361">
        <f t="shared" si="14"/>
        <v>0</v>
      </c>
      <c r="AG105" s="133"/>
      <c r="AH105" s="362"/>
      <c r="AI105" s="128"/>
      <c r="AJ105" s="363"/>
      <c r="AK105" s="364"/>
      <c r="AL105" s="358"/>
      <c r="AM105" s="359" t="str">
        <f t="shared" si="15"/>
        <v/>
      </c>
      <c r="AN105" s="360" t="s">
        <v>506</v>
      </c>
      <c r="AO105" s="360">
        <f t="shared" si="16"/>
        <v>0</v>
      </c>
      <c r="AP105" s="360">
        <f t="shared" si="17"/>
        <v>0</v>
      </c>
      <c r="AQ105" s="360">
        <f t="shared" si="18"/>
        <v>0</v>
      </c>
      <c r="AR105" s="361">
        <f t="shared" si="19"/>
        <v>0</v>
      </c>
      <c r="BU105" s="135"/>
      <c r="BV105" s="135"/>
      <c r="BW105" s="112"/>
      <c r="BX105" s="135"/>
      <c r="BY105" s="135"/>
      <c r="BZ105" s="135"/>
    </row>
    <row r="106" spans="22:85" x14ac:dyDescent="0.25">
      <c r="V106" s="362"/>
      <c r="W106" s="128"/>
      <c r="X106" s="363"/>
      <c r="Y106" s="364"/>
      <c r="Z106" s="358"/>
      <c r="AA106" s="359" t="str">
        <f t="shared" si="10"/>
        <v/>
      </c>
      <c r="AB106" s="360" t="s">
        <v>506</v>
      </c>
      <c r="AC106" s="360">
        <f t="shared" si="11"/>
        <v>0</v>
      </c>
      <c r="AD106" s="360">
        <f t="shared" si="12"/>
        <v>0</v>
      </c>
      <c r="AE106" s="360">
        <f t="shared" si="13"/>
        <v>0</v>
      </c>
      <c r="AF106" s="361">
        <f t="shared" si="14"/>
        <v>0</v>
      </c>
      <c r="AG106" s="133"/>
      <c r="AH106" s="362"/>
      <c r="AI106" s="128"/>
      <c r="AJ106" s="363"/>
      <c r="AK106" s="364"/>
      <c r="AL106" s="358"/>
      <c r="AM106" s="359" t="str">
        <f t="shared" si="15"/>
        <v/>
      </c>
      <c r="AN106" s="360" t="s">
        <v>506</v>
      </c>
      <c r="AO106" s="360">
        <f t="shared" si="16"/>
        <v>0</v>
      </c>
      <c r="AP106" s="360">
        <f t="shared" si="17"/>
        <v>0</v>
      </c>
      <c r="AQ106" s="360">
        <f t="shared" si="18"/>
        <v>0</v>
      </c>
      <c r="AR106" s="361">
        <f t="shared" si="19"/>
        <v>0</v>
      </c>
      <c r="BU106" s="135"/>
      <c r="BV106" s="135"/>
      <c r="BW106" s="112"/>
      <c r="BX106" s="135"/>
      <c r="BY106" s="135"/>
      <c r="BZ106" s="135"/>
    </row>
    <row r="107" spans="22:85" x14ac:dyDescent="0.25">
      <c r="V107" s="362"/>
      <c r="W107" s="128"/>
      <c r="X107" s="363"/>
      <c r="Y107" s="364"/>
      <c r="Z107" s="358"/>
      <c r="AA107" s="359" t="str">
        <f t="shared" si="10"/>
        <v/>
      </c>
      <c r="AB107" s="360" t="s">
        <v>506</v>
      </c>
      <c r="AC107" s="360">
        <f t="shared" si="11"/>
        <v>0</v>
      </c>
      <c r="AD107" s="360">
        <f t="shared" si="12"/>
        <v>0</v>
      </c>
      <c r="AE107" s="360">
        <f t="shared" si="13"/>
        <v>0</v>
      </c>
      <c r="AF107" s="361">
        <f t="shared" si="14"/>
        <v>0</v>
      </c>
      <c r="AG107" s="133"/>
      <c r="AH107" s="362"/>
      <c r="AI107" s="128"/>
      <c r="AJ107" s="363"/>
      <c r="AK107" s="364"/>
      <c r="AL107" s="358"/>
      <c r="AM107" s="359" t="str">
        <f t="shared" si="15"/>
        <v/>
      </c>
      <c r="AN107" s="360" t="s">
        <v>506</v>
      </c>
      <c r="AO107" s="360">
        <f t="shared" si="16"/>
        <v>0</v>
      </c>
      <c r="AP107" s="360">
        <f t="shared" si="17"/>
        <v>0</v>
      </c>
      <c r="AQ107" s="360">
        <f t="shared" si="18"/>
        <v>0</v>
      </c>
      <c r="AR107" s="361">
        <f t="shared" si="19"/>
        <v>0</v>
      </c>
      <c r="BU107" s="135"/>
      <c r="BV107" s="135"/>
      <c r="BW107" s="112"/>
      <c r="BX107" s="135"/>
      <c r="BY107" s="135"/>
      <c r="BZ107" s="135"/>
    </row>
    <row r="108" spans="22:85" x14ac:dyDescent="0.25">
      <c r="V108" s="362"/>
      <c r="W108" s="128"/>
      <c r="X108" s="363"/>
      <c r="Y108" s="364"/>
      <c r="Z108" s="358"/>
      <c r="AA108" s="359" t="str">
        <f t="shared" si="10"/>
        <v/>
      </c>
      <c r="AB108" s="360" t="s">
        <v>506</v>
      </c>
      <c r="AC108" s="360">
        <f t="shared" si="11"/>
        <v>0</v>
      </c>
      <c r="AD108" s="360">
        <f t="shared" si="12"/>
        <v>0</v>
      </c>
      <c r="AE108" s="360">
        <f t="shared" si="13"/>
        <v>0</v>
      </c>
      <c r="AF108" s="361">
        <f t="shared" si="14"/>
        <v>0</v>
      </c>
      <c r="AG108" s="133"/>
      <c r="AH108" s="362"/>
      <c r="AI108" s="128"/>
      <c r="AJ108" s="363"/>
      <c r="AK108" s="364"/>
      <c r="AL108" s="358"/>
      <c r="AM108" s="359" t="str">
        <f t="shared" si="15"/>
        <v/>
      </c>
      <c r="AN108" s="360" t="s">
        <v>506</v>
      </c>
      <c r="AO108" s="360">
        <f t="shared" si="16"/>
        <v>0</v>
      </c>
      <c r="AP108" s="360">
        <f t="shared" si="17"/>
        <v>0</v>
      </c>
      <c r="AQ108" s="360">
        <f t="shared" si="18"/>
        <v>0</v>
      </c>
      <c r="AR108" s="361">
        <f t="shared" si="19"/>
        <v>0</v>
      </c>
      <c r="BU108" s="135"/>
      <c r="BV108" s="135"/>
      <c r="BW108" s="112"/>
      <c r="BX108" s="135"/>
      <c r="BY108" s="135"/>
      <c r="BZ108" s="135"/>
    </row>
    <row r="109" spans="22:85" x14ac:dyDescent="0.25">
      <c r="V109" s="362"/>
      <c r="W109" s="128"/>
      <c r="X109" s="363"/>
      <c r="Y109" s="364"/>
      <c r="Z109" s="358"/>
      <c r="AA109" s="359" t="str">
        <f t="shared" si="10"/>
        <v/>
      </c>
      <c r="AB109" s="360" t="s">
        <v>506</v>
      </c>
      <c r="AC109" s="360">
        <f t="shared" si="11"/>
        <v>0</v>
      </c>
      <c r="AD109" s="360">
        <f t="shared" si="12"/>
        <v>0</v>
      </c>
      <c r="AE109" s="360">
        <f t="shared" si="13"/>
        <v>0</v>
      </c>
      <c r="AF109" s="361">
        <f t="shared" si="14"/>
        <v>0</v>
      </c>
      <c r="AG109" s="133"/>
      <c r="AH109" s="362"/>
      <c r="AI109" s="128"/>
      <c r="AJ109" s="363"/>
      <c r="AK109" s="364"/>
      <c r="AL109" s="358"/>
      <c r="AM109" s="359" t="str">
        <f t="shared" si="15"/>
        <v/>
      </c>
      <c r="AN109" s="360" t="s">
        <v>506</v>
      </c>
      <c r="AO109" s="360">
        <f t="shared" si="16"/>
        <v>0</v>
      </c>
      <c r="AP109" s="360">
        <f t="shared" si="17"/>
        <v>0</v>
      </c>
      <c r="AQ109" s="360">
        <f t="shared" si="18"/>
        <v>0</v>
      </c>
      <c r="AR109" s="361">
        <f t="shared" si="19"/>
        <v>0</v>
      </c>
      <c r="BU109" s="135"/>
      <c r="BV109" s="135"/>
      <c r="BW109" s="112"/>
      <c r="BX109" s="135"/>
      <c r="BY109" s="135"/>
      <c r="BZ109" s="135"/>
    </row>
    <row r="110" spans="22:85" x14ac:dyDescent="0.25">
      <c r="V110" s="362"/>
      <c r="W110" s="128"/>
      <c r="X110" s="363"/>
      <c r="Y110" s="364"/>
      <c r="Z110" s="358"/>
      <c r="AA110" s="359" t="str">
        <f t="shared" si="10"/>
        <v/>
      </c>
      <c r="AB110" s="360" t="s">
        <v>506</v>
      </c>
      <c r="AC110" s="360">
        <f t="shared" si="11"/>
        <v>0</v>
      </c>
      <c r="AD110" s="360">
        <f t="shared" si="12"/>
        <v>0</v>
      </c>
      <c r="AE110" s="360">
        <f t="shared" si="13"/>
        <v>0</v>
      </c>
      <c r="AF110" s="361">
        <f t="shared" si="14"/>
        <v>0</v>
      </c>
      <c r="AG110" s="133"/>
      <c r="AH110" s="362"/>
      <c r="AI110" s="128"/>
      <c r="AJ110" s="363"/>
      <c r="AK110" s="364"/>
      <c r="AL110" s="358"/>
      <c r="AM110" s="359" t="str">
        <f t="shared" si="15"/>
        <v/>
      </c>
      <c r="AN110" s="360" t="s">
        <v>506</v>
      </c>
      <c r="AO110" s="360">
        <f t="shared" si="16"/>
        <v>0</v>
      </c>
      <c r="AP110" s="360">
        <f t="shared" si="17"/>
        <v>0</v>
      </c>
      <c r="AQ110" s="360">
        <f t="shared" si="18"/>
        <v>0</v>
      </c>
      <c r="AR110" s="361">
        <f t="shared" si="19"/>
        <v>0</v>
      </c>
      <c r="BU110" s="135"/>
      <c r="BV110" s="135"/>
      <c r="BW110" s="112"/>
      <c r="BX110" s="135"/>
      <c r="BY110" s="135"/>
      <c r="BZ110" s="135"/>
    </row>
    <row r="111" spans="22:85" x14ac:dyDescent="0.25">
      <c r="V111" s="362"/>
      <c r="W111" s="128"/>
      <c r="X111" s="363"/>
      <c r="Y111" s="364"/>
      <c r="Z111" s="358"/>
      <c r="AA111" s="359" t="str">
        <f t="shared" si="10"/>
        <v/>
      </c>
      <c r="AB111" s="360" t="s">
        <v>506</v>
      </c>
      <c r="AC111" s="360">
        <f t="shared" si="11"/>
        <v>0</v>
      </c>
      <c r="AD111" s="360">
        <f t="shared" si="12"/>
        <v>0</v>
      </c>
      <c r="AE111" s="360">
        <f t="shared" si="13"/>
        <v>0</v>
      </c>
      <c r="AF111" s="361">
        <f t="shared" si="14"/>
        <v>0</v>
      </c>
      <c r="AG111" s="133"/>
      <c r="AH111" s="362"/>
      <c r="AI111" s="128"/>
      <c r="AJ111" s="363"/>
      <c r="AK111" s="364"/>
      <c r="AL111" s="358"/>
      <c r="AM111" s="359" t="str">
        <f t="shared" si="15"/>
        <v/>
      </c>
      <c r="AN111" s="360" t="s">
        <v>506</v>
      </c>
      <c r="AO111" s="360">
        <f t="shared" si="16"/>
        <v>0</v>
      </c>
      <c r="AP111" s="360">
        <f t="shared" si="17"/>
        <v>0</v>
      </c>
      <c r="AQ111" s="360">
        <f t="shared" si="18"/>
        <v>0</v>
      </c>
      <c r="AR111" s="361">
        <f t="shared" si="19"/>
        <v>0</v>
      </c>
      <c r="BU111" s="135"/>
      <c r="BV111" s="135"/>
      <c r="BW111" s="112"/>
      <c r="BX111" s="135"/>
      <c r="BY111" s="135"/>
      <c r="BZ111" s="135"/>
    </row>
    <row r="112" spans="22:85" x14ac:dyDescent="0.25">
      <c r="V112" s="362"/>
      <c r="W112" s="128"/>
      <c r="X112" s="363"/>
      <c r="Y112" s="364"/>
      <c r="Z112" s="358"/>
      <c r="AA112" s="359" t="str">
        <f t="shared" si="10"/>
        <v/>
      </c>
      <c r="AB112" s="360" t="s">
        <v>506</v>
      </c>
      <c r="AC112" s="360">
        <f t="shared" si="11"/>
        <v>0</v>
      </c>
      <c r="AD112" s="360">
        <f t="shared" si="12"/>
        <v>0</v>
      </c>
      <c r="AE112" s="360">
        <f t="shared" si="13"/>
        <v>0</v>
      </c>
      <c r="AF112" s="361">
        <f t="shared" si="14"/>
        <v>0</v>
      </c>
      <c r="AG112" s="133"/>
      <c r="AH112" s="362"/>
      <c r="AI112" s="128"/>
      <c r="AJ112" s="363"/>
      <c r="AK112" s="364"/>
      <c r="AL112" s="358"/>
      <c r="AM112" s="359" t="str">
        <f t="shared" si="15"/>
        <v/>
      </c>
      <c r="AN112" s="360" t="s">
        <v>506</v>
      </c>
      <c r="AO112" s="360">
        <f t="shared" si="16"/>
        <v>0</v>
      </c>
      <c r="AP112" s="360">
        <f t="shared" si="17"/>
        <v>0</v>
      </c>
      <c r="AQ112" s="360">
        <f t="shared" si="18"/>
        <v>0</v>
      </c>
      <c r="AR112" s="361">
        <f t="shared" si="19"/>
        <v>0</v>
      </c>
      <c r="BU112" s="135"/>
      <c r="BV112" s="135"/>
      <c r="BW112" s="112"/>
      <c r="BX112" s="135"/>
      <c r="BY112" s="135"/>
      <c r="BZ112" s="135"/>
    </row>
    <row r="113" spans="22:78" x14ac:dyDescent="0.25">
      <c r="V113" s="362"/>
      <c r="W113" s="128"/>
      <c r="X113" s="363"/>
      <c r="Y113" s="364"/>
      <c r="Z113" s="358"/>
      <c r="AA113" s="359" t="str">
        <f t="shared" si="10"/>
        <v/>
      </c>
      <c r="AB113" s="360" t="s">
        <v>506</v>
      </c>
      <c r="AC113" s="360">
        <f t="shared" si="11"/>
        <v>0</v>
      </c>
      <c r="AD113" s="360">
        <f t="shared" si="12"/>
        <v>0</v>
      </c>
      <c r="AE113" s="360">
        <f t="shared" si="13"/>
        <v>0</v>
      </c>
      <c r="AF113" s="361">
        <f t="shared" si="14"/>
        <v>0</v>
      </c>
      <c r="AG113" s="133"/>
      <c r="AH113" s="362"/>
      <c r="AI113" s="128"/>
      <c r="AJ113" s="363"/>
      <c r="AK113" s="364"/>
      <c r="AL113" s="358"/>
      <c r="AM113" s="359" t="str">
        <f t="shared" si="15"/>
        <v/>
      </c>
      <c r="AN113" s="360" t="s">
        <v>506</v>
      </c>
      <c r="AO113" s="360">
        <f t="shared" si="16"/>
        <v>0</v>
      </c>
      <c r="AP113" s="360">
        <f t="shared" si="17"/>
        <v>0</v>
      </c>
      <c r="AQ113" s="360">
        <f t="shared" si="18"/>
        <v>0</v>
      </c>
      <c r="AR113" s="361">
        <f t="shared" si="19"/>
        <v>0</v>
      </c>
      <c r="BU113" s="135"/>
      <c r="BV113" s="135"/>
      <c r="BW113" s="112"/>
      <c r="BX113" s="135"/>
      <c r="BY113" s="135"/>
      <c r="BZ113" s="135"/>
    </row>
    <row r="114" spans="22:78" x14ac:dyDescent="0.25">
      <c r="V114" s="362"/>
      <c r="W114" s="128"/>
      <c r="X114" s="363"/>
      <c r="Y114" s="364"/>
      <c r="Z114" s="358"/>
      <c r="AA114" s="359" t="str">
        <f t="shared" si="10"/>
        <v/>
      </c>
      <c r="AB114" s="360" t="s">
        <v>506</v>
      </c>
      <c r="AC114" s="360">
        <f t="shared" si="11"/>
        <v>0</v>
      </c>
      <c r="AD114" s="360">
        <f t="shared" si="12"/>
        <v>0</v>
      </c>
      <c r="AE114" s="360">
        <f t="shared" si="13"/>
        <v>0</v>
      </c>
      <c r="AF114" s="361">
        <f t="shared" si="14"/>
        <v>0</v>
      </c>
      <c r="AG114" s="133"/>
      <c r="AH114" s="362"/>
      <c r="AI114" s="128"/>
      <c r="AJ114" s="363"/>
      <c r="AK114" s="364"/>
      <c r="AL114" s="358"/>
      <c r="AM114" s="359" t="str">
        <f t="shared" si="15"/>
        <v/>
      </c>
      <c r="AN114" s="360" t="s">
        <v>506</v>
      </c>
      <c r="AO114" s="360">
        <f t="shared" si="16"/>
        <v>0</v>
      </c>
      <c r="AP114" s="360">
        <f t="shared" si="17"/>
        <v>0</v>
      </c>
      <c r="AQ114" s="360">
        <f t="shared" si="18"/>
        <v>0</v>
      </c>
      <c r="AR114" s="361">
        <f t="shared" si="19"/>
        <v>0</v>
      </c>
      <c r="BU114" s="135"/>
      <c r="BV114" s="135"/>
      <c r="BW114" s="112"/>
      <c r="BX114" s="135"/>
      <c r="BY114" s="135"/>
      <c r="BZ114" s="135"/>
    </row>
    <row r="115" spans="22:78" x14ac:dyDescent="0.25">
      <c r="V115" s="362"/>
      <c r="W115" s="128"/>
      <c r="X115" s="363"/>
      <c r="Y115" s="364"/>
      <c r="Z115" s="358"/>
      <c r="AA115" s="359" t="str">
        <f t="shared" si="10"/>
        <v/>
      </c>
      <c r="AB115" s="360" t="s">
        <v>506</v>
      </c>
      <c r="AC115" s="360">
        <f t="shared" si="11"/>
        <v>0</v>
      </c>
      <c r="AD115" s="360">
        <f t="shared" si="12"/>
        <v>0</v>
      </c>
      <c r="AE115" s="360">
        <f t="shared" si="13"/>
        <v>0</v>
      </c>
      <c r="AF115" s="361">
        <f t="shared" si="14"/>
        <v>0</v>
      </c>
      <c r="AG115" s="133"/>
      <c r="AH115" s="362"/>
      <c r="AI115" s="128"/>
      <c r="AJ115" s="363"/>
      <c r="AK115" s="364"/>
      <c r="AL115" s="358"/>
      <c r="AM115" s="359" t="str">
        <f t="shared" si="15"/>
        <v/>
      </c>
      <c r="AN115" s="360" t="s">
        <v>506</v>
      </c>
      <c r="AO115" s="360">
        <f t="shared" si="16"/>
        <v>0</v>
      </c>
      <c r="AP115" s="360">
        <f t="shared" si="17"/>
        <v>0</v>
      </c>
      <c r="AQ115" s="360">
        <f t="shared" si="18"/>
        <v>0</v>
      </c>
      <c r="AR115" s="361">
        <f t="shared" si="19"/>
        <v>0</v>
      </c>
      <c r="BU115" s="135"/>
      <c r="BV115" s="135"/>
      <c r="BW115" s="112"/>
      <c r="BX115" s="135"/>
      <c r="BY115" s="135"/>
      <c r="BZ115" s="135"/>
    </row>
    <row r="116" spans="22:78" x14ac:dyDescent="0.25">
      <c r="V116" s="362"/>
      <c r="W116" s="128"/>
      <c r="X116" s="363"/>
      <c r="Y116" s="364"/>
      <c r="Z116" s="358"/>
      <c r="AA116" s="359" t="str">
        <f t="shared" si="10"/>
        <v/>
      </c>
      <c r="AB116" s="360" t="s">
        <v>506</v>
      </c>
      <c r="AC116" s="360">
        <f t="shared" si="11"/>
        <v>0</v>
      </c>
      <c r="AD116" s="360">
        <f t="shared" si="12"/>
        <v>0</v>
      </c>
      <c r="AE116" s="360">
        <f t="shared" si="13"/>
        <v>0</v>
      </c>
      <c r="AF116" s="361">
        <f t="shared" si="14"/>
        <v>0</v>
      </c>
      <c r="AG116" s="133"/>
      <c r="AH116" s="362"/>
      <c r="AI116" s="128"/>
      <c r="AJ116" s="363"/>
      <c r="AK116" s="364"/>
      <c r="AL116" s="358"/>
      <c r="AM116" s="359" t="str">
        <f t="shared" si="15"/>
        <v/>
      </c>
      <c r="AN116" s="360" t="s">
        <v>506</v>
      </c>
      <c r="AO116" s="360">
        <f t="shared" si="16"/>
        <v>0</v>
      </c>
      <c r="AP116" s="360">
        <f t="shared" si="17"/>
        <v>0</v>
      </c>
      <c r="AQ116" s="360">
        <f t="shared" si="18"/>
        <v>0</v>
      </c>
      <c r="AR116" s="361">
        <f t="shared" si="19"/>
        <v>0</v>
      </c>
      <c r="BU116" s="135"/>
      <c r="BV116" s="135"/>
      <c r="BW116" s="112"/>
      <c r="BX116" s="135"/>
      <c r="BY116" s="135"/>
      <c r="BZ116" s="135"/>
    </row>
    <row r="117" spans="22:78" x14ac:dyDescent="0.25">
      <c r="V117" s="362"/>
      <c r="W117" s="128"/>
      <c r="X117" s="363"/>
      <c r="Y117" s="364"/>
      <c r="Z117" s="358"/>
      <c r="AA117" s="359" t="str">
        <f t="shared" si="10"/>
        <v/>
      </c>
      <c r="AB117" s="360" t="s">
        <v>506</v>
      </c>
      <c r="AC117" s="360">
        <f t="shared" si="11"/>
        <v>0</v>
      </c>
      <c r="AD117" s="360">
        <f t="shared" si="12"/>
        <v>0</v>
      </c>
      <c r="AE117" s="360">
        <f t="shared" si="13"/>
        <v>0</v>
      </c>
      <c r="AF117" s="361">
        <f t="shared" si="14"/>
        <v>0</v>
      </c>
      <c r="AG117" s="133"/>
      <c r="AH117" s="362"/>
      <c r="AI117" s="128"/>
      <c r="AJ117" s="363"/>
      <c r="AK117" s="364"/>
      <c r="AL117" s="358"/>
      <c r="AM117" s="359" t="str">
        <f t="shared" si="15"/>
        <v/>
      </c>
      <c r="AN117" s="360" t="s">
        <v>506</v>
      </c>
      <c r="AO117" s="360">
        <f t="shared" si="16"/>
        <v>0</v>
      </c>
      <c r="AP117" s="360">
        <f t="shared" si="17"/>
        <v>0</v>
      </c>
      <c r="AQ117" s="360">
        <f t="shared" si="18"/>
        <v>0</v>
      </c>
      <c r="AR117" s="361">
        <f t="shared" si="19"/>
        <v>0</v>
      </c>
      <c r="BU117" s="135"/>
      <c r="BV117" s="135"/>
      <c r="BW117" s="112"/>
      <c r="BX117" s="135"/>
      <c r="BY117" s="135"/>
      <c r="BZ117" s="135"/>
    </row>
    <row r="118" spans="22:78" x14ac:dyDescent="0.25">
      <c r="V118" s="362"/>
      <c r="W118" s="128"/>
      <c r="X118" s="363"/>
      <c r="Y118" s="364"/>
      <c r="Z118" s="358"/>
      <c r="AA118" s="359" t="str">
        <f t="shared" si="10"/>
        <v/>
      </c>
      <c r="AB118" s="360" t="s">
        <v>506</v>
      </c>
      <c r="AC118" s="360">
        <f t="shared" si="11"/>
        <v>0</v>
      </c>
      <c r="AD118" s="360">
        <f t="shared" si="12"/>
        <v>0</v>
      </c>
      <c r="AE118" s="360">
        <f t="shared" si="13"/>
        <v>0</v>
      </c>
      <c r="AF118" s="361">
        <f t="shared" si="14"/>
        <v>0</v>
      </c>
      <c r="AG118" s="133"/>
      <c r="AH118" s="362"/>
      <c r="AI118" s="128"/>
      <c r="AJ118" s="363"/>
      <c r="AK118" s="364"/>
      <c r="AL118" s="358"/>
      <c r="AM118" s="359" t="str">
        <f t="shared" si="15"/>
        <v/>
      </c>
      <c r="AN118" s="360" t="s">
        <v>506</v>
      </c>
      <c r="AO118" s="360">
        <f t="shared" si="16"/>
        <v>0</v>
      </c>
      <c r="AP118" s="360">
        <f t="shared" si="17"/>
        <v>0</v>
      </c>
      <c r="AQ118" s="360">
        <f t="shared" si="18"/>
        <v>0</v>
      </c>
      <c r="AR118" s="361">
        <f t="shared" si="19"/>
        <v>0</v>
      </c>
      <c r="BU118" s="135"/>
      <c r="BV118" s="135"/>
      <c r="BW118" s="112"/>
      <c r="BX118" s="135"/>
      <c r="BY118" s="135"/>
      <c r="BZ118" s="135"/>
    </row>
    <row r="119" spans="22:78" x14ac:dyDescent="0.25">
      <c r="V119" s="362"/>
      <c r="W119" s="128"/>
      <c r="X119" s="363"/>
      <c r="Y119" s="364"/>
      <c r="Z119" s="358"/>
      <c r="AA119" s="359" t="str">
        <f t="shared" si="10"/>
        <v/>
      </c>
      <c r="AB119" s="360" t="s">
        <v>506</v>
      </c>
      <c r="AC119" s="360">
        <f t="shared" si="11"/>
        <v>0</v>
      </c>
      <c r="AD119" s="360">
        <f t="shared" si="12"/>
        <v>0</v>
      </c>
      <c r="AE119" s="360">
        <f t="shared" si="13"/>
        <v>0</v>
      </c>
      <c r="AF119" s="361">
        <f t="shared" si="14"/>
        <v>0</v>
      </c>
      <c r="AG119" s="133"/>
      <c r="AH119" s="362"/>
      <c r="AI119" s="128"/>
      <c r="AJ119" s="363"/>
      <c r="AK119" s="364"/>
      <c r="AL119" s="358"/>
      <c r="AM119" s="359" t="str">
        <f t="shared" si="15"/>
        <v/>
      </c>
      <c r="AN119" s="360" t="s">
        <v>506</v>
      </c>
      <c r="AO119" s="360">
        <f t="shared" si="16"/>
        <v>0</v>
      </c>
      <c r="AP119" s="360">
        <f t="shared" si="17"/>
        <v>0</v>
      </c>
      <c r="AQ119" s="360">
        <f t="shared" si="18"/>
        <v>0</v>
      </c>
      <c r="AR119" s="361">
        <f t="shared" si="19"/>
        <v>0</v>
      </c>
      <c r="BU119" s="135"/>
      <c r="BV119" s="135"/>
      <c r="BW119" s="112"/>
      <c r="BX119" s="135"/>
      <c r="BY119" s="135"/>
      <c r="BZ119" s="135"/>
    </row>
    <row r="120" spans="22:78" x14ac:dyDescent="0.25">
      <c r="V120" s="362"/>
      <c r="W120" s="128"/>
      <c r="X120" s="363"/>
      <c r="Y120" s="364"/>
      <c r="Z120" s="358"/>
      <c r="AA120" s="359" t="str">
        <f t="shared" si="10"/>
        <v/>
      </c>
      <c r="AB120" s="360" t="s">
        <v>506</v>
      </c>
      <c r="AC120" s="360">
        <f t="shared" si="11"/>
        <v>0</v>
      </c>
      <c r="AD120" s="360">
        <f t="shared" si="12"/>
        <v>0</v>
      </c>
      <c r="AE120" s="360">
        <f t="shared" si="13"/>
        <v>0</v>
      </c>
      <c r="AF120" s="361">
        <f t="shared" si="14"/>
        <v>0</v>
      </c>
      <c r="AG120" s="133"/>
      <c r="AH120" s="362"/>
      <c r="AI120" s="128"/>
      <c r="AJ120" s="363"/>
      <c r="AK120" s="364"/>
      <c r="AL120" s="358"/>
      <c r="AM120" s="359" t="str">
        <f t="shared" si="15"/>
        <v/>
      </c>
      <c r="AN120" s="360" t="s">
        <v>506</v>
      </c>
      <c r="AO120" s="360">
        <f t="shared" si="16"/>
        <v>0</v>
      </c>
      <c r="AP120" s="360">
        <f t="shared" si="17"/>
        <v>0</v>
      </c>
      <c r="AQ120" s="360">
        <f t="shared" si="18"/>
        <v>0</v>
      </c>
      <c r="AR120" s="361">
        <f t="shared" si="19"/>
        <v>0</v>
      </c>
      <c r="BU120" s="135"/>
      <c r="BV120" s="135"/>
      <c r="BW120" s="112"/>
      <c r="BX120" s="135"/>
      <c r="BY120" s="135"/>
      <c r="BZ120" s="135"/>
    </row>
    <row r="121" spans="22:78" x14ac:dyDescent="0.25">
      <c r="V121" s="362"/>
      <c r="W121" s="128"/>
      <c r="X121" s="363"/>
      <c r="Y121" s="364"/>
      <c r="Z121" s="358"/>
      <c r="AA121" s="359" t="str">
        <f t="shared" si="10"/>
        <v/>
      </c>
      <c r="AB121" s="360" t="s">
        <v>506</v>
      </c>
      <c r="AC121" s="360">
        <f t="shared" si="11"/>
        <v>0</v>
      </c>
      <c r="AD121" s="360">
        <f t="shared" si="12"/>
        <v>0</v>
      </c>
      <c r="AE121" s="360">
        <f t="shared" si="13"/>
        <v>0</v>
      </c>
      <c r="AF121" s="361">
        <f t="shared" si="14"/>
        <v>0</v>
      </c>
      <c r="AG121" s="133"/>
      <c r="AH121" s="362"/>
      <c r="AI121" s="128"/>
      <c r="AJ121" s="363"/>
      <c r="AK121" s="364"/>
      <c r="AL121" s="358"/>
      <c r="AM121" s="359" t="str">
        <f t="shared" si="15"/>
        <v/>
      </c>
      <c r="AN121" s="360" t="s">
        <v>506</v>
      </c>
      <c r="AO121" s="360">
        <f t="shared" si="16"/>
        <v>0</v>
      </c>
      <c r="AP121" s="360">
        <f t="shared" si="17"/>
        <v>0</v>
      </c>
      <c r="AQ121" s="360">
        <f t="shared" si="18"/>
        <v>0</v>
      </c>
      <c r="AR121" s="361">
        <f t="shared" si="19"/>
        <v>0</v>
      </c>
      <c r="BU121" s="135"/>
      <c r="BV121" s="135"/>
      <c r="BW121" s="112"/>
      <c r="BX121" s="135"/>
      <c r="BY121" s="135"/>
      <c r="BZ121" s="135"/>
    </row>
    <row r="122" spans="22:78" x14ac:dyDescent="0.25">
      <c r="V122" s="362"/>
      <c r="W122" s="128"/>
      <c r="X122" s="363"/>
      <c r="Y122" s="364"/>
      <c r="Z122" s="358"/>
      <c r="AA122" s="359" t="str">
        <f t="shared" si="10"/>
        <v/>
      </c>
      <c r="AB122" s="360" t="s">
        <v>506</v>
      </c>
      <c r="AC122" s="360">
        <f t="shared" si="11"/>
        <v>0</v>
      </c>
      <c r="AD122" s="360">
        <f t="shared" si="12"/>
        <v>0</v>
      </c>
      <c r="AE122" s="360">
        <f t="shared" si="13"/>
        <v>0</v>
      </c>
      <c r="AF122" s="361">
        <f t="shared" si="14"/>
        <v>0</v>
      </c>
      <c r="AG122" s="133"/>
      <c r="AH122" s="362"/>
      <c r="AI122" s="128"/>
      <c r="AJ122" s="363"/>
      <c r="AK122" s="364"/>
      <c r="AL122" s="358"/>
      <c r="AM122" s="359" t="str">
        <f t="shared" si="15"/>
        <v/>
      </c>
      <c r="AN122" s="360" t="s">
        <v>506</v>
      </c>
      <c r="AO122" s="360">
        <f t="shared" si="16"/>
        <v>0</v>
      </c>
      <c r="AP122" s="360">
        <f t="shared" si="17"/>
        <v>0</v>
      </c>
      <c r="AQ122" s="360">
        <f t="shared" si="18"/>
        <v>0</v>
      </c>
      <c r="AR122" s="361">
        <f t="shared" si="19"/>
        <v>0</v>
      </c>
      <c r="BU122" s="135"/>
      <c r="BV122" s="135"/>
      <c r="BW122" s="112"/>
      <c r="BX122" s="135"/>
      <c r="BY122" s="135"/>
      <c r="BZ122" s="135"/>
    </row>
    <row r="123" spans="22:78" x14ac:dyDescent="0.25">
      <c r="V123" s="362"/>
      <c r="W123" s="128"/>
      <c r="X123" s="363"/>
      <c r="Y123" s="364"/>
      <c r="Z123" s="358"/>
      <c r="AA123" s="359" t="str">
        <f t="shared" si="10"/>
        <v/>
      </c>
      <c r="AB123" s="360" t="s">
        <v>506</v>
      </c>
      <c r="AC123" s="360">
        <f t="shared" si="11"/>
        <v>0</v>
      </c>
      <c r="AD123" s="360">
        <f t="shared" si="12"/>
        <v>0</v>
      </c>
      <c r="AE123" s="360">
        <f t="shared" si="13"/>
        <v>0</v>
      </c>
      <c r="AF123" s="361">
        <f t="shared" si="14"/>
        <v>0</v>
      </c>
      <c r="AG123" s="133"/>
      <c r="AH123" s="362"/>
      <c r="AI123" s="128"/>
      <c r="AJ123" s="363"/>
      <c r="AK123" s="364"/>
      <c r="AL123" s="358"/>
      <c r="AM123" s="359" t="str">
        <f t="shared" si="15"/>
        <v/>
      </c>
      <c r="AN123" s="360" t="s">
        <v>506</v>
      </c>
      <c r="AO123" s="360">
        <f t="shared" si="16"/>
        <v>0</v>
      </c>
      <c r="AP123" s="360">
        <f t="shared" si="17"/>
        <v>0</v>
      </c>
      <c r="AQ123" s="360">
        <f t="shared" si="18"/>
        <v>0</v>
      </c>
      <c r="AR123" s="361">
        <f t="shared" si="19"/>
        <v>0</v>
      </c>
      <c r="BU123" s="135"/>
      <c r="BV123" s="135"/>
      <c r="BW123" s="112"/>
      <c r="BX123" s="135"/>
      <c r="BY123" s="135"/>
      <c r="BZ123" s="135"/>
    </row>
    <row r="124" spans="22:78" x14ac:dyDescent="0.25">
      <c r="V124" s="362"/>
      <c r="W124" s="128"/>
      <c r="X124" s="363"/>
      <c r="Y124" s="364"/>
      <c r="Z124" s="358"/>
      <c r="AA124" s="359" t="str">
        <f t="shared" si="10"/>
        <v/>
      </c>
      <c r="AB124" s="360" t="s">
        <v>506</v>
      </c>
      <c r="AC124" s="360">
        <f t="shared" si="11"/>
        <v>0</v>
      </c>
      <c r="AD124" s="360">
        <f t="shared" si="12"/>
        <v>0</v>
      </c>
      <c r="AE124" s="360">
        <f t="shared" si="13"/>
        <v>0</v>
      </c>
      <c r="AF124" s="361">
        <f t="shared" si="14"/>
        <v>0</v>
      </c>
      <c r="AG124" s="133"/>
      <c r="AH124" s="362"/>
      <c r="AI124" s="128"/>
      <c r="AJ124" s="363"/>
      <c r="AK124" s="364"/>
      <c r="AL124" s="358"/>
      <c r="AM124" s="359" t="str">
        <f t="shared" si="15"/>
        <v/>
      </c>
      <c r="AN124" s="360" t="s">
        <v>506</v>
      </c>
      <c r="AO124" s="360">
        <f t="shared" si="16"/>
        <v>0</v>
      </c>
      <c r="AP124" s="360">
        <f t="shared" si="17"/>
        <v>0</v>
      </c>
      <c r="AQ124" s="360">
        <f t="shared" si="18"/>
        <v>0</v>
      </c>
      <c r="AR124" s="361">
        <f t="shared" si="19"/>
        <v>0</v>
      </c>
      <c r="BU124" s="135"/>
      <c r="BV124" s="135"/>
      <c r="BW124" s="112"/>
      <c r="BX124" s="135"/>
      <c r="BY124" s="135"/>
      <c r="BZ124" s="135"/>
    </row>
    <row r="125" spans="22:78" x14ac:dyDescent="0.25">
      <c r="V125" s="362"/>
      <c r="W125" s="128"/>
      <c r="X125" s="363"/>
      <c r="Y125" s="364"/>
      <c r="Z125" s="358"/>
      <c r="AA125" s="359" t="str">
        <f t="shared" si="10"/>
        <v/>
      </c>
      <c r="AB125" s="360" t="s">
        <v>506</v>
      </c>
      <c r="AC125" s="360">
        <f t="shared" si="11"/>
        <v>0</v>
      </c>
      <c r="AD125" s="360">
        <f t="shared" si="12"/>
        <v>0</v>
      </c>
      <c r="AE125" s="360">
        <f t="shared" si="13"/>
        <v>0</v>
      </c>
      <c r="AF125" s="361">
        <f t="shared" si="14"/>
        <v>0</v>
      </c>
      <c r="AG125" s="133"/>
      <c r="AH125" s="362"/>
      <c r="AI125" s="128"/>
      <c r="AJ125" s="363"/>
      <c r="AK125" s="364"/>
      <c r="AL125" s="358"/>
      <c r="AM125" s="359" t="str">
        <f t="shared" si="15"/>
        <v/>
      </c>
      <c r="AN125" s="360" t="s">
        <v>506</v>
      </c>
      <c r="AO125" s="360">
        <f t="shared" si="16"/>
        <v>0</v>
      </c>
      <c r="AP125" s="360">
        <f t="shared" si="17"/>
        <v>0</v>
      </c>
      <c r="AQ125" s="360">
        <f t="shared" si="18"/>
        <v>0</v>
      </c>
      <c r="AR125" s="361">
        <f t="shared" si="19"/>
        <v>0</v>
      </c>
      <c r="BU125" s="135"/>
      <c r="BV125" s="135"/>
      <c r="BW125" s="112"/>
      <c r="BX125" s="135"/>
      <c r="BY125" s="135"/>
      <c r="BZ125" s="135"/>
    </row>
    <row r="126" spans="22:78" x14ac:dyDescent="0.25">
      <c r="V126" s="362"/>
      <c r="W126" s="128"/>
      <c r="X126" s="363"/>
      <c r="Y126" s="364"/>
      <c r="Z126" s="358"/>
      <c r="AA126" s="359" t="str">
        <f t="shared" si="10"/>
        <v/>
      </c>
      <c r="AB126" s="360" t="s">
        <v>506</v>
      </c>
      <c r="AC126" s="360">
        <f t="shared" si="11"/>
        <v>0</v>
      </c>
      <c r="AD126" s="360">
        <f t="shared" si="12"/>
        <v>0</v>
      </c>
      <c r="AE126" s="360">
        <f t="shared" si="13"/>
        <v>0</v>
      </c>
      <c r="AF126" s="361">
        <f t="shared" si="14"/>
        <v>0</v>
      </c>
      <c r="AG126" s="133"/>
      <c r="AH126" s="362"/>
      <c r="AI126" s="128"/>
      <c r="AJ126" s="363"/>
      <c r="AK126" s="364"/>
      <c r="AL126" s="358"/>
      <c r="AM126" s="359" t="str">
        <f t="shared" si="15"/>
        <v/>
      </c>
      <c r="AN126" s="360" t="s">
        <v>506</v>
      </c>
      <c r="AO126" s="360">
        <f t="shared" si="16"/>
        <v>0</v>
      </c>
      <c r="AP126" s="360">
        <f t="shared" si="17"/>
        <v>0</v>
      </c>
      <c r="AQ126" s="360">
        <f t="shared" si="18"/>
        <v>0</v>
      </c>
      <c r="AR126" s="361">
        <f t="shared" si="19"/>
        <v>0</v>
      </c>
      <c r="BU126" s="135"/>
      <c r="BV126" s="135"/>
      <c r="BW126" s="112"/>
      <c r="BX126" s="135"/>
      <c r="BY126" s="135"/>
      <c r="BZ126" s="135"/>
    </row>
    <row r="127" spans="22:78" x14ac:dyDescent="0.25">
      <c r="V127" s="362"/>
      <c r="W127" s="128"/>
      <c r="X127" s="363"/>
      <c r="Y127" s="364"/>
      <c r="Z127" s="358"/>
      <c r="AA127" s="359" t="str">
        <f t="shared" si="10"/>
        <v/>
      </c>
      <c r="AB127" s="360" t="s">
        <v>506</v>
      </c>
      <c r="AC127" s="360">
        <f t="shared" si="11"/>
        <v>0</v>
      </c>
      <c r="AD127" s="360">
        <f t="shared" si="12"/>
        <v>0</v>
      </c>
      <c r="AE127" s="360">
        <f t="shared" si="13"/>
        <v>0</v>
      </c>
      <c r="AF127" s="361">
        <f t="shared" si="14"/>
        <v>0</v>
      </c>
      <c r="AG127" s="133"/>
      <c r="AH127" s="362"/>
      <c r="AI127" s="128"/>
      <c r="AJ127" s="363"/>
      <c r="AK127" s="364"/>
      <c r="AL127" s="358"/>
      <c r="AM127" s="359" t="str">
        <f t="shared" si="15"/>
        <v/>
      </c>
      <c r="AN127" s="360" t="s">
        <v>506</v>
      </c>
      <c r="AO127" s="360">
        <f t="shared" si="16"/>
        <v>0</v>
      </c>
      <c r="AP127" s="360">
        <f t="shared" si="17"/>
        <v>0</v>
      </c>
      <c r="AQ127" s="360">
        <f t="shared" si="18"/>
        <v>0</v>
      </c>
      <c r="AR127" s="361">
        <f t="shared" si="19"/>
        <v>0</v>
      </c>
      <c r="BU127" s="135"/>
      <c r="BV127" s="135"/>
      <c r="BW127" s="112"/>
      <c r="BX127" s="135"/>
      <c r="BY127" s="135"/>
      <c r="BZ127" s="135"/>
    </row>
    <row r="128" spans="22:78" x14ac:dyDescent="0.25">
      <c r="V128" s="362"/>
      <c r="W128" s="128"/>
      <c r="X128" s="363"/>
      <c r="Y128" s="364"/>
      <c r="Z128" s="358"/>
      <c r="AA128" s="359" t="str">
        <f t="shared" si="10"/>
        <v/>
      </c>
      <c r="AB128" s="360" t="s">
        <v>506</v>
      </c>
      <c r="AC128" s="360">
        <f t="shared" si="11"/>
        <v>0</v>
      </c>
      <c r="AD128" s="360">
        <f t="shared" si="12"/>
        <v>0</v>
      </c>
      <c r="AE128" s="360">
        <f t="shared" si="13"/>
        <v>0</v>
      </c>
      <c r="AF128" s="361">
        <f t="shared" si="14"/>
        <v>0</v>
      </c>
      <c r="AG128" s="133"/>
      <c r="AH128" s="362"/>
      <c r="AI128" s="128"/>
      <c r="AJ128" s="363"/>
      <c r="AK128" s="364"/>
      <c r="AL128" s="358"/>
      <c r="AM128" s="359" t="str">
        <f t="shared" si="15"/>
        <v/>
      </c>
      <c r="AN128" s="360" t="s">
        <v>506</v>
      </c>
      <c r="AO128" s="360">
        <f t="shared" si="16"/>
        <v>0</v>
      </c>
      <c r="AP128" s="360">
        <f t="shared" si="17"/>
        <v>0</v>
      </c>
      <c r="AQ128" s="360">
        <f t="shared" si="18"/>
        <v>0</v>
      </c>
      <c r="AR128" s="361">
        <f t="shared" si="19"/>
        <v>0</v>
      </c>
      <c r="BU128" s="135"/>
      <c r="BV128" s="135"/>
      <c r="BW128" s="112"/>
      <c r="BX128" s="135"/>
      <c r="BY128" s="135"/>
      <c r="BZ128" s="135"/>
    </row>
    <row r="129" spans="22:78" x14ac:dyDescent="0.25">
      <c r="V129" s="362"/>
      <c r="W129" s="128"/>
      <c r="X129" s="363"/>
      <c r="Y129" s="364"/>
      <c r="Z129" s="358"/>
      <c r="AA129" s="359" t="str">
        <f t="shared" si="10"/>
        <v/>
      </c>
      <c r="AB129" s="360" t="s">
        <v>506</v>
      </c>
      <c r="AC129" s="360">
        <f t="shared" si="11"/>
        <v>0</v>
      </c>
      <c r="AD129" s="360">
        <f t="shared" si="12"/>
        <v>0</v>
      </c>
      <c r="AE129" s="360">
        <f t="shared" si="13"/>
        <v>0</v>
      </c>
      <c r="AF129" s="361">
        <f t="shared" si="14"/>
        <v>0</v>
      </c>
      <c r="AG129" s="133"/>
      <c r="AH129" s="362"/>
      <c r="AI129" s="128"/>
      <c r="AJ129" s="363"/>
      <c r="AK129" s="364"/>
      <c r="AL129" s="358"/>
      <c r="AM129" s="359" t="str">
        <f t="shared" si="15"/>
        <v/>
      </c>
      <c r="AN129" s="360" t="s">
        <v>506</v>
      </c>
      <c r="AO129" s="360">
        <f t="shared" si="16"/>
        <v>0</v>
      </c>
      <c r="AP129" s="360">
        <f t="shared" si="17"/>
        <v>0</v>
      </c>
      <c r="AQ129" s="360">
        <f t="shared" si="18"/>
        <v>0</v>
      </c>
      <c r="AR129" s="361">
        <f t="shared" si="19"/>
        <v>0</v>
      </c>
      <c r="BU129" s="135"/>
      <c r="BV129" s="135"/>
      <c r="BW129" s="112"/>
      <c r="BX129" s="135"/>
      <c r="BY129" s="135"/>
      <c r="BZ129" s="135"/>
    </row>
    <row r="130" spans="22:78" x14ac:dyDescent="0.25">
      <c r="V130" s="362"/>
      <c r="W130" s="128"/>
      <c r="X130" s="363"/>
      <c r="Y130" s="364"/>
      <c r="Z130" s="358"/>
      <c r="AA130" s="359" t="str">
        <f t="shared" si="10"/>
        <v/>
      </c>
      <c r="AB130" s="360" t="s">
        <v>506</v>
      </c>
      <c r="AC130" s="360">
        <f t="shared" si="11"/>
        <v>0</v>
      </c>
      <c r="AD130" s="360">
        <f t="shared" si="12"/>
        <v>0</v>
      </c>
      <c r="AE130" s="360">
        <f t="shared" si="13"/>
        <v>0</v>
      </c>
      <c r="AF130" s="361">
        <f t="shared" si="14"/>
        <v>0</v>
      </c>
      <c r="AG130" s="133"/>
      <c r="AH130" s="362"/>
      <c r="AI130" s="128"/>
      <c r="AJ130" s="363"/>
      <c r="AK130" s="364"/>
      <c r="AL130" s="358"/>
      <c r="AM130" s="359" t="str">
        <f t="shared" si="15"/>
        <v/>
      </c>
      <c r="AN130" s="360" t="s">
        <v>506</v>
      </c>
      <c r="AO130" s="360">
        <f t="shared" si="16"/>
        <v>0</v>
      </c>
      <c r="AP130" s="360">
        <f t="shared" si="17"/>
        <v>0</v>
      </c>
      <c r="AQ130" s="360">
        <f t="shared" si="18"/>
        <v>0</v>
      </c>
      <c r="AR130" s="361">
        <f t="shared" si="19"/>
        <v>0</v>
      </c>
      <c r="BU130" s="135"/>
      <c r="BV130" s="135"/>
      <c r="BW130" s="112"/>
      <c r="BX130" s="135"/>
      <c r="BY130" s="135"/>
      <c r="BZ130" s="135"/>
    </row>
    <row r="131" spans="22:78" x14ac:dyDescent="0.25">
      <c r="V131" s="362"/>
      <c r="W131" s="128"/>
      <c r="X131" s="363"/>
      <c r="Y131" s="364"/>
      <c r="Z131" s="358"/>
      <c r="AA131" s="359" t="str">
        <f t="shared" si="10"/>
        <v/>
      </c>
      <c r="AB131" s="360" t="s">
        <v>506</v>
      </c>
      <c r="AC131" s="360">
        <f t="shared" si="11"/>
        <v>0</v>
      </c>
      <c r="AD131" s="360">
        <f t="shared" si="12"/>
        <v>0</v>
      </c>
      <c r="AE131" s="360">
        <f t="shared" si="13"/>
        <v>0</v>
      </c>
      <c r="AF131" s="361">
        <f t="shared" si="14"/>
        <v>0</v>
      </c>
      <c r="AG131" s="133"/>
      <c r="AH131" s="362"/>
      <c r="AI131" s="128"/>
      <c r="AJ131" s="363"/>
      <c r="AK131" s="364"/>
      <c r="AL131" s="358"/>
      <c r="AM131" s="359" t="str">
        <f t="shared" si="15"/>
        <v/>
      </c>
      <c r="AN131" s="360" t="s">
        <v>506</v>
      </c>
      <c r="AO131" s="360">
        <f t="shared" si="16"/>
        <v>0</v>
      </c>
      <c r="AP131" s="360">
        <f t="shared" si="17"/>
        <v>0</v>
      </c>
      <c r="AQ131" s="360">
        <f t="shared" si="18"/>
        <v>0</v>
      </c>
      <c r="AR131" s="361">
        <f t="shared" si="19"/>
        <v>0</v>
      </c>
      <c r="BU131" s="135"/>
      <c r="BV131" s="135"/>
      <c r="BW131" s="112"/>
      <c r="BX131" s="135"/>
      <c r="BY131" s="135"/>
      <c r="BZ131" s="135"/>
    </row>
    <row r="132" spans="22:78" x14ac:dyDescent="0.25">
      <c r="V132" s="362"/>
      <c r="W132" s="128"/>
      <c r="X132" s="363"/>
      <c r="Y132" s="364"/>
      <c r="Z132" s="358"/>
      <c r="AA132" s="359" t="str">
        <f t="shared" si="10"/>
        <v/>
      </c>
      <c r="AB132" s="360" t="s">
        <v>506</v>
      </c>
      <c r="AC132" s="360">
        <f t="shared" si="11"/>
        <v>0</v>
      </c>
      <c r="AD132" s="360">
        <f t="shared" si="12"/>
        <v>0</v>
      </c>
      <c r="AE132" s="360">
        <f t="shared" si="13"/>
        <v>0</v>
      </c>
      <c r="AF132" s="361">
        <f t="shared" si="14"/>
        <v>0</v>
      </c>
      <c r="AG132" s="133"/>
      <c r="AH132" s="362"/>
      <c r="AI132" s="128"/>
      <c r="AJ132" s="363"/>
      <c r="AK132" s="364"/>
      <c r="AL132" s="358"/>
      <c r="AM132" s="359" t="str">
        <f t="shared" si="15"/>
        <v/>
      </c>
      <c r="AN132" s="360" t="s">
        <v>506</v>
      </c>
      <c r="AO132" s="360">
        <f t="shared" si="16"/>
        <v>0</v>
      </c>
      <c r="AP132" s="360">
        <f t="shared" si="17"/>
        <v>0</v>
      </c>
      <c r="AQ132" s="360">
        <f t="shared" si="18"/>
        <v>0</v>
      </c>
      <c r="AR132" s="361">
        <f t="shared" si="19"/>
        <v>0</v>
      </c>
      <c r="BU132" s="135"/>
      <c r="BV132" s="135"/>
      <c r="BW132" s="112"/>
      <c r="BX132" s="135"/>
      <c r="BY132" s="135"/>
      <c r="BZ132" s="135"/>
    </row>
    <row r="133" spans="22:78" x14ac:dyDescent="0.25">
      <c r="V133" s="362"/>
      <c r="W133" s="128"/>
      <c r="X133" s="363"/>
      <c r="Y133" s="364"/>
      <c r="Z133" s="358"/>
      <c r="AA133" s="359" t="str">
        <f t="shared" si="10"/>
        <v/>
      </c>
      <c r="AB133" s="360" t="s">
        <v>506</v>
      </c>
      <c r="AC133" s="360">
        <f t="shared" si="11"/>
        <v>0</v>
      </c>
      <c r="AD133" s="360">
        <f t="shared" si="12"/>
        <v>0</v>
      </c>
      <c r="AE133" s="360">
        <f t="shared" si="13"/>
        <v>0</v>
      </c>
      <c r="AF133" s="361">
        <f t="shared" si="14"/>
        <v>0</v>
      </c>
      <c r="AG133" s="133"/>
      <c r="AH133" s="362"/>
      <c r="AI133" s="128"/>
      <c r="AJ133" s="363"/>
      <c r="AK133" s="364"/>
      <c r="AL133" s="358"/>
      <c r="AM133" s="359" t="str">
        <f t="shared" si="15"/>
        <v/>
      </c>
      <c r="AN133" s="360" t="s">
        <v>506</v>
      </c>
      <c r="AO133" s="360">
        <f t="shared" si="16"/>
        <v>0</v>
      </c>
      <c r="AP133" s="360">
        <f t="shared" si="17"/>
        <v>0</v>
      </c>
      <c r="AQ133" s="360">
        <f t="shared" si="18"/>
        <v>0</v>
      </c>
      <c r="AR133" s="361">
        <f t="shared" si="19"/>
        <v>0</v>
      </c>
      <c r="BU133" s="135"/>
      <c r="BV133" s="135"/>
      <c r="BW133" s="112"/>
      <c r="BX133" s="135"/>
      <c r="BY133" s="135"/>
      <c r="BZ133" s="135"/>
    </row>
    <row r="134" spans="22:78" x14ac:dyDescent="0.25">
      <c r="V134" s="362"/>
      <c r="W134" s="128"/>
      <c r="X134" s="363"/>
      <c r="Y134" s="364"/>
      <c r="Z134" s="358"/>
      <c r="AA134" s="359" t="str">
        <f t="shared" si="10"/>
        <v/>
      </c>
      <c r="AB134" s="360" t="s">
        <v>506</v>
      </c>
      <c r="AC134" s="360">
        <f t="shared" si="11"/>
        <v>0</v>
      </c>
      <c r="AD134" s="360">
        <f t="shared" si="12"/>
        <v>0</v>
      </c>
      <c r="AE134" s="360">
        <f t="shared" si="13"/>
        <v>0</v>
      </c>
      <c r="AF134" s="361">
        <f t="shared" si="14"/>
        <v>0</v>
      </c>
      <c r="AG134" s="133"/>
      <c r="AH134" s="362"/>
      <c r="AI134" s="128"/>
      <c r="AJ134" s="363"/>
      <c r="AK134" s="364"/>
      <c r="AL134" s="358"/>
      <c r="AM134" s="359" t="str">
        <f t="shared" si="15"/>
        <v/>
      </c>
      <c r="AN134" s="360" t="s">
        <v>506</v>
      </c>
      <c r="AO134" s="360">
        <f t="shared" si="16"/>
        <v>0</v>
      </c>
      <c r="AP134" s="360">
        <f t="shared" si="17"/>
        <v>0</v>
      </c>
      <c r="AQ134" s="360">
        <f t="shared" si="18"/>
        <v>0</v>
      </c>
      <c r="AR134" s="361">
        <f t="shared" si="19"/>
        <v>0</v>
      </c>
      <c r="BU134" s="135"/>
      <c r="BV134" s="135"/>
      <c r="BW134" s="112"/>
      <c r="BX134" s="135"/>
      <c r="BY134" s="135"/>
      <c r="BZ134" s="135"/>
    </row>
    <row r="135" spans="22:78" x14ac:dyDescent="0.25">
      <c r="V135" s="362"/>
      <c r="W135" s="128"/>
      <c r="X135" s="363"/>
      <c r="Y135" s="364"/>
      <c r="Z135" s="358"/>
      <c r="AA135" s="359" t="str">
        <f t="shared" si="10"/>
        <v/>
      </c>
      <c r="AB135" s="360" t="s">
        <v>506</v>
      </c>
      <c r="AC135" s="360">
        <f t="shared" si="11"/>
        <v>0</v>
      </c>
      <c r="AD135" s="360">
        <f t="shared" si="12"/>
        <v>0</v>
      </c>
      <c r="AE135" s="360">
        <f t="shared" si="13"/>
        <v>0</v>
      </c>
      <c r="AF135" s="361">
        <f t="shared" si="14"/>
        <v>0</v>
      </c>
      <c r="AG135" s="133"/>
      <c r="AH135" s="362"/>
      <c r="AI135" s="128"/>
      <c r="AJ135" s="363"/>
      <c r="AK135" s="364"/>
      <c r="AL135" s="358"/>
      <c r="AM135" s="359" t="str">
        <f t="shared" si="15"/>
        <v/>
      </c>
      <c r="AN135" s="360" t="s">
        <v>506</v>
      </c>
      <c r="AO135" s="360">
        <f t="shared" si="16"/>
        <v>0</v>
      </c>
      <c r="AP135" s="360">
        <f t="shared" si="17"/>
        <v>0</v>
      </c>
      <c r="AQ135" s="360">
        <f t="shared" si="18"/>
        <v>0</v>
      </c>
      <c r="AR135" s="361">
        <f t="shared" si="19"/>
        <v>0</v>
      </c>
      <c r="BU135" s="135"/>
      <c r="BV135" s="135"/>
      <c r="BW135" s="112"/>
      <c r="BX135" s="135"/>
      <c r="BY135" s="135"/>
      <c r="BZ135" s="135"/>
    </row>
    <row r="136" spans="22:78" x14ac:dyDescent="0.25">
      <c r="V136" s="362"/>
      <c r="W136" s="128"/>
      <c r="X136" s="363"/>
      <c r="Y136" s="364"/>
      <c r="Z136" s="358"/>
      <c r="AA136" s="359" t="str">
        <f t="shared" si="10"/>
        <v/>
      </c>
      <c r="AB136" s="360" t="s">
        <v>506</v>
      </c>
      <c r="AC136" s="360">
        <f t="shared" si="11"/>
        <v>0</v>
      </c>
      <c r="AD136" s="360">
        <f t="shared" si="12"/>
        <v>0</v>
      </c>
      <c r="AE136" s="360">
        <f t="shared" si="13"/>
        <v>0</v>
      </c>
      <c r="AF136" s="361">
        <f t="shared" si="14"/>
        <v>0</v>
      </c>
      <c r="AG136" s="133"/>
      <c r="AH136" s="362"/>
      <c r="AI136" s="128"/>
      <c r="AJ136" s="363"/>
      <c r="AK136" s="364"/>
      <c r="AL136" s="358"/>
      <c r="AM136" s="359" t="str">
        <f t="shared" si="15"/>
        <v/>
      </c>
      <c r="AN136" s="360" t="s">
        <v>506</v>
      </c>
      <c r="AO136" s="360">
        <f t="shared" si="16"/>
        <v>0</v>
      </c>
      <c r="AP136" s="360">
        <f t="shared" si="17"/>
        <v>0</v>
      </c>
      <c r="AQ136" s="360">
        <f t="shared" si="18"/>
        <v>0</v>
      </c>
      <c r="AR136" s="361">
        <f t="shared" si="19"/>
        <v>0</v>
      </c>
      <c r="BU136" s="135"/>
      <c r="BV136" s="135"/>
      <c r="BW136" s="112"/>
      <c r="BX136" s="135"/>
      <c r="BY136" s="135"/>
      <c r="BZ136" s="135"/>
    </row>
    <row r="137" spans="22:78" x14ac:dyDescent="0.25">
      <c r="V137" s="362"/>
      <c r="W137" s="128"/>
      <c r="X137" s="363"/>
      <c r="Y137" s="364"/>
      <c r="Z137" s="358"/>
      <c r="AA137" s="359" t="str">
        <f t="shared" ref="AA137:AA200" si="20">IFERROR(INDEX($AU$8:$AU$23,MATCH(V137,$AT$8:$AT$23,0)),"")</f>
        <v/>
      </c>
      <c r="AB137" s="360" t="s">
        <v>506</v>
      </c>
      <c r="AC137" s="360">
        <f t="shared" ref="AC137:AC200" si="21">IFERROR(IF(AB137&gt;=AA137,0,IF(AA137&gt;AB137,SLN(Y137,Z137,AA137),0)),"")</f>
        <v>0</v>
      </c>
      <c r="AD137" s="360">
        <f t="shared" ref="AD137:AD200" si="22">AE137-AC137</f>
        <v>0</v>
      </c>
      <c r="AE137" s="360">
        <f t="shared" ref="AE137:AE200" si="23">IFERROR(IF(OR(AA137=0,AA137=""),
     0,
     IF(AB137&gt;=AA137,
          +Y137,
          (+AC137*AB137))),
"")</f>
        <v>0</v>
      </c>
      <c r="AF137" s="361">
        <f t="shared" ref="AF137:AF200" si="24">IFERROR(IF(AE137&gt;Y137,0,(+Y137-AE137))-Z137,"")</f>
        <v>0</v>
      </c>
      <c r="AG137" s="133"/>
      <c r="AH137" s="362"/>
      <c r="AI137" s="128"/>
      <c r="AJ137" s="363"/>
      <c r="AK137" s="364"/>
      <c r="AL137" s="358"/>
      <c r="AM137" s="359" t="str">
        <f t="shared" ref="AM137:AM200" si="25">IFERROR(INDEX($AU$8:$AU$23,MATCH(AH137,$AT$8:$AT$23,0)),"")</f>
        <v/>
      </c>
      <c r="AN137" s="360" t="s">
        <v>506</v>
      </c>
      <c r="AO137" s="360">
        <f t="shared" ref="AO137:AO200" si="26">IFERROR(IF(AN137&gt;=AM137,0,IF(AM137&gt;AN137,SLN(AK137,AL137,AM137),0)),"")</f>
        <v>0</v>
      </c>
      <c r="AP137" s="360">
        <f t="shared" ref="AP137:AP200" si="27">AQ137-AO137</f>
        <v>0</v>
      </c>
      <c r="AQ137" s="360">
        <f t="shared" ref="AQ137:AQ200" si="28">IFERROR(IF(OR(AM137=0,AM137=""),
     0,
     IF(AN137&gt;=AM137,
          +AK137,
          (+AO137*AN137))),
"")</f>
        <v>0</v>
      </c>
      <c r="AR137" s="361">
        <f t="shared" ref="AR137:AR200" si="29">IFERROR(IF(AQ137&gt;AK137,0,(+AK137-AQ137))-AL137,"")</f>
        <v>0</v>
      </c>
      <c r="BU137" s="135"/>
      <c r="BV137" s="135"/>
      <c r="BW137" s="112"/>
      <c r="BX137" s="135"/>
      <c r="BY137" s="135"/>
      <c r="BZ137" s="135"/>
    </row>
    <row r="138" spans="22:78" x14ac:dyDescent="0.25">
      <c r="V138" s="362"/>
      <c r="W138" s="128"/>
      <c r="X138" s="363"/>
      <c r="Y138" s="364"/>
      <c r="Z138" s="358"/>
      <c r="AA138" s="359" t="str">
        <f t="shared" si="20"/>
        <v/>
      </c>
      <c r="AB138" s="360" t="s">
        <v>506</v>
      </c>
      <c r="AC138" s="360">
        <f t="shared" si="21"/>
        <v>0</v>
      </c>
      <c r="AD138" s="360">
        <f t="shared" si="22"/>
        <v>0</v>
      </c>
      <c r="AE138" s="360">
        <f t="shared" si="23"/>
        <v>0</v>
      </c>
      <c r="AF138" s="361">
        <f t="shared" si="24"/>
        <v>0</v>
      </c>
      <c r="AG138" s="133"/>
      <c r="AH138" s="362"/>
      <c r="AI138" s="128"/>
      <c r="AJ138" s="363"/>
      <c r="AK138" s="364"/>
      <c r="AL138" s="358"/>
      <c r="AM138" s="359" t="str">
        <f t="shared" si="25"/>
        <v/>
      </c>
      <c r="AN138" s="360" t="s">
        <v>506</v>
      </c>
      <c r="AO138" s="360">
        <f t="shared" si="26"/>
        <v>0</v>
      </c>
      <c r="AP138" s="360">
        <f t="shared" si="27"/>
        <v>0</v>
      </c>
      <c r="AQ138" s="360">
        <f t="shared" si="28"/>
        <v>0</v>
      </c>
      <c r="AR138" s="361">
        <f t="shared" si="29"/>
        <v>0</v>
      </c>
      <c r="BU138" s="135"/>
      <c r="BV138" s="135"/>
      <c r="BW138" s="112"/>
      <c r="BX138" s="135"/>
      <c r="BY138" s="135"/>
      <c r="BZ138" s="135"/>
    </row>
    <row r="139" spans="22:78" x14ac:dyDescent="0.25">
      <c r="V139" s="362"/>
      <c r="W139" s="128"/>
      <c r="X139" s="363"/>
      <c r="Y139" s="364"/>
      <c r="Z139" s="358"/>
      <c r="AA139" s="359" t="str">
        <f t="shared" si="20"/>
        <v/>
      </c>
      <c r="AB139" s="360" t="s">
        <v>506</v>
      </c>
      <c r="AC139" s="360">
        <f t="shared" si="21"/>
        <v>0</v>
      </c>
      <c r="AD139" s="360">
        <f t="shared" si="22"/>
        <v>0</v>
      </c>
      <c r="AE139" s="360">
        <f t="shared" si="23"/>
        <v>0</v>
      </c>
      <c r="AF139" s="361">
        <f t="shared" si="24"/>
        <v>0</v>
      </c>
      <c r="AG139" s="133"/>
      <c r="AH139" s="362"/>
      <c r="AI139" s="128"/>
      <c r="AJ139" s="363"/>
      <c r="AK139" s="364"/>
      <c r="AL139" s="358"/>
      <c r="AM139" s="359" t="str">
        <f t="shared" si="25"/>
        <v/>
      </c>
      <c r="AN139" s="360" t="s">
        <v>506</v>
      </c>
      <c r="AO139" s="360">
        <f t="shared" si="26"/>
        <v>0</v>
      </c>
      <c r="AP139" s="360">
        <f t="shared" si="27"/>
        <v>0</v>
      </c>
      <c r="AQ139" s="360">
        <f t="shared" si="28"/>
        <v>0</v>
      </c>
      <c r="AR139" s="361">
        <f t="shared" si="29"/>
        <v>0</v>
      </c>
      <c r="BU139" s="135"/>
      <c r="BV139" s="135"/>
      <c r="BW139" s="112"/>
      <c r="BX139" s="135"/>
      <c r="BY139" s="135"/>
      <c r="BZ139" s="135"/>
    </row>
    <row r="140" spans="22:78" x14ac:dyDescent="0.25">
      <c r="V140" s="362"/>
      <c r="W140" s="128"/>
      <c r="X140" s="363"/>
      <c r="Y140" s="364"/>
      <c r="Z140" s="358"/>
      <c r="AA140" s="359" t="str">
        <f t="shared" si="20"/>
        <v/>
      </c>
      <c r="AB140" s="360" t="s">
        <v>506</v>
      </c>
      <c r="AC140" s="360">
        <f t="shared" si="21"/>
        <v>0</v>
      </c>
      <c r="AD140" s="360">
        <f t="shared" si="22"/>
        <v>0</v>
      </c>
      <c r="AE140" s="360">
        <f t="shared" si="23"/>
        <v>0</v>
      </c>
      <c r="AF140" s="361">
        <f t="shared" si="24"/>
        <v>0</v>
      </c>
      <c r="AG140" s="133"/>
      <c r="AH140" s="362"/>
      <c r="AI140" s="128"/>
      <c r="AJ140" s="363"/>
      <c r="AK140" s="364"/>
      <c r="AL140" s="358"/>
      <c r="AM140" s="359" t="str">
        <f t="shared" si="25"/>
        <v/>
      </c>
      <c r="AN140" s="360" t="s">
        <v>506</v>
      </c>
      <c r="AO140" s="360">
        <f t="shared" si="26"/>
        <v>0</v>
      </c>
      <c r="AP140" s="360">
        <f t="shared" si="27"/>
        <v>0</v>
      </c>
      <c r="AQ140" s="360">
        <f t="shared" si="28"/>
        <v>0</v>
      </c>
      <c r="AR140" s="361">
        <f t="shared" si="29"/>
        <v>0</v>
      </c>
      <c r="BU140" s="135"/>
      <c r="BV140" s="135"/>
      <c r="BW140" s="112"/>
      <c r="BX140" s="135"/>
      <c r="BY140" s="135"/>
      <c r="BZ140" s="135"/>
    </row>
    <row r="141" spans="22:78" x14ac:dyDescent="0.25">
      <c r="V141" s="362"/>
      <c r="W141" s="128"/>
      <c r="X141" s="363"/>
      <c r="Y141" s="364"/>
      <c r="Z141" s="358"/>
      <c r="AA141" s="359" t="str">
        <f t="shared" si="20"/>
        <v/>
      </c>
      <c r="AB141" s="360" t="s">
        <v>506</v>
      </c>
      <c r="AC141" s="360">
        <f t="shared" si="21"/>
        <v>0</v>
      </c>
      <c r="AD141" s="360">
        <f t="shared" si="22"/>
        <v>0</v>
      </c>
      <c r="AE141" s="360">
        <f t="shared" si="23"/>
        <v>0</v>
      </c>
      <c r="AF141" s="361">
        <f t="shared" si="24"/>
        <v>0</v>
      </c>
      <c r="AG141" s="133"/>
      <c r="AH141" s="362"/>
      <c r="AI141" s="128"/>
      <c r="AJ141" s="363"/>
      <c r="AK141" s="364"/>
      <c r="AL141" s="358"/>
      <c r="AM141" s="359" t="str">
        <f t="shared" si="25"/>
        <v/>
      </c>
      <c r="AN141" s="360" t="s">
        <v>506</v>
      </c>
      <c r="AO141" s="360">
        <f t="shared" si="26"/>
        <v>0</v>
      </c>
      <c r="AP141" s="360">
        <f t="shared" si="27"/>
        <v>0</v>
      </c>
      <c r="AQ141" s="360">
        <f t="shared" si="28"/>
        <v>0</v>
      </c>
      <c r="AR141" s="361">
        <f t="shared" si="29"/>
        <v>0</v>
      </c>
      <c r="BU141" s="135"/>
      <c r="BV141" s="135"/>
      <c r="BW141" s="112"/>
      <c r="BX141" s="135"/>
      <c r="BY141" s="135"/>
      <c r="BZ141" s="135"/>
    </row>
    <row r="142" spans="22:78" x14ac:dyDescent="0.25">
      <c r="V142" s="362"/>
      <c r="W142" s="128"/>
      <c r="X142" s="363"/>
      <c r="Y142" s="364"/>
      <c r="Z142" s="358"/>
      <c r="AA142" s="359" t="str">
        <f t="shared" si="20"/>
        <v/>
      </c>
      <c r="AB142" s="360" t="s">
        <v>506</v>
      </c>
      <c r="AC142" s="360">
        <f t="shared" si="21"/>
        <v>0</v>
      </c>
      <c r="AD142" s="360">
        <f t="shared" si="22"/>
        <v>0</v>
      </c>
      <c r="AE142" s="360">
        <f t="shared" si="23"/>
        <v>0</v>
      </c>
      <c r="AF142" s="361">
        <f t="shared" si="24"/>
        <v>0</v>
      </c>
      <c r="AG142" s="133"/>
      <c r="AH142" s="362"/>
      <c r="AI142" s="128"/>
      <c r="AJ142" s="363"/>
      <c r="AK142" s="364"/>
      <c r="AL142" s="358"/>
      <c r="AM142" s="359" t="str">
        <f t="shared" si="25"/>
        <v/>
      </c>
      <c r="AN142" s="360" t="s">
        <v>506</v>
      </c>
      <c r="AO142" s="360">
        <f t="shared" si="26"/>
        <v>0</v>
      </c>
      <c r="AP142" s="360">
        <f t="shared" si="27"/>
        <v>0</v>
      </c>
      <c r="AQ142" s="360">
        <f t="shared" si="28"/>
        <v>0</v>
      </c>
      <c r="AR142" s="361">
        <f t="shared" si="29"/>
        <v>0</v>
      </c>
      <c r="BU142" s="135"/>
      <c r="BV142" s="135"/>
      <c r="BW142" s="112"/>
      <c r="BX142" s="135"/>
      <c r="BY142" s="135"/>
      <c r="BZ142" s="135"/>
    </row>
    <row r="143" spans="22:78" x14ac:dyDescent="0.25">
      <c r="V143" s="362"/>
      <c r="W143" s="128"/>
      <c r="X143" s="363"/>
      <c r="Y143" s="364"/>
      <c r="Z143" s="358"/>
      <c r="AA143" s="359" t="str">
        <f t="shared" si="20"/>
        <v/>
      </c>
      <c r="AB143" s="360" t="s">
        <v>506</v>
      </c>
      <c r="AC143" s="360">
        <f t="shared" si="21"/>
        <v>0</v>
      </c>
      <c r="AD143" s="360">
        <f t="shared" si="22"/>
        <v>0</v>
      </c>
      <c r="AE143" s="360">
        <f t="shared" si="23"/>
        <v>0</v>
      </c>
      <c r="AF143" s="361">
        <f t="shared" si="24"/>
        <v>0</v>
      </c>
      <c r="AG143" s="133"/>
      <c r="AH143" s="362"/>
      <c r="AI143" s="128"/>
      <c r="AJ143" s="363"/>
      <c r="AK143" s="364"/>
      <c r="AL143" s="358"/>
      <c r="AM143" s="359" t="str">
        <f t="shared" si="25"/>
        <v/>
      </c>
      <c r="AN143" s="360" t="s">
        <v>506</v>
      </c>
      <c r="AO143" s="360">
        <f t="shared" si="26"/>
        <v>0</v>
      </c>
      <c r="AP143" s="360">
        <f t="shared" si="27"/>
        <v>0</v>
      </c>
      <c r="AQ143" s="360">
        <f t="shared" si="28"/>
        <v>0</v>
      </c>
      <c r="AR143" s="361">
        <f t="shared" si="29"/>
        <v>0</v>
      </c>
      <c r="BU143" s="135"/>
      <c r="BV143" s="135"/>
      <c r="BW143" s="112"/>
      <c r="BX143" s="135"/>
      <c r="BY143" s="135"/>
      <c r="BZ143" s="135"/>
    </row>
    <row r="144" spans="22:78" x14ac:dyDescent="0.25">
      <c r="V144" s="362"/>
      <c r="W144" s="128"/>
      <c r="X144" s="363"/>
      <c r="Y144" s="364"/>
      <c r="Z144" s="358"/>
      <c r="AA144" s="359" t="str">
        <f t="shared" si="20"/>
        <v/>
      </c>
      <c r="AB144" s="360" t="s">
        <v>506</v>
      </c>
      <c r="AC144" s="360">
        <f t="shared" si="21"/>
        <v>0</v>
      </c>
      <c r="AD144" s="360">
        <f t="shared" si="22"/>
        <v>0</v>
      </c>
      <c r="AE144" s="360">
        <f t="shared" si="23"/>
        <v>0</v>
      </c>
      <c r="AF144" s="361">
        <f t="shared" si="24"/>
        <v>0</v>
      </c>
      <c r="AG144" s="133"/>
      <c r="AH144" s="362"/>
      <c r="AI144" s="128"/>
      <c r="AJ144" s="363"/>
      <c r="AK144" s="364"/>
      <c r="AL144" s="358"/>
      <c r="AM144" s="359" t="str">
        <f t="shared" si="25"/>
        <v/>
      </c>
      <c r="AN144" s="360" t="s">
        <v>506</v>
      </c>
      <c r="AO144" s="360">
        <f t="shared" si="26"/>
        <v>0</v>
      </c>
      <c r="AP144" s="360">
        <f t="shared" si="27"/>
        <v>0</v>
      </c>
      <c r="AQ144" s="360">
        <f t="shared" si="28"/>
        <v>0</v>
      </c>
      <c r="AR144" s="361">
        <f t="shared" si="29"/>
        <v>0</v>
      </c>
      <c r="BU144" s="135"/>
      <c r="BV144" s="135"/>
      <c r="BW144" s="112"/>
      <c r="BX144" s="135"/>
      <c r="BY144" s="135"/>
      <c r="BZ144" s="135"/>
    </row>
    <row r="145" spans="22:78" x14ac:dyDescent="0.25">
      <c r="V145" s="362"/>
      <c r="W145" s="128"/>
      <c r="X145" s="363"/>
      <c r="Y145" s="364"/>
      <c r="Z145" s="358"/>
      <c r="AA145" s="359" t="str">
        <f t="shared" si="20"/>
        <v/>
      </c>
      <c r="AB145" s="360" t="s">
        <v>506</v>
      </c>
      <c r="AC145" s="360">
        <f t="shared" si="21"/>
        <v>0</v>
      </c>
      <c r="AD145" s="360">
        <f t="shared" si="22"/>
        <v>0</v>
      </c>
      <c r="AE145" s="360">
        <f t="shared" si="23"/>
        <v>0</v>
      </c>
      <c r="AF145" s="361">
        <f t="shared" si="24"/>
        <v>0</v>
      </c>
      <c r="AG145" s="133"/>
      <c r="AH145" s="362"/>
      <c r="AI145" s="128"/>
      <c r="AJ145" s="363"/>
      <c r="AK145" s="364"/>
      <c r="AL145" s="358"/>
      <c r="AM145" s="359" t="str">
        <f t="shared" si="25"/>
        <v/>
      </c>
      <c r="AN145" s="360" t="s">
        <v>506</v>
      </c>
      <c r="AO145" s="360">
        <f t="shared" si="26"/>
        <v>0</v>
      </c>
      <c r="AP145" s="360">
        <f t="shared" si="27"/>
        <v>0</v>
      </c>
      <c r="AQ145" s="360">
        <f t="shared" si="28"/>
        <v>0</v>
      </c>
      <c r="AR145" s="361">
        <f t="shared" si="29"/>
        <v>0</v>
      </c>
      <c r="BU145" s="135"/>
      <c r="BV145" s="135"/>
      <c r="BW145" s="112"/>
      <c r="BX145" s="135"/>
      <c r="BY145" s="135"/>
      <c r="BZ145" s="135"/>
    </row>
    <row r="146" spans="22:78" x14ac:dyDescent="0.25">
      <c r="V146" s="362"/>
      <c r="W146" s="128"/>
      <c r="X146" s="363"/>
      <c r="Y146" s="364"/>
      <c r="Z146" s="358"/>
      <c r="AA146" s="359" t="str">
        <f t="shared" si="20"/>
        <v/>
      </c>
      <c r="AB146" s="360" t="s">
        <v>506</v>
      </c>
      <c r="AC146" s="360">
        <f t="shared" si="21"/>
        <v>0</v>
      </c>
      <c r="AD146" s="360">
        <f t="shared" si="22"/>
        <v>0</v>
      </c>
      <c r="AE146" s="360">
        <f t="shared" si="23"/>
        <v>0</v>
      </c>
      <c r="AF146" s="361">
        <f t="shared" si="24"/>
        <v>0</v>
      </c>
      <c r="AG146" s="133"/>
      <c r="AH146" s="362"/>
      <c r="AI146" s="128"/>
      <c r="AJ146" s="363"/>
      <c r="AK146" s="364"/>
      <c r="AL146" s="358"/>
      <c r="AM146" s="359" t="str">
        <f t="shared" si="25"/>
        <v/>
      </c>
      <c r="AN146" s="360" t="s">
        <v>506</v>
      </c>
      <c r="AO146" s="360">
        <f t="shared" si="26"/>
        <v>0</v>
      </c>
      <c r="AP146" s="360">
        <f t="shared" si="27"/>
        <v>0</v>
      </c>
      <c r="AQ146" s="360">
        <f t="shared" si="28"/>
        <v>0</v>
      </c>
      <c r="AR146" s="361">
        <f t="shared" si="29"/>
        <v>0</v>
      </c>
      <c r="BU146" s="135"/>
      <c r="BV146" s="135"/>
      <c r="BW146" s="112"/>
      <c r="BX146" s="135"/>
      <c r="BY146" s="135"/>
      <c r="BZ146" s="135"/>
    </row>
    <row r="147" spans="22:78" x14ac:dyDescent="0.25">
      <c r="V147" s="362"/>
      <c r="W147" s="128"/>
      <c r="X147" s="363"/>
      <c r="Y147" s="364"/>
      <c r="Z147" s="358"/>
      <c r="AA147" s="359" t="str">
        <f t="shared" si="20"/>
        <v/>
      </c>
      <c r="AB147" s="360" t="s">
        <v>506</v>
      </c>
      <c r="AC147" s="360">
        <f t="shared" si="21"/>
        <v>0</v>
      </c>
      <c r="AD147" s="360">
        <f t="shared" si="22"/>
        <v>0</v>
      </c>
      <c r="AE147" s="360">
        <f t="shared" si="23"/>
        <v>0</v>
      </c>
      <c r="AF147" s="361">
        <f t="shared" si="24"/>
        <v>0</v>
      </c>
      <c r="AG147" s="133"/>
      <c r="AH147" s="362"/>
      <c r="AI147" s="128"/>
      <c r="AJ147" s="363"/>
      <c r="AK147" s="364"/>
      <c r="AL147" s="358"/>
      <c r="AM147" s="359" t="str">
        <f t="shared" si="25"/>
        <v/>
      </c>
      <c r="AN147" s="360" t="s">
        <v>506</v>
      </c>
      <c r="AO147" s="360">
        <f t="shared" si="26"/>
        <v>0</v>
      </c>
      <c r="AP147" s="360">
        <f t="shared" si="27"/>
        <v>0</v>
      </c>
      <c r="AQ147" s="360">
        <f t="shared" si="28"/>
        <v>0</v>
      </c>
      <c r="AR147" s="361">
        <f t="shared" si="29"/>
        <v>0</v>
      </c>
      <c r="BU147" s="135"/>
      <c r="BV147" s="135"/>
      <c r="BW147" s="112"/>
      <c r="BX147" s="135"/>
      <c r="BY147" s="135"/>
      <c r="BZ147" s="135"/>
    </row>
    <row r="148" spans="22:78" x14ac:dyDescent="0.25">
      <c r="V148" s="362"/>
      <c r="W148" s="128"/>
      <c r="X148" s="363"/>
      <c r="Y148" s="364"/>
      <c r="Z148" s="358"/>
      <c r="AA148" s="359" t="str">
        <f t="shared" si="20"/>
        <v/>
      </c>
      <c r="AB148" s="360" t="s">
        <v>506</v>
      </c>
      <c r="AC148" s="360">
        <f t="shared" si="21"/>
        <v>0</v>
      </c>
      <c r="AD148" s="360">
        <f t="shared" si="22"/>
        <v>0</v>
      </c>
      <c r="AE148" s="360">
        <f t="shared" si="23"/>
        <v>0</v>
      </c>
      <c r="AF148" s="361">
        <f t="shared" si="24"/>
        <v>0</v>
      </c>
      <c r="AG148" s="133"/>
      <c r="AH148" s="362"/>
      <c r="AI148" s="128"/>
      <c r="AJ148" s="363"/>
      <c r="AK148" s="364"/>
      <c r="AL148" s="358"/>
      <c r="AM148" s="359" t="str">
        <f t="shared" si="25"/>
        <v/>
      </c>
      <c r="AN148" s="360" t="s">
        <v>506</v>
      </c>
      <c r="AO148" s="360">
        <f t="shared" si="26"/>
        <v>0</v>
      </c>
      <c r="AP148" s="360">
        <f t="shared" si="27"/>
        <v>0</v>
      </c>
      <c r="AQ148" s="360">
        <f t="shared" si="28"/>
        <v>0</v>
      </c>
      <c r="AR148" s="361">
        <f t="shared" si="29"/>
        <v>0</v>
      </c>
      <c r="BU148" s="135"/>
      <c r="BV148" s="135"/>
      <c r="BW148" s="112"/>
      <c r="BX148" s="135"/>
      <c r="BY148" s="135"/>
      <c r="BZ148" s="135"/>
    </row>
    <row r="149" spans="22:78" x14ac:dyDescent="0.25">
      <c r="V149" s="362"/>
      <c r="W149" s="128"/>
      <c r="X149" s="363"/>
      <c r="Y149" s="364"/>
      <c r="Z149" s="358"/>
      <c r="AA149" s="359" t="str">
        <f t="shared" si="20"/>
        <v/>
      </c>
      <c r="AB149" s="360" t="s">
        <v>506</v>
      </c>
      <c r="AC149" s="360">
        <f t="shared" si="21"/>
        <v>0</v>
      </c>
      <c r="AD149" s="360">
        <f t="shared" si="22"/>
        <v>0</v>
      </c>
      <c r="AE149" s="360">
        <f t="shared" si="23"/>
        <v>0</v>
      </c>
      <c r="AF149" s="361">
        <f t="shared" si="24"/>
        <v>0</v>
      </c>
      <c r="AG149" s="133"/>
      <c r="AH149" s="362"/>
      <c r="AI149" s="128"/>
      <c r="AJ149" s="363"/>
      <c r="AK149" s="364"/>
      <c r="AL149" s="358"/>
      <c r="AM149" s="359" t="str">
        <f t="shared" si="25"/>
        <v/>
      </c>
      <c r="AN149" s="360" t="s">
        <v>506</v>
      </c>
      <c r="AO149" s="360">
        <f t="shared" si="26"/>
        <v>0</v>
      </c>
      <c r="AP149" s="360">
        <f t="shared" si="27"/>
        <v>0</v>
      </c>
      <c r="AQ149" s="360">
        <f t="shared" si="28"/>
        <v>0</v>
      </c>
      <c r="AR149" s="361">
        <f t="shared" si="29"/>
        <v>0</v>
      </c>
      <c r="BU149" s="135"/>
      <c r="BV149" s="135"/>
      <c r="BW149" s="112"/>
      <c r="BX149" s="135"/>
      <c r="BY149" s="135"/>
      <c r="BZ149" s="135"/>
    </row>
    <row r="150" spans="22:78" x14ac:dyDescent="0.25">
      <c r="V150" s="362"/>
      <c r="W150" s="128"/>
      <c r="X150" s="363"/>
      <c r="Y150" s="364"/>
      <c r="Z150" s="358"/>
      <c r="AA150" s="359" t="str">
        <f t="shared" si="20"/>
        <v/>
      </c>
      <c r="AB150" s="360" t="s">
        <v>506</v>
      </c>
      <c r="AC150" s="360">
        <f t="shared" si="21"/>
        <v>0</v>
      </c>
      <c r="AD150" s="360">
        <f t="shared" si="22"/>
        <v>0</v>
      </c>
      <c r="AE150" s="360">
        <f t="shared" si="23"/>
        <v>0</v>
      </c>
      <c r="AF150" s="361">
        <f t="shared" si="24"/>
        <v>0</v>
      </c>
      <c r="AG150" s="133"/>
      <c r="AH150" s="362"/>
      <c r="AI150" s="128"/>
      <c r="AJ150" s="363"/>
      <c r="AK150" s="364"/>
      <c r="AL150" s="358"/>
      <c r="AM150" s="359" t="str">
        <f t="shared" si="25"/>
        <v/>
      </c>
      <c r="AN150" s="360" t="s">
        <v>506</v>
      </c>
      <c r="AO150" s="360">
        <f t="shared" si="26"/>
        <v>0</v>
      </c>
      <c r="AP150" s="360">
        <f t="shared" si="27"/>
        <v>0</v>
      </c>
      <c r="AQ150" s="360">
        <f t="shared" si="28"/>
        <v>0</v>
      </c>
      <c r="AR150" s="361">
        <f t="shared" si="29"/>
        <v>0</v>
      </c>
      <c r="BU150" s="135"/>
      <c r="BV150" s="135"/>
      <c r="BW150" s="112"/>
      <c r="BX150" s="135"/>
      <c r="BY150" s="135"/>
      <c r="BZ150" s="135"/>
    </row>
    <row r="151" spans="22:78" x14ac:dyDescent="0.25">
      <c r="V151" s="362"/>
      <c r="W151" s="128"/>
      <c r="X151" s="363"/>
      <c r="Y151" s="364"/>
      <c r="Z151" s="358"/>
      <c r="AA151" s="359" t="str">
        <f t="shared" si="20"/>
        <v/>
      </c>
      <c r="AB151" s="360" t="s">
        <v>506</v>
      </c>
      <c r="AC151" s="360">
        <f t="shared" si="21"/>
        <v>0</v>
      </c>
      <c r="AD151" s="360">
        <f t="shared" si="22"/>
        <v>0</v>
      </c>
      <c r="AE151" s="360">
        <f t="shared" si="23"/>
        <v>0</v>
      </c>
      <c r="AF151" s="361">
        <f t="shared" si="24"/>
        <v>0</v>
      </c>
      <c r="AG151" s="133"/>
      <c r="AH151" s="362"/>
      <c r="AI151" s="128"/>
      <c r="AJ151" s="363"/>
      <c r="AK151" s="364"/>
      <c r="AL151" s="358"/>
      <c r="AM151" s="359" t="str">
        <f t="shared" si="25"/>
        <v/>
      </c>
      <c r="AN151" s="360" t="s">
        <v>506</v>
      </c>
      <c r="AO151" s="360">
        <f t="shared" si="26"/>
        <v>0</v>
      </c>
      <c r="AP151" s="360">
        <f t="shared" si="27"/>
        <v>0</v>
      </c>
      <c r="AQ151" s="360">
        <f t="shared" si="28"/>
        <v>0</v>
      </c>
      <c r="AR151" s="361">
        <f t="shared" si="29"/>
        <v>0</v>
      </c>
      <c r="BU151" s="135"/>
      <c r="BV151" s="135"/>
      <c r="BW151" s="112"/>
      <c r="BX151" s="135"/>
      <c r="BY151" s="135"/>
      <c r="BZ151" s="135"/>
    </row>
    <row r="152" spans="22:78" x14ac:dyDescent="0.25">
      <c r="V152" s="362"/>
      <c r="W152" s="128"/>
      <c r="X152" s="363"/>
      <c r="Y152" s="364"/>
      <c r="Z152" s="358"/>
      <c r="AA152" s="359" t="str">
        <f t="shared" si="20"/>
        <v/>
      </c>
      <c r="AB152" s="360" t="s">
        <v>506</v>
      </c>
      <c r="AC152" s="360">
        <f t="shared" si="21"/>
        <v>0</v>
      </c>
      <c r="AD152" s="360">
        <f t="shared" si="22"/>
        <v>0</v>
      </c>
      <c r="AE152" s="360">
        <f t="shared" si="23"/>
        <v>0</v>
      </c>
      <c r="AF152" s="361">
        <f t="shared" si="24"/>
        <v>0</v>
      </c>
      <c r="AG152" s="133"/>
      <c r="AH152" s="362"/>
      <c r="AI152" s="128"/>
      <c r="AJ152" s="363"/>
      <c r="AK152" s="364"/>
      <c r="AL152" s="358"/>
      <c r="AM152" s="359" t="str">
        <f t="shared" si="25"/>
        <v/>
      </c>
      <c r="AN152" s="360" t="s">
        <v>506</v>
      </c>
      <c r="AO152" s="360">
        <f t="shared" si="26"/>
        <v>0</v>
      </c>
      <c r="AP152" s="360">
        <f t="shared" si="27"/>
        <v>0</v>
      </c>
      <c r="AQ152" s="360">
        <f t="shared" si="28"/>
        <v>0</v>
      </c>
      <c r="AR152" s="361">
        <f t="shared" si="29"/>
        <v>0</v>
      </c>
      <c r="BU152" s="135"/>
      <c r="BV152" s="135"/>
      <c r="BW152" s="112"/>
      <c r="BX152" s="135"/>
      <c r="BY152" s="135"/>
      <c r="BZ152" s="135"/>
    </row>
    <row r="153" spans="22:78" x14ac:dyDescent="0.25">
      <c r="V153" s="362"/>
      <c r="W153" s="128"/>
      <c r="X153" s="363"/>
      <c r="Y153" s="364"/>
      <c r="Z153" s="358"/>
      <c r="AA153" s="359" t="str">
        <f t="shared" si="20"/>
        <v/>
      </c>
      <c r="AB153" s="360" t="s">
        <v>506</v>
      </c>
      <c r="AC153" s="360">
        <f t="shared" si="21"/>
        <v>0</v>
      </c>
      <c r="AD153" s="360">
        <f t="shared" si="22"/>
        <v>0</v>
      </c>
      <c r="AE153" s="360">
        <f t="shared" si="23"/>
        <v>0</v>
      </c>
      <c r="AF153" s="361">
        <f t="shared" si="24"/>
        <v>0</v>
      </c>
      <c r="AG153" s="133"/>
      <c r="AH153" s="362"/>
      <c r="AI153" s="128"/>
      <c r="AJ153" s="363"/>
      <c r="AK153" s="364"/>
      <c r="AL153" s="358"/>
      <c r="AM153" s="359" t="str">
        <f t="shared" si="25"/>
        <v/>
      </c>
      <c r="AN153" s="360" t="s">
        <v>506</v>
      </c>
      <c r="AO153" s="360">
        <f t="shared" si="26"/>
        <v>0</v>
      </c>
      <c r="AP153" s="360">
        <f t="shared" si="27"/>
        <v>0</v>
      </c>
      <c r="AQ153" s="360">
        <f t="shared" si="28"/>
        <v>0</v>
      </c>
      <c r="AR153" s="361">
        <f t="shared" si="29"/>
        <v>0</v>
      </c>
      <c r="BU153" s="135"/>
      <c r="BV153" s="135"/>
      <c r="BW153" s="112"/>
      <c r="BX153" s="135"/>
      <c r="BY153" s="135"/>
      <c r="BZ153" s="135"/>
    </row>
    <row r="154" spans="22:78" x14ac:dyDescent="0.25">
      <c r="V154" s="362"/>
      <c r="W154" s="128"/>
      <c r="X154" s="363"/>
      <c r="Y154" s="364"/>
      <c r="Z154" s="358"/>
      <c r="AA154" s="359" t="str">
        <f t="shared" si="20"/>
        <v/>
      </c>
      <c r="AB154" s="360" t="s">
        <v>506</v>
      </c>
      <c r="AC154" s="360">
        <f t="shared" si="21"/>
        <v>0</v>
      </c>
      <c r="AD154" s="360">
        <f t="shared" si="22"/>
        <v>0</v>
      </c>
      <c r="AE154" s="360">
        <f t="shared" si="23"/>
        <v>0</v>
      </c>
      <c r="AF154" s="361">
        <f t="shared" si="24"/>
        <v>0</v>
      </c>
      <c r="AG154" s="133"/>
      <c r="AH154" s="362"/>
      <c r="AI154" s="128"/>
      <c r="AJ154" s="363"/>
      <c r="AK154" s="364"/>
      <c r="AL154" s="358"/>
      <c r="AM154" s="359" t="str">
        <f t="shared" si="25"/>
        <v/>
      </c>
      <c r="AN154" s="360" t="s">
        <v>506</v>
      </c>
      <c r="AO154" s="360">
        <f t="shared" si="26"/>
        <v>0</v>
      </c>
      <c r="AP154" s="360">
        <f t="shared" si="27"/>
        <v>0</v>
      </c>
      <c r="AQ154" s="360">
        <f t="shared" si="28"/>
        <v>0</v>
      </c>
      <c r="AR154" s="361">
        <f t="shared" si="29"/>
        <v>0</v>
      </c>
      <c r="BU154" s="135"/>
      <c r="BV154" s="135"/>
      <c r="BW154" s="112"/>
      <c r="BX154" s="135"/>
      <c r="BY154" s="135"/>
      <c r="BZ154" s="135"/>
    </row>
    <row r="155" spans="22:78" x14ac:dyDescent="0.25">
      <c r="V155" s="362"/>
      <c r="W155" s="128"/>
      <c r="X155" s="363"/>
      <c r="Y155" s="364"/>
      <c r="Z155" s="358"/>
      <c r="AA155" s="359" t="str">
        <f t="shared" si="20"/>
        <v/>
      </c>
      <c r="AB155" s="360" t="s">
        <v>506</v>
      </c>
      <c r="AC155" s="360">
        <f t="shared" si="21"/>
        <v>0</v>
      </c>
      <c r="AD155" s="360">
        <f t="shared" si="22"/>
        <v>0</v>
      </c>
      <c r="AE155" s="360">
        <f t="shared" si="23"/>
        <v>0</v>
      </c>
      <c r="AF155" s="361">
        <f t="shared" si="24"/>
        <v>0</v>
      </c>
      <c r="AG155" s="133"/>
      <c r="AH155" s="362"/>
      <c r="AI155" s="128"/>
      <c r="AJ155" s="363"/>
      <c r="AK155" s="364"/>
      <c r="AL155" s="358"/>
      <c r="AM155" s="359" t="str">
        <f t="shared" si="25"/>
        <v/>
      </c>
      <c r="AN155" s="360" t="s">
        <v>506</v>
      </c>
      <c r="AO155" s="360">
        <f t="shared" si="26"/>
        <v>0</v>
      </c>
      <c r="AP155" s="360">
        <f t="shared" si="27"/>
        <v>0</v>
      </c>
      <c r="AQ155" s="360">
        <f t="shared" si="28"/>
        <v>0</v>
      </c>
      <c r="AR155" s="361">
        <f t="shared" si="29"/>
        <v>0</v>
      </c>
      <c r="BU155" s="135"/>
      <c r="BV155" s="135"/>
      <c r="BW155" s="112"/>
      <c r="BX155" s="135"/>
      <c r="BY155" s="135"/>
      <c r="BZ155" s="135"/>
    </row>
    <row r="156" spans="22:78" x14ac:dyDescent="0.25">
      <c r="V156" s="362"/>
      <c r="W156" s="128"/>
      <c r="X156" s="363"/>
      <c r="Y156" s="364"/>
      <c r="Z156" s="358"/>
      <c r="AA156" s="359" t="str">
        <f t="shared" si="20"/>
        <v/>
      </c>
      <c r="AB156" s="360" t="s">
        <v>506</v>
      </c>
      <c r="AC156" s="360">
        <f t="shared" si="21"/>
        <v>0</v>
      </c>
      <c r="AD156" s="360">
        <f t="shared" si="22"/>
        <v>0</v>
      </c>
      <c r="AE156" s="360">
        <f t="shared" si="23"/>
        <v>0</v>
      </c>
      <c r="AF156" s="361">
        <f t="shared" si="24"/>
        <v>0</v>
      </c>
      <c r="AG156" s="133"/>
      <c r="AH156" s="362"/>
      <c r="AI156" s="128"/>
      <c r="AJ156" s="363"/>
      <c r="AK156" s="364"/>
      <c r="AL156" s="358"/>
      <c r="AM156" s="359" t="str">
        <f t="shared" si="25"/>
        <v/>
      </c>
      <c r="AN156" s="360" t="s">
        <v>506</v>
      </c>
      <c r="AO156" s="360">
        <f t="shared" si="26"/>
        <v>0</v>
      </c>
      <c r="AP156" s="360">
        <f t="shared" si="27"/>
        <v>0</v>
      </c>
      <c r="AQ156" s="360">
        <f t="shared" si="28"/>
        <v>0</v>
      </c>
      <c r="AR156" s="361">
        <f t="shared" si="29"/>
        <v>0</v>
      </c>
      <c r="BU156" s="135"/>
      <c r="BV156" s="135"/>
      <c r="BW156" s="112"/>
      <c r="BX156" s="135"/>
      <c r="BY156" s="135"/>
      <c r="BZ156" s="135"/>
    </row>
    <row r="157" spans="22:78" x14ac:dyDescent="0.25">
      <c r="V157" s="362"/>
      <c r="W157" s="128"/>
      <c r="X157" s="363"/>
      <c r="Y157" s="364"/>
      <c r="Z157" s="358"/>
      <c r="AA157" s="359" t="str">
        <f t="shared" si="20"/>
        <v/>
      </c>
      <c r="AB157" s="360" t="s">
        <v>506</v>
      </c>
      <c r="AC157" s="360">
        <f t="shared" si="21"/>
        <v>0</v>
      </c>
      <c r="AD157" s="360">
        <f t="shared" si="22"/>
        <v>0</v>
      </c>
      <c r="AE157" s="360">
        <f t="shared" si="23"/>
        <v>0</v>
      </c>
      <c r="AF157" s="361">
        <f t="shared" si="24"/>
        <v>0</v>
      </c>
      <c r="AG157" s="133"/>
      <c r="AH157" s="362"/>
      <c r="AI157" s="128"/>
      <c r="AJ157" s="363"/>
      <c r="AK157" s="364"/>
      <c r="AL157" s="358"/>
      <c r="AM157" s="359" t="str">
        <f t="shared" si="25"/>
        <v/>
      </c>
      <c r="AN157" s="360" t="s">
        <v>506</v>
      </c>
      <c r="AO157" s="360">
        <f t="shared" si="26"/>
        <v>0</v>
      </c>
      <c r="AP157" s="360">
        <f t="shared" si="27"/>
        <v>0</v>
      </c>
      <c r="AQ157" s="360">
        <f t="shared" si="28"/>
        <v>0</v>
      </c>
      <c r="AR157" s="361">
        <f t="shared" si="29"/>
        <v>0</v>
      </c>
      <c r="BU157" s="135"/>
      <c r="BV157" s="135"/>
      <c r="BW157" s="112"/>
      <c r="BX157" s="135"/>
      <c r="BY157" s="135"/>
      <c r="BZ157" s="135"/>
    </row>
    <row r="158" spans="22:78" x14ac:dyDescent="0.25">
      <c r="V158" s="362"/>
      <c r="W158" s="128"/>
      <c r="X158" s="363"/>
      <c r="Y158" s="364"/>
      <c r="Z158" s="358"/>
      <c r="AA158" s="359" t="str">
        <f t="shared" si="20"/>
        <v/>
      </c>
      <c r="AB158" s="360" t="s">
        <v>506</v>
      </c>
      <c r="AC158" s="360">
        <f t="shared" si="21"/>
        <v>0</v>
      </c>
      <c r="AD158" s="360">
        <f t="shared" si="22"/>
        <v>0</v>
      </c>
      <c r="AE158" s="360">
        <f t="shared" si="23"/>
        <v>0</v>
      </c>
      <c r="AF158" s="361">
        <f t="shared" si="24"/>
        <v>0</v>
      </c>
      <c r="AG158" s="133"/>
      <c r="AH158" s="362"/>
      <c r="AI158" s="128"/>
      <c r="AJ158" s="363"/>
      <c r="AK158" s="364"/>
      <c r="AL158" s="358"/>
      <c r="AM158" s="359" t="str">
        <f t="shared" si="25"/>
        <v/>
      </c>
      <c r="AN158" s="360" t="s">
        <v>506</v>
      </c>
      <c r="AO158" s="360">
        <f t="shared" si="26"/>
        <v>0</v>
      </c>
      <c r="AP158" s="360">
        <f t="shared" si="27"/>
        <v>0</v>
      </c>
      <c r="AQ158" s="360">
        <f t="shared" si="28"/>
        <v>0</v>
      </c>
      <c r="AR158" s="361">
        <f t="shared" si="29"/>
        <v>0</v>
      </c>
      <c r="BU158" s="135"/>
      <c r="BV158" s="135"/>
      <c r="BW158" s="112"/>
      <c r="BX158" s="135"/>
      <c r="BY158" s="135"/>
      <c r="BZ158" s="135"/>
    </row>
    <row r="159" spans="22:78" x14ac:dyDescent="0.25">
      <c r="V159" s="362"/>
      <c r="W159" s="128"/>
      <c r="X159" s="363"/>
      <c r="Y159" s="364"/>
      <c r="Z159" s="358"/>
      <c r="AA159" s="359" t="str">
        <f t="shared" si="20"/>
        <v/>
      </c>
      <c r="AB159" s="360" t="s">
        <v>506</v>
      </c>
      <c r="AC159" s="360">
        <f t="shared" si="21"/>
        <v>0</v>
      </c>
      <c r="AD159" s="360">
        <f t="shared" si="22"/>
        <v>0</v>
      </c>
      <c r="AE159" s="360">
        <f t="shared" si="23"/>
        <v>0</v>
      </c>
      <c r="AF159" s="361">
        <f t="shared" si="24"/>
        <v>0</v>
      </c>
      <c r="AG159" s="133"/>
      <c r="AH159" s="362"/>
      <c r="AI159" s="128"/>
      <c r="AJ159" s="363"/>
      <c r="AK159" s="364"/>
      <c r="AL159" s="358"/>
      <c r="AM159" s="359" t="str">
        <f t="shared" si="25"/>
        <v/>
      </c>
      <c r="AN159" s="360" t="s">
        <v>506</v>
      </c>
      <c r="AO159" s="360">
        <f t="shared" si="26"/>
        <v>0</v>
      </c>
      <c r="AP159" s="360">
        <f t="shared" si="27"/>
        <v>0</v>
      </c>
      <c r="AQ159" s="360">
        <f t="shared" si="28"/>
        <v>0</v>
      </c>
      <c r="AR159" s="361">
        <f t="shared" si="29"/>
        <v>0</v>
      </c>
      <c r="BU159" s="135"/>
      <c r="BV159" s="135"/>
      <c r="BW159" s="112"/>
      <c r="BX159" s="135"/>
      <c r="BY159" s="135"/>
      <c r="BZ159" s="135"/>
    </row>
    <row r="160" spans="22:78" x14ac:dyDescent="0.25">
      <c r="V160" s="362"/>
      <c r="W160" s="128"/>
      <c r="X160" s="363"/>
      <c r="Y160" s="364"/>
      <c r="Z160" s="358"/>
      <c r="AA160" s="359" t="str">
        <f t="shared" si="20"/>
        <v/>
      </c>
      <c r="AB160" s="360" t="s">
        <v>506</v>
      </c>
      <c r="AC160" s="360">
        <f t="shared" si="21"/>
        <v>0</v>
      </c>
      <c r="AD160" s="360">
        <f t="shared" si="22"/>
        <v>0</v>
      </c>
      <c r="AE160" s="360">
        <f t="shared" si="23"/>
        <v>0</v>
      </c>
      <c r="AF160" s="361">
        <f t="shared" si="24"/>
        <v>0</v>
      </c>
      <c r="AG160" s="133"/>
      <c r="AH160" s="362"/>
      <c r="AI160" s="128"/>
      <c r="AJ160" s="363"/>
      <c r="AK160" s="364"/>
      <c r="AL160" s="358"/>
      <c r="AM160" s="359" t="str">
        <f t="shared" si="25"/>
        <v/>
      </c>
      <c r="AN160" s="360" t="s">
        <v>506</v>
      </c>
      <c r="AO160" s="360">
        <f t="shared" si="26"/>
        <v>0</v>
      </c>
      <c r="AP160" s="360">
        <f t="shared" si="27"/>
        <v>0</v>
      </c>
      <c r="AQ160" s="360">
        <f t="shared" si="28"/>
        <v>0</v>
      </c>
      <c r="AR160" s="361">
        <f t="shared" si="29"/>
        <v>0</v>
      </c>
      <c r="BU160" s="135"/>
      <c r="BV160" s="135"/>
      <c r="BW160" s="112"/>
      <c r="BX160" s="135"/>
      <c r="BY160" s="135"/>
      <c r="BZ160" s="135"/>
    </row>
    <row r="161" spans="22:78" x14ac:dyDescent="0.25">
      <c r="V161" s="362"/>
      <c r="W161" s="128"/>
      <c r="X161" s="363"/>
      <c r="Y161" s="364"/>
      <c r="Z161" s="358"/>
      <c r="AA161" s="359" t="str">
        <f t="shared" si="20"/>
        <v/>
      </c>
      <c r="AB161" s="360" t="s">
        <v>506</v>
      </c>
      <c r="AC161" s="360">
        <f t="shared" si="21"/>
        <v>0</v>
      </c>
      <c r="AD161" s="360">
        <f t="shared" si="22"/>
        <v>0</v>
      </c>
      <c r="AE161" s="360">
        <f t="shared" si="23"/>
        <v>0</v>
      </c>
      <c r="AF161" s="361">
        <f t="shared" si="24"/>
        <v>0</v>
      </c>
      <c r="AG161" s="133"/>
      <c r="AH161" s="362"/>
      <c r="AI161" s="128"/>
      <c r="AJ161" s="363"/>
      <c r="AK161" s="364"/>
      <c r="AL161" s="358"/>
      <c r="AM161" s="359" t="str">
        <f t="shared" si="25"/>
        <v/>
      </c>
      <c r="AN161" s="360" t="s">
        <v>506</v>
      </c>
      <c r="AO161" s="360">
        <f t="shared" si="26"/>
        <v>0</v>
      </c>
      <c r="AP161" s="360">
        <f t="shared" si="27"/>
        <v>0</v>
      </c>
      <c r="AQ161" s="360">
        <f t="shared" si="28"/>
        <v>0</v>
      </c>
      <c r="AR161" s="361">
        <f t="shared" si="29"/>
        <v>0</v>
      </c>
      <c r="BU161" s="135"/>
      <c r="BV161" s="135"/>
      <c r="BW161" s="112"/>
      <c r="BX161" s="135"/>
      <c r="BY161" s="135"/>
      <c r="BZ161" s="135"/>
    </row>
    <row r="162" spans="22:78" x14ac:dyDescent="0.25">
      <c r="V162" s="362"/>
      <c r="W162" s="128"/>
      <c r="X162" s="363"/>
      <c r="Y162" s="364"/>
      <c r="Z162" s="358"/>
      <c r="AA162" s="359" t="str">
        <f t="shared" si="20"/>
        <v/>
      </c>
      <c r="AB162" s="360" t="s">
        <v>506</v>
      </c>
      <c r="AC162" s="360">
        <f t="shared" si="21"/>
        <v>0</v>
      </c>
      <c r="AD162" s="360">
        <f t="shared" si="22"/>
        <v>0</v>
      </c>
      <c r="AE162" s="360">
        <f t="shared" si="23"/>
        <v>0</v>
      </c>
      <c r="AF162" s="361">
        <f t="shared" si="24"/>
        <v>0</v>
      </c>
      <c r="AG162" s="133"/>
      <c r="AH162" s="362"/>
      <c r="AI162" s="128"/>
      <c r="AJ162" s="363"/>
      <c r="AK162" s="364"/>
      <c r="AL162" s="358"/>
      <c r="AM162" s="359" t="str">
        <f t="shared" si="25"/>
        <v/>
      </c>
      <c r="AN162" s="360" t="s">
        <v>506</v>
      </c>
      <c r="AO162" s="360">
        <f t="shared" si="26"/>
        <v>0</v>
      </c>
      <c r="AP162" s="360">
        <f t="shared" si="27"/>
        <v>0</v>
      </c>
      <c r="AQ162" s="360">
        <f t="shared" si="28"/>
        <v>0</v>
      </c>
      <c r="AR162" s="361">
        <f t="shared" si="29"/>
        <v>0</v>
      </c>
      <c r="BU162" s="135"/>
      <c r="BV162" s="135"/>
      <c r="BW162" s="112"/>
      <c r="BX162" s="135"/>
      <c r="BY162" s="135"/>
      <c r="BZ162" s="135"/>
    </row>
    <row r="163" spans="22:78" x14ac:dyDescent="0.25">
      <c r="V163" s="362"/>
      <c r="W163" s="128"/>
      <c r="X163" s="363"/>
      <c r="Y163" s="364"/>
      <c r="Z163" s="358"/>
      <c r="AA163" s="359" t="str">
        <f t="shared" si="20"/>
        <v/>
      </c>
      <c r="AB163" s="360" t="s">
        <v>506</v>
      </c>
      <c r="AC163" s="360">
        <f t="shared" si="21"/>
        <v>0</v>
      </c>
      <c r="AD163" s="360">
        <f t="shared" si="22"/>
        <v>0</v>
      </c>
      <c r="AE163" s="360">
        <f t="shared" si="23"/>
        <v>0</v>
      </c>
      <c r="AF163" s="361">
        <f t="shared" si="24"/>
        <v>0</v>
      </c>
      <c r="AG163" s="133"/>
      <c r="AH163" s="362"/>
      <c r="AI163" s="128"/>
      <c r="AJ163" s="363"/>
      <c r="AK163" s="364"/>
      <c r="AL163" s="358"/>
      <c r="AM163" s="359" t="str">
        <f t="shared" si="25"/>
        <v/>
      </c>
      <c r="AN163" s="360" t="s">
        <v>506</v>
      </c>
      <c r="AO163" s="360">
        <f t="shared" si="26"/>
        <v>0</v>
      </c>
      <c r="AP163" s="360">
        <f t="shared" si="27"/>
        <v>0</v>
      </c>
      <c r="AQ163" s="360">
        <f t="shared" si="28"/>
        <v>0</v>
      </c>
      <c r="AR163" s="361">
        <f t="shared" si="29"/>
        <v>0</v>
      </c>
      <c r="BU163" s="135"/>
      <c r="BV163" s="135"/>
      <c r="BW163" s="112"/>
      <c r="BX163" s="135"/>
      <c r="BY163" s="135"/>
      <c r="BZ163" s="135"/>
    </row>
    <row r="164" spans="22:78" x14ac:dyDescent="0.25">
      <c r="V164" s="362"/>
      <c r="W164" s="128"/>
      <c r="X164" s="363"/>
      <c r="Y164" s="364"/>
      <c r="Z164" s="358"/>
      <c r="AA164" s="359" t="str">
        <f t="shared" si="20"/>
        <v/>
      </c>
      <c r="AB164" s="360" t="s">
        <v>506</v>
      </c>
      <c r="AC164" s="360">
        <f t="shared" si="21"/>
        <v>0</v>
      </c>
      <c r="AD164" s="360">
        <f t="shared" si="22"/>
        <v>0</v>
      </c>
      <c r="AE164" s="360">
        <f t="shared" si="23"/>
        <v>0</v>
      </c>
      <c r="AF164" s="361">
        <f t="shared" si="24"/>
        <v>0</v>
      </c>
      <c r="AG164" s="133"/>
      <c r="AH164" s="362"/>
      <c r="AI164" s="128"/>
      <c r="AJ164" s="363"/>
      <c r="AK164" s="364"/>
      <c r="AL164" s="358"/>
      <c r="AM164" s="359" t="str">
        <f t="shared" si="25"/>
        <v/>
      </c>
      <c r="AN164" s="360" t="s">
        <v>506</v>
      </c>
      <c r="AO164" s="360">
        <f t="shared" si="26"/>
        <v>0</v>
      </c>
      <c r="AP164" s="360">
        <f t="shared" si="27"/>
        <v>0</v>
      </c>
      <c r="AQ164" s="360">
        <f t="shared" si="28"/>
        <v>0</v>
      </c>
      <c r="AR164" s="361">
        <f t="shared" si="29"/>
        <v>0</v>
      </c>
      <c r="BU164" s="135"/>
      <c r="BV164" s="135"/>
      <c r="BW164" s="112"/>
      <c r="BX164" s="135"/>
      <c r="BY164" s="135"/>
      <c r="BZ164" s="135"/>
    </row>
    <row r="165" spans="22:78" x14ac:dyDescent="0.25">
      <c r="V165" s="362"/>
      <c r="W165" s="128"/>
      <c r="X165" s="363"/>
      <c r="Y165" s="364"/>
      <c r="Z165" s="358"/>
      <c r="AA165" s="359" t="str">
        <f t="shared" si="20"/>
        <v/>
      </c>
      <c r="AB165" s="360" t="s">
        <v>506</v>
      </c>
      <c r="AC165" s="360">
        <f t="shared" si="21"/>
        <v>0</v>
      </c>
      <c r="AD165" s="360">
        <f t="shared" si="22"/>
        <v>0</v>
      </c>
      <c r="AE165" s="360">
        <f t="shared" si="23"/>
        <v>0</v>
      </c>
      <c r="AF165" s="361">
        <f t="shared" si="24"/>
        <v>0</v>
      </c>
      <c r="AG165" s="133"/>
      <c r="AH165" s="362"/>
      <c r="AI165" s="128"/>
      <c r="AJ165" s="363"/>
      <c r="AK165" s="364"/>
      <c r="AL165" s="358"/>
      <c r="AM165" s="359" t="str">
        <f t="shared" si="25"/>
        <v/>
      </c>
      <c r="AN165" s="360" t="s">
        <v>506</v>
      </c>
      <c r="AO165" s="360">
        <f t="shared" si="26"/>
        <v>0</v>
      </c>
      <c r="AP165" s="360">
        <f t="shared" si="27"/>
        <v>0</v>
      </c>
      <c r="AQ165" s="360">
        <f t="shared" si="28"/>
        <v>0</v>
      </c>
      <c r="AR165" s="361">
        <f t="shared" si="29"/>
        <v>0</v>
      </c>
      <c r="BU165" s="135"/>
      <c r="BV165" s="135"/>
      <c r="BW165" s="112"/>
      <c r="BX165" s="135"/>
      <c r="BY165" s="135"/>
      <c r="BZ165" s="135"/>
    </row>
    <row r="166" spans="22:78" x14ac:dyDescent="0.25">
      <c r="V166" s="362"/>
      <c r="W166" s="128"/>
      <c r="X166" s="363"/>
      <c r="Y166" s="364"/>
      <c r="Z166" s="358"/>
      <c r="AA166" s="359" t="str">
        <f t="shared" si="20"/>
        <v/>
      </c>
      <c r="AB166" s="360" t="s">
        <v>506</v>
      </c>
      <c r="AC166" s="360">
        <f t="shared" si="21"/>
        <v>0</v>
      </c>
      <c r="AD166" s="360">
        <f t="shared" si="22"/>
        <v>0</v>
      </c>
      <c r="AE166" s="360">
        <f t="shared" si="23"/>
        <v>0</v>
      </c>
      <c r="AF166" s="361">
        <f t="shared" si="24"/>
        <v>0</v>
      </c>
      <c r="AG166" s="133"/>
      <c r="AH166" s="362"/>
      <c r="AI166" s="128"/>
      <c r="AJ166" s="363"/>
      <c r="AK166" s="364"/>
      <c r="AL166" s="358"/>
      <c r="AM166" s="359" t="str">
        <f t="shared" si="25"/>
        <v/>
      </c>
      <c r="AN166" s="360" t="s">
        <v>506</v>
      </c>
      <c r="AO166" s="360">
        <f t="shared" si="26"/>
        <v>0</v>
      </c>
      <c r="AP166" s="360">
        <f t="shared" si="27"/>
        <v>0</v>
      </c>
      <c r="AQ166" s="360">
        <f t="shared" si="28"/>
        <v>0</v>
      </c>
      <c r="AR166" s="361">
        <f t="shared" si="29"/>
        <v>0</v>
      </c>
      <c r="BU166" s="135"/>
      <c r="BV166" s="135"/>
      <c r="BW166" s="112"/>
      <c r="BX166" s="135"/>
      <c r="BY166" s="135"/>
      <c r="BZ166" s="135"/>
    </row>
    <row r="167" spans="22:78" x14ac:dyDescent="0.25">
      <c r="V167" s="362"/>
      <c r="W167" s="128"/>
      <c r="X167" s="363"/>
      <c r="Y167" s="364"/>
      <c r="Z167" s="358"/>
      <c r="AA167" s="359" t="str">
        <f t="shared" si="20"/>
        <v/>
      </c>
      <c r="AB167" s="360" t="s">
        <v>506</v>
      </c>
      <c r="AC167" s="360">
        <f t="shared" si="21"/>
        <v>0</v>
      </c>
      <c r="AD167" s="360">
        <f t="shared" si="22"/>
        <v>0</v>
      </c>
      <c r="AE167" s="360">
        <f t="shared" si="23"/>
        <v>0</v>
      </c>
      <c r="AF167" s="361">
        <f t="shared" si="24"/>
        <v>0</v>
      </c>
      <c r="AG167" s="133"/>
      <c r="AH167" s="362"/>
      <c r="AI167" s="128"/>
      <c r="AJ167" s="363"/>
      <c r="AK167" s="364"/>
      <c r="AL167" s="358"/>
      <c r="AM167" s="359" t="str">
        <f t="shared" si="25"/>
        <v/>
      </c>
      <c r="AN167" s="360" t="s">
        <v>506</v>
      </c>
      <c r="AO167" s="360">
        <f t="shared" si="26"/>
        <v>0</v>
      </c>
      <c r="AP167" s="360">
        <f t="shared" si="27"/>
        <v>0</v>
      </c>
      <c r="AQ167" s="360">
        <f t="shared" si="28"/>
        <v>0</v>
      </c>
      <c r="AR167" s="361">
        <f t="shared" si="29"/>
        <v>0</v>
      </c>
      <c r="BU167" s="135"/>
      <c r="BV167" s="135"/>
      <c r="BW167" s="112"/>
      <c r="BX167" s="135"/>
      <c r="BY167" s="135"/>
      <c r="BZ167" s="135"/>
    </row>
    <row r="168" spans="22:78" x14ac:dyDescent="0.25">
      <c r="V168" s="362"/>
      <c r="W168" s="128"/>
      <c r="X168" s="363"/>
      <c r="Y168" s="364"/>
      <c r="Z168" s="358"/>
      <c r="AA168" s="359" t="str">
        <f t="shared" si="20"/>
        <v/>
      </c>
      <c r="AB168" s="360" t="s">
        <v>506</v>
      </c>
      <c r="AC168" s="360">
        <f t="shared" si="21"/>
        <v>0</v>
      </c>
      <c r="AD168" s="360">
        <f t="shared" si="22"/>
        <v>0</v>
      </c>
      <c r="AE168" s="360">
        <f t="shared" si="23"/>
        <v>0</v>
      </c>
      <c r="AF168" s="361">
        <f t="shared" si="24"/>
        <v>0</v>
      </c>
      <c r="AG168" s="133"/>
      <c r="AH168" s="362"/>
      <c r="AI168" s="128"/>
      <c r="AJ168" s="363"/>
      <c r="AK168" s="364"/>
      <c r="AL168" s="358"/>
      <c r="AM168" s="359" t="str">
        <f t="shared" si="25"/>
        <v/>
      </c>
      <c r="AN168" s="360" t="s">
        <v>506</v>
      </c>
      <c r="AO168" s="360">
        <f t="shared" si="26"/>
        <v>0</v>
      </c>
      <c r="AP168" s="360">
        <f t="shared" si="27"/>
        <v>0</v>
      </c>
      <c r="AQ168" s="360">
        <f t="shared" si="28"/>
        <v>0</v>
      </c>
      <c r="AR168" s="361">
        <f t="shared" si="29"/>
        <v>0</v>
      </c>
      <c r="BU168" s="135"/>
      <c r="BV168" s="135"/>
      <c r="BW168" s="112"/>
      <c r="BX168" s="135"/>
      <c r="BY168" s="135"/>
      <c r="BZ168" s="135"/>
    </row>
    <row r="169" spans="22:78" x14ac:dyDescent="0.25">
      <c r="V169" s="362"/>
      <c r="W169" s="128"/>
      <c r="X169" s="363"/>
      <c r="Y169" s="364"/>
      <c r="Z169" s="358"/>
      <c r="AA169" s="359" t="str">
        <f t="shared" si="20"/>
        <v/>
      </c>
      <c r="AB169" s="360" t="s">
        <v>506</v>
      </c>
      <c r="AC169" s="360">
        <f t="shared" si="21"/>
        <v>0</v>
      </c>
      <c r="AD169" s="360">
        <f t="shared" si="22"/>
        <v>0</v>
      </c>
      <c r="AE169" s="360">
        <f t="shared" si="23"/>
        <v>0</v>
      </c>
      <c r="AF169" s="361">
        <f t="shared" si="24"/>
        <v>0</v>
      </c>
      <c r="AG169" s="133"/>
      <c r="AH169" s="362"/>
      <c r="AI169" s="128"/>
      <c r="AJ169" s="363"/>
      <c r="AK169" s="364"/>
      <c r="AL169" s="358"/>
      <c r="AM169" s="359" t="str">
        <f t="shared" si="25"/>
        <v/>
      </c>
      <c r="AN169" s="360" t="s">
        <v>506</v>
      </c>
      <c r="AO169" s="360">
        <f t="shared" si="26"/>
        <v>0</v>
      </c>
      <c r="AP169" s="360">
        <f t="shared" si="27"/>
        <v>0</v>
      </c>
      <c r="AQ169" s="360">
        <f t="shared" si="28"/>
        <v>0</v>
      </c>
      <c r="AR169" s="361">
        <f t="shared" si="29"/>
        <v>0</v>
      </c>
      <c r="BU169" s="135"/>
      <c r="BV169" s="135"/>
      <c r="BW169" s="112"/>
      <c r="BX169" s="135"/>
      <c r="BY169" s="135"/>
      <c r="BZ169" s="135"/>
    </row>
    <row r="170" spans="22:78" x14ac:dyDescent="0.25">
      <c r="V170" s="362"/>
      <c r="W170" s="128"/>
      <c r="X170" s="363"/>
      <c r="Y170" s="364"/>
      <c r="Z170" s="358"/>
      <c r="AA170" s="359" t="str">
        <f t="shared" si="20"/>
        <v/>
      </c>
      <c r="AB170" s="360" t="s">
        <v>506</v>
      </c>
      <c r="AC170" s="360">
        <f t="shared" si="21"/>
        <v>0</v>
      </c>
      <c r="AD170" s="360">
        <f t="shared" si="22"/>
        <v>0</v>
      </c>
      <c r="AE170" s="360">
        <f t="shared" si="23"/>
        <v>0</v>
      </c>
      <c r="AF170" s="361">
        <f t="shared" si="24"/>
        <v>0</v>
      </c>
      <c r="AG170" s="133"/>
      <c r="AH170" s="362"/>
      <c r="AI170" s="128"/>
      <c r="AJ170" s="363"/>
      <c r="AK170" s="364"/>
      <c r="AL170" s="358"/>
      <c r="AM170" s="359" t="str">
        <f t="shared" si="25"/>
        <v/>
      </c>
      <c r="AN170" s="360" t="s">
        <v>506</v>
      </c>
      <c r="AO170" s="360">
        <f t="shared" si="26"/>
        <v>0</v>
      </c>
      <c r="AP170" s="360">
        <f t="shared" si="27"/>
        <v>0</v>
      </c>
      <c r="AQ170" s="360">
        <f t="shared" si="28"/>
        <v>0</v>
      </c>
      <c r="AR170" s="361">
        <f t="shared" si="29"/>
        <v>0</v>
      </c>
      <c r="BU170" s="135"/>
      <c r="BV170" s="135"/>
      <c r="BW170" s="112"/>
      <c r="BX170" s="135"/>
      <c r="BY170" s="135"/>
      <c r="BZ170" s="135"/>
    </row>
    <row r="171" spans="22:78" x14ac:dyDescent="0.25">
      <c r="V171" s="362"/>
      <c r="W171" s="128"/>
      <c r="X171" s="363"/>
      <c r="Y171" s="364"/>
      <c r="Z171" s="358"/>
      <c r="AA171" s="359" t="str">
        <f t="shared" si="20"/>
        <v/>
      </c>
      <c r="AB171" s="360" t="s">
        <v>506</v>
      </c>
      <c r="AC171" s="360">
        <f t="shared" si="21"/>
        <v>0</v>
      </c>
      <c r="AD171" s="360">
        <f t="shared" si="22"/>
        <v>0</v>
      </c>
      <c r="AE171" s="360">
        <f t="shared" si="23"/>
        <v>0</v>
      </c>
      <c r="AF171" s="361">
        <f t="shared" si="24"/>
        <v>0</v>
      </c>
      <c r="AG171" s="133"/>
      <c r="AH171" s="362"/>
      <c r="AI171" s="128"/>
      <c r="AJ171" s="363"/>
      <c r="AK171" s="364"/>
      <c r="AL171" s="358"/>
      <c r="AM171" s="359" t="str">
        <f t="shared" si="25"/>
        <v/>
      </c>
      <c r="AN171" s="360" t="s">
        <v>506</v>
      </c>
      <c r="AO171" s="360">
        <f t="shared" si="26"/>
        <v>0</v>
      </c>
      <c r="AP171" s="360">
        <f t="shared" si="27"/>
        <v>0</v>
      </c>
      <c r="AQ171" s="360">
        <f t="shared" si="28"/>
        <v>0</v>
      </c>
      <c r="AR171" s="361">
        <f t="shared" si="29"/>
        <v>0</v>
      </c>
      <c r="BU171" s="135"/>
      <c r="BV171" s="135"/>
      <c r="BW171" s="112"/>
      <c r="BX171" s="135"/>
      <c r="BY171" s="135"/>
      <c r="BZ171" s="135"/>
    </row>
    <row r="172" spans="22:78" x14ac:dyDescent="0.25">
      <c r="V172" s="362"/>
      <c r="W172" s="128"/>
      <c r="X172" s="363"/>
      <c r="Y172" s="364"/>
      <c r="Z172" s="358"/>
      <c r="AA172" s="359" t="str">
        <f t="shared" si="20"/>
        <v/>
      </c>
      <c r="AB172" s="360" t="s">
        <v>506</v>
      </c>
      <c r="AC172" s="360">
        <f t="shared" si="21"/>
        <v>0</v>
      </c>
      <c r="AD172" s="360">
        <f t="shared" si="22"/>
        <v>0</v>
      </c>
      <c r="AE172" s="360">
        <f t="shared" si="23"/>
        <v>0</v>
      </c>
      <c r="AF172" s="361">
        <f t="shared" si="24"/>
        <v>0</v>
      </c>
      <c r="AG172" s="133"/>
      <c r="AH172" s="362"/>
      <c r="AI172" s="128"/>
      <c r="AJ172" s="363"/>
      <c r="AK172" s="364"/>
      <c r="AL172" s="358"/>
      <c r="AM172" s="359" t="str">
        <f t="shared" si="25"/>
        <v/>
      </c>
      <c r="AN172" s="360" t="s">
        <v>506</v>
      </c>
      <c r="AO172" s="360">
        <f t="shared" si="26"/>
        <v>0</v>
      </c>
      <c r="AP172" s="360">
        <f t="shared" si="27"/>
        <v>0</v>
      </c>
      <c r="AQ172" s="360">
        <f t="shared" si="28"/>
        <v>0</v>
      </c>
      <c r="AR172" s="361">
        <f t="shared" si="29"/>
        <v>0</v>
      </c>
      <c r="BU172" s="135"/>
      <c r="BV172" s="135"/>
      <c r="BW172" s="112"/>
      <c r="BX172" s="135"/>
      <c r="BY172" s="135"/>
      <c r="BZ172" s="135"/>
    </row>
    <row r="173" spans="22:78" x14ac:dyDescent="0.25">
      <c r="V173" s="362"/>
      <c r="W173" s="128"/>
      <c r="X173" s="363"/>
      <c r="Y173" s="364"/>
      <c r="Z173" s="358"/>
      <c r="AA173" s="359" t="str">
        <f t="shared" si="20"/>
        <v/>
      </c>
      <c r="AB173" s="360" t="s">
        <v>506</v>
      </c>
      <c r="AC173" s="360">
        <f t="shared" si="21"/>
        <v>0</v>
      </c>
      <c r="AD173" s="360">
        <f t="shared" si="22"/>
        <v>0</v>
      </c>
      <c r="AE173" s="360">
        <f t="shared" si="23"/>
        <v>0</v>
      </c>
      <c r="AF173" s="361">
        <f t="shared" si="24"/>
        <v>0</v>
      </c>
      <c r="AG173" s="133"/>
      <c r="AH173" s="362"/>
      <c r="AI173" s="128"/>
      <c r="AJ173" s="363"/>
      <c r="AK173" s="364"/>
      <c r="AL173" s="358"/>
      <c r="AM173" s="359" t="str">
        <f t="shared" si="25"/>
        <v/>
      </c>
      <c r="AN173" s="360" t="s">
        <v>506</v>
      </c>
      <c r="AO173" s="360">
        <f t="shared" si="26"/>
        <v>0</v>
      </c>
      <c r="AP173" s="360">
        <f t="shared" si="27"/>
        <v>0</v>
      </c>
      <c r="AQ173" s="360">
        <f t="shared" si="28"/>
        <v>0</v>
      </c>
      <c r="AR173" s="361">
        <f t="shared" si="29"/>
        <v>0</v>
      </c>
      <c r="BU173" s="135"/>
      <c r="BV173" s="135"/>
      <c r="BW173" s="112"/>
      <c r="BX173" s="135"/>
      <c r="BY173" s="135"/>
      <c r="BZ173" s="135"/>
    </row>
    <row r="174" spans="22:78" x14ac:dyDescent="0.25">
      <c r="V174" s="362"/>
      <c r="W174" s="128"/>
      <c r="X174" s="363"/>
      <c r="Y174" s="364"/>
      <c r="Z174" s="358"/>
      <c r="AA174" s="359" t="str">
        <f t="shared" si="20"/>
        <v/>
      </c>
      <c r="AB174" s="360" t="s">
        <v>506</v>
      </c>
      <c r="AC174" s="360">
        <f t="shared" si="21"/>
        <v>0</v>
      </c>
      <c r="AD174" s="360">
        <f t="shared" si="22"/>
        <v>0</v>
      </c>
      <c r="AE174" s="360">
        <f t="shared" si="23"/>
        <v>0</v>
      </c>
      <c r="AF174" s="361">
        <f t="shared" si="24"/>
        <v>0</v>
      </c>
      <c r="AG174" s="133"/>
      <c r="AH174" s="362"/>
      <c r="AI174" s="128"/>
      <c r="AJ174" s="363"/>
      <c r="AK174" s="364"/>
      <c r="AL174" s="358"/>
      <c r="AM174" s="359" t="str">
        <f t="shared" si="25"/>
        <v/>
      </c>
      <c r="AN174" s="360" t="s">
        <v>506</v>
      </c>
      <c r="AO174" s="360">
        <f t="shared" si="26"/>
        <v>0</v>
      </c>
      <c r="AP174" s="360">
        <f t="shared" si="27"/>
        <v>0</v>
      </c>
      <c r="AQ174" s="360">
        <f t="shared" si="28"/>
        <v>0</v>
      </c>
      <c r="AR174" s="361">
        <f t="shared" si="29"/>
        <v>0</v>
      </c>
      <c r="BU174" s="135"/>
      <c r="BV174" s="135"/>
      <c r="BW174" s="112"/>
      <c r="BX174" s="135"/>
      <c r="BY174" s="135"/>
      <c r="BZ174" s="135"/>
    </row>
    <row r="175" spans="22:78" x14ac:dyDescent="0.25">
      <c r="V175" s="362"/>
      <c r="W175" s="128"/>
      <c r="X175" s="363"/>
      <c r="Y175" s="364"/>
      <c r="Z175" s="358"/>
      <c r="AA175" s="359" t="str">
        <f t="shared" si="20"/>
        <v/>
      </c>
      <c r="AB175" s="360" t="s">
        <v>506</v>
      </c>
      <c r="AC175" s="360">
        <f t="shared" si="21"/>
        <v>0</v>
      </c>
      <c r="AD175" s="360">
        <f t="shared" si="22"/>
        <v>0</v>
      </c>
      <c r="AE175" s="360">
        <f t="shared" si="23"/>
        <v>0</v>
      </c>
      <c r="AF175" s="361">
        <f t="shared" si="24"/>
        <v>0</v>
      </c>
      <c r="AG175" s="133"/>
      <c r="AH175" s="362"/>
      <c r="AI175" s="128"/>
      <c r="AJ175" s="363"/>
      <c r="AK175" s="364"/>
      <c r="AL175" s="358"/>
      <c r="AM175" s="359" t="str">
        <f t="shared" si="25"/>
        <v/>
      </c>
      <c r="AN175" s="360" t="s">
        <v>506</v>
      </c>
      <c r="AO175" s="360">
        <f t="shared" si="26"/>
        <v>0</v>
      </c>
      <c r="AP175" s="360">
        <f t="shared" si="27"/>
        <v>0</v>
      </c>
      <c r="AQ175" s="360">
        <f t="shared" si="28"/>
        <v>0</v>
      </c>
      <c r="AR175" s="361">
        <f t="shared" si="29"/>
        <v>0</v>
      </c>
      <c r="BU175" s="135"/>
      <c r="BV175" s="135"/>
      <c r="BW175" s="112"/>
      <c r="BX175" s="135"/>
      <c r="BY175" s="135"/>
      <c r="BZ175" s="135"/>
    </row>
    <row r="176" spans="22:78" x14ac:dyDescent="0.25">
      <c r="V176" s="362"/>
      <c r="W176" s="128"/>
      <c r="X176" s="363"/>
      <c r="Y176" s="364"/>
      <c r="Z176" s="358"/>
      <c r="AA176" s="359" t="str">
        <f t="shared" si="20"/>
        <v/>
      </c>
      <c r="AB176" s="360" t="s">
        <v>506</v>
      </c>
      <c r="AC176" s="360">
        <f t="shared" si="21"/>
        <v>0</v>
      </c>
      <c r="AD176" s="360">
        <f t="shared" si="22"/>
        <v>0</v>
      </c>
      <c r="AE176" s="360">
        <f t="shared" si="23"/>
        <v>0</v>
      </c>
      <c r="AF176" s="361">
        <f t="shared" si="24"/>
        <v>0</v>
      </c>
      <c r="AG176" s="133"/>
      <c r="AH176" s="362"/>
      <c r="AI176" s="128"/>
      <c r="AJ176" s="363"/>
      <c r="AK176" s="364"/>
      <c r="AL176" s="358"/>
      <c r="AM176" s="359" t="str">
        <f t="shared" si="25"/>
        <v/>
      </c>
      <c r="AN176" s="360" t="s">
        <v>506</v>
      </c>
      <c r="AO176" s="360">
        <f t="shared" si="26"/>
        <v>0</v>
      </c>
      <c r="AP176" s="360">
        <f t="shared" si="27"/>
        <v>0</v>
      </c>
      <c r="AQ176" s="360">
        <f t="shared" si="28"/>
        <v>0</v>
      </c>
      <c r="AR176" s="361">
        <f t="shared" si="29"/>
        <v>0</v>
      </c>
      <c r="BU176" s="135"/>
      <c r="BV176" s="135"/>
      <c r="BW176" s="112"/>
      <c r="BX176" s="135"/>
      <c r="BY176" s="135"/>
      <c r="BZ176" s="135"/>
    </row>
    <row r="177" spans="22:78" x14ac:dyDescent="0.25">
      <c r="V177" s="362"/>
      <c r="W177" s="128"/>
      <c r="X177" s="363"/>
      <c r="Y177" s="364"/>
      <c r="Z177" s="358"/>
      <c r="AA177" s="359" t="str">
        <f t="shared" si="20"/>
        <v/>
      </c>
      <c r="AB177" s="360" t="s">
        <v>506</v>
      </c>
      <c r="AC177" s="360">
        <f t="shared" si="21"/>
        <v>0</v>
      </c>
      <c r="AD177" s="360">
        <f t="shared" si="22"/>
        <v>0</v>
      </c>
      <c r="AE177" s="360">
        <f t="shared" si="23"/>
        <v>0</v>
      </c>
      <c r="AF177" s="361">
        <f t="shared" si="24"/>
        <v>0</v>
      </c>
      <c r="AG177" s="133"/>
      <c r="AH177" s="362"/>
      <c r="AI177" s="128"/>
      <c r="AJ177" s="363"/>
      <c r="AK177" s="364"/>
      <c r="AL177" s="358"/>
      <c r="AM177" s="359" t="str">
        <f t="shared" si="25"/>
        <v/>
      </c>
      <c r="AN177" s="360" t="s">
        <v>506</v>
      </c>
      <c r="AO177" s="360">
        <f t="shared" si="26"/>
        <v>0</v>
      </c>
      <c r="AP177" s="360">
        <f t="shared" si="27"/>
        <v>0</v>
      </c>
      <c r="AQ177" s="360">
        <f t="shared" si="28"/>
        <v>0</v>
      </c>
      <c r="AR177" s="361">
        <f t="shared" si="29"/>
        <v>0</v>
      </c>
      <c r="BU177" s="135"/>
      <c r="BV177" s="135"/>
      <c r="BW177" s="112"/>
      <c r="BX177" s="135"/>
      <c r="BY177" s="135"/>
      <c r="BZ177" s="135"/>
    </row>
    <row r="178" spans="22:78" x14ac:dyDescent="0.25">
      <c r="V178" s="362"/>
      <c r="W178" s="128"/>
      <c r="X178" s="363"/>
      <c r="Y178" s="364"/>
      <c r="Z178" s="358"/>
      <c r="AA178" s="359" t="str">
        <f t="shared" si="20"/>
        <v/>
      </c>
      <c r="AB178" s="360" t="s">
        <v>506</v>
      </c>
      <c r="AC178" s="360">
        <f t="shared" si="21"/>
        <v>0</v>
      </c>
      <c r="AD178" s="360">
        <f t="shared" si="22"/>
        <v>0</v>
      </c>
      <c r="AE178" s="360">
        <f t="shared" si="23"/>
        <v>0</v>
      </c>
      <c r="AF178" s="361">
        <f t="shared" si="24"/>
        <v>0</v>
      </c>
      <c r="AG178" s="133"/>
      <c r="AH178" s="362"/>
      <c r="AI178" s="128"/>
      <c r="AJ178" s="363"/>
      <c r="AK178" s="364"/>
      <c r="AL178" s="358"/>
      <c r="AM178" s="359" t="str">
        <f t="shared" si="25"/>
        <v/>
      </c>
      <c r="AN178" s="360" t="s">
        <v>506</v>
      </c>
      <c r="AO178" s="360">
        <f t="shared" si="26"/>
        <v>0</v>
      </c>
      <c r="AP178" s="360">
        <f t="shared" si="27"/>
        <v>0</v>
      </c>
      <c r="AQ178" s="360">
        <f t="shared" si="28"/>
        <v>0</v>
      </c>
      <c r="AR178" s="361">
        <f t="shared" si="29"/>
        <v>0</v>
      </c>
      <c r="BU178" s="135"/>
      <c r="BV178" s="135"/>
      <c r="BW178" s="112"/>
      <c r="BX178" s="135"/>
      <c r="BY178" s="135"/>
      <c r="BZ178" s="135"/>
    </row>
    <row r="179" spans="22:78" x14ac:dyDescent="0.25">
      <c r="V179" s="362"/>
      <c r="W179" s="128"/>
      <c r="X179" s="363"/>
      <c r="Y179" s="364"/>
      <c r="Z179" s="358"/>
      <c r="AA179" s="359" t="str">
        <f t="shared" si="20"/>
        <v/>
      </c>
      <c r="AB179" s="360" t="s">
        <v>506</v>
      </c>
      <c r="AC179" s="360">
        <f t="shared" si="21"/>
        <v>0</v>
      </c>
      <c r="AD179" s="360">
        <f t="shared" si="22"/>
        <v>0</v>
      </c>
      <c r="AE179" s="360">
        <f t="shared" si="23"/>
        <v>0</v>
      </c>
      <c r="AF179" s="361">
        <f t="shared" si="24"/>
        <v>0</v>
      </c>
      <c r="AG179" s="133"/>
      <c r="AH179" s="362"/>
      <c r="AI179" s="128"/>
      <c r="AJ179" s="363"/>
      <c r="AK179" s="364"/>
      <c r="AL179" s="358"/>
      <c r="AM179" s="359" t="str">
        <f t="shared" si="25"/>
        <v/>
      </c>
      <c r="AN179" s="360" t="s">
        <v>506</v>
      </c>
      <c r="AO179" s="360">
        <f t="shared" si="26"/>
        <v>0</v>
      </c>
      <c r="AP179" s="360">
        <f t="shared" si="27"/>
        <v>0</v>
      </c>
      <c r="AQ179" s="360">
        <f t="shared" si="28"/>
        <v>0</v>
      </c>
      <c r="AR179" s="361">
        <f t="shared" si="29"/>
        <v>0</v>
      </c>
      <c r="BU179" s="135"/>
      <c r="BV179" s="135"/>
      <c r="BW179" s="112"/>
      <c r="BX179" s="135"/>
      <c r="BY179" s="135"/>
      <c r="BZ179" s="135"/>
    </row>
    <row r="180" spans="22:78" x14ac:dyDescent="0.25">
      <c r="V180" s="362"/>
      <c r="W180" s="128"/>
      <c r="X180" s="363"/>
      <c r="Y180" s="364"/>
      <c r="Z180" s="358"/>
      <c r="AA180" s="359" t="str">
        <f t="shared" si="20"/>
        <v/>
      </c>
      <c r="AB180" s="360" t="s">
        <v>506</v>
      </c>
      <c r="AC180" s="360">
        <f t="shared" si="21"/>
        <v>0</v>
      </c>
      <c r="AD180" s="360">
        <f t="shared" si="22"/>
        <v>0</v>
      </c>
      <c r="AE180" s="360">
        <f t="shared" si="23"/>
        <v>0</v>
      </c>
      <c r="AF180" s="361">
        <f t="shared" si="24"/>
        <v>0</v>
      </c>
      <c r="AG180" s="133"/>
      <c r="AH180" s="362"/>
      <c r="AI180" s="128"/>
      <c r="AJ180" s="363"/>
      <c r="AK180" s="364"/>
      <c r="AL180" s="358"/>
      <c r="AM180" s="359" t="str">
        <f t="shared" si="25"/>
        <v/>
      </c>
      <c r="AN180" s="360" t="s">
        <v>506</v>
      </c>
      <c r="AO180" s="360">
        <f t="shared" si="26"/>
        <v>0</v>
      </c>
      <c r="AP180" s="360">
        <f t="shared" si="27"/>
        <v>0</v>
      </c>
      <c r="AQ180" s="360">
        <f t="shared" si="28"/>
        <v>0</v>
      </c>
      <c r="AR180" s="361">
        <f t="shared" si="29"/>
        <v>0</v>
      </c>
      <c r="BU180" s="135"/>
      <c r="BV180" s="135"/>
      <c r="BW180" s="112"/>
      <c r="BX180" s="135"/>
      <c r="BY180" s="135"/>
      <c r="BZ180" s="135"/>
    </row>
    <row r="181" spans="22:78" x14ac:dyDescent="0.25">
      <c r="V181" s="362"/>
      <c r="W181" s="128"/>
      <c r="X181" s="363"/>
      <c r="Y181" s="364"/>
      <c r="Z181" s="358"/>
      <c r="AA181" s="359" t="str">
        <f t="shared" si="20"/>
        <v/>
      </c>
      <c r="AB181" s="360" t="s">
        <v>506</v>
      </c>
      <c r="AC181" s="360">
        <f t="shared" si="21"/>
        <v>0</v>
      </c>
      <c r="AD181" s="360">
        <f t="shared" si="22"/>
        <v>0</v>
      </c>
      <c r="AE181" s="360">
        <f t="shared" si="23"/>
        <v>0</v>
      </c>
      <c r="AF181" s="361">
        <f t="shared" si="24"/>
        <v>0</v>
      </c>
      <c r="AG181" s="133"/>
      <c r="AH181" s="362"/>
      <c r="AI181" s="128"/>
      <c r="AJ181" s="363"/>
      <c r="AK181" s="364"/>
      <c r="AL181" s="358"/>
      <c r="AM181" s="359" t="str">
        <f t="shared" si="25"/>
        <v/>
      </c>
      <c r="AN181" s="360" t="s">
        <v>506</v>
      </c>
      <c r="AO181" s="360">
        <f t="shared" si="26"/>
        <v>0</v>
      </c>
      <c r="AP181" s="360">
        <f t="shared" si="27"/>
        <v>0</v>
      </c>
      <c r="AQ181" s="360">
        <f t="shared" si="28"/>
        <v>0</v>
      </c>
      <c r="AR181" s="361">
        <f t="shared" si="29"/>
        <v>0</v>
      </c>
      <c r="BU181" s="135"/>
      <c r="BV181" s="135"/>
      <c r="BW181" s="112"/>
      <c r="BX181" s="135"/>
      <c r="BY181" s="135"/>
      <c r="BZ181" s="135"/>
    </row>
    <row r="182" spans="22:78" x14ac:dyDescent="0.25">
      <c r="V182" s="362"/>
      <c r="W182" s="128"/>
      <c r="X182" s="363"/>
      <c r="Y182" s="364"/>
      <c r="Z182" s="358"/>
      <c r="AA182" s="359" t="str">
        <f t="shared" si="20"/>
        <v/>
      </c>
      <c r="AB182" s="360" t="s">
        <v>506</v>
      </c>
      <c r="AC182" s="360">
        <f t="shared" si="21"/>
        <v>0</v>
      </c>
      <c r="AD182" s="360">
        <f t="shared" si="22"/>
        <v>0</v>
      </c>
      <c r="AE182" s="360">
        <f t="shared" si="23"/>
        <v>0</v>
      </c>
      <c r="AF182" s="361">
        <f t="shared" si="24"/>
        <v>0</v>
      </c>
      <c r="AG182" s="133"/>
      <c r="AH182" s="362"/>
      <c r="AI182" s="128"/>
      <c r="AJ182" s="363"/>
      <c r="AK182" s="364"/>
      <c r="AL182" s="358"/>
      <c r="AM182" s="359" t="str">
        <f t="shared" si="25"/>
        <v/>
      </c>
      <c r="AN182" s="360" t="s">
        <v>506</v>
      </c>
      <c r="AO182" s="360">
        <f t="shared" si="26"/>
        <v>0</v>
      </c>
      <c r="AP182" s="360">
        <f t="shared" si="27"/>
        <v>0</v>
      </c>
      <c r="AQ182" s="360">
        <f t="shared" si="28"/>
        <v>0</v>
      </c>
      <c r="AR182" s="361">
        <f t="shared" si="29"/>
        <v>0</v>
      </c>
      <c r="BU182" s="135"/>
      <c r="BV182" s="135"/>
      <c r="BW182" s="112"/>
      <c r="BX182" s="135"/>
      <c r="BY182" s="135"/>
      <c r="BZ182" s="135"/>
    </row>
    <row r="183" spans="22:78" x14ac:dyDescent="0.25">
      <c r="V183" s="362"/>
      <c r="W183" s="128"/>
      <c r="X183" s="363"/>
      <c r="Y183" s="364"/>
      <c r="Z183" s="358"/>
      <c r="AA183" s="359" t="str">
        <f t="shared" si="20"/>
        <v/>
      </c>
      <c r="AB183" s="360" t="s">
        <v>506</v>
      </c>
      <c r="AC183" s="360">
        <f t="shared" si="21"/>
        <v>0</v>
      </c>
      <c r="AD183" s="360">
        <f t="shared" si="22"/>
        <v>0</v>
      </c>
      <c r="AE183" s="360">
        <f t="shared" si="23"/>
        <v>0</v>
      </c>
      <c r="AF183" s="361">
        <f t="shared" si="24"/>
        <v>0</v>
      </c>
      <c r="AG183" s="133"/>
      <c r="AH183" s="362"/>
      <c r="AI183" s="128"/>
      <c r="AJ183" s="363"/>
      <c r="AK183" s="364"/>
      <c r="AL183" s="358"/>
      <c r="AM183" s="359" t="str">
        <f t="shared" si="25"/>
        <v/>
      </c>
      <c r="AN183" s="360" t="s">
        <v>506</v>
      </c>
      <c r="AO183" s="360">
        <f t="shared" si="26"/>
        <v>0</v>
      </c>
      <c r="AP183" s="360">
        <f t="shared" si="27"/>
        <v>0</v>
      </c>
      <c r="AQ183" s="360">
        <f t="shared" si="28"/>
        <v>0</v>
      </c>
      <c r="AR183" s="361">
        <f t="shared" si="29"/>
        <v>0</v>
      </c>
      <c r="BU183" s="135"/>
      <c r="BV183" s="135"/>
      <c r="BW183" s="112"/>
      <c r="BX183" s="135"/>
      <c r="BY183" s="135"/>
      <c r="BZ183" s="135"/>
    </row>
    <row r="184" spans="22:78" x14ac:dyDescent="0.25">
      <c r="V184" s="362"/>
      <c r="W184" s="128"/>
      <c r="X184" s="363"/>
      <c r="Y184" s="364"/>
      <c r="Z184" s="358"/>
      <c r="AA184" s="359" t="str">
        <f t="shared" si="20"/>
        <v/>
      </c>
      <c r="AB184" s="360" t="s">
        <v>506</v>
      </c>
      <c r="AC184" s="360">
        <f t="shared" si="21"/>
        <v>0</v>
      </c>
      <c r="AD184" s="360">
        <f t="shared" si="22"/>
        <v>0</v>
      </c>
      <c r="AE184" s="360">
        <f t="shared" si="23"/>
        <v>0</v>
      </c>
      <c r="AF184" s="361">
        <f t="shared" si="24"/>
        <v>0</v>
      </c>
      <c r="AG184" s="133"/>
      <c r="AH184" s="362"/>
      <c r="AI184" s="128"/>
      <c r="AJ184" s="363"/>
      <c r="AK184" s="364"/>
      <c r="AL184" s="358"/>
      <c r="AM184" s="359" t="str">
        <f t="shared" si="25"/>
        <v/>
      </c>
      <c r="AN184" s="360" t="s">
        <v>506</v>
      </c>
      <c r="AO184" s="360">
        <f t="shared" si="26"/>
        <v>0</v>
      </c>
      <c r="AP184" s="360">
        <f t="shared" si="27"/>
        <v>0</v>
      </c>
      <c r="AQ184" s="360">
        <f t="shared" si="28"/>
        <v>0</v>
      </c>
      <c r="AR184" s="361">
        <f t="shared" si="29"/>
        <v>0</v>
      </c>
      <c r="BU184" s="135"/>
      <c r="BV184" s="135"/>
      <c r="BW184" s="112"/>
      <c r="BX184" s="135"/>
      <c r="BY184" s="135"/>
      <c r="BZ184" s="135"/>
    </row>
    <row r="185" spans="22:78" x14ac:dyDescent="0.25">
      <c r="V185" s="362"/>
      <c r="W185" s="128"/>
      <c r="X185" s="363"/>
      <c r="Y185" s="364"/>
      <c r="Z185" s="358"/>
      <c r="AA185" s="359" t="str">
        <f t="shared" si="20"/>
        <v/>
      </c>
      <c r="AB185" s="360" t="s">
        <v>506</v>
      </c>
      <c r="AC185" s="360">
        <f t="shared" si="21"/>
        <v>0</v>
      </c>
      <c r="AD185" s="360">
        <f t="shared" si="22"/>
        <v>0</v>
      </c>
      <c r="AE185" s="360">
        <f t="shared" si="23"/>
        <v>0</v>
      </c>
      <c r="AF185" s="361">
        <f t="shared" si="24"/>
        <v>0</v>
      </c>
      <c r="AG185" s="133"/>
      <c r="AH185" s="362"/>
      <c r="AI185" s="128"/>
      <c r="AJ185" s="363"/>
      <c r="AK185" s="364"/>
      <c r="AL185" s="358"/>
      <c r="AM185" s="359" t="str">
        <f t="shared" si="25"/>
        <v/>
      </c>
      <c r="AN185" s="360" t="s">
        <v>506</v>
      </c>
      <c r="AO185" s="360">
        <f t="shared" si="26"/>
        <v>0</v>
      </c>
      <c r="AP185" s="360">
        <f t="shared" si="27"/>
        <v>0</v>
      </c>
      <c r="AQ185" s="360">
        <f t="shared" si="28"/>
        <v>0</v>
      </c>
      <c r="AR185" s="361">
        <f t="shared" si="29"/>
        <v>0</v>
      </c>
      <c r="BU185" s="135"/>
      <c r="BV185" s="135"/>
      <c r="BW185" s="112"/>
      <c r="BX185" s="135"/>
      <c r="BY185" s="135"/>
      <c r="BZ185" s="135"/>
    </row>
    <row r="186" spans="22:78" x14ac:dyDescent="0.25">
      <c r="V186" s="362"/>
      <c r="W186" s="128"/>
      <c r="X186" s="363"/>
      <c r="Y186" s="364"/>
      <c r="Z186" s="358"/>
      <c r="AA186" s="359" t="str">
        <f t="shared" si="20"/>
        <v/>
      </c>
      <c r="AB186" s="360" t="s">
        <v>506</v>
      </c>
      <c r="AC186" s="360">
        <f t="shared" si="21"/>
        <v>0</v>
      </c>
      <c r="AD186" s="360">
        <f t="shared" si="22"/>
        <v>0</v>
      </c>
      <c r="AE186" s="360">
        <f t="shared" si="23"/>
        <v>0</v>
      </c>
      <c r="AF186" s="361">
        <f t="shared" si="24"/>
        <v>0</v>
      </c>
      <c r="AG186" s="133"/>
      <c r="AH186" s="362"/>
      <c r="AI186" s="128"/>
      <c r="AJ186" s="363"/>
      <c r="AK186" s="364"/>
      <c r="AL186" s="358"/>
      <c r="AM186" s="359" t="str">
        <f t="shared" si="25"/>
        <v/>
      </c>
      <c r="AN186" s="360" t="s">
        <v>506</v>
      </c>
      <c r="AO186" s="360">
        <f t="shared" si="26"/>
        <v>0</v>
      </c>
      <c r="AP186" s="360">
        <f t="shared" si="27"/>
        <v>0</v>
      </c>
      <c r="AQ186" s="360">
        <f t="shared" si="28"/>
        <v>0</v>
      </c>
      <c r="AR186" s="361">
        <f t="shared" si="29"/>
        <v>0</v>
      </c>
      <c r="BU186" s="135"/>
      <c r="BV186" s="135"/>
      <c r="BW186" s="112"/>
      <c r="BX186" s="135"/>
      <c r="BY186" s="135"/>
      <c r="BZ186" s="135"/>
    </row>
    <row r="187" spans="22:78" x14ac:dyDescent="0.25">
      <c r="V187" s="362"/>
      <c r="W187" s="128"/>
      <c r="X187" s="363"/>
      <c r="Y187" s="364"/>
      <c r="Z187" s="358"/>
      <c r="AA187" s="359" t="str">
        <f t="shared" si="20"/>
        <v/>
      </c>
      <c r="AB187" s="360" t="s">
        <v>506</v>
      </c>
      <c r="AC187" s="360">
        <f t="shared" si="21"/>
        <v>0</v>
      </c>
      <c r="AD187" s="360">
        <f t="shared" si="22"/>
        <v>0</v>
      </c>
      <c r="AE187" s="360">
        <f t="shared" si="23"/>
        <v>0</v>
      </c>
      <c r="AF187" s="361">
        <f t="shared" si="24"/>
        <v>0</v>
      </c>
      <c r="AG187" s="133"/>
      <c r="AH187" s="362"/>
      <c r="AI187" s="128"/>
      <c r="AJ187" s="363"/>
      <c r="AK187" s="364"/>
      <c r="AL187" s="358"/>
      <c r="AM187" s="359" t="str">
        <f t="shared" si="25"/>
        <v/>
      </c>
      <c r="AN187" s="360" t="s">
        <v>506</v>
      </c>
      <c r="AO187" s="360">
        <f t="shared" si="26"/>
        <v>0</v>
      </c>
      <c r="AP187" s="360">
        <f t="shared" si="27"/>
        <v>0</v>
      </c>
      <c r="AQ187" s="360">
        <f t="shared" si="28"/>
        <v>0</v>
      </c>
      <c r="AR187" s="361">
        <f t="shared" si="29"/>
        <v>0</v>
      </c>
      <c r="BU187" s="135"/>
      <c r="BV187" s="135"/>
      <c r="BW187" s="112"/>
      <c r="BX187" s="135"/>
      <c r="BY187" s="135"/>
      <c r="BZ187" s="135"/>
    </row>
    <row r="188" spans="22:78" x14ac:dyDescent="0.25">
      <c r="V188" s="362"/>
      <c r="W188" s="128"/>
      <c r="X188" s="363"/>
      <c r="Y188" s="364"/>
      <c r="Z188" s="358"/>
      <c r="AA188" s="359" t="str">
        <f t="shared" si="20"/>
        <v/>
      </c>
      <c r="AB188" s="360" t="s">
        <v>506</v>
      </c>
      <c r="AC188" s="360">
        <f t="shared" si="21"/>
        <v>0</v>
      </c>
      <c r="AD188" s="360">
        <f t="shared" si="22"/>
        <v>0</v>
      </c>
      <c r="AE188" s="360">
        <f t="shared" si="23"/>
        <v>0</v>
      </c>
      <c r="AF188" s="361">
        <f t="shared" si="24"/>
        <v>0</v>
      </c>
      <c r="AG188" s="133"/>
      <c r="AH188" s="362"/>
      <c r="AI188" s="128"/>
      <c r="AJ188" s="363"/>
      <c r="AK188" s="364"/>
      <c r="AL188" s="358"/>
      <c r="AM188" s="359" t="str">
        <f t="shared" si="25"/>
        <v/>
      </c>
      <c r="AN188" s="360" t="s">
        <v>506</v>
      </c>
      <c r="AO188" s="360">
        <f t="shared" si="26"/>
        <v>0</v>
      </c>
      <c r="AP188" s="360">
        <f t="shared" si="27"/>
        <v>0</v>
      </c>
      <c r="AQ188" s="360">
        <f t="shared" si="28"/>
        <v>0</v>
      </c>
      <c r="AR188" s="361">
        <f t="shared" si="29"/>
        <v>0</v>
      </c>
      <c r="BU188" s="135"/>
      <c r="BV188" s="135"/>
      <c r="BW188" s="112"/>
      <c r="BX188" s="135"/>
      <c r="BY188" s="135"/>
      <c r="BZ188" s="135"/>
    </row>
    <row r="189" spans="22:78" x14ac:dyDescent="0.25">
      <c r="V189" s="362"/>
      <c r="W189" s="128"/>
      <c r="X189" s="363"/>
      <c r="Y189" s="364"/>
      <c r="Z189" s="358"/>
      <c r="AA189" s="359" t="str">
        <f t="shared" si="20"/>
        <v/>
      </c>
      <c r="AB189" s="360" t="s">
        <v>506</v>
      </c>
      <c r="AC189" s="360">
        <f t="shared" si="21"/>
        <v>0</v>
      </c>
      <c r="AD189" s="360">
        <f t="shared" si="22"/>
        <v>0</v>
      </c>
      <c r="AE189" s="360">
        <f t="shared" si="23"/>
        <v>0</v>
      </c>
      <c r="AF189" s="361">
        <f t="shared" si="24"/>
        <v>0</v>
      </c>
      <c r="AG189" s="133"/>
      <c r="AH189" s="362"/>
      <c r="AI189" s="128"/>
      <c r="AJ189" s="363"/>
      <c r="AK189" s="364"/>
      <c r="AL189" s="358"/>
      <c r="AM189" s="359" t="str">
        <f t="shared" si="25"/>
        <v/>
      </c>
      <c r="AN189" s="360" t="s">
        <v>506</v>
      </c>
      <c r="AO189" s="360">
        <f t="shared" si="26"/>
        <v>0</v>
      </c>
      <c r="AP189" s="360">
        <f t="shared" si="27"/>
        <v>0</v>
      </c>
      <c r="AQ189" s="360">
        <f t="shared" si="28"/>
        <v>0</v>
      </c>
      <c r="AR189" s="361">
        <f t="shared" si="29"/>
        <v>0</v>
      </c>
      <c r="BU189" s="135"/>
      <c r="BV189" s="135"/>
      <c r="BW189" s="112"/>
      <c r="BX189" s="135"/>
      <c r="BY189" s="135"/>
      <c r="BZ189" s="135"/>
    </row>
    <row r="190" spans="22:78" x14ac:dyDescent="0.25">
      <c r="V190" s="362"/>
      <c r="W190" s="128"/>
      <c r="X190" s="363"/>
      <c r="Y190" s="364"/>
      <c r="Z190" s="358"/>
      <c r="AA190" s="359" t="str">
        <f t="shared" si="20"/>
        <v/>
      </c>
      <c r="AB190" s="360" t="s">
        <v>506</v>
      </c>
      <c r="AC190" s="360">
        <f t="shared" si="21"/>
        <v>0</v>
      </c>
      <c r="AD190" s="360">
        <f t="shared" si="22"/>
        <v>0</v>
      </c>
      <c r="AE190" s="360">
        <f t="shared" si="23"/>
        <v>0</v>
      </c>
      <c r="AF190" s="361">
        <f t="shared" si="24"/>
        <v>0</v>
      </c>
      <c r="AG190" s="133"/>
      <c r="AH190" s="362"/>
      <c r="AI190" s="128"/>
      <c r="AJ190" s="363"/>
      <c r="AK190" s="364"/>
      <c r="AL190" s="358"/>
      <c r="AM190" s="359" t="str">
        <f t="shared" si="25"/>
        <v/>
      </c>
      <c r="AN190" s="360" t="s">
        <v>506</v>
      </c>
      <c r="AO190" s="360">
        <f t="shared" si="26"/>
        <v>0</v>
      </c>
      <c r="AP190" s="360">
        <f t="shared" si="27"/>
        <v>0</v>
      </c>
      <c r="AQ190" s="360">
        <f t="shared" si="28"/>
        <v>0</v>
      </c>
      <c r="AR190" s="361">
        <f t="shared" si="29"/>
        <v>0</v>
      </c>
      <c r="BU190" s="135"/>
      <c r="BV190" s="135"/>
      <c r="BW190" s="112"/>
      <c r="BX190" s="135"/>
      <c r="BY190" s="135"/>
      <c r="BZ190" s="135"/>
    </row>
    <row r="191" spans="22:78" x14ac:dyDescent="0.25">
      <c r="V191" s="362"/>
      <c r="W191" s="128"/>
      <c r="X191" s="363"/>
      <c r="Y191" s="364"/>
      <c r="Z191" s="358"/>
      <c r="AA191" s="359" t="str">
        <f t="shared" si="20"/>
        <v/>
      </c>
      <c r="AB191" s="360" t="s">
        <v>506</v>
      </c>
      <c r="AC191" s="360">
        <f t="shared" si="21"/>
        <v>0</v>
      </c>
      <c r="AD191" s="360">
        <f t="shared" si="22"/>
        <v>0</v>
      </c>
      <c r="AE191" s="360">
        <f t="shared" si="23"/>
        <v>0</v>
      </c>
      <c r="AF191" s="361">
        <f t="shared" si="24"/>
        <v>0</v>
      </c>
      <c r="AG191" s="133"/>
      <c r="AH191" s="362"/>
      <c r="AI191" s="128"/>
      <c r="AJ191" s="363"/>
      <c r="AK191" s="364"/>
      <c r="AL191" s="358"/>
      <c r="AM191" s="359" t="str">
        <f t="shared" si="25"/>
        <v/>
      </c>
      <c r="AN191" s="360" t="s">
        <v>506</v>
      </c>
      <c r="AO191" s="360">
        <f t="shared" si="26"/>
        <v>0</v>
      </c>
      <c r="AP191" s="360">
        <f t="shared" si="27"/>
        <v>0</v>
      </c>
      <c r="AQ191" s="360">
        <f t="shared" si="28"/>
        <v>0</v>
      </c>
      <c r="AR191" s="361">
        <f t="shared" si="29"/>
        <v>0</v>
      </c>
      <c r="BU191" s="135"/>
      <c r="BV191" s="135"/>
      <c r="BW191" s="112"/>
      <c r="BX191" s="135"/>
      <c r="BY191" s="135"/>
      <c r="BZ191" s="135"/>
    </row>
    <row r="192" spans="22:78" x14ac:dyDescent="0.25">
      <c r="V192" s="362"/>
      <c r="W192" s="128"/>
      <c r="X192" s="363"/>
      <c r="Y192" s="364"/>
      <c r="Z192" s="358"/>
      <c r="AA192" s="359" t="str">
        <f t="shared" si="20"/>
        <v/>
      </c>
      <c r="AB192" s="360" t="s">
        <v>506</v>
      </c>
      <c r="AC192" s="360">
        <f t="shared" si="21"/>
        <v>0</v>
      </c>
      <c r="AD192" s="360">
        <f t="shared" si="22"/>
        <v>0</v>
      </c>
      <c r="AE192" s="360">
        <f t="shared" si="23"/>
        <v>0</v>
      </c>
      <c r="AF192" s="361">
        <f t="shared" si="24"/>
        <v>0</v>
      </c>
      <c r="AG192" s="133"/>
      <c r="AH192" s="362"/>
      <c r="AI192" s="128"/>
      <c r="AJ192" s="363"/>
      <c r="AK192" s="364"/>
      <c r="AL192" s="358"/>
      <c r="AM192" s="359" t="str">
        <f t="shared" si="25"/>
        <v/>
      </c>
      <c r="AN192" s="360" t="s">
        <v>506</v>
      </c>
      <c r="AO192" s="360">
        <f t="shared" si="26"/>
        <v>0</v>
      </c>
      <c r="AP192" s="360">
        <f t="shared" si="27"/>
        <v>0</v>
      </c>
      <c r="AQ192" s="360">
        <f t="shared" si="28"/>
        <v>0</v>
      </c>
      <c r="AR192" s="361">
        <f t="shared" si="29"/>
        <v>0</v>
      </c>
      <c r="BU192" s="135"/>
      <c r="BV192" s="135"/>
      <c r="BW192" s="112"/>
      <c r="BX192" s="135"/>
      <c r="BY192" s="135"/>
      <c r="BZ192" s="135"/>
    </row>
    <row r="193" spans="22:78" x14ac:dyDescent="0.25">
      <c r="V193" s="362"/>
      <c r="W193" s="128"/>
      <c r="X193" s="363"/>
      <c r="Y193" s="364"/>
      <c r="Z193" s="358"/>
      <c r="AA193" s="359" t="str">
        <f t="shared" si="20"/>
        <v/>
      </c>
      <c r="AB193" s="360" t="s">
        <v>506</v>
      </c>
      <c r="AC193" s="360">
        <f t="shared" si="21"/>
        <v>0</v>
      </c>
      <c r="AD193" s="360">
        <f t="shared" si="22"/>
        <v>0</v>
      </c>
      <c r="AE193" s="360">
        <f t="shared" si="23"/>
        <v>0</v>
      </c>
      <c r="AF193" s="361">
        <f t="shared" si="24"/>
        <v>0</v>
      </c>
      <c r="AG193" s="133"/>
      <c r="AH193" s="362"/>
      <c r="AI193" s="128"/>
      <c r="AJ193" s="363"/>
      <c r="AK193" s="364"/>
      <c r="AL193" s="358"/>
      <c r="AM193" s="359" t="str">
        <f t="shared" si="25"/>
        <v/>
      </c>
      <c r="AN193" s="360" t="s">
        <v>506</v>
      </c>
      <c r="AO193" s="360">
        <f t="shared" si="26"/>
        <v>0</v>
      </c>
      <c r="AP193" s="360">
        <f t="shared" si="27"/>
        <v>0</v>
      </c>
      <c r="AQ193" s="360">
        <f t="shared" si="28"/>
        <v>0</v>
      </c>
      <c r="AR193" s="361">
        <f t="shared" si="29"/>
        <v>0</v>
      </c>
      <c r="BU193" s="135"/>
      <c r="BV193" s="135"/>
      <c r="BW193" s="112"/>
      <c r="BX193" s="135"/>
      <c r="BY193" s="135"/>
      <c r="BZ193" s="135"/>
    </row>
    <row r="194" spans="22:78" x14ac:dyDescent="0.25">
      <c r="V194" s="362"/>
      <c r="W194" s="128"/>
      <c r="X194" s="363"/>
      <c r="Y194" s="364"/>
      <c r="Z194" s="358"/>
      <c r="AA194" s="359" t="str">
        <f t="shared" si="20"/>
        <v/>
      </c>
      <c r="AB194" s="360" t="s">
        <v>506</v>
      </c>
      <c r="AC194" s="360">
        <f t="shared" si="21"/>
        <v>0</v>
      </c>
      <c r="AD194" s="360">
        <f t="shared" si="22"/>
        <v>0</v>
      </c>
      <c r="AE194" s="360">
        <f t="shared" si="23"/>
        <v>0</v>
      </c>
      <c r="AF194" s="361">
        <f t="shared" si="24"/>
        <v>0</v>
      </c>
      <c r="AG194" s="133"/>
      <c r="AH194" s="362"/>
      <c r="AI194" s="128"/>
      <c r="AJ194" s="363"/>
      <c r="AK194" s="364"/>
      <c r="AL194" s="358"/>
      <c r="AM194" s="359" t="str">
        <f t="shared" si="25"/>
        <v/>
      </c>
      <c r="AN194" s="360" t="s">
        <v>506</v>
      </c>
      <c r="AO194" s="360">
        <f t="shared" si="26"/>
        <v>0</v>
      </c>
      <c r="AP194" s="360">
        <f t="shared" si="27"/>
        <v>0</v>
      </c>
      <c r="AQ194" s="360">
        <f t="shared" si="28"/>
        <v>0</v>
      </c>
      <c r="AR194" s="361">
        <f t="shared" si="29"/>
        <v>0</v>
      </c>
      <c r="BU194" s="135"/>
      <c r="BV194" s="135"/>
      <c r="BW194" s="112"/>
      <c r="BX194" s="135"/>
      <c r="BY194" s="135"/>
      <c r="BZ194" s="135"/>
    </row>
    <row r="195" spans="22:78" x14ac:dyDescent="0.25">
      <c r="V195" s="362"/>
      <c r="W195" s="128"/>
      <c r="X195" s="363"/>
      <c r="Y195" s="364"/>
      <c r="Z195" s="358"/>
      <c r="AA195" s="359" t="str">
        <f t="shared" si="20"/>
        <v/>
      </c>
      <c r="AB195" s="360" t="s">
        <v>506</v>
      </c>
      <c r="AC195" s="360">
        <f t="shared" si="21"/>
        <v>0</v>
      </c>
      <c r="AD195" s="360">
        <f t="shared" si="22"/>
        <v>0</v>
      </c>
      <c r="AE195" s="360">
        <f t="shared" si="23"/>
        <v>0</v>
      </c>
      <c r="AF195" s="361">
        <f t="shared" si="24"/>
        <v>0</v>
      </c>
      <c r="AG195" s="133"/>
      <c r="AH195" s="362"/>
      <c r="AI195" s="128"/>
      <c r="AJ195" s="363"/>
      <c r="AK195" s="364"/>
      <c r="AL195" s="358"/>
      <c r="AM195" s="359" t="str">
        <f t="shared" si="25"/>
        <v/>
      </c>
      <c r="AN195" s="360" t="s">
        <v>506</v>
      </c>
      <c r="AO195" s="360">
        <f t="shared" si="26"/>
        <v>0</v>
      </c>
      <c r="AP195" s="360">
        <f t="shared" si="27"/>
        <v>0</v>
      </c>
      <c r="AQ195" s="360">
        <f t="shared" si="28"/>
        <v>0</v>
      </c>
      <c r="AR195" s="361">
        <f t="shared" si="29"/>
        <v>0</v>
      </c>
      <c r="BU195" s="135"/>
      <c r="BV195" s="135"/>
      <c r="BW195" s="112"/>
      <c r="BX195" s="135"/>
      <c r="BY195" s="135"/>
      <c r="BZ195" s="135"/>
    </row>
    <row r="196" spans="22:78" x14ac:dyDescent="0.25">
      <c r="V196" s="362"/>
      <c r="W196" s="128"/>
      <c r="X196" s="363"/>
      <c r="Y196" s="364"/>
      <c r="Z196" s="358"/>
      <c r="AA196" s="359" t="str">
        <f t="shared" si="20"/>
        <v/>
      </c>
      <c r="AB196" s="360" t="s">
        <v>506</v>
      </c>
      <c r="AC196" s="360">
        <f t="shared" si="21"/>
        <v>0</v>
      </c>
      <c r="AD196" s="360">
        <f t="shared" si="22"/>
        <v>0</v>
      </c>
      <c r="AE196" s="360">
        <f t="shared" si="23"/>
        <v>0</v>
      </c>
      <c r="AF196" s="361">
        <f t="shared" si="24"/>
        <v>0</v>
      </c>
      <c r="AG196" s="133"/>
      <c r="AH196" s="362"/>
      <c r="AI196" s="128"/>
      <c r="AJ196" s="363"/>
      <c r="AK196" s="364"/>
      <c r="AL196" s="358"/>
      <c r="AM196" s="359" t="str">
        <f t="shared" si="25"/>
        <v/>
      </c>
      <c r="AN196" s="360" t="s">
        <v>506</v>
      </c>
      <c r="AO196" s="360">
        <f t="shared" si="26"/>
        <v>0</v>
      </c>
      <c r="AP196" s="360">
        <f t="shared" si="27"/>
        <v>0</v>
      </c>
      <c r="AQ196" s="360">
        <f t="shared" si="28"/>
        <v>0</v>
      </c>
      <c r="AR196" s="361">
        <f t="shared" si="29"/>
        <v>0</v>
      </c>
      <c r="BU196" s="135"/>
      <c r="BV196" s="135"/>
      <c r="BW196" s="112"/>
      <c r="BX196" s="135"/>
      <c r="BY196" s="135"/>
      <c r="BZ196" s="135"/>
    </row>
    <row r="197" spans="22:78" x14ac:dyDescent="0.25">
      <c r="V197" s="362"/>
      <c r="W197" s="128"/>
      <c r="X197" s="363"/>
      <c r="Y197" s="364"/>
      <c r="Z197" s="358"/>
      <c r="AA197" s="359" t="str">
        <f t="shared" si="20"/>
        <v/>
      </c>
      <c r="AB197" s="360" t="s">
        <v>506</v>
      </c>
      <c r="AC197" s="360">
        <f t="shared" si="21"/>
        <v>0</v>
      </c>
      <c r="AD197" s="360">
        <f t="shared" si="22"/>
        <v>0</v>
      </c>
      <c r="AE197" s="360">
        <f t="shared" si="23"/>
        <v>0</v>
      </c>
      <c r="AF197" s="361">
        <f t="shared" si="24"/>
        <v>0</v>
      </c>
      <c r="AG197" s="133"/>
      <c r="AH197" s="362"/>
      <c r="AI197" s="128"/>
      <c r="AJ197" s="363"/>
      <c r="AK197" s="364"/>
      <c r="AL197" s="358"/>
      <c r="AM197" s="359" t="str">
        <f t="shared" si="25"/>
        <v/>
      </c>
      <c r="AN197" s="360" t="s">
        <v>506</v>
      </c>
      <c r="AO197" s="360">
        <f t="shared" si="26"/>
        <v>0</v>
      </c>
      <c r="AP197" s="360">
        <f t="shared" si="27"/>
        <v>0</v>
      </c>
      <c r="AQ197" s="360">
        <f t="shared" si="28"/>
        <v>0</v>
      </c>
      <c r="AR197" s="361">
        <f t="shared" si="29"/>
        <v>0</v>
      </c>
      <c r="BU197" s="135"/>
      <c r="BV197" s="135"/>
      <c r="BW197" s="112"/>
      <c r="BX197" s="135"/>
      <c r="BY197" s="135"/>
      <c r="BZ197" s="135"/>
    </row>
    <row r="198" spans="22:78" x14ac:dyDescent="0.25">
      <c r="V198" s="362"/>
      <c r="W198" s="128"/>
      <c r="X198" s="363"/>
      <c r="Y198" s="364"/>
      <c r="Z198" s="358"/>
      <c r="AA198" s="359" t="str">
        <f t="shared" si="20"/>
        <v/>
      </c>
      <c r="AB198" s="360" t="s">
        <v>506</v>
      </c>
      <c r="AC198" s="360">
        <f t="shared" si="21"/>
        <v>0</v>
      </c>
      <c r="AD198" s="360">
        <f t="shared" si="22"/>
        <v>0</v>
      </c>
      <c r="AE198" s="360">
        <f t="shared" si="23"/>
        <v>0</v>
      </c>
      <c r="AF198" s="361">
        <f t="shared" si="24"/>
        <v>0</v>
      </c>
      <c r="AG198" s="133"/>
      <c r="AH198" s="362"/>
      <c r="AI198" s="128"/>
      <c r="AJ198" s="363"/>
      <c r="AK198" s="364"/>
      <c r="AL198" s="358"/>
      <c r="AM198" s="359" t="str">
        <f t="shared" si="25"/>
        <v/>
      </c>
      <c r="AN198" s="360" t="s">
        <v>506</v>
      </c>
      <c r="AO198" s="360">
        <f t="shared" si="26"/>
        <v>0</v>
      </c>
      <c r="AP198" s="360">
        <f t="shared" si="27"/>
        <v>0</v>
      </c>
      <c r="AQ198" s="360">
        <f t="shared" si="28"/>
        <v>0</v>
      </c>
      <c r="AR198" s="361">
        <f t="shared" si="29"/>
        <v>0</v>
      </c>
      <c r="BU198" s="135"/>
      <c r="BV198" s="135"/>
      <c r="BW198" s="112"/>
      <c r="BX198" s="135"/>
      <c r="BY198" s="135"/>
      <c r="BZ198" s="135"/>
    </row>
    <row r="199" spans="22:78" x14ac:dyDescent="0.25">
      <c r="V199" s="362"/>
      <c r="W199" s="128"/>
      <c r="X199" s="363"/>
      <c r="Y199" s="364"/>
      <c r="Z199" s="358"/>
      <c r="AA199" s="359" t="str">
        <f t="shared" si="20"/>
        <v/>
      </c>
      <c r="AB199" s="360" t="s">
        <v>506</v>
      </c>
      <c r="AC199" s="360">
        <f t="shared" si="21"/>
        <v>0</v>
      </c>
      <c r="AD199" s="360">
        <f t="shared" si="22"/>
        <v>0</v>
      </c>
      <c r="AE199" s="360">
        <f t="shared" si="23"/>
        <v>0</v>
      </c>
      <c r="AF199" s="361">
        <f t="shared" si="24"/>
        <v>0</v>
      </c>
      <c r="AG199" s="133"/>
      <c r="AH199" s="362"/>
      <c r="AI199" s="128"/>
      <c r="AJ199" s="363"/>
      <c r="AK199" s="364"/>
      <c r="AL199" s="358"/>
      <c r="AM199" s="359" t="str">
        <f t="shared" si="25"/>
        <v/>
      </c>
      <c r="AN199" s="360" t="s">
        <v>506</v>
      </c>
      <c r="AO199" s="360">
        <f t="shared" si="26"/>
        <v>0</v>
      </c>
      <c r="AP199" s="360">
        <f t="shared" si="27"/>
        <v>0</v>
      </c>
      <c r="AQ199" s="360">
        <f t="shared" si="28"/>
        <v>0</v>
      </c>
      <c r="AR199" s="361">
        <f t="shared" si="29"/>
        <v>0</v>
      </c>
      <c r="BU199" s="135"/>
      <c r="BV199" s="135"/>
      <c r="BW199" s="112"/>
      <c r="BX199" s="135"/>
      <c r="BY199" s="135"/>
      <c r="BZ199" s="135"/>
    </row>
    <row r="200" spans="22:78" x14ac:dyDescent="0.25">
      <c r="V200" s="362"/>
      <c r="W200" s="128"/>
      <c r="X200" s="363"/>
      <c r="Y200" s="364"/>
      <c r="Z200" s="358"/>
      <c r="AA200" s="359" t="str">
        <f t="shared" si="20"/>
        <v/>
      </c>
      <c r="AB200" s="360" t="s">
        <v>506</v>
      </c>
      <c r="AC200" s="360">
        <f t="shared" si="21"/>
        <v>0</v>
      </c>
      <c r="AD200" s="360">
        <f t="shared" si="22"/>
        <v>0</v>
      </c>
      <c r="AE200" s="360">
        <f t="shared" si="23"/>
        <v>0</v>
      </c>
      <c r="AF200" s="361">
        <f t="shared" si="24"/>
        <v>0</v>
      </c>
      <c r="AG200" s="133"/>
      <c r="AH200" s="362"/>
      <c r="AI200" s="128"/>
      <c r="AJ200" s="363"/>
      <c r="AK200" s="364"/>
      <c r="AL200" s="358"/>
      <c r="AM200" s="359" t="str">
        <f t="shared" si="25"/>
        <v/>
      </c>
      <c r="AN200" s="360" t="s">
        <v>506</v>
      </c>
      <c r="AO200" s="360">
        <f t="shared" si="26"/>
        <v>0</v>
      </c>
      <c r="AP200" s="360">
        <f t="shared" si="27"/>
        <v>0</v>
      </c>
      <c r="AQ200" s="360">
        <f t="shared" si="28"/>
        <v>0</v>
      </c>
      <c r="AR200" s="361">
        <f t="shared" si="29"/>
        <v>0</v>
      </c>
      <c r="BU200" s="135"/>
      <c r="BV200" s="135"/>
      <c r="BW200" s="112"/>
      <c r="BX200" s="135"/>
      <c r="BY200" s="135"/>
      <c r="BZ200" s="135"/>
    </row>
    <row r="201" spans="22:78" x14ac:dyDescent="0.25">
      <c r="V201" s="362"/>
      <c r="W201" s="128"/>
      <c r="X201" s="363"/>
      <c r="Y201" s="364"/>
      <c r="Z201" s="358"/>
      <c r="AA201" s="359" t="str">
        <f t="shared" ref="AA201:AA264" si="30">IFERROR(INDEX($AU$8:$AU$23,MATCH(V201,$AT$8:$AT$23,0)),"")</f>
        <v/>
      </c>
      <c r="AB201" s="360" t="s">
        <v>506</v>
      </c>
      <c r="AC201" s="360">
        <f t="shared" ref="AC201:AC264" si="31">IFERROR(IF(AB201&gt;=AA201,0,IF(AA201&gt;AB201,SLN(Y201,Z201,AA201),0)),"")</f>
        <v>0</v>
      </c>
      <c r="AD201" s="360">
        <f t="shared" ref="AD201:AD264" si="32">AE201-AC201</f>
        <v>0</v>
      </c>
      <c r="AE201" s="360">
        <f t="shared" ref="AE201:AE264" si="33">IFERROR(IF(OR(AA201=0,AA201=""),
     0,
     IF(AB201&gt;=AA201,
          +Y201,
          (+AC201*AB201))),
"")</f>
        <v>0</v>
      </c>
      <c r="AF201" s="361">
        <f t="shared" ref="AF201:AF264" si="34">IFERROR(IF(AE201&gt;Y201,0,(+Y201-AE201))-Z201,"")</f>
        <v>0</v>
      </c>
      <c r="AG201" s="133"/>
      <c r="AH201" s="362"/>
      <c r="AI201" s="128"/>
      <c r="AJ201" s="363"/>
      <c r="AK201" s="364"/>
      <c r="AL201" s="358"/>
      <c r="AM201" s="359" t="str">
        <f t="shared" ref="AM201:AM264" si="35">IFERROR(INDEX($AU$8:$AU$23,MATCH(AH201,$AT$8:$AT$23,0)),"")</f>
        <v/>
      </c>
      <c r="AN201" s="360" t="s">
        <v>506</v>
      </c>
      <c r="AO201" s="360">
        <f t="shared" ref="AO201:AO264" si="36">IFERROR(IF(AN201&gt;=AM201,0,IF(AM201&gt;AN201,SLN(AK201,AL201,AM201),0)),"")</f>
        <v>0</v>
      </c>
      <c r="AP201" s="360">
        <f t="shared" ref="AP201:AP264" si="37">AQ201-AO201</f>
        <v>0</v>
      </c>
      <c r="AQ201" s="360">
        <f t="shared" ref="AQ201:AQ264" si="38">IFERROR(IF(OR(AM201=0,AM201=""),
     0,
     IF(AN201&gt;=AM201,
          +AK201,
          (+AO201*AN201))),
"")</f>
        <v>0</v>
      </c>
      <c r="AR201" s="361">
        <f t="shared" ref="AR201:AR264" si="39">IFERROR(IF(AQ201&gt;AK201,0,(+AK201-AQ201))-AL201,"")</f>
        <v>0</v>
      </c>
      <c r="BU201" s="135"/>
      <c r="BV201" s="135"/>
      <c r="BW201" s="112"/>
      <c r="BX201" s="135"/>
      <c r="BY201" s="135"/>
      <c r="BZ201" s="135"/>
    </row>
    <row r="202" spans="22:78" x14ac:dyDescent="0.25">
      <c r="V202" s="362"/>
      <c r="W202" s="128"/>
      <c r="X202" s="363"/>
      <c r="Y202" s="364"/>
      <c r="Z202" s="358"/>
      <c r="AA202" s="359" t="str">
        <f t="shared" si="30"/>
        <v/>
      </c>
      <c r="AB202" s="360" t="s">
        <v>506</v>
      </c>
      <c r="AC202" s="360">
        <f t="shared" si="31"/>
        <v>0</v>
      </c>
      <c r="AD202" s="360">
        <f t="shared" si="32"/>
        <v>0</v>
      </c>
      <c r="AE202" s="360">
        <f t="shared" si="33"/>
        <v>0</v>
      </c>
      <c r="AF202" s="361">
        <f t="shared" si="34"/>
        <v>0</v>
      </c>
      <c r="AG202" s="133"/>
      <c r="AH202" s="362"/>
      <c r="AI202" s="128"/>
      <c r="AJ202" s="363"/>
      <c r="AK202" s="364"/>
      <c r="AL202" s="358"/>
      <c r="AM202" s="359" t="str">
        <f t="shared" si="35"/>
        <v/>
      </c>
      <c r="AN202" s="360" t="s">
        <v>506</v>
      </c>
      <c r="AO202" s="360">
        <f t="shared" si="36"/>
        <v>0</v>
      </c>
      <c r="AP202" s="360">
        <f t="shared" si="37"/>
        <v>0</v>
      </c>
      <c r="AQ202" s="360">
        <f t="shared" si="38"/>
        <v>0</v>
      </c>
      <c r="AR202" s="361">
        <f t="shared" si="39"/>
        <v>0</v>
      </c>
      <c r="BU202" s="135"/>
      <c r="BV202" s="135"/>
      <c r="BW202" s="112"/>
      <c r="BX202" s="135"/>
      <c r="BY202" s="135"/>
      <c r="BZ202" s="135"/>
    </row>
    <row r="203" spans="22:78" x14ac:dyDescent="0.25">
      <c r="V203" s="362"/>
      <c r="W203" s="128"/>
      <c r="X203" s="363"/>
      <c r="Y203" s="364"/>
      <c r="Z203" s="358"/>
      <c r="AA203" s="359" t="str">
        <f t="shared" si="30"/>
        <v/>
      </c>
      <c r="AB203" s="360" t="s">
        <v>506</v>
      </c>
      <c r="AC203" s="360">
        <f t="shared" si="31"/>
        <v>0</v>
      </c>
      <c r="AD203" s="360">
        <f t="shared" si="32"/>
        <v>0</v>
      </c>
      <c r="AE203" s="360">
        <f t="shared" si="33"/>
        <v>0</v>
      </c>
      <c r="AF203" s="361">
        <f t="shared" si="34"/>
        <v>0</v>
      </c>
      <c r="AG203" s="133"/>
      <c r="AH203" s="362"/>
      <c r="AI203" s="128"/>
      <c r="AJ203" s="363"/>
      <c r="AK203" s="364"/>
      <c r="AL203" s="358"/>
      <c r="AM203" s="359" t="str">
        <f t="shared" si="35"/>
        <v/>
      </c>
      <c r="AN203" s="360" t="s">
        <v>506</v>
      </c>
      <c r="AO203" s="360">
        <f t="shared" si="36"/>
        <v>0</v>
      </c>
      <c r="AP203" s="360">
        <f t="shared" si="37"/>
        <v>0</v>
      </c>
      <c r="AQ203" s="360">
        <f t="shared" si="38"/>
        <v>0</v>
      </c>
      <c r="AR203" s="361">
        <f t="shared" si="39"/>
        <v>0</v>
      </c>
      <c r="BU203" s="135"/>
      <c r="BV203" s="135"/>
      <c r="BW203" s="112"/>
      <c r="BX203" s="135"/>
      <c r="BY203" s="135"/>
      <c r="BZ203" s="135"/>
    </row>
    <row r="204" spans="22:78" x14ac:dyDescent="0.25">
      <c r="V204" s="362"/>
      <c r="W204" s="128"/>
      <c r="X204" s="363"/>
      <c r="Y204" s="364"/>
      <c r="Z204" s="358"/>
      <c r="AA204" s="359" t="str">
        <f t="shared" si="30"/>
        <v/>
      </c>
      <c r="AB204" s="360" t="s">
        <v>506</v>
      </c>
      <c r="AC204" s="360">
        <f t="shared" si="31"/>
        <v>0</v>
      </c>
      <c r="AD204" s="360">
        <f t="shared" si="32"/>
        <v>0</v>
      </c>
      <c r="AE204" s="360">
        <f t="shared" si="33"/>
        <v>0</v>
      </c>
      <c r="AF204" s="361">
        <f t="shared" si="34"/>
        <v>0</v>
      </c>
      <c r="AG204" s="133"/>
      <c r="AH204" s="362"/>
      <c r="AI204" s="128"/>
      <c r="AJ204" s="363"/>
      <c r="AK204" s="364"/>
      <c r="AL204" s="358"/>
      <c r="AM204" s="359" t="str">
        <f t="shared" si="35"/>
        <v/>
      </c>
      <c r="AN204" s="360" t="s">
        <v>506</v>
      </c>
      <c r="AO204" s="360">
        <f t="shared" si="36"/>
        <v>0</v>
      </c>
      <c r="AP204" s="360">
        <f t="shared" si="37"/>
        <v>0</v>
      </c>
      <c r="AQ204" s="360">
        <f t="shared" si="38"/>
        <v>0</v>
      </c>
      <c r="AR204" s="361">
        <f t="shared" si="39"/>
        <v>0</v>
      </c>
      <c r="BU204" s="135"/>
      <c r="BV204" s="135"/>
      <c r="BW204" s="112"/>
      <c r="BX204" s="135"/>
      <c r="BY204" s="135"/>
      <c r="BZ204" s="135"/>
    </row>
    <row r="205" spans="22:78" x14ac:dyDescent="0.25">
      <c r="V205" s="362"/>
      <c r="W205" s="128"/>
      <c r="X205" s="363"/>
      <c r="Y205" s="364"/>
      <c r="Z205" s="358"/>
      <c r="AA205" s="359" t="str">
        <f t="shared" si="30"/>
        <v/>
      </c>
      <c r="AB205" s="360" t="s">
        <v>506</v>
      </c>
      <c r="AC205" s="360">
        <f t="shared" si="31"/>
        <v>0</v>
      </c>
      <c r="AD205" s="360">
        <f t="shared" si="32"/>
        <v>0</v>
      </c>
      <c r="AE205" s="360">
        <f t="shared" si="33"/>
        <v>0</v>
      </c>
      <c r="AF205" s="361">
        <f t="shared" si="34"/>
        <v>0</v>
      </c>
      <c r="AG205" s="133"/>
      <c r="AH205" s="362"/>
      <c r="AI205" s="128"/>
      <c r="AJ205" s="363"/>
      <c r="AK205" s="364"/>
      <c r="AL205" s="358"/>
      <c r="AM205" s="359" t="str">
        <f t="shared" si="35"/>
        <v/>
      </c>
      <c r="AN205" s="360" t="s">
        <v>506</v>
      </c>
      <c r="AO205" s="360">
        <f t="shared" si="36"/>
        <v>0</v>
      </c>
      <c r="AP205" s="360">
        <f t="shared" si="37"/>
        <v>0</v>
      </c>
      <c r="AQ205" s="360">
        <f t="shared" si="38"/>
        <v>0</v>
      </c>
      <c r="AR205" s="361">
        <f t="shared" si="39"/>
        <v>0</v>
      </c>
      <c r="BU205" s="135"/>
      <c r="BV205" s="135"/>
      <c r="BW205" s="112"/>
      <c r="BX205" s="135"/>
      <c r="BY205" s="135"/>
      <c r="BZ205" s="135"/>
    </row>
    <row r="206" spans="22:78" x14ac:dyDescent="0.25">
      <c r="V206" s="362"/>
      <c r="W206" s="128"/>
      <c r="X206" s="363"/>
      <c r="Y206" s="364"/>
      <c r="Z206" s="358"/>
      <c r="AA206" s="359" t="str">
        <f t="shared" si="30"/>
        <v/>
      </c>
      <c r="AB206" s="360" t="s">
        <v>506</v>
      </c>
      <c r="AC206" s="360">
        <f t="shared" si="31"/>
        <v>0</v>
      </c>
      <c r="AD206" s="360">
        <f t="shared" si="32"/>
        <v>0</v>
      </c>
      <c r="AE206" s="360">
        <f t="shared" si="33"/>
        <v>0</v>
      </c>
      <c r="AF206" s="361">
        <f t="shared" si="34"/>
        <v>0</v>
      </c>
      <c r="AG206" s="133"/>
      <c r="AH206" s="362"/>
      <c r="AI206" s="128"/>
      <c r="AJ206" s="363"/>
      <c r="AK206" s="364"/>
      <c r="AL206" s="358"/>
      <c r="AM206" s="359" t="str">
        <f t="shared" si="35"/>
        <v/>
      </c>
      <c r="AN206" s="360" t="s">
        <v>506</v>
      </c>
      <c r="AO206" s="360">
        <f t="shared" si="36"/>
        <v>0</v>
      </c>
      <c r="AP206" s="360">
        <f t="shared" si="37"/>
        <v>0</v>
      </c>
      <c r="AQ206" s="360">
        <f t="shared" si="38"/>
        <v>0</v>
      </c>
      <c r="AR206" s="361">
        <f t="shared" si="39"/>
        <v>0</v>
      </c>
      <c r="BU206" s="135"/>
      <c r="BV206" s="135"/>
      <c r="BW206" s="112"/>
      <c r="BX206" s="135"/>
      <c r="BY206" s="135"/>
      <c r="BZ206" s="135"/>
    </row>
    <row r="207" spans="22:78" x14ac:dyDescent="0.25">
      <c r="V207" s="362"/>
      <c r="W207" s="128"/>
      <c r="X207" s="363"/>
      <c r="Y207" s="364"/>
      <c r="Z207" s="358"/>
      <c r="AA207" s="359" t="str">
        <f t="shared" si="30"/>
        <v/>
      </c>
      <c r="AB207" s="360" t="s">
        <v>506</v>
      </c>
      <c r="AC207" s="360">
        <f t="shared" si="31"/>
        <v>0</v>
      </c>
      <c r="AD207" s="360">
        <f t="shared" si="32"/>
        <v>0</v>
      </c>
      <c r="AE207" s="360">
        <f t="shared" si="33"/>
        <v>0</v>
      </c>
      <c r="AF207" s="361">
        <f t="shared" si="34"/>
        <v>0</v>
      </c>
      <c r="AG207" s="133"/>
      <c r="AH207" s="362"/>
      <c r="AI207" s="128"/>
      <c r="AJ207" s="363"/>
      <c r="AK207" s="364"/>
      <c r="AL207" s="358"/>
      <c r="AM207" s="359" t="str">
        <f t="shared" si="35"/>
        <v/>
      </c>
      <c r="AN207" s="360" t="s">
        <v>506</v>
      </c>
      <c r="AO207" s="360">
        <f t="shared" si="36"/>
        <v>0</v>
      </c>
      <c r="AP207" s="360">
        <f t="shared" si="37"/>
        <v>0</v>
      </c>
      <c r="AQ207" s="360">
        <f t="shared" si="38"/>
        <v>0</v>
      </c>
      <c r="AR207" s="361">
        <f t="shared" si="39"/>
        <v>0</v>
      </c>
      <c r="BU207" s="135"/>
      <c r="BV207" s="135"/>
      <c r="BW207" s="112"/>
      <c r="BX207" s="135"/>
      <c r="BY207" s="135"/>
      <c r="BZ207" s="135"/>
    </row>
    <row r="208" spans="22:78" x14ac:dyDescent="0.25">
      <c r="V208" s="362"/>
      <c r="W208" s="128"/>
      <c r="X208" s="363"/>
      <c r="Y208" s="364"/>
      <c r="Z208" s="358"/>
      <c r="AA208" s="359" t="str">
        <f t="shared" si="30"/>
        <v/>
      </c>
      <c r="AB208" s="360" t="s">
        <v>506</v>
      </c>
      <c r="AC208" s="360">
        <f t="shared" si="31"/>
        <v>0</v>
      </c>
      <c r="AD208" s="360">
        <f t="shared" si="32"/>
        <v>0</v>
      </c>
      <c r="AE208" s="360">
        <f t="shared" si="33"/>
        <v>0</v>
      </c>
      <c r="AF208" s="361">
        <f t="shared" si="34"/>
        <v>0</v>
      </c>
      <c r="AG208" s="133"/>
      <c r="AH208" s="362"/>
      <c r="AI208" s="128"/>
      <c r="AJ208" s="363"/>
      <c r="AK208" s="364"/>
      <c r="AL208" s="358"/>
      <c r="AM208" s="359" t="str">
        <f t="shared" si="35"/>
        <v/>
      </c>
      <c r="AN208" s="360" t="s">
        <v>506</v>
      </c>
      <c r="AO208" s="360">
        <f t="shared" si="36"/>
        <v>0</v>
      </c>
      <c r="AP208" s="360">
        <f t="shared" si="37"/>
        <v>0</v>
      </c>
      <c r="AQ208" s="360">
        <f t="shared" si="38"/>
        <v>0</v>
      </c>
      <c r="AR208" s="361">
        <f t="shared" si="39"/>
        <v>0</v>
      </c>
      <c r="BU208" s="135"/>
      <c r="BV208" s="135"/>
      <c r="BW208" s="112"/>
      <c r="BX208" s="135"/>
      <c r="BY208" s="135"/>
      <c r="BZ208" s="135"/>
    </row>
    <row r="209" spans="22:78" x14ac:dyDescent="0.25">
      <c r="V209" s="362"/>
      <c r="W209" s="128"/>
      <c r="X209" s="363"/>
      <c r="Y209" s="364"/>
      <c r="Z209" s="358"/>
      <c r="AA209" s="359" t="str">
        <f t="shared" si="30"/>
        <v/>
      </c>
      <c r="AB209" s="360" t="s">
        <v>506</v>
      </c>
      <c r="AC209" s="360">
        <f t="shared" si="31"/>
        <v>0</v>
      </c>
      <c r="AD209" s="360">
        <f t="shared" si="32"/>
        <v>0</v>
      </c>
      <c r="AE209" s="360">
        <f t="shared" si="33"/>
        <v>0</v>
      </c>
      <c r="AF209" s="361">
        <f t="shared" si="34"/>
        <v>0</v>
      </c>
      <c r="AG209" s="133"/>
      <c r="AH209" s="362"/>
      <c r="AI209" s="128"/>
      <c r="AJ209" s="363"/>
      <c r="AK209" s="364"/>
      <c r="AL209" s="358"/>
      <c r="AM209" s="359" t="str">
        <f t="shared" si="35"/>
        <v/>
      </c>
      <c r="AN209" s="360" t="s">
        <v>506</v>
      </c>
      <c r="AO209" s="360">
        <f t="shared" si="36"/>
        <v>0</v>
      </c>
      <c r="AP209" s="360">
        <f t="shared" si="37"/>
        <v>0</v>
      </c>
      <c r="AQ209" s="360">
        <f t="shared" si="38"/>
        <v>0</v>
      </c>
      <c r="AR209" s="361">
        <f t="shared" si="39"/>
        <v>0</v>
      </c>
      <c r="BU209" s="135"/>
      <c r="BV209" s="135"/>
      <c r="BW209" s="112"/>
      <c r="BX209" s="135"/>
      <c r="BY209" s="135"/>
      <c r="BZ209" s="135"/>
    </row>
    <row r="210" spans="22:78" x14ac:dyDescent="0.25">
      <c r="V210" s="362"/>
      <c r="W210" s="128"/>
      <c r="X210" s="363"/>
      <c r="Y210" s="364"/>
      <c r="Z210" s="358"/>
      <c r="AA210" s="359" t="str">
        <f t="shared" si="30"/>
        <v/>
      </c>
      <c r="AB210" s="360" t="s">
        <v>506</v>
      </c>
      <c r="AC210" s="360">
        <f t="shared" si="31"/>
        <v>0</v>
      </c>
      <c r="AD210" s="360">
        <f t="shared" si="32"/>
        <v>0</v>
      </c>
      <c r="AE210" s="360">
        <f t="shared" si="33"/>
        <v>0</v>
      </c>
      <c r="AF210" s="361">
        <f t="shared" si="34"/>
        <v>0</v>
      </c>
      <c r="AG210" s="133"/>
      <c r="AH210" s="362"/>
      <c r="AI210" s="128"/>
      <c r="AJ210" s="363"/>
      <c r="AK210" s="364"/>
      <c r="AL210" s="358"/>
      <c r="AM210" s="359" t="str">
        <f t="shared" si="35"/>
        <v/>
      </c>
      <c r="AN210" s="360" t="s">
        <v>506</v>
      </c>
      <c r="AO210" s="360">
        <f t="shared" si="36"/>
        <v>0</v>
      </c>
      <c r="AP210" s="360">
        <f t="shared" si="37"/>
        <v>0</v>
      </c>
      <c r="AQ210" s="360">
        <f t="shared" si="38"/>
        <v>0</v>
      </c>
      <c r="AR210" s="361">
        <f t="shared" si="39"/>
        <v>0</v>
      </c>
      <c r="BU210" s="135"/>
      <c r="BV210" s="135"/>
      <c r="BW210" s="112"/>
      <c r="BX210" s="135"/>
      <c r="BY210" s="135"/>
      <c r="BZ210" s="135"/>
    </row>
    <row r="211" spans="22:78" x14ac:dyDescent="0.25">
      <c r="V211" s="362"/>
      <c r="W211" s="128"/>
      <c r="X211" s="363"/>
      <c r="Y211" s="364"/>
      <c r="Z211" s="358"/>
      <c r="AA211" s="359" t="str">
        <f t="shared" si="30"/>
        <v/>
      </c>
      <c r="AB211" s="360" t="s">
        <v>506</v>
      </c>
      <c r="AC211" s="360">
        <f t="shared" si="31"/>
        <v>0</v>
      </c>
      <c r="AD211" s="360">
        <f t="shared" si="32"/>
        <v>0</v>
      </c>
      <c r="AE211" s="360">
        <f t="shared" si="33"/>
        <v>0</v>
      </c>
      <c r="AF211" s="361">
        <f t="shared" si="34"/>
        <v>0</v>
      </c>
      <c r="AG211" s="133"/>
      <c r="AH211" s="362"/>
      <c r="AI211" s="128"/>
      <c r="AJ211" s="363"/>
      <c r="AK211" s="364"/>
      <c r="AL211" s="358"/>
      <c r="AM211" s="359" t="str">
        <f t="shared" si="35"/>
        <v/>
      </c>
      <c r="AN211" s="360" t="s">
        <v>506</v>
      </c>
      <c r="AO211" s="360">
        <f t="shared" si="36"/>
        <v>0</v>
      </c>
      <c r="AP211" s="360">
        <f t="shared" si="37"/>
        <v>0</v>
      </c>
      <c r="AQ211" s="360">
        <f t="shared" si="38"/>
        <v>0</v>
      </c>
      <c r="AR211" s="361">
        <f t="shared" si="39"/>
        <v>0</v>
      </c>
      <c r="BU211" s="135"/>
      <c r="BV211" s="135"/>
      <c r="BW211" s="112"/>
      <c r="BX211" s="135"/>
      <c r="BY211" s="135"/>
      <c r="BZ211" s="135"/>
    </row>
    <row r="212" spans="22:78" x14ac:dyDescent="0.25">
      <c r="V212" s="362"/>
      <c r="W212" s="128"/>
      <c r="X212" s="363"/>
      <c r="Y212" s="364"/>
      <c r="Z212" s="358"/>
      <c r="AA212" s="359" t="str">
        <f t="shared" si="30"/>
        <v/>
      </c>
      <c r="AB212" s="360" t="s">
        <v>506</v>
      </c>
      <c r="AC212" s="360">
        <f t="shared" si="31"/>
        <v>0</v>
      </c>
      <c r="AD212" s="360">
        <f t="shared" si="32"/>
        <v>0</v>
      </c>
      <c r="AE212" s="360">
        <f t="shared" si="33"/>
        <v>0</v>
      </c>
      <c r="AF212" s="361">
        <f t="shared" si="34"/>
        <v>0</v>
      </c>
      <c r="AG212" s="133"/>
      <c r="AH212" s="362"/>
      <c r="AI212" s="128"/>
      <c r="AJ212" s="363"/>
      <c r="AK212" s="364"/>
      <c r="AL212" s="358"/>
      <c r="AM212" s="359" t="str">
        <f t="shared" si="35"/>
        <v/>
      </c>
      <c r="AN212" s="360" t="s">
        <v>506</v>
      </c>
      <c r="AO212" s="360">
        <f t="shared" si="36"/>
        <v>0</v>
      </c>
      <c r="AP212" s="360">
        <f t="shared" si="37"/>
        <v>0</v>
      </c>
      <c r="AQ212" s="360">
        <f t="shared" si="38"/>
        <v>0</v>
      </c>
      <c r="AR212" s="361">
        <f t="shared" si="39"/>
        <v>0</v>
      </c>
      <c r="BU212" s="135"/>
      <c r="BV212" s="135"/>
      <c r="BW212" s="112"/>
      <c r="BX212" s="135"/>
      <c r="BY212" s="135"/>
      <c r="BZ212" s="135"/>
    </row>
    <row r="213" spans="22:78" x14ac:dyDescent="0.25">
      <c r="V213" s="362"/>
      <c r="W213" s="128"/>
      <c r="X213" s="363"/>
      <c r="Y213" s="364"/>
      <c r="Z213" s="358"/>
      <c r="AA213" s="359" t="str">
        <f t="shared" si="30"/>
        <v/>
      </c>
      <c r="AB213" s="360" t="s">
        <v>506</v>
      </c>
      <c r="AC213" s="360">
        <f t="shared" si="31"/>
        <v>0</v>
      </c>
      <c r="AD213" s="360">
        <f t="shared" si="32"/>
        <v>0</v>
      </c>
      <c r="AE213" s="360">
        <f t="shared" si="33"/>
        <v>0</v>
      </c>
      <c r="AF213" s="361">
        <f t="shared" si="34"/>
        <v>0</v>
      </c>
      <c r="AG213" s="133"/>
      <c r="AH213" s="362"/>
      <c r="AI213" s="128"/>
      <c r="AJ213" s="363"/>
      <c r="AK213" s="364"/>
      <c r="AL213" s="358"/>
      <c r="AM213" s="359" t="str">
        <f t="shared" si="35"/>
        <v/>
      </c>
      <c r="AN213" s="360" t="s">
        <v>506</v>
      </c>
      <c r="AO213" s="360">
        <f t="shared" si="36"/>
        <v>0</v>
      </c>
      <c r="AP213" s="360">
        <f t="shared" si="37"/>
        <v>0</v>
      </c>
      <c r="AQ213" s="360">
        <f t="shared" si="38"/>
        <v>0</v>
      </c>
      <c r="AR213" s="361">
        <f t="shared" si="39"/>
        <v>0</v>
      </c>
      <c r="BU213" s="135"/>
      <c r="BV213" s="135"/>
      <c r="BW213" s="112"/>
      <c r="BX213" s="135"/>
      <c r="BY213" s="135"/>
      <c r="BZ213" s="135"/>
    </row>
    <row r="214" spans="22:78" x14ac:dyDescent="0.25">
      <c r="V214" s="362"/>
      <c r="W214" s="128"/>
      <c r="X214" s="363"/>
      <c r="Y214" s="364"/>
      <c r="Z214" s="358"/>
      <c r="AA214" s="359" t="str">
        <f t="shared" si="30"/>
        <v/>
      </c>
      <c r="AB214" s="360" t="s">
        <v>506</v>
      </c>
      <c r="AC214" s="360">
        <f t="shared" si="31"/>
        <v>0</v>
      </c>
      <c r="AD214" s="360">
        <f t="shared" si="32"/>
        <v>0</v>
      </c>
      <c r="AE214" s="360">
        <f t="shared" si="33"/>
        <v>0</v>
      </c>
      <c r="AF214" s="361">
        <f t="shared" si="34"/>
        <v>0</v>
      </c>
      <c r="AG214" s="133"/>
      <c r="AH214" s="362"/>
      <c r="AI214" s="128"/>
      <c r="AJ214" s="363"/>
      <c r="AK214" s="364"/>
      <c r="AL214" s="358"/>
      <c r="AM214" s="359" t="str">
        <f t="shared" si="35"/>
        <v/>
      </c>
      <c r="AN214" s="360" t="s">
        <v>506</v>
      </c>
      <c r="AO214" s="360">
        <f t="shared" si="36"/>
        <v>0</v>
      </c>
      <c r="AP214" s="360">
        <f t="shared" si="37"/>
        <v>0</v>
      </c>
      <c r="AQ214" s="360">
        <f t="shared" si="38"/>
        <v>0</v>
      </c>
      <c r="AR214" s="361">
        <f t="shared" si="39"/>
        <v>0</v>
      </c>
      <c r="BU214" s="135"/>
      <c r="BV214" s="135"/>
      <c r="BW214" s="112"/>
      <c r="BX214" s="135"/>
      <c r="BY214" s="135"/>
      <c r="BZ214" s="135"/>
    </row>
    <row r="215" spans="22:78" x14ac:dyDescent="0.25">
      <c r="V215" s="362"/>
      <c r="W215" s="128"/>
      <c r="X215" s="363"/>
      <c r="Y215" s="364"/>
      <c r="Z215" s="358"/>
      <c r="AA215" s="359" t="str">
        <f t="shared" si="30"/>
        <v/>
      </c>
      <c r="AB215" s="360" t="s">
        <v>506</v>
      </c>
      <c r="AC215" s="360">
        <f t="shared" si="31"/>
        <v>0</v>
      </c>
      <c r="AD215" s="360">
        <f t="shared" si="32"/>
        <v>0</v>
      </c>
      <c r="AE215" s="360">
        <f t="shared" si="33"/>
        <v>0</v>
      </c>
      <c r="AF215" s="361">
        <f t="shared" si="34"/>
        <v>0</v>
      </c>
      <c r="AG215" s="133"/>
      <c r="AH215" s="362"/>
      <c r="AI215" s="128"/>
      <c r="AJ215" s="363"/>
      <c r="AK215" s="364"/>
      <c r="AL215" s="358"/>
      <c r="AM215" s="359" t="str">
        <f t="shared" si="35"/>
        <v/>
      </c>
      <c r="AN215" s="360" t="s">
        <v>506</v>
      </c>
      <c r="AO215" s="360">
        <f t="shared" si="36"/>
        <v>0</v>
      </c>
      <c r="AP215" s="360">
        <f t="shared" si="37"/>
        <v>0</v>
      </c>
      <c r="AQ215" s="360">
        <f t="shared" si="38"/>
        <v>0</v>
      </c>
      <c r="AR215" s="361">
        <f t="shared" si="39"/>
        <v>0</v>
      </c>
      <c r="BU215" s="135"/>
      <c r="BV215" s="135"/>
      <c r="BW215" s="112"/>
      <c r="BX215" s="135"/>
      <c r="BY215" s="135"/>
      <c r="BZ215" s="135"/>
    </row>
    <row r="216" spans="22:78" x14ac:dyDescent="0.25">
      <c r="V216" s="362"/>
      <c r="W216" s="128"/>
      <c r="X216" s="363"/>
      <c r="Y216" s="364"/>
      <c r="Z216" s="358"/>
      <c r="AA216" s="359" t="str">
        <f t="shared" si="30"/>
        <v/>
      </c>
      <c r="AB216" s="360" t="s">
        <v>506</v>
      </c>
      <c r="AC216" s="360">
        <f t="shared" si="31"/>
        <v>0</v>
      </c>
      <c r="AD216" s="360">
        <f t="shared" si="32"/>
        <v>0</v>
      </c>
      <c r="AE216" s="360">
        <f t="shared" si="33"/>
        <v>0</v>
      </c>
      <c r="AF216" s="361">
        <f t="shared" si="34"/>
        <v>0</v>
      </c>
      <c r="AG216" s="133"/>
      <c r="AH216" s="362"/>
      <c r="AI216" s="128"/>
      <c r="AJ216" s="363"/>
      <c r="AK216" s="364"/>
      <c r="AL216" s="358"/>
      <c r="AM216" s="359" t="str">
        <f t="shared" si="35"/>
        <v/>
      </c>
      <c r="AN216" s="360" t="s">
        <v>506</v>
      </c>
      <c r="AO216" s="360">
        <f t="shared" si="36"/>
        <v>0</v>
      </c>
      <c r="AP216" s="360">
        <f t="shared" si="37"/>
        <v>0</v>
      </c>
      <c r="AQ216" s="360">
        <f t="shared" si="38"/>
        <v>0</v>
      </c>
      <c r="AR216" s="361">
        <f t="shared" si="39"/>
        <v>0</v>
      </c>
      <c r="BU216" s="135"/>
      <c r="BV216" s="135"/>
      <c r="BW216" s="112"/>
      <c r="BX216" s="135"/>
      <c r="BY216" s="135"/>
      <c r="BZ216" s="135"/>
    </row>
    <row r="217" spans="22:78" x14ac:dyDescent="0.25">
      <c r="V217" s="362"/>
      <c r="W217" s="128"/>
      <c r="X217" s="363"/>
      <c r="Y217" s="364"/>
      <c r="Z217" s="358"/>
      <c r="AA217" s="359" t="str">
        <f t="shared" si="30"/>
        <v/>
      </c>
      <c r="AB217" s="360" t="s">
        <v>506</v>
      </c>
      <c r="AC217" s="360">
        <f t="shared" si="31"/>
        <v>0</v>
      </c>
      <c r="AD217" s="360">
        <f t="shared" si="32"/>
        <v>0</v>
      </c>
      <c r="AE217" s="360">
        <f t="shared" si="33"/>
        <v>0</v>
      </c>
      <c r="AF217" s="361">
        <f t="shared" si="34"/>
        <v>0</v>
      </c>
      <c r="AG217" s="133"/>
      <c r="AH217" s="362"/>
      <c r="AI217" s="128"/>
      <c r="AJ217" s="363"/>
      <c r="AK217" s="364"/>
      <c r="AL217" s="358"/>
      <c r="AM217" s="359" t="str">
        <f t="shared" si="35"/>
        <v/>
      </c>
      <c r="AN217" s="360" t="s">
        <v>506</v>
      </c>
      <c r="AO217" s="360">
        <f t="shared" si="36"/>
        <v>0</v>
      </c>
      <c r="AP217" s="360">
        <f t="shared" si="37"/>
        <v>0</v>
      </c>
      <c r="AQ217" s="360">
        <f t="shared" si="38"/>
        <v>0</v>
      </c>
      <c r="AR217" s="361">
        <f t="shared" si="39"/>
        <v>0</v>
      </c>
      <c r="BU217" s="135"/>
      <c r="BV217" s="135"/>
      <c r="BW217" s="112"/>
      <c r="BX217" s="135"/>
      <c r="BY217" s="135"/>
      <c r="BZ217" s="135"/>
    </row>
    <row r="218" spans="22:78" x14ac:dyDescent="0.25">
      <c r="V218" s="362"/>
      <c r="W218" s="128"/>
      <c r="X218" s="363"/>
      <c r="Y218" s="364"/>
      <c r="Z218" s="358"/>
      <c r="AA218" s="359" t="str">
        <f t="shared" si="30"/>
        <v/>
      </c>
      <c r="AB218" s="360" t="s">
        <v>506</v>
      </c>
      <c r="AC218" s="360">
        <f t="shared" si="31"/>
        <v>0</v>
      </c>
      <c r="AD218" s="360">
        <f t="shared" si="32"/>
        <v>0</v>
      </c>
      <c r="AE218" s="360">
        <f t="shared" si="33"/>
        <v>0</v>
      </c>
      <c r="AF218" s="361">
        <f t="shared" si="34"/>
        <v>0</v>
      </c>
      <c r="AG218" s="133"/>
      <c r="AH218" s="362"/>
      <c r="AI218" s="128"/>
      <c r="AJ218" s="363"/>
      <c r="AK218" s="364"/>
      <c r="AL218" s="358"/>
      <c r="AM218" s="359" t="str">
        <f t="shared" si="35"/>
        <v/>
      </c>
      <c r="AN218" s="360" t="s">
        <v>506</v>
      </c>
      <c r="AO218" s="360">
        <f t="shared" si="36"/>
        <v>0</v>
      </c>
      <c r="AP218" s="360">
        <f t="shared" si="37"/>
        <v>0</v>
      </c>
      <c r="AQ218" s="360">
        <f t="shared" si="38"/>
        <v>0</v>
      </c>
      <c r="AR218" s="361">
        <f t="shared" si="39"/>
        <v>0</v>
      </c>
      <c r="BU218" s="135"/>
      <c r="BV218" s="135"/>
      <c r="BW218" s="112"/>
      <c r="BX218" s="135"/>
      <c r="BY218" s="135"/>
      <c r="BZ218" s="135"/>
    </row>
    <row r="219" spans="22:78" x14ac:dyDescent="0.25">
      <c r="V219" s="362"/>
      <c r="W219" s="128"/>
      <c r="X219" s="363"/>
      <c r="Y219" s="364"/>
      <c r="Z219" s="358"/>
      <c r="AA219" s="359" t="str">
        <f t="shared" si="30"/>
        <v/>
      </c>
      <c r="AB219" s="360" t="s">
        <v>506</v>
      </c>
      <c r="AC219" s="360">
        <f t="shared" si="31"/>
        <v>0</v>
      </c>
      <c r="AD219" s="360">
        <f t="shared" si="32"/>
        <v>0</v>
      </c>
      <c r="AE219" s="360">
        <f t="shared" si="33"/>
        <v>0</v>
      </c>
      <c r="AF219" s="361">
        <f t="shared" si="34"/>
        <v>0</v>
      </c>
      <c r="AG219" s="133"/>
      <c r="AH219" s="362"/>
      <c r="AI219" s="128"/>
      <c r="AJ219" s="363"/>
      <c r="AK219" s="364"/>
      <c r="AL219" s="358"/>
      <c r="AM219" s="359" t="str">
        <f t="shared" si="35"/>
        <v/>
      </c>
      <c r="AN219" s="360" t="s">
        <v>506</v>
      </c>
      <c r="AO219" s="360">
        <f t="shared" si="36"/>
        <v>0</v>
      </c>
      <c r="AP219" s="360">
        <f t="shared" si="37"/>
        <v>0</v>
      </c>
      <c r="AQ219" s="360">
        <f t="shared" si="38"/>
        <v>0</v>
      </c>
      <c r="AR219" s="361">
        <f t="shared" si="39"/>
        <v>0</v>
      </c>
      <c r="BU219" s="135"/>
      <c r="BV219" s="135"/>
      <c r="BW219" s="112"/>
      <c r="BX219" s="135"/>
      <c r="BY219" s="135"/>
      <c r="BZ219" s="135"/>
    </row>
    <row r="220" spans="22:78" x14ac:dyDescent="0.25">
      <c r="V220" s="362"/>
      <c r="W220" s="128"/>
      <c r="X220" s="363"/>
      <c r="Y220" s="364"/>
      <c r="Z220" s="358"/>
      <c r="AA220" s="359" t="str">
        <f t="shared" si="30"/>
        <v/>
      </c>
      <c r="AB220" s="360" t="s">
        <v>506</v>
      </c>
      <c r="AC220" s="360">
        <f t="shared" si="31"/>
        <v>0</v>
      </c>
      <c r="AD220" s="360">
        <f t="shared" si="32"/>
        <v>0</v>
      </c>
      <c r="AE220" s="360">
        <f t="shared" si="33"/>
        <v>0</v>
      </c>
      <c r="AF220" s="361">
        <f t="shared" si="34"/>
        <v>0</v>
      </c>
      <c r="AG220" s="133"/>
      <c r="AH220" s="362"/>
      <c r="AI220" s="128"/>
      <c r="AJ220" s="363"/>
      <c r="AK220" s="364"/>
      <c r="AL220" s="358"/>
      <c r="AM220" s="359" t="str">
        <f t="shared" si="35"/>
        <v/>
      </c>
      <c r="AN220" s="360" t="s">
        <v>506</v>
      </c>
      <c r="AO220" s="360">
        <f t="shared" si="36"/>
        <v>0</v>
      </c>
      <c r="AP220" s="360">
        <f t="shared" si="37"/>
        <v>0</v>
      </c>
      <c r="AQ220" s="360">
        <f t="shared" si="38"/>
        <v>0</v>
      </c>
      <c r="AR220" s="361">
        <f t="shared" si="39"/>
        <v>0</v>
      </c>
      <c r="BU220" s="135"/>
      <c r="BV220" s="135"/>
      <c r="BW220" s="112"/>
      <c r="BX220" s="135"/>
      <c r="BY220" s="135"/>
      <c r="BZ220" s="135"/>
    </row>
    <row r="221" spans="22:78" x14ac:dyDescent="0.25">
      <c r="V221" s="362"/>
      <c r="W221" s="128"/>
      <c r="X221" s="363"/>
      <c r="Y221" s="364"/>
      <c r="Z221" s="358"/>
      <c r="AA221" s="359" t="str">
        <f t="shared" si="30"/>
        <v/>
      </c>
      <c r="AB221" s="360" t="s">
        <v>506</v>
      </c>
      <c r="AC221" s="360">
        <f t="shared" si="31"/>
        <v>0</v>
      </c>
      <c r="AD221" s="360">
        <f t="shared" si="32"/>
        <v>0</v>
      </c>
      <c r="AE221" s="360">
        <f t="shared" si="33"/>
        <v>0</v>
      </c>
      <c r="AF221" s="361">
        <f t="shared" si="34"/>
        <v>0</v>
      </c>
      <c r="AG221" s="133"/>
      <c r="AH221" s="362"/>
      <c r="AI221" s="128"/>
      <c r="AJ221" s="363"/>
      <c r="AK221" s="364"/>
      <c r="AL221" s="358"/>
      <c r="AM221" s="359" t="str">
        <f t="shared" si="35"/>
        <v/>
      </c>
      <c r="AN221" s="360" t="s">
        <v>506</v>
      </c>
      <c r="AO221" s="360">
        <f t="shared" si="36"/>
        <v>0</v>
      </c>
      <c r="AP221" s="360">
        <f t="shared" si="37"/>
        <v>0</v>
      </c>
      <c r="AQ221" s="360">
        <f t="shared" si="38"/>
        <v>0</v>
      </c>
      <c r="AR221" s="361">
        <f t="shared" si="39"/>
        <v>0</v>
      </c>
      <c r="BU221" s="135"/>
      <c r="BV221" s="135"/>
      <c r="BW221" s="112"/>
      <c r="BX221" s="135"/>
      <c r="BY221" s="135"/>
      <c r="BZ221" s="135"/>
    </row>
    <row r="222" spans="22:78" x14ac:dyDescent="0.25">
      <c r="V222" s="362"/>
      <c r="W222" s="128"/>
      <c r="X222" s="363"/>
      <c r="Y222" s="364"/>
      <c r="Z222" s="358"/>
      <c r="AA222" s="359" t="str">
        <f t="shared" si="30"/>
        <v/>
      </c>
      <c r="AB222" s="360" t="s">
        <v>506</v>
      </c>
      <c r="AC222" s="360">
        <f t="shared" si="31"/>
        <v>0</v>
      </c>
      <c r="AD222" s="360">
        <f t="shared" si="32"/>
        <v>0</v>
      </c>
      <c r="AE222" s="360">
        <f t="shared" si="33"/>
        <v>0</v>
      </c>
      <c r="AF222" s="361">
        <f t="shared" si="34"/>
        <v>0</v>
      </c>
      <c r="AG222" s="133"/>
      <c r="AH222" s="362"/>
      <c r="AI222" s="128"/>
      <c r="AJ222" s="363"/>
      <c r="AK222" s="364"/>
      <c r="AL222" s="358"/>
      <c r="AM222" s="359" t="str">
        <f t="shared" si="35"/>
        <v/>
      </c>
      <c r="AN222" s="360" t="s">
        <v>506</v>
      </c>
      <c r="AO222" s="360">
        <f t="shared" si="36"/>
        <v>0</v>
      </c>
      <c r="AP222" s="360">
        <f t="shared" si="37"/>
        <v>0</v>
      </c>
      <c r="AQ222" s="360">
        <f t="shared" si="38"/>
        <v>0</v>
      </c>
      <c r="AR222" s="361">
        <f t="shared" si="39"/>
        <v>0</v>
      </c>
      <c r="BU222" s="135"/>
      <c r="BV222" s="135"/>
      <c r="BW222" s="112"/>
      <c r="BX222" s="135"/>
      <c r="BY222" s="135"/>
      <c r="BZ222" s="135"/>
    </row>
    <row r="223" spans="22:78" x14ac:dyDescent="0.25">
      <c r="V223" s="362"/>
      <c r="W223" s="128"/>
      <c r="X223" s="363"/>
      <c r="Y223" s="364"/>
      <c r="Z223" s="358"/>
      <c r="AA223" s="359" t="str">
        <f t="shared" si="30"/>
        <v/>
      </c>
      <c r="AB223" s="360" t="s">
        <v>506</v>
      </c>
      <c r="AC223" s="360">
        <f t="shared" si="31"/>
        <v>0</v>
      </c>
      <c r="AD223" s="360">
        <f t="shared" si="32"/>
        <v>0</v>
      </c>
      <c r="AE223" s="360">
        <f t="shared" si="33"/>
        <v>0</v>
      </c>
      <c r="AF223" s="361">
        <f t="shared" si="34"/>
        <v>0</v>
      </c>
      <c r="AG223" s="133"/>
      <c r="AH223" s="362"/>
      <c r="AI223" s="128"/>
      <c r="AJ223" s="363"/>
      <c r="AK223" s="364"/>
      <c r="AL223" s="358"/>
      <c r="AM223" s="359" t="str">
        <f t="shared" si="35"/>
        <v/>
      </c>
      <c r="AN223" s="360" t="s">
        <v>506</v>
      </c>
      <c r="AO223" s="360">
        <f t="shared" si="36"/>
        <v>0</v>
      </c>
      <c r="AP223" s="360">
        <f t="shared" si="37"/>
        <v>0</v>
      </c>
      <c r="AQ223" s="360">
        <f t="shared" si="38"/>
        <v>0</v>
      </c>
      <c r="AR223" s="361">
        <f t="shared" si="39"/>
        <v>0</v>
      </c>
      <c r="BU223" s="135"/>
      <c r="BV223" s="135"/>
      <c r="BW223" s="112"/>
      <c r="BX223" s="135"/>
      <c r="BY223" s="135"/>
      <c r="BZ223" s="135"/>
    </row>
    <row r="224" spans="22:78" x14ac:dyDescent="0.25">
      <c r="V224" s="362"/>
      <c r="W224" s="128"/>
      <c r="X224" s="363"/>
      <c r="Y224" s="364"/>
      <c r="Z224" s="358"/>
      <c r="AA224" s="359" t="str">
        <f t="shared" si="30"/>
        <v/>
      </c>
      <c r="AB224" s="360" t="s">
        <v>506</v>
      </c>
      <c r="AC224" s="360">
        <f t="shared" si="31"/>
        <v>0</v>
      </c>
      <c r="AD224" s="360">
        <f t="shared" si="32"/>
        <v>0</v>
      </c>
      <c r="AE224" s="360">
        <f t="shared" si="33"/>
        <v>0</v>
      </c>
      <c r="AF224" s="361">
        <f t="shared" si="34"/>
        <v>0</v>
      </c>
      <c r="AG224" s="133"/>
      <c r="AH224" s="362"/>
      <c r="AI224" s="128"/>
      <c r="AJ224" s="363"/>
      <c r="AK224" s="364"/>
      <c r="AL224" s="358"/>
      <c r="AM224" s="359" t="str">
        <f t="shared" si="35"/>
        <v/>
      </c>
      <c r="AN224" s="360" t="s">
        <v>506</v>
      </c>
      <c r="AO224" s="360">
        <f t="shared" si="36"/>
        <v>0</v>
      </c>
      <c r="AP224" s="360">
        <f t="shared" si="37"/>
        <v>0</v>
      </c>
      <c r="AQ224" s="360">
        <f t="shared" si="38"/>
        <v>0</v>
      </c>
      <c r="AR224" s="361">
        <f t="shared" si="39"/>
        <v>0</v>
      </c>
      <c r="BU224" s="135"/>
      <c r="BV224" s="135"/>
      <c r="BW224" s="112"/>
      <c r="BX224" s="135"/>
      <c r="BY224" s="135"/>
      <c r="BZ224" s="135"/>
    </row>
    <row r="225" spans="22:78" x14ac:dyDescent="0.25">
      <c r="V225" s="362"/>
      <c r="W225" s="128"/>
      <c r="X225" s="363"/>
      <c r="Y225" s="364"/>
      <c r="Z225" s="358"/>
      <c r="AA225" s="359" t="str">
        <f t="shared" si="30"/>
        <v/>
      </c>
      <c r="AB225" s="360" t="s">
        <v>506</v>
      </c>
      <c r="AC225" s="360">
        <f t="shared" si="31"/>
        <v>0</v>
      </c>
      <c r="AD225" s="360">
        <f t="shared" si="32"/>
        <v>0</v>
      </c>
      <c r="AE225" s="360">
        <f t="shared" si="33"/>
        <v>0</v>
      </c>
      <c r="AF225" s="361">
        <f t="shared" si="34"/>
        <v>0</v>
      </c>
      <c r="AG225" s="133"/>
      <c r="AH225" s="362"/>
      <c r="AI225" s="128"/>
      <c r="AJ225" s="363"/>
      <c r="AK225" s="364"/>
      <c r="AL225" s="358"/>
      <c r="AM225" s="359" t="str">
        <f t="shared" si="35"/>
        <v/>
      </c>
      <c r="AN225" s="360" t="s">
        <v>506</v>
      </c>
      <c r="AO225" s="360">
        <f t="shared" si="36"/>
        <v>0</v>
      </c>
      <c r="AP225" s="360">
        <f t="shared" si="37"/>
        <v>0</v>
      </c>
      <c r="AQ225" s="360">
        <f t="shared" si="38"/>
        <v>0</v>
      </c>
      <c r="AR225" s="361">
        <f t="shared" si="39"/>
        <v>0</v>
      </c>
      <c r="BU225" s="135"/>
      <c r="BV225" s="135"/>
      <c r="BW225" s="112"/>
      <c r="BX225" s="135"/>
      <c r="BY225" s="135"/>
      <c r="BZ225" s="135"/>
    </row>
    <row r="226" spans="22:78" x14ac:dyDescent="0.25">
      <c r="V226" s="362"/>
      <c r="W226" s="128"/>
      <c r="X226" s="363"/>
      <c r="Y226" s="364"/>
      <c r="Z226" s="358"/>
      <c r="AA226" s="359" t="str">
        <f t="shared" si="30"/>
        <v/>
      </c>
      <c r="AB226" s="360" t="s">
        <v>506</v>
      </c>
      <c r="AC226" s="360">
        <f t="shared" si="31"/>
        <v>0</v>
      </c>
      <c r="AD226" s="360">
        <f t="shared" si="32"/>
        <v>0</v>
      </c>
      <c r="AE226" s="360">
        <f t="shared" si="33"/>
        <v>0</v>
      </c>
      <c r="AF226" s="361">
        <f t="shared" si="34"/>
        <v>0</v>
      </c>
      <c r="AG226" s="133"/>
      <c r="AH226" s="362"/>
      <c r="AI226" s="128"/>
      <c r="AJ226" s="363"/>
      <c r="AK226" s="364"/>
      <c r="AL226" s="358"/>
      <c r="AM226" s="359" t="str">
        <f t="shared" si="35"/>
        <v/>
      </c>
      <c r="AN226" s="360" t="s">
        <v>506</v>
      </c>
      <c r="AO226" s="360">
        <f t="shared" si="36"/>
        <v>0</v>
      </c>
      <c r="AP226" s="360">
        <f t="shared" si="37"/>
        <v>0</v>
      </c>
      <c r="AQ226" s="360">
        <f t="shared" si="38"/>
        <v>0</v>
      </c>
      <c r="AR226" s="361">
        <f t="shared" si="39"/>
        <v>0</v>
      </c>
      <c r="BU226" s="135"/>
      <c r="BV226" s="135"/>
      <c r="BW226" s="112"/>
      <c r="BX226" s="135"/>
      <c r="BY226" s="135"/>
      <c r="BZ226" s="135"/>
    </row>
    <row r="227" spans="22:78" x14ac:dyDescent="0.25">
      <c r="V227" s="362"/>
      <c r="W227" s="128"/>
      <c r="X227" s="363"/>
      <c r="Y227" s="364"/>
      <c r="Z227" s="358"/>
      <c r="AA227" s="359" t="str">
        <f t="shared" si="30"/>
        <v/>
      </c>
      <c r="AB227" s="360" t="s">
        <v>506</v>
      </c>
      <c r="AC227" s="360">
        <f t="shared" si="31"/>
        <v>0</v>
      </c>
      <c r="AD227" s="360">
        <f t="shared" si="32"/>
        <v>0</v>
      </c>
      <c r="AE227" s="360">
        <f t="shared" si="33"/>
        <v>0</v>
      </c>
      <c r="AF227" s="361">
        <f t="shared" si="34"/>
        <v>0</v>
      </c>
      <c r="AG227" s="133"/>
      <c r="AH227" s="362"/>
      <c r="AI227" s="128"/>
      <c r="AJ227" s="363"/>
      <c r="AK227" s="364"/>
      <c r="AL227" s="358"/>
      <c r="AM227" s="359" t="str">
        <f t="shared" si="35"/>
        <v/>
      </c>
      <c r="AN227" s="360" t="s">
        <v>506</v>
      </c>
      <c r="AO227" s="360">
        <f t="shared" si="36"/>
        <v>0</v>
      </c>
      <c r="AP227" s="360">
        <f t="shared" si="37"/>
        <v>0</v>
      </c>
      <c r="AQ227" s="360">
        <f t="shared" si="38"/>
        <v>0</v>
      </c>
      <c r="AR227" s="361">
        <f t="shared" si="39"/>
        <v>0</v>
      </c>
      <c r="BU227" s="135"/>
      <c r="BV227" s="135"/>
      <c r="BW227" s="112"/>
      <c r="BX227" s="135"/>
      <c r="BY227" s="135"/>
      <c r="BZ227" s="135"/>
    </row>
    <row r="228" spans="22:78" x14ac:dyDescent="0.25">
      <c r="V228" s="362"/>
      <c r="W228" s="128"/>
      <c r="X228" s="363"/>
      <c r="Y228" s="364"/>
      <c r="Z228" s="358"/>
      <c r="AA228" s="359" t="str">
        <f t="shared" si="30"/>
        <v/>
      </c>
      <c r="AB228" s="360" t="s">
        <v>506</v>
      </c>
      <c r="AC228" s="360">
        <f t="shared" si="31"/>
        <v>0</v>
      </c>
      <c r="AD228" s="360">
        <f t="shared" si="32"/>
        <v>0</v>
      </c>
      <c r="AE228" s="360">
        <f t="shared" si="33"/>
        <v>0</v>
      </c>
      <c r="AF228" s="361">
        <f t="shared" si="34"/>
        <v>0</v>
      </c>
      <c r="AG228" s="133"/>
      <c r="AH228" s="362"/>
      <c r="AI228" s="128"/>
      <c r="AJ228" s="363"/>
      <c r="AK228" s="364"/>
      <c r="AL228" s="358"/>
      <c r="AM228" s="359" t="str">
        <f t="shared" si="35"/>
        <v/>
      </c>
      <c r="AN228" s="360" t="s">
        <v>506</v>
      </c>
      <c r="AO228" s="360">
        <f t="shared" si="36"/>
        <v>0</v>
      </c>
      <c r="AP228" s="360">
        <f t="shared" si="37"/>
        <v>0</v>
      </c>
      <c r="AQ228" s="360">
        <f t="shared" si="38"/>
        <v>0</v>
      </c>
      <c r="AR228" s="361">
        <f t="shared" si="39"/>
        <v>0</v>
      </c>
      <c r="BU228" s="135"/>
      <c r="BV228" s="135"/>
      <c r="BW228" s="112"/>
      <c r="BX228" s="135"/>
      <c r="BY228" s="135"/>
      <c r="BZ228" s="135"/>
    </row>
    <row r="229" spans="22:78" x14ac:dyDescent="0.25">
      <c r="V229" s="362"/>
      <c r="W229" s="128"/>
      <c r="X229" s="363"/>
      <c r="Y229" s="364"/>
      <c r="Z229" s="358"/>
      <c r="AA229" s="359" t="str">
        <f t="shared" si="30"/>
        <v/>
      </c>
      <c r="AB229" s="360" t="s">
        <v>506</v>
      </c>
      <c r="AC229" s="360">
        <f t="shared" si="31"/>
        <v>0</v>
      </c>
      <c r="AD229" s="360">
        <f t="shared" si="32"/>
        <v>0</v>
      </c>
      <c r="AE229" s="360">
        <f t="shared" si="33"/>
        <v>0</v>
      </c>
      <c r="AF229" s="361">
        <f t="shared" si="34"/>
        <v>0</v>
      </c>
      <c r="AG229" s="133"/>
      <c r="AH229" s="362"/>
      <c r="AI229" s="128"/>
      <c r="AJ229" s="363"/>
      <c r="AK229" s="364"/>
      <c r="AL229" s="358"/>
      <c r="AM229" s="359" t="str">
        <f t="shared" si="35"/>
        <v/>
      </c>
      <c r="AN229" s="360" t="s">
        <v>506</v>
      </c>
      <c r="AO229" s="360">
        <f t="shared" si="36"/>
        <v>0</v>
      </c>
      <c r="AP229" s="360">
        <f t="shared" si="37"/>
        <v>0</v>
      </c>
      <c r="AQ229" s="360">
        <f t="shared" si="38"/>
        <v>0</v>
      </c>
      <c r="AR229" s="361">
        <f t="shared" si="39"/>
        <v>0</v>
      </c>
      <c r="BU229" s="135"/>
      <c r="BV229" s="135"/>
      <c r="BW229" s="112"/>
      <c r="BX229" s="135"/>
      <c r="BY229" s="135"/>
      <c r="BZ229" s="135"/>
    </row>
    <row r="230" spans="22:78" x14ac:dyDescent="0.25">
      <c r="V230" s="362"/>
      <c r="W230" s="128"/>
      <c r="X230" s="363"/>
      <c r="Y230" s="364"/>
      <c r="Z230" s="358"/>
      <c r="AA230" s="359" t="str">
        <f t="shared" si="30"/>
        <v/>
      </c>
      <c r="AB230" s="360" t="s">
        <v>506</v>
      </c>
      <c r="AC230" s="360">
        <f t="shared" si="31"/>
        <v>0</v>
      </c>
      <c r="AD230" s="360">
        <f t="shared" si="32"/>
        <v>0</v>
      </c>
      <c r="AE230" s="360">
        <f t="shared" si="33"/>
        <v>0</v>
      </c>
      <c r="AF230" s="361">
        <f t="shared" si="34"/>
        <v>0</v>
      </c>
      <c r="AG230" s="133"/>
      <c r="AH230" s="362"/>
      <c r="AI230" s="128"/>
      <c r="AJ230" s="363"/>
      <c r="AK230" s="364"/>
      <c r="AL230" s="358"/>
      <c r="AM230" s="359" t="str">
        <f t="shared" si="35"/>
        <v/>
      </c>
      <c r="AN230" s="360" t="s">
        <v>506</v>
      </c>
      <c r="AO230" s="360">
        <f t="shared" si="36"/>
        <v>0</v>
      </c>
      <c r="AP230" s="360">
        <f t="shared" si="37"/>
        <v>0</v>
      </c>
      <c r="AQ230" s="360">
        <f t="shared" si="38"/>
        <v>0</v>
      </c>
      <c r="AR230" s="361">
        <f t="shared" si="39"/>
        <v>0</v>
      </c>
      <c r="BU230" s="135"/>
      <c r="BV230" s="135"/>
      <c r="BW230" s="112"/>
      <c r="BX230" s="135"/>
      <c r="BY230" s="135"/>
      <c r="BZ230" s="135"/>
    </row>
    <row r="231" spans="22:78" x14ac:dyDescent="0.25">
      <c r="V231" s="362"/>
      <c r="W231" s="128"/>
      <c r="X231" s="363"/>
      <c r="Y231" s="364"/>
      <c r="Z231" s="358"/>
      <c r="AA231" s="359" t="str">
        <f t="shared" si="30"/>
        <v/>
      </c>
      <c r="AB231" s="360" t="s">
        <v>506</v>
      </c>
      <c r="AC231" s="360">
        <f t="shared" si="31"/>
        <v>0</v>
      </c>
      <c r="AD231" s="360">
        <f t="shared" si="32"/>
        <v>0</v>
      </c>
      <c r="AE231" s="360">
        <f t="shared" si="33"/>
        <v>0</v>
      </c>
      <c r="AF231" s="361">
        <f t="shared" si="34"/>
        <v>0</v>
      </c>
      <c r="AG231" s="133"/>
      <c r="AH231" s="362"/>
      <c r="AI231" s="128"/>
      <c r="AJ231" s="363"/>
      <c r="AK231" s="364"/>
      <c r="AL231" s="358"/>
      <c r="AM231" s="359" t="str">
        <f t="shared" si="35"/>
        <v/>
      </c>
      <c r="AN231" s="360" t="s">
        <v>506</v>
      </c>
      <c r="AO231" s="360">
        <f t="shared" si="36"/>
        <v>0</v>
      </c>
      <c r="AP231" s="360">
        <f t="shared" si="37"/>
        <v>0</v>
      </c>
      <c r="AQ231" s="360">
        <f t="shared" si="38"/>
        <v>0</v>
      </c>
      <c r="AR231" s="361">
        <f t="shared" si="39"/>
        <v>0</v>
      </c>
      <c r="BU231" s="135"/>
      <c r="BV231" s="135"/>
      <c r="BW231" s="112"/>
      <c r="BX231" s="135"/>
      <c r="BY231" s="135"/>
      <c r="BZ231" s="135"/>
    </row>
    <row r="232" spans="22:78" x14ac:dyDescent="0.25">
      <c r="V232" s="362"/>
      <c r="W232" s="128"/>
      <c r="X232" s="363"/>
      <c r="Y232" s="364"/>
      <c r="Z232" s="358"/>
      <c r="AA232" s="359" t="str">
        <f t="shared" si="30"/>
        <v/>
      </c>
      <c r="AB232" s="360" t="s">
        <v>506</v>
      </c>
      <c r="AC232" s="360">
        <f t="shared" si="31"/>
        <v>0</v>
      </c>
      <c r="AD232" s="360">
        <f t="shared" si="32"/>
        <v>0</v>
      </c>
      <c r="AE232" s="360">
        <f t="shared" si="33"/>
        <v>0</v>
      </c>
      <c r="AF232" s="361">
        <f t="shared" si="34"/>
        <v>0</v>
      </c>
      <c r="AG232" s="133"/>
      <c r="AH232" s="362"/>
      <c r="AI232" s="128"/>
      <c r="AJ232" s="363"/>
      <c r="AK232" s="364"/>
      <c r="AL232" s="358"/>
      <c r="AM232" s="359" t="str">
        <f t="shared" si="35"/>
        <v/>
      </c>
      <c r="AN232" s="360" t="s">
        <v>506</v>
      </c>
      <c r="AO232" s="360">
        <f t="shared" si="36"/>
        <v>0</v>
      </c>
      <c r="AP232" s="360">
        <f t="shared" si="37"/>
        <v>0</v>
      </c>
      <c r="AQ232" s="360">
        <f t="shared" si="38"/>
        <v>0</v>
      </c>
      <c r="AR232" s="361">
        <f t="shared" si="39"/>
        <v>0</v>
      </c>
      <c r="BU232" s="135"/>
      <c r="BV232" s="135"/>
      <c r="BW232" s="112"/>
      <c r="BX232" s="135"/>
      <c r="BY232" s="135"/>
      <c r="BZ232" s="135"/>
    </row>
    <row r="233" spans="22:78" x14ac:dyDescent="0.25">
      <c r="V233" s="362"/>
      <c r="W233" s="128"/>
      <c r="X233" s="363"/>
      <c r="Y233" s="364"/>
      <c r="Z233" s="358"/>
      <c r="AA233" s="359" t="str">
        <f t="shared" si="30"/>
        <v/>
      </c>
      <c r="AB233" s="360" t="s">
        <v>506</v>
      </c>
      <c r="AC233" s="360">
        <f t="shared" si="31"/>
        <v>0</v>
      </c>
      <c r="AD233" s="360">
        <f t="shared" si="32"/>
        <v>0</v>
      </c>
      <c r="AE233" s="360">
        <f t="shared" si="33"/>
        <v>0</v>
      </c>
      <c r="AF233" s="361">
        <f t="shared" si="34"/>
        <v>0</v>
      </c>
      <c r="AG233" s="133"/>
      <c r="AH233" s="362"/>
      <c r="AI233" s="128"/>
      <c r="AJ233" s="363"/>
      <c r="AK233" s="364"/>
      <c r="AL233" s="358"/>
      <c r="AM233" s="359" t="str">
        <f t="shared" si="35"/>
        <v/>
      </c>
      <c r="AN233" s="360" t="s">
        <v>506</v>
      </c>
      <c r="AO233" s="360">
        <f t="shared" si="36"/>
        <v>0</v>
      </c>
      <c r="AP233" s="360">
        <f t="shared" si="37"/>
        <v>0</v>
      </c>
      <c r="AQ233" s="360">
        <f t="shared" si="38"/>
        <v>0</v>
      </c>
      <c r="AR233" s="361">
        <f t="shared" si="39"/>
        <v>0</v>
      </c>
      <c r="BU233" s="135"/>
      <c r="BV233" s="135"/>
      <c r="BW233" s="112"/>
      <c r="BX233" s="135"/>
      <c r="BY233" s="135"/>
      <c r="BZ233" s="135"/>
    </row>
    <row r="234" spans="22:78" x14ac:dyDescent="0.25">
      <c r="V234" s="362"/>
      <c r="W234" s="128"/>
      <c r="X234" s="363"/>
      <c r="Y234" s="364"/>
      <c r="Z234" s="358"/>
      <c r="AA234" s="359" t="str">
        <f t="shared" si="30"/>
        <v/>
      </c>
      <c r="AB234" s="360" t="s">
        <v>506</v>
      </c>
      <c r="AC234" s="360">
        <f t="shared" si="31"/>
        <v>0</v>
      </c>
      <c r="AD234" s="360">
        <f t="shared" si="32"/>
        <v>0</v>
      </c>
      <c r="AE234" s="360">
        <f t="shared" si="33"/>
        <v>0</v>
      </c>
      <c r="AF234" s="361">
        <f t="shared" si="34"/>
        <v>0</v>
      </c>
      <c r="AG234" s="133"/>
      <c r="AH234" s="362"/>
      <c r="AI234" s="128"/>
      <c r="AJ234" s="363"/>
      <c r="AK234" s="364"/>
      <c r="AL234" s="358"/>
      <c r="AM234" s="359" t="str">
        <f t="shared" si="35"/>
        <v/>
      </c>
      <c r="AN234" s="360" t="s">
        <v>506</v>
      </c>
      <c r="AO234" s="360">
        <f t="shared" si="36"/>
        <v>0</v>
      </c>
      <c r="AP234" s="360">
        <f t="shared" si="37"/>
        <v>0</v>
      </c>
      <c r="AQ234" s="360">
        <f t="shared" si="38"/>
        <v>0</v>
      </c>
      <c r="AR234" s="361">
        <f t="shared" si="39"/>
        <v>0</v>
      </c>
      <c r="BU234" s="135"/>
      <c r="BV234" s="135"/>
      <c r="BW234" s="112"/>
      <c r="BX234" s="135"/>
      <c r="BY234" s="135"/>
      <c r="BZ234" s="135"/>
    </row>
    <row r="235" spans="22:78" x14ac:dyDescent="0.25">
      <c r="V235" s="362"/>
      <c r="W235" s="128"/>
      <c r="X235" s="363"/>
      <c r="Y235" s="364"/>
      <c r="Z235" s="358"/>
      <c r="AA235" s="359" t="str">
        <f t="shared" si="30"/>
        <v/>
      </c>
      <c r="AB235" s="360" t="s">
        <v>506</v>
      </c>
      <c r="AC235" s="360">
        <f t="shared" si="31"/>
        <v>0</v>
      </c>
      <c r="AD235" s="360">
        <f t="shared" si="32"/>
        <v>0</v>
      </c>
      <c r="AE235" s="360">
        <f t="shared" si="33"/>
        <v>0</v>
      </c>
      <c r="AF235" s="361">
        <f t="shared" si="34"/>
        <v>0</v>
      </c>
      <c r="AG235" s="133"/>
      <c r="AH235" s="362"/>
      <c r="AI235" s="128"/>
      <c r="AJ235" s="363"/>
      <c r="AK235" s="364"/>
      <c r="AL235" s="358"/>
      <c r="AM235" s="359" t="str">
        <f t="shared" si="35"/>
        <v/>
      </c>
      <c r="AN235" s="360" t="s">
        <v>506</v>
      </c>
      <c r="AO235" s="360">
        <f t="shared" si="36"/>
        <v>0</v>
      </c>
      <c r="AP235" s="360">
        <f t="shared" si="37"/>
        <v>0</v>
      </c>
      <c r="AQ235" s="360">
        <f t="shared" si="38"/>
        <v>0</v>
      </c>
      <c r="AR235" s="361">
        <f t="shared" si="39"/>
        <v>0</v>
      </c>
      <c r="BU235" s="135"/>
      <c r="BV235" s="135"/>
      <c r="BW235" s="112"/>
      <c r="BX235" s="135"/>
      <c r="BY235" s="135"/>
      <c r="BZ235" s="135"/>
    </row>
    <row r="236" spans="22:78" x14ac:dyDescent="0.25">
      <c r="V236" s="362"/>
      <c r="W236" s="128"/>
      <c r="X236" s="363"/>
      <c r="Y236" s="364"/>
      <c r="Z236" s="358"/>
      <c r="AA236" s="359" t="str">
        <f t="shared" si="30"/>
        <v/>
      </c>
      <c r="AB236" s="360" t="s">
        <v>506</v>
      </c>
      <c r="AC236" s="360">
        <f t="shared" si="31"/>
        <v>0</v>
      </c>
      <c r="AD236" s="360">
        <f t="shared" si="32"/>
        <v>0</v>
      </c>
      <c r="AE236" s="360">
        <f t="shared" si="33"/>
        <v>0</v>
      </c>
      <c r="AF236" s="361">
        <f t="shared" si="34"/>
        <v>0</v>
      </c>
      <c r="AG236" s="133"/>
      <c r="AH236" s="362"/>
      <c r="AI236" s="128"/>
      <c r="AJ236" s="363"/>
      <c r="AK236" s="364"/>
      <c r="AL236" s="358"/>
      <c r="AM236" s="359" t="str">
        <f t="shared" si="35"/>
        <v/>
      </c>
      <c r="AN236" s="360" t="s">
        <v>506</v>
      </c>
      <c r="AO236" s="360">
        <f t="shared" si="36"/>
        <v>0</v>
      </c>
      <c r="AP236" s="360">
        <f t="shared" si="37"/>
        <v>0</v>
      </c>
      <c r="AQ236" s="360">
        <f t="shared" si="38"/>
        <v>0</v>
      </c>
      <c r="AR236" s="361">
        <f t="shared" si="39"/>
        <v>0</v>
      </c>
      <c r="BU236" s="135"/>
      <c r="BV236" s="135"/>
      <c r="BW236" s="112"/>
      <c r="BX236" s="135"/>
      <c r="BY236" s="135"/>
      <c r="BZ236" s="135"/>
    </row>
    <row r="237" spans="22:78" x14ac:dyDescent="0.25">
      <c r="V237" s="362"/>
      <c r="W237" s="128"/>
      <c r="X237" s="363"/>
      <c r="Y237" s="364"/>
      <c r="Z237" s="358"/>
      <c r="AA237" s="359" t="str">
        <f t="shared" si="30"/>
        <v/>
      </c>
      <c r="AB237" s="360" t="s">
        <v>506</v>
      </c>
      <c r="AC237" s="360">
        <f t="shared" si="31"/>
        <v>0</v>
      </c>
      <c r="AD237" s="360">
        <f t="shared" si="32"/>
        <v>0</v>
      </c>
      <c r="AE237" s="360">
        <f t="shared" si="33"/>
        <v>0</v>
      </c>
      <c r="AF237" s="361">
        <f t="shared" si="34"/>
        <v>0</v>
      </c>
      <c r="AG237" s="133"/>
      <c r="AH237" s="362"/>
      <c r="AI237" s="128"/>
      <c r="AJ237" s="363"/>
      <c r="AK237" s="364"/>
      <c r="AL237" s="358"/>
      <c r="AM237" s="359" t="str">
        <f t="shared" si="35"/>
        <v/>
      </c>
      <c r="AN237" s="360" t="s">
        <v>506</v>
      </c>
      <c r="AO237" s="360">
        <f t="shared" si="36"/>
        <v>0</v>
      </c>
      <c r="AP237" s="360">
        <f t="shared" si="37"/>
        <v>0</v>
      </c>
      <c r="AQ237" s="360">
        <f t="shared" si="38"/>
        <v>0</v>
      </c>
      <c r="AR237" s="361">
        <f t="shared" si="39"/>
        <v>0</v>
      </c>
    </row>
    <row r="238" spans="22:78" x14ac:dyDescent="0.25">
      <c r="V238" s="362"/>
      <c r="W238" s="128"/>
      <c r="X238" s="363"/>
      <c r="Y238" s="364"/>
      <c r="Z238" s="358"/>
      <c r="AA238" s="359" t="str">
        <f t="shared" si="30"/>
        <v/>
      </c>
      <c r="AB238" s="360" t="s">
        <v>506</v>
      </c>
      <c r="AC238" s="360">
        <f t="shared" si="31"/>
        <v>0</v>
      </c>
      <c r="AD238" s="360">
        <f t="shared" si="32"/>
        <v>0</v>
      </c>
      <c r="AE238" s="360">
        <f t="shared" si="33"/>
        <v>0</v>
      </c>
      <c r="AF238" s="361">
        <f t="shared" si="34"/>
        <v>0</v>
      </c>
      <c r="AG238" s="133"/>
      <c r="AH238" s="362"/>
      <c r="AI238" s="128"/>
      <c r="AJ238" s="363"/>
      <c r="AK238" s="364"/>
      <c r="AL238" s="358"/>
      <c r="AM238" s="359" t="str">
        <f t="shared" si="35"/>
        <v/>
      </c>
      <c r="AN238" s="360" t="s">
        <v>506</v>
      </c>
      <c r="AO238" s="360">
        <f t="shared" si="36"/>
        <v>0</v>
      </c>
      <c r="AP238" s="360">
        <f t="shared" si="37"/>
        <v>0</v>
      </c>
      <c r="AQ238" s="360">
        <f t="shared" si="38"/>
        <v>0</v>
      </c>
      <c r="AR238" s="361">
        <f t="shared" si="39"/>
        <v>0</v>
      </c>
    </row>
    <row r="239" spans="22:78" x14ac:dyDescent="0.25">
      <c r="V239" s="362"/>
      <c r="W239" s="128"/>
      <c r="X239" s="363"/>
      <c r="Y239" s="364"/>
      <c r="Z239" s="358"/>
      <c r="AA239" s="359" t="str">
        <f t="shared" si="30"/>
        <v/>
      </c>
      <c r="AB239" s="360" t="s">
        <v>506</v>
      </c>
      <c r="AC239" s="360">
        <f t="shared" si="31"/>
        <v>0</v>
      </c>
      <c r="AD239" s="360">
        <f t="shared" si="32"/>
        <v>0</v>
      </c>
      <c r="AE239" s="360">
        <f t="shared" si="33"/>
        <v>0</v>
      </c>
      <c r="AF239" s="361">
        <f t="shared" si="34"/>
        <v>0</v>
      </c>
      <c r="AG239" s="133"/>
      <c r="AH239" s="362"/>
      <c r="AI239" s="128"/>
      <c r="AJ239" s="363"/>
      <c r="AK239" s="364"/>
      <c r="AL239" s="358"/>
      <c r="AM239" s="359" t="str">
        <f t="shared" si="35"/>
        <v/>
      </c>
      <c r="AN239" s="360" t="s">
        <v>506</v>
      </c>
      <c r="AO239" s="360">
        <f t="shared" si="36"/>
        <v>0</v>
      </c>
      <c r="AP239" s="360">
        <f t="shared" si="37"/>
        <v>0</v>
      </c>
      <c r="AQ239" s="360">
        <f t="shared" si="38"/>
        <v>0</v>
      </c>
      <c r="AR239" s="361">
        <f t="shared" si="39"/>
        <v>0</v>
      </c>
    </row>
    <row r="240" spans="22:78" x14ac:dyDescent="0.25">
      <c r="V240" s="362"/>
      <c r="W240" s="128"/>
      <c r="X240" s="363"/>
      <c r="Y240" s="364"/>
      <c r="Z240" s="358"/>
      <c r="AA240" s="359" t="str">
        <f t="shared" si="30"/>
        <v/>
      </c>
      <c r="AB240" s="360" t="s">
        <v>506</v>
      </c>
      <c r="AC240" s="360">
        <f t="shared" si="31"/>
        <v>0</v>
      </c>
      <c r="AD240" s="360">
        <f t="shared" si="32"/>
        <v>0</v>
      </c>
      <c r="AE240" s="360">
        <f t="shared" si="33"/>
        <v>0</v>
      </c>
      <c r="AF240" s="361">
        <f t="shared" si="34"/>
        <v>0</v>
      </c>
      <c r="AG240" s="133"/>
      <c r="AH240" s="362"/>
      <c r="AI240" s="128"/>
      <c r="AJ240" s="363"/>
      <c r="AK240" s="364"/>
      <c r="AL240" s="358"/>
      <c r="AM240" s="359" t="str">
        <f t="shared" si="35"/>
        <v/>
      </c>
      <c r="AN240" s="360" t="s">
        <v>506</v>
      </c>
      <c r="AO240" s="360">
        <f t="shared" si="36"/>
        <v>0</v>
      </c>
      <c r="AP240" s="360">
        <f t="shared" si="37"/>
        <v>0</v>
      </c>
      <c r="AQ240" s="360">
        <f t="shared" si="38"/>
        <v>0</v>
      </c>
      <c r="AR240" s="361">
        <f t="shared" si="39"/>
        <v>0</v>
      </c>
    </row>
    <row r="241" spans="22:44" x14ac:dyDescent="0.25">
      <c r="V241" s="362"/>
      <c r="W241" s="128"/>
      <c r="X241" s="363"/>
      <c r="Y241" s="364"/>
      <c r="Z241" s="358"/>
      <c r="AA241" s="359" t="str">
        <f t="shared" si="30"/>
        <v/>
      </c>
      <c r="AB241" s="360" t="s">
        <v>506</v>
      </c>
      <c r="AC241" s="360">
        <f t="shared" si="31"/>
        <v>0</v>
      </c>
      <c r="AD241" s="360">
        <f t="shared" si="32"/>
        <v>0</v>
      </c>
      <c r="AE241" s="360">
        <f t="shared" si="33"/>
        <v>0</v>
      </c>
      <c r="AF241" s="361">
        <f t="shared" si="34"/>
        <v>0</v>
      </c>
      <c r="AG241" s="133"/>
      <c r="AH241" s="362"/>
      <c r="AI241" s="128"/>
      <c r="AJ241" s="363"/>
      <c r="AK241" s="364"/>
      <c r="AL241" s="358"/>
      <c r="AM241" s="359" t="str">
        <f t="shared" si="35"/>
        <v/>
      </c>
      <c r="AN241" s="360" t="s">
        <v>506</v>
      </c>
      <c r="AO241" s="360">
        <f t="shared" si="36"/>
        <v>0</v>
      </c>
      <c r="AP241" s="360">
        <f t="shared" si="37"/>
        <v>0</v>
      </c>
      <c r="AQ241" s="360">
        <f t="shared" si="38"/>
        <v>0</v>
      </c>
      <c r="AR241" s="361">
        <f t="shared" si="39"/>
        <v>0</v>
      </c>
    </row>
    <row r="242" spans="22:44" x14ac:dyDescent="0.25">
      <c r="V242" s="362"/>
      <c r="W242" s="128"/>
      <c r="X242" s="363"/>
      <c r="Y242" s="364"/>
      <c r="Z242" s="358"/>
      <c r="AA242" s="359" t="str">
        <f t="shared" si="30"/>
        <v/>
      </c>
      <c r="AB242" s="360" t="s">
        <v>506</v>
      </c>
      <c r="AC242" s="360">
        <f t="shared" si="31"/>
        <v>0</v>
      </c>
      <c r="AD242" s="360">
        <f t="shared" si="32"/>
        <v>0</v>
      </c>
      <c r="AE242" s="360">
        <f t="shared" si="33"/>
        <v>0</v>
      </c>
      <c r="AF242" s="361">
        <f t="shared" si="34"/>
        <v>0</v>
      </c>
      <c r="AG242" s="133"/>
      <c r="AH242" s="362"/>
      <c r="AI242" s="128"/>
      <c r="AJ242" s="363"/>
      <c r="AK242" s="364"/>
      <c r="AL242" s="358"/>
      <c r="AM242" s="359" t="str">
        <f t="shared" si="35"/>
        <v/>
      </c>
      <c r="AN242" s="360" t="s">
        <v>506</v>
      </c>
      <c r="AO242" s="360">
        <f t="shared" si="36"/>
        <v>0</v>
      </c>
      <c r="AP242" s="360">
        <f t="shared" si="37"/>
        <v>0</v>
      </c>
      <c r="AQ242" s="360">
        <f t="shared" si="38"/>
        <v>0</v>
      </c>
      <c r="AR242" s="361">
        <f t="shared" si="39"/>
        <v>0</v>
      </c>
    </row>
    <row r="243" spans="22:44" x14ac:dyDescent="0.25">
      <c r="V243" s="362"/>
      <c r="W243" s="128"/>
      <c r="X243" s="363"/>
      <c r="Y243" s="364"/>
      <c r="Z243" s="358"/>
      <c r="AA243" s="359" t="str">
        <f t="shared" si="30"/>
        <v/>
      </c>
      <c r="AB243" s="360" t="s">
        <v>506</v>
      </c>
      <c r="AC243" s="360">
        <f t="shared" si="31"/>
        <v>0</v>
      </c>
      <c r="AD243" s="360">
        <f t="shared" si="32"/>
        <v>0</v>
      </c>
      <c r="AE243" s="360">
        <f t="shared" si="33"/>
        <v>0</v>
      </c>
      <c r="AF243" s="361">
        <f t="shared" si="34"/>
        <v>0</v>
      </c>
      <c r="AG243" s="133"/>
      <c r="AH243" s="362"/>
      <c r="AI243" s="128"/>
      <c r="AJ243" s="363"/>
      <c r="AK243" s="364"/>
      <c r="AL243" s="358"/>
      <c r="AM243" s="359" t="str">
        <f t="shared" si="35"/>
        <v/>
      </c>
      <c r="AN243" s="360" t="s">
        <v>506</v>
      </c>
      <c r="AO243" s="360">
        <f t="shared" si="36"/>
        <v>0</v>
      </c>
      <c r="AP243" s="360">
        <f t="shared" si="37"/>
        <v>0</v>
      </c>
      <c r="AQ243" s="360">
        <f t="shared" si="38"/>
        <v>0</v>
      </c>
      <c r="AR243" s="361">
        <f t="shared" si="39"/>
        <v>0</v>
      </c>
    </row>
    <row r="244" spans="22:44" x14ac:dyDescent="0.25">
      <c r="V244" s="362"/>
      <c r="W244" s="128"/>
      <c r="X244" s="363"/>
      <c r="Y244" s="364"/>
      <c r="Z244" s="358"/>
      <c r="AA244" s="359" t="str">
        <f t="shared" si="30"/>
        <v/>
      </c>
      <c r="AB244" s="360" t="s">
        <v>506</v>
      </c>
      <c r="AC244" s="360">
        <f t="shared" si="31"/>
        <v>0</v>
      </c>
      <c r="AD244" s="360">
        <f t="shared" si="32"/>
        <v>0</v>
      </c>
      <c r="AE244" s="360">
        <f t="shared" si="33"/>
        <v>0</v>
      </c>
      <c r="AF244" s="361">
        <f t="shared" si="34"/>
        <v>0</v>
      </c>
      <c r="AG244" s="133"/>
      <c r="AH244" s="362"/>
      <c r="AI244" s="128"/>
      <c r="AJ244" s="363"/>
      <c r="AK244" s="364"/>
      <c r="AL244" s="358"/>
      <c r="AM244" s="359" t="str">
        <f t="shared" si="35"/>
        <v/>
      </c>
      <c r="AN244" s="360" t="s">
        <v>506</v>
      </c>
      <c r="AO244" s="360">
        <f t="shared" si="36"/>
        <v>0</v>
      </c>
      <c r="AP244" s="360">
        <f t="shared" si="37"/>
        <v>0</v>
      </c>
      <c r="AQ244" s="360">
        <f t="shared" si="38"/>
        <v>0</v>
      </c>
      <c r="AR244" s="361">
        <f t="shared" si="39"/>
        <v>0</v>
      </c>
    </row>
    <row r="245" spans="22:44" x14ac:dyDescent="0.25">
      <c r="V245" s="362"/>
      <c r="W245" s="128"/>
      <c r="X245" s="363"/>
      <c r="Y245" s="364"/>
      <c r="Z245" s="358"/>
      <c r="AA245" s="359" t="str">
        <f t="shared" si="30"/>
        <v/>
      </c>
      <c r="AB245" s="360" t="s">
        <v>506</v>
      </c>
      <c r="AC245" s="360">
        <f t="shared" si="31"/>
        <v>0</v>
      </c>
      <c r="AD245" s="360">
        <f t="shared" si="32"/>
        <v>0</v>
      </c>
      <c r="AE245" s="360">
        <f t="shared" si="33"/>
        <v>0</v>
      </c>
      <c r="AF245" s="361">
        <f t="shared" si="34"/>
        <v>0</v>
      </c>
      <c r="AG245" s="133"/>
      <c r="AH245" s="362"/>
      <c r="AI245" s="128"/>
      <c r="AJ245" s="363"/>
      <c r="AK245" s="364"/>
      <c r="AL245" s="358"/>
      <c r="AM245" s="359" t="str">
        <f t="shared" si="35"/>
        <v/>
      </c>
      <c r="AN245" s="360" t="s">
        <v>506</v>
      </c>
      <c r="AO245" s="360">
        <f t="shared" si="36"/>
        <v>0</v>
      </c>
      <c r="AP245" s="360">
        <f t="shared" si="37"/>
        <v>0</v>
      </c>
      <c r="AQ245" s="360">
        <f t="shared" si="38"/>
        <v>0</v>
      </c>
      <c r="AR245" s="361">
        <f t="shared" si="39"/>
        <v>0</v>
      </c>
    </row>
    <row r="246" spans="22:44" x14ac:dyDescent="0.25">
      <c r="V246" s="362"/>
      <c r="W246" s="128"/>
      <c r="X246" s="363"/>
      <c r="Y246" s="364"/>
      <c r="Z246" s="358"/>
      <c r="AA246" s="359" t="str">
        <f t="shared" si="30"/>
        <v/>
      </c>
      <c r="AB246" s="360" t="s">
        <v>506</v>
      </c>
      <c r="AC246" s="360">
        <f t="shared" si="31"/>
        <v>0</v>
      </c>
      <c r="AD246" s="360">
        <f t="shared" si="32"/>
        <v>0</v>
      </c>
      <c r="AE246" s="360">
        <f t="shared" si="33"/>
        <v>0</v>
      </c>
      <c r="AF246" s="361">
        <f t="shared" si="34"/>
        <v>0</v>
      </c>
      <c r="AG246" s="133"/>
      <c r="AH246" s="362"/>
      <c r="AI246" s="128"/>
      <c r="AJ246" s="363"/>
      <c r="AK246" s="364"/>
      <c r="AL246" s="358"/>
      <c r="AM246" s="359" t="str">
        <f t="shared" si="35"/>
        <v/>
      </c>
      <c r="AN246" s="360" t="s">
        <v>506</v>
      </c>
      <c r="AO246" s="360">
        <f t="shared" si="36"/>
        <v>0</v>
      </c>
      <c r="AP246" s="360">
        <f t="shared" si="37"/>
        <v>0</v>
      </c>
      <c r="AQ246" s="360">
        <f t="shared" si="38"/>
        <v>0</v>
      </c>
      <c r="AR246" s="361">
        <f t="shared" si="39"/>
        <v>0</v>
      </c>
    </row>
    <row r="247" spans="22:44" x14ac:dyDescent="0.25">
      <c r="V247" s="362"/>
      <c r="W247" s="128"/>
      <c r="X247" s="363"/>
      <c r="Y247" s="364"/>
      <c r="Z247" s="358"/>
      <c r="AA247" s="359" t="str">
        <f t="shared" si="30"/>
        <v/>
      </c>
      <c r="AB247" s="360" t="s">
        <v>506</v>
      </c>
      <c r="AC247" s="360">
        <f t="shared" si="31"/>
        <v>0</v>
      </c>
      <c r="AD247" s="360">
        <f t="shared" si="32"/>
        <v>0</v>
      </c>
      <c r="AE247" s="360">
        <f t="shared" si="33"/>
        <v>0</v>
      </c>
      <c r="AF247" s="361">
        <f t="shared" si="34"/>
        <v>0</v>
      </c>
      <c r="AG247" s="133"/>
      <c r="AH247" s="362"/>
      <c r="AI247" s="128"/>
      <c r="AJ247" s="363"/>
      <c r="AK247" s="364"/>
      <c r="AL247" s="358"/>
      <c r="AM247" s="359" t="str">
        <f t="shared" si="35"/>
        <v/>
      </c>
      <c r="AN247" s="360" t="s">
        <v>506</v>
      </c>
      <c r="AO247" s="360">
        <f t="shared" si="36"/>
        <v>0</v>
      </c>
      <c r="AP247" s="360">
        <f t="shared" si="37"/>
        <v>0</v>
      </c>
      <c r="AQ247" s="360">
        <f t="shared" si="38"/>
        <v>0</v>
      </c>
      <c r="AR247" s="361">
        <f t="shared" si="39"/>
        <v>0</v>
      </c>
    </row>
    <row r="248" spans="22:44" x14ac:dyDescent="0.25">
      <c r="V248" s="362"/>
      <c r="W248" s="128"/>
      <c r="X248" s="363"/>
      <c r="Y248" s="364"/>
      <c r="Z248" s="358"/>
      <c r="AA248" s="359" t="str">
        <f t="shared" si="30"/>
        <v/>
      </c>
      <c r="AB248" s="360" t="s">
        <v>506</v>
      </c>
      <c r="AC248" s="360">
        <f t="shared" si="31"/>
        <v>0</v>
      </c>
      <c r="AD248" s="360">
        <f t="shared" si="32"/>
        <v>0</v>
      </c>
      <c r="AE248" s="360">
        <f t="shared" si="33"/>
        <v>0</v>
      </c>
      <c r="AF248" s="361">
        <f t="shared" si="34"/>
        <v>0</v>
      </c>
      <c r="AG248" s="133"/>
      <c r="AH248" s="362"/>
      <c r="AI248" s="128"/>
      <c r="AJ248" s="363"/>
      <c r="AK248" s="364"/>
      <c r="AL248" s="358"/>
      <c r="AM248" s="359" t="str">
        <f t="shared" si="35"/>
        <v/>
      </c>
      <c r="AN248" s="360" t="s">
        <v>506</v>
      </c>
      <c r="AO248" s="360">
        <f t="shared" si="36"/>
        <v>0</v>
      </c>
      <c r="AP248" s="360">
        <f t="shared" si="37"/>
        <v>0</v>
      </c>
      <c r="AQ248" s="360">
        <f t="shared" si="38"/>
        <v>0</v>
      </c>
      <c r="AR248" s="361">
        <f t="shared" si="39"/>
        <v>0</v>
      </c>
    </row>
    <row r="249" spans="22:44" x14ac:dyDescent="0.25">
      <c r="V249" s="362"/>
      <c r="W249" s="128"/>
      <c r="X249" s="363"/>
      <c r="Y249" s="364"/>
      <c r="Z249" s="358"/>
      <c r="AA249" s="359" t="str">
        <f t="shared" si="30"/>
        <v/>
      </c>
      <c r="AB249" s="360" t="s">
        <v>506</v>
      </c>
      <c r="AC249" s="360">
        <f t="shared" si="31"/>
        <v>0</v>
      </c>
      <c r="AD249" s="360">
        <f t="shared" si="32"/>
        <v>0</v>
      </c>
      <c r="AE249" s="360">
        <f t="shared" si="33"/>
        <v>0</v>
      </c>
      <c r="AF249" s="361">
        <f t="shared" si="34"/>
        <v>0</v>
      </c>
      <c r="AG249" s="133"/>
      <c r="AH249" s="362"/>
      <c r="AI249" s="128"/>
      <c r="AJ249" s="363"/>
      <c r="AK249" s="364"/>
      <c r="AL249" s="358"/>
      <c r="AM249" s="359" t="str">
        <f t="shared" si="35"/>
        <v/>
      </c>
      <c r="AN249" s="360" t="s">
        <v>506</v>
      </c>
      <c r="AO249" s="360">
        <f t="shared" si="36"/>
        <v>0</v>
      </c>
      <c r="AP249" s="360">
        <f t="shared" si="37"/>
        <v>0</v>
      </c>
      <c r="AQ249" s="360">
        <f t="shared" si="38"/>
        <v>0</v>
      </c>
      <c r="AR249" s="361">
        <f t="shared" si="39"/>
        <v>0</v>
      </c>
    </row>
    <row r="250" spans="22:44" x14ac:dyDescent="0.25">
      <c r="V250" s="362"/>
      <c r="W250" s="128"/>
      <c r="X250" s="363"/>
      <c r="Y250" s="364"/>
      <c r="Z250" s="358"/>
      <c r="AA250" s="359" t="str">
        <f t="shared" si="30"/>
        <v/>
      </c>
      <c r="AB250" s="360" t="s">
        <v>506</v>
      </c>
      <c r="AC250" s="360">
        <f t="shared" si="31"/>
        <v>0</v>
      </c>
      <c r="AD250" s="360">
        <f t="shared" si="32"/>
        <v>0</v>
      </c>
      <c r="AE250" s="360">
        <f t="shared" si="33"/>
        <v>0</v>
      </c>
      <c r="AF250" s="361">
        <f t="shared" si="34"/>
        <v>0</v>
      </c>
      <c r="AG250" s="133"/>
      <c r="AH250" s="362"/>
      <c r="AI250" s="128"/>
      <c r="AJ250" s="363"/>
      <c r="AK250" s="364"/>
      <c r="AL250" s="358"/>
      <c r="AM250" s="359" t="str">
        <f t="shared" si="35"/>
        <v/>
      </c>
      <c r="AN250" s="360" t="s">
        <v>506</v>
      </c>
      <c r="AO250" s="360">
        <f t="shared" si="36"/>
        <v>0</v>
      </c>
      <c r="AP250" s="360">
        <f t="shared" si="37"/>
        <v>0</v>
      </c>
      <c r="AQ250" s="360">
        <f t="shared" si="38"/>
        <v>0</v>
      </c>
      <c r="AR250" s="361">
        <f t="shared" si="39"/>
        <v>0</v>
      </c>
    </row>
    <row r="251" spans="22:44" x14ac:dyDescent="0.25">
      <c r="V251" s="362"/>
      <c r="W251" s="128"/>
      <c r="X251" s="363"/>
      <c r="Y251" s="364"/>
      <c r="Z251" s="358"/>
      <c r="AA251" s="359" t="str">
        <f t="shared" si="30"/>
        <v/>
      </c>
      <c r="AB251" s="360" t="s">
        <v>506</v>
      </c>
      <c r="AC251" s="360">
        <f t="shared" si="31"/>
        <v>0</v>
      </c>
      <c r="AD251" s="360">
        <f t="shared" si="32"/>
        <v>0</v>
      </c>
      <c r="AE251" s="360">
        <f t="shared" si="33"/>
        <v>0</v>
      </c>
      <c r="AF251" s="361">
        <f t="shared" si="34"/>
        <v>0</v>
      </c>
      <c r="AG251" s="133"/>
      <c r="AH251" s="362"/>
      <c r="AI251" s="128"/>
      <c r="AJ251" s="363"/>
      <c r="AK251" s="364"/>
      <c r="AL251" s="358"/>
      <c r="AM251" s="359" t="str">
        <f t="shared" si="35"/>
        <v/>
      </c>
      <c r="AN251" s="360" t="s">
        <v>506</v>
      </c>
      <c r="AO251" s="360">
        <f t="shared" si="36"/>
        <v>0</v>
      </c>
      <c r="AP251" s="360">
        <f t="shared" si="37"/>
        <v>0</v>
      </c>
      <c r="AQ251" s="360">
        <f t="shared" si="38"/>
        <v>0</v>
      </c>
      <c r="AR251" s="361">
        <f t="shared" si="39"/>
        <v>0</v>
      </c>
    </row>
    <row r="252" spans="22:44" x14ac:dyDescent="0.25">
      <c r="V252" s="362"/>
      <c r="W252" s="128"/>
      <c r="X252" s="363"/>
      <c r="Y252" s="364"/>
      <c r="Z252" s="358"/>
      <c r="AA252" s="359" t="str">
        <f t="shared" si="30"/>
        <v/>
      </c>
      <c r="AB252" s="360" t="s">
        <v>506</v>
      </c>
      <c r="AC252" s="360">
        <f t="shared" si="31"/>
        <v>0</v>
      </c>
      <c r="AD252" s="360">
        <f t="shared" si="32"/>
        <v>0</v>
      </c>
      <c r="AE252" s="360">
        <f t="shared" si="33"/>
        <v>0</v>
      </c>
      <c r="AF252" s="361">
        <f t="shared" si="34"/>
        <v>0</v>
      </c>
      <c r="AG252" s="133"/>
      <c r="AH252" s="362"/>
      <c r="AI252" s="128"/>
      <c r="AJ252" s="363"/>
      <c r="AK252" s="364"/>
      <c r="AL252" s="358"/>
      <c r="AM252" s="359" t="str">
        <f t="shared" si="35"/>
        <v/>
      </c>
      <c r="AN252" s="360" t="s">
        <v>506</v>
      </c>
      <c r="AO252" s="360">
        <f t="shared" si="36"/>
        <v>0</v>
      </c>
      <c r="AP252" s="360">
        <f t="shared" si="37"/>
        <v>0</v>
      </c>
      <c r="AQ252" s="360">
        <f t="shared" si="38"/>
        <v>0</v>
      </c>
      <c r="AR252" s="361">
        <f t="shared" si="39"/>
        <v>0</v>
      </c>
    </row>
    <row r="253" spans="22:44" x14ac:dyDescent="0.25">
      <c r="V253" s="362"/>
      <c r="W253" s="128"/>
      <c r="X253" s="363"/>
      <c r="Y253" s="364"/>
      <c r="Z253" s="358"/>
      <c r="AA253" s="359" t="str">
        <f t="shared" si="30"/>
        <v/>
      </c>
      <c r="AB253" s="360" t="s">
        <v>506</v>
      </c>
      <c r="AC253" s="360">
        <f t="shared" si="31"/>
        <v>0</v>
      </c>
      <c r="AD253" s="360">
        <f t="shared" si="32"/>
        <v>0</v>
      </c>
      <c r="AE253" s="360">
        <f t="shared" si="33"/>
        <v>0</v>
      </c>
      <c r="AF253" s="361">
        <f t="shared" si="34"/>
        <v>0</v>
      </c>
      <c r="AG253" s="133"/>
      <c r="AH253" s="362"/>
      <c r="AI253" s="128"/>
      <c r="AJ253" s="363"/>
      <c r="AK253" s="364"/>
      <c r="AL253" s="358"/>
      <c r="AM253" s="359" t="str">
        <f t="shared" si="35"/>
        <v/>
      </c>
      <c r="AN253" s="360" t="s">
        <v>506</v>
      </c>
      <c r="AO253" s="360">
        <f t="shared" si="36"/>
        <v>0</v>
      </c>
      <c r="AP253" s="360">
        <f t="shared" si="37"/>
        <v>0</v>
      </c>
      <c r="AQ253" s="360">
        <f t="shared" si="38"/>
        <v>0</v>
      </c>
      <c r="AR253" s="361">
        <f t="shared" si="39"/>
        <v>0</v>
      </c>
    </row>
    <row r="254" spans="22:44" x14ac:dyDescent="0.25">
      <c r="V254" s="362"/>
      <c r="W254" s="128"/>
      <c r="X254" s="363"/>
      <c r="Y254" s="364"/>
      <c r="Z254" s="358"/>
      <c r="AA254" s="359" t="str">
        <f t="shared" si="30"/>
        <v/>
      </c>
      <c r="AB254" s="360" t="s">
        <v>506</v>
      </c>
      <c r="AC254" s="360">
        <f t="shared" si="31"/>
        <v>0</v>
      </c>
      <c r="AD254" s="360">
        <f t="shared" si="32"/>
        <v>0</v>
      </c>
      <c r="AE254" s="360">
        <f t="shared" si="33"/>
        <v>0</v>
      </c>
      <c r="AF254" s="361">
        <f t="shared" si="34"/>
        <v>0</v>
      </c>
      <c r="AG254" s="133"/>
      <c r="AH254" s="362"/>
      <c r="AI254" s="128"/>
      <c r="AJ254" s="363"/>
      <c r="AK254" s="364"/>
      <c r="AL254" s="358"/>
      <c r="AM254" s="359" t="str">
        <f t="shared" si="35"/>
        <v/>
      </c>
      <c r="AN254" s="360" t="s">
        <v>506</v>
      </c>
      <c r="AO254" s="360">
        <f t="shared" si="36"/>
        <v>0</v>
      </c>
      <c r="AP254" s="360">
        <f t="shared" si="37"/>
        <v>0</v>
      </c>
      <c r="AQ254" s="360">
        <f t="shared" si="38"/>
        <v>0</v>
      </c>
      <c r="AR254" s="361">
        <f t="shared" si="39"/>
        <v>0</v>
      </c>
    </row>
    <row r="255" spans="22:44" x14ac:dyDescent="0.25">
      <c r="V255" s="362"/>
      <c r="W255" s="128"/>
      <c r="X255" s="363"/>
      <c r="Y255" s="364"/>
      <c r="Z255" s="358"/>
      <c r="AA255" s="359" t="str">
        <f t="shared" si="30"/>
        <v/>
      </c>
      <c r="AB255" s="360" t="s">
        <v>506</v>
      </c>
      <c r="AC255" s="360">
        <f t="shared" si="31"/>
        <v>0</v>
      </c>
      <c r="AD255" s="360">
        <f t="shared" si="32"/>
        <v>0</v>
      </c>
      <c r="AE255" s="360">
        <f t="shared" si="33"/>
        <v>0</v>
      </c>
      <c r="AF255" s="361">
        <f t="shared" si="34"/>
        <v>0</v>
      </c>
      <c r="AG255" s="133"/>
      <c r="AH255" s="362"/>
      <c r="AI255" s="128"/>
      <c r="AJ255" s="363"/>
      <c r="AK255" s="364"/>
      <c r="AL255" s="358"/>
      <c r="AM255" s="359" t="str">
        <f t="shared" si="35"/>
        <v/>
      </c>
      <c r="AN255" s="360" t="s">
        <v>506</v>
      </c>
      <c r="AO255" s="360">
        <f t="shared" si="36"/>
        <v>0</v>
      </c>
      <c r="AP255" s="360">
        <f t="shared" si="37"/>
        <v>0</v>
      </c>
      <c r="AQ255" s="360">
        <f t="shared" si="38"/>
        <v>0</v>
      </c>
      <c r="AR255" s="361">
        <f t="shared" si="39"/>
        <v>0</v>
      </c>
    </row>
    <row r="256" spans="22:44" x14ac:dyDescent="0.25">
      <c r="V256" s="362"/>
      <c r="W256" s="128"/>
      <c r="X256" s="363"/>
      <c r="Y256" s="364"/>
      <c r="Z256" s="358"/>
      <c r="AA256" s="359" t="str">
        <f t="shared" si="30"/>
        <v/>
      </c>
      <c r="AB256" s="360" t="s">
        <v>506</v>
      </c>
      <c r="AC256" s="360">
        <f t="shared" si="31"/>
        <v>0</v>
      </c>
      <c r="AD256" s="360">
        <f t="shared" si="32"/>
        <v>0</v>
      </c>
      <c r="AE256" s="360">
        <f t="shared" si="33"/>
        <v>0</v>
      </c>
      <c r="AF256" s="361">
        <f t="shared" si="34"/>
        <v>0</v>
      </c>
      <c r="AG256" s="133"/>
      <c r="AH256" s="362"/>
      <c r="AI256" s="128"/>
      <c r="AJ256" s="363"/>
      <c r="AK256" s="364"/>
      <c r="AL256" s="358"/>
      <c r="AM256" s="359" t="str">
        <f t="shared" si="35"/>
        <v/>
      </c>
      <c r="AN256" s="360" t="s">
        <v>506</v>
      </c>
      <c r="AO256" s="360">
        <f t="shared" si="36"/>
        <v>0</v>
      </c>
      <c r="AP256" s="360">
        <f t="shared" si="37"/>
        <v>0</v>
      </c>
      <c r="AQ256" s="360">
        <f t="shared" si="38"/>
        <v>0</v>
      </c>
      <c r="AR256" s="361">
        <f t="shared" si="39"/>
        <v>0</v>
      </c>
    </row>
    <row r="257" spans="22:44" x14ac:dyDescent="0.25">
      <c r="V257" s="362"/>
      <c r="W257" s="128"/>
      <c r="X257" s="363"/>
      <c r="Y257" s="364"/>
      <c r="Z257" s="358"/>
      <c r="AA257" s="359" t="str">
        <f t="shared" si="30"/>
        <v/>
      </c>
      <c r="AB257" s="360" t="s">
        <v>506</v>
      </c>
      <c r="AC257" s="360">
        <f t="shared" si="31"/>
        <v>0</v>
      </c>
      <c r="AD257" s="360">
        <f t="shared" si="32"/>
        <v>0</v>
      </c>
      <c r="AE257" s="360">
        <f t="shared" si="33"/>
        <v>0</v>
      </c>
      <c r="AF257" s="361">
        <f t="shared" si="34"/>
        <v>0</v>
      </c>
      <c r="AG257" s="133"/>
      <c r="AH257" s="362"/>
      <c r="AI257" s="128"/>
      <c r="AJ257" s="363"/>
      <c r="AK257" s="364"/>
      <c r="AL257" s="358"/>
      <c r="AM257" s="359" t="str">
        <f t="shared" si="35"/>
        <v/>
      </c>
      <c r="AN257" s="360" t="s">
        <v>506</v>
      </c>
      <c r="AO257" s="360">
        <f t="shared" si="36"/>
        <v>0</v>
      </c>
      <c r="AP257" s="360">
        <f t="shared" si="37"/>
        <v>0</v>
      </c>
      <c r="AQ257" s="360">
        <f t="shared" si="38"/>
        <v>0</v>
      </c>
      <c r="AR257" s="361">
        <f t="shared" si="39"/>
        <v>0</v>
      </c>
    </row>
    <row r="258" spans="22:44" x14ac:dyDescent="0.25">
      <c r="V258" s="362"/>
      <c r="W258" s="128"/>
      <c r="X258" s="363"/>
      <c r="Y258" s="364"/>
      <c r="Z258" s="358"/>
      <c r="AA258" s="359" t="str">
        <f t="shared" si="30"/>
        <v/>
      </c>
      <c r="AB258" s="360" t="s">
        <v>506</v>
      </c>
      <c r="AC258" s="360">
        <f t="shared" si="31"/>
        <v>0</v>
      </c>
      <c r="AD258" s="360">
        <f t="shared" si="32"/>
        <v>0</v>
      </c>
      <c r="AE258" s="360">
        <f t="shared" si="33"/>
        <v>0</v>
      </c>
      <c r="AF258" s="361">
        <f t="shared" si="34"/>
        <v>0</v>
      </c>
      <c r="AG258" s="133"/>
      <c r="AH258" s="362"/>
      <c r="AI258" s="128"/>
      <c r="AJ258" s="363"/>
      <c r="AK258" s="364"/>
      <c r="AL258" s="358"/>
      <c r="AM258" s="359" t="str">
        <f t="shared" si="35"/>
        <v/>
      </c>
      <c r="AN258" s="360" t="s">
        <v>506</v>
      </c>
      <c r="AO258" s="360">
        <f t="shared" si="36"/>
        <v>0</v>
      </c>
      <c r="AP258" s="360">
        <f t="shared" si="37"/>
        <v>0</v>
      </c>
      <c r="AQ258" s="360">
        <f t="shared" si="38"/>
        <v>0</v>
      </c>
      <c r="AR258" s="361">
        <f t="shared" si="39"/>
        <v>0</v>
      </c>
    </row>
    <row r="259" spans="22:44" x14ac:dyDescent="0.25">
      <c r="V259" s="362"/>
      <c r="W259" s="128"/>
      <c r="X259" s="363"/>
      <c r="Y259" s="364"/>
      <c r="Z259" s="358"/>
      <c r="AA259" s="359" t="str">
        <f t="shared" si="30"/>
        <v/>
      </c>
      <c r="AB259" s="360" t="s">
        <v>506</v>
      </c>
      <c r="AC259" s="360">
        <f t="shared" si="31"/>
        <v>0</v>
      </c>
      <c r="AD259" s="360">
        <f t="shared" si="32"/>
        <v>0</v>
      </c>
      <c r="AE259" s="360">
        <f t="shared" si="33"/>
        <v>0</v>
      </c>
      <c r="AF259" s="361">
        <f t="shared" si="34"/>
        <v>0</v>
      </c>
      <c r="AG259" s="133"/>
      <c r="AH259" s="362"/>
      <c r="AI259" s="128"/>
      <c r="AJ259" s="363"/>
      <c r="AK259" s="364"/>
      <c r="AL259" s="358"/>
      <c r="AM259" s="359" t="str">
        <f t="shared" si="35"/>
        <v/>
      </c>
      <c r="AN259" s="360" t="s">
        <v>506</v>
      </c>
      <c r="AO259" s="360">
        <f t="shared" si="36"/>
        <v>0</v>
      </c>
      <c r="AP259" s="360">
        <f t="shared" si="37"/>
        <v>0</v>
      </c>
      <c r="AQ259" s="360">
        <f t="shared" si="38"/>
        <v>0</v>
      </c>
      <c r="AR259" s="361">
        <f t="shared" si="39"/>
        <v>0</v>
      </c>
    </row>
    <row r="260" spans="22:44" x14ac:dyDescent="0.25">
      <c r="V260" s="362"/>
      <c r="W260" s="128"/>
      <c r="X260" s="363"/>
      <c r="Y260" s="364"/>
      <c r="Z260" s="358"/>
      <c r="AA260" s="359" t="str">
        <f t="shared" si="30"/>
        <v/>
      </c>
      <c r="AB260" s="360" t="s">
        <v>506</v>
      </c>
      <c r="AC260" s="360">
        <f t="shared" si="31"/>
        <v>0</v>
      </c>
      <c r="AD260" s="360">
        <f t="shared" si="32"/>
        <v>0</v>
      </c>
      <c r="AE260" s="360">
        <f t="shared" si="33"/>
        <v>0</v>
      </c>
      <c r="AF260" s="361">
        <f t="shared" si="34"/>
        <v>0</v>
      </c>
      <c r="AG260" s="133"/>
      <c r="AH260" s="362"/>
      <c r="AI260" s="128"/>
      <c r="AJ260" s="363"/>
      <c r="AK260" s="364"/>
      <c r="AL260" s="358"/>
      <c r="AM260" s="359" t="str">
        <f t="shared" si="35"/>
        <v/>
      </c>
      <c r="AN260" s="360" t="s">
        <v>506</v>
      </c>
      <c r="AO260" s="360">
        <f t="shared" si="36"/>
        <v>0</v>
      </c>
      <c r="AP260" s="360">
        <f t="shared" si="37"/>
        <v>0</v>
      </c>
      <c r="AQ260" s="360">
        <f t="shared" si="38"/>
        <v>0</v>
      </c>
      <c r="AR260" s="361">
        <f t="shared" si="39"/>
        <v>0</v>
      </c>
    </row>
    <row r="261" spans="22:44" x14ac:dyDescent="0.25">
      <c r="V261" s="362"/>
      <c r="W261" s="128"/>
      <c r="X261" s="363"/>
      <c r="Y261" s="364"/>
      <c r="Z261" s="358"/>
      <c r="AA261" s="359" t="str">
        <f t="shared" si="30"/>
        <v/>
      </c>
      <c r="AB261" s="360" t="s">
        <v>506</v>
      </c>
      <c r="AC261" s="360">
        <f t="shared" si="31"/>
        <v>0</v>
      </c>
      <c r="AD261" s="360">
        <f t="shared" si="32"/>
        <v>0</v>
      </c>
      <c r="AE261" s="360">
        <f t="shared" si="33"/>
        <v>0</v>
      </c>
      <c r="AF261" s="361">
        <f t="shared" si="34"/>
        <v>0</v>
      </c>
      <c r="AG261" s="133"/>
      <c r="AH261" s="362"/>
      <c r="AI261" s="128"/>
      <c r="AJ261" s="363"/>
      <c r="AK261" s="364"/>
      <c r="AL261" s="358"/>
      <c r="AM261" s="359" t="str">
        <f t="shared" si="35"/>
        <v/>
      </c>
      <c r="AN261" s="360" t="s">
        <v>506</v>
      </c>
      <c r="AO261" s="360">
        <f t="shared" si="36"/>
        <v>0</v>
      </c>
      <c r="AP261" s="360">
        <f t="shared" si="37"/>
        <v>0</v>
      </c>
      <c r="AQ261" s="360">
        <f t="shared" si="38"/>
        <v>0</v>
      </c>
      <c r="AR261" s="361">
        <f t="shared" si="39"/>
        <v>0</v>
      </c>
    </row>
    <row r="262" spans="22:44" x14ac:dyDescent="0.25">
      <c r="V262" s="362"/>
      <c r="W262" s="128"/>
      <c r="X262" s="363"/>
      <c r="Y262" s="364"/>
      <c r="Z262" s="358"/>
      <c r="AA262" s="359" t="str">
        <f t="shared" si="30"/>
        <v/>
      </c>
      <c r="AB262" s="360" t="s">
        <v>506</v>
      </c>
      <c r="AC262" s="360">
        <f t="shared" si="31"/>
        <v>0</v>
      </c>
      <c r="AD262" s="360">
        <f t="shared" si="32"/>
        <v>0</v>
      </c>
      <c r="AE262" s="360">
        <f t="shared" si="33"/>
        <v>0</v>
      </c>
      <c r="AF262" s="361">
        <f t="shared" si="34"/>
        <v>0</v>
      </c>
      <c r="AG262" s="133"/>
      <c r="AH262" s="362"/>
      <c r="AI262" s="128"/>
      <c r="AJ262" s="363"/>
      <c r="AK262" s="364"/>
      <c r="AL262" s="358"/>
      <c r="AM262" s="359" t="str">
        <f t="shared" si="35"/>
        <v/>
      </c>
      <c r="AN262" s="360" t="s">
        <v>506</v>
      </c>
      <c r="AO262" s="360">
        <f t="shared" si="36"/>
        <v>0</v>
      </c>
      <c r="AP262" s="360">
        <f t="shared" si="37"/>
        <v>0</v>
      </c>
      <c r="AQ262" s="360">
        <f t="shared" si="38"/>
        <v>0</v>
      </c>
      <c r="AR262" s="361">
        <f t="shared" si="39"/>
        <v>0</v>
      </c>
    </row>
    <row r="263" spans="22:44" x14ac:dyDescent="0.25">
      <c r="V263" s="362"/>
      <c r="W263" s="128"/>
      <c r="X263" s="363"/>
      <c r="Y263" s="364"/>
      <c r="Z263" s="358"/>
      <c r="AA263" s="359" t="str">
        <f t="shared" si="30"/>
        <v/>
      </c>
      <c r="AB263" s="360" t="s">
        <v>506</v>
      </c>
      <c r="AC263" s="360">
        <f t="shared" si="31"/>
        <v>0</v>
      </c>
      <c r="AD263" s="360">
        <f t="shared" si="32"/>
        <v>0</v>
      </c>
      <c r="AE263" s="360">
        <f t="shared" si="33"/>
        <v>0</v>
      </c>
      <c r="AF263" s="361">
        <f t="shared" si="34"/>
        <v>0</v>
      </c>
      <c r="AG263" s="133"/>
      <c r="AH263" s="362"/>
      <c r="AI263" s="128"/>
      <c r="AJ263" s="363"/>
      <c r="AK263" s="364"/>
      <c r="AL263" s="358"/>
      <c r="AM263" s="359" t="str">
        <f t="shared" si="35"/>
        <v/>
      </c>
      <c r="AN263" s="360" t="s">
        <v>506</v>
      </c>
      <c r="AO263" s="360">
        <f t="shared" si="36"/>
        <v>0</v>
      </c>
      <c r="AP263" s="360">
        <f t="shared" si="37"/>
        <v>0</v>
      </c>
      <c r="AQ263" s="360">
        <f t="shared" si="38"/>
        <v>0</v>
      </c>
      <c r="AR263" s="361">
        <f t="shared" si="39"/>
        <v>0</v>
      </c>
    </row>
    <row r="264" spans="22:44" x14ac:dyDescent="0.25">
      <c r="V264" s="362"/>
      <c r="W264" s="128"/>
      <c r="X264" s="363"/>
      <c r="Y264" s="364"/>
      <c r="Z264" s="358"/>
      <c r="AA264" s="359" t="str">
        <f t="shared" si="30"/>
        <v/>
      </c>
      <c r="AB264" s="360" t="s">
        <v>506</v>
      </c>
      <c r="AC264" s="360">
        <f t="shared" si="31"/>
        <v>0</v>
      </c>
      <c r="AD264" s="360">
        <f t="shared" si="32"/>
        <v>0</v>
      </c>
      <c r="AE264" s="360">
        <f t="shared" si="33"/>
        <v>0</v>
      </c>
      <c r="AF264" s="361">
        <f t="shared" si="34"/>
        <v>0</v>
      </c>
      <c r="AG264" s="133"/>
      <c r="AH264" s="362"/>
      <c r="AI264" s="128"/>
      <c r="AJ264" s="363"/>
      <c r="AK264" s="364"/>
      <c r="AL264" s="358"/>
      <c r="AM264" s="359" t="str">
        <f t="shared" si="35"/>
        <v/>
      </c>
      <c r="AN264" s="360" t="s">
        <v>506</v>
      </c>
      <c r="AO264" s="360">
        <f t="shared" si="36"/>
        <v>0</v>
      </c>
      <c r="AP264" s="360">
        <f t="shared" si="37"/>
        <v>0</v>
      </c>
      <c r="AQ264" s="360">
        <f t="shared" si="38"/>
        <v>0</v>
      </c>
      <c r="AR264" s="361">
        <f t="shared" si="39"/>
        <v>0</v>
      </c>
    </row>
    <row r="265" spans="22:44" x14ac:dyDescent="0.25">
      <c r="V265" s="362"/>
      <c r="W265" s="128"/>
      <c r="X265" s="363"/>
      <c r="Y265" s="364"/>
      <c r="Z265" s="358"/>
      <c r="AA265" s="359" t="str">
        <f t="shared" ref="AA265:AA328" si="40">IFERROR(INDEX($AU$8:$AU$23,MATCH(V265,$AT$8:$AT$23,0)),"")</f>
        <v/>
      </c>
      <c r="AB265" s="360" t="s">
        <v>506</v>
      </c>
      <c r="AC265" s="360">
        <f t="shared" ref="AC265:AC328" si="41">IFERROR(IF(AB265&gt;=AA265,0,IF(AA265&gt;AB265,SLN(Y265,Z265,AA265),0)),"")</f>
        <v>0</v>
      </c>
      <c r="AD265" s="360">
        <f t="shared" ref="AD265:AD328" si="42">AE265-AC265</f>
        <v>0</v>
      </c>
      <c r="AE265" s="360">
        <f t="shared" ref="AE265:AE328" si="43">IFERROR(IF(OR(AA265=0,AA265=""),
     0,
     IF(AB265&gt;=AA265,
          +Y265,
          (+AC265*AB265))),
"")</f>
        <v>0</v>
      </c>
      <c r="AF265" s="361">
        <f t="shared" ref="AF265:AF328" si="44">IFERROR(IF(AE265&gt;Y265,0,(+Y265-AE265))-Z265,"")</f>
        <v>0</v>
      </c>
      <c r="AG265" s="133"/>
      <c r="AH265" s="362"/>
      <c r="AI265" s="128"/>
      <c r="AJ265" s="363"/>
      <c r="AK265" s="364"/>
      <c r="AL265" s="358"/>
      <c r="AM265" s="359" t="str">
        <f t="shared" ref="AM265:AM328" si="45">IFERROR(INDEX($AU$8:$AU$23,MATCH(AH265,$AT$8:$AT$23,0)),"")</f>
        <v/>
      </c>
      <c r="AN265" s="360" t="s">
        <v>506</v>
      </c>
      <c r="AO265" s="360">
        <f t="shared" ref="AO265:AO328" si="46">IFERROR(IF(AN265&gt;=AM265,0,IF(AM265&gt;AN265,SLN(AK265,AL265,AM265),0)),"")</f>
        <v>0</v>
      </c>
      <c r="AP265" s="360">
        <f t="shared" ref="AP265:AP328" si="47">AQ265-AO265</f>
        <v>0</v>
      </c>
      <c r="AQ265" s="360">
        <f t="shared" ref="AQ265:AQ328" si="48">IFERROR(IF(OR(AM265=0,AM265=""),
     0,
     IF(AN265&gt;=AM265,
          +AK265,
          (+AO265*AN265))),
"")</f>
        <v>0</v>
      </c>
      <c r="AR265" s="361">
        <f t="shared" ref="AR265:AR328" si="49">IFERROR(IF(AQ265&gt;AK265,0,(+AK265-AQ265))-AL265,"")</f>
        <v>0</v>
      </c>
    </row>
    <row r="266" spans="22:44" x14ac:dyDescent="0.25">
      <c r="V266" s="362"/>
      <c r="W266" s="128"/>
      <c r="X266" s="363"/>
      <c r="Y266" s="364"/>
      <c r="Z266" s="358"/>
      <c r="AA266" s="359" t="str">
        <f t="shared" si="40"/>
        <v/>
      </c>
      <c r="AB266" s="360" t="s">
        <v>506</v>
      </c>
      <c r="AC266" s="360">
        <f t="shared" si="41"/>
        <v>0</v>
      </c>
      <c r="AD266" s="360">
        <f t="shared" si="42"/>
        <v>0</v>
      </c>
      <c r="AE266" s="360">
        <f t="shared" si="43"/>
        <v>0</v>
      </c>
      <c r="AF266" s="361">
        <f t="shared" si="44"/>
        <v>0</v>
      </c>
      <c r="AG266" s="133"/>
      <c r="AH266" s="362"/>
      <c r="AI266" s="128"/>
      <c r="AJ266" s="363"/>
      <c r="AK266" s="364"/>
      <c r="AL266" s="358"/>
      <c r="AM266" s="359" t="str">
        <f t="shared" si="45"/>
        <v/>
      </c>
      <c r="AN266" s="360" t="s">
        <v>506</v>
      </c>
      <c r="AO266" s="360">
        <f t="shared" si="46"/>
        <v>0</v>
      </c>
      <c r="AP266" s="360">
        <f t="shared" si="47"/>
        <v>0</v>
      </c>
      <c r="AQ266" s="360">
        <f t="shared" si="48"/>
        <v>0</v>
      </c>
      <c r="AR266" s="361">
        <f t="shared" si="49"/>
        <v>0</v>
      </c>
    </row>
    <row r="267" spans="22:44" x14ac:dyDescent="0.25">
      <c r="V267" s="362"/>
      <c r="W267" s="128"/>
      <c r="X267" s="363"/>
      <c r="Y267" s="364"/>
      <c r="Z267" s="358"/>
      <c r="AA267" s="359" t="str">
        <f t="shared" si="40"/>
        <v/>
      </c>
      <c r="AB267" s="360" t="s">
        <v>506</v>
      </c>
      <c r="AC267" s="360">
        <f t="shared" si="41"/>
        <v>0</v>
      </c>
      <c r="AD267" s="360">
        <f t="shared" si="42"/>
        <v>0</v>
      </c>
      <c r="AE267" s="360">
        <f t="shared" si="43"/>
        <v>0</v>
      </c>
      <c r="AF267" s="361">
        <f t="shared" si="44"/>
        <v>0</v>
      </c>
      <c r="AG267" s="133"/>
      <c r="AH267" s="362"/>
      <c r="AI267" s="128"/>
      <c r="AJ267" s="363"/>
      <c r="AK267" s="364"/>
      <c r="AL267" s="358"/>
      <c r="AM267" s="359" t="str">
        <f t="shared" si="45"/>
        <v/>
      </c>
      <c r="AN267" s="360" t="s">
        <v>506</v>
      </c>
      <c r="AO267" s="360">
        <f t="shared" si="46"/>
        <v>0</v>
      </c>
      <c r="AP267" s="360">
        <f t="shared" si="47"/>
        <v>0</v>
      </c>
      <c r="AQ267" s="360">
        <f t="shared" si="48"/>
        <v>0</v>
      </c>
      <c r="AR267" s="361">
        <f t="shared" si="49"/>
        <v>0</v>
      </c>
    </row>
    <row r="268" spans="22:44" x14ac:dyDescent="0.25">
      <c r="V268" s="362"/>
      <c r="W268" s="128"/>
      <c r="X268" s="363"/>
      <c r="Y268" s="364"/>
      <c r="Z268" s="358"/>
      <c r="AA268" s="359" t="str">
        <f t="shared" si="40"/>
        <v/>
      </c>
      <c r="AB268" s="360" t="s">
        <v>506</v>
      </c>
      <c r="AC268" s="360">
        <f t="shared" si="41"/>
        <v>0</v>
      </c>
      <c r="AD268" s="360">
        <f t="shared" si="42"/>
        <v>0</v>
      </c>
      <c r="AE268" s="360">
        <f t="shared" si="43"/>
        <v>0</v>
      </c>
      <c r="AF268" s="361">
        <f t="shared" si="44"/>
        <v>0</v>
      </c>
      <c r="AG268" s="133"/>
      <c r="AH268" s="362"/>
      <c r="AI268" s="128"/>
      <c r="AJ268" s="363"/>
      <c r="AK268" s="364"/>
      <c r="AL268" s="358"/>
      <c r="AM268" s="359" t="str">
        <f t="shared" si="45"/>
        <v/>
      </c>
      <c r="AN268" s="360" t="s">
        <v>506</v>
      </c>
      <c r="AO268" s="360">
        <f t="shared" si="46"/>
        <v>0</v>
      </c>
      <c r="AP268" s="360">
        <f t="shared" si="47"/>
        <v>0</v>
      </c>
      <c r="AQ268" s="360">
        <f t="shared" si="48"/>
        <v>0</v>
      </c>
      <c r="AR268" s="361">
        <f t="shared" si="49"/>
        <v>0</v>
      </c>
    </row>
    <row r="269" spans="22:44" x14ac:dyDescent="0.25">
      <c r="V269" s="362"/>
      <c r="W269" s="128"/>
      <c r="X269" s="363"/>
      <c r="Y269" s="364"/>
      <c r="Z269" s="358"/>
      <c r="AA269" s="359" t="str">
        <f t="shared" si="40"/>
        <v/>
      </c>
      <c r="AB269" s="360" t="s">
        <v>506</v>
      </c>
      <c r="AC269" s="360">
        <f t="shared" si="41"/>
        <v>0</v>
      </c>
      <c r="AD269" s="360">
        <f t="shared" si="42"/>
        <v>0</v>
      </c>
      <c r="AE269" s="360">
        <f t="shared" si="43"/>
        <v>0</v>
      </c>
      <c r="AF269" s="361">
        <f t="shared" si="44"/>
        <v>0</v>
      </c>
      <c r="AG269" s="133"/>
      <c r="AH269" s="362"/>
      <c r="AI269" s="128"/>
      <c r="AJ269" s="363"/>
      <c r="AK269" s="364"/>
      <c r="AL269" s="358"/>
      <c r="AM269" s="359" t="str">
        <f t="shared" si="45"/>
        <v/>
      </c>
      <c r="AN269" s="360" t="s">
        <v>506</v>
      </c>
      <c r="AO269" s="360">
        <f t="shared" si="46"/>
        <v>0</v>
      </c>
      <c r="AP269" s="360">
        <f t="shared" si="47"/>
        <v>0</v>
      </c>
      <c r="AQ269" s="360">
        <f t="shared" si="48"/>
        <v>0</v>
      </c>
      <c r="AR269" s="361">
        <f t="shared" si="49"/>
        <v>0</v>
      </c>
    </row>
    <row r="270" spans="22:44" x14ac:dyDescent="0.25">
      <c r="V270" s="362"/>
      <c r="W270" s="128"/>
      <c r="X270" s="363"/>
      <c r="Y270" s="364"/>
      <c r="Z270" s="358"/>
      <c r="AA270" s="359" t="str">
        <f t="shared" si="40"/>
        <v/>
      </c>
      <c r="AB270" s="360" t="s">
        <v>506</v>
      </c>
      <c r="AC270" s="360">
        <f t="shared" si="41"/>
        <v>0</v>
      </c>
      <c r="AD270" s="360">
        <f t="shared" si="42"/>
        <v>0</v>
      </c>
      <c r="AE270" s="360">
        <f t="shared" si="43"/>
        <v>0</v>
      </c>
      <c r="AF270" s="361">
        <f t="shared" si="44"/>
        <v>0</v>
      </c>
      <c r="AG270" s="133"/>
      <c r="AH270" s="362"/>
      <c r="AI270" s="128"/>
      <c r="AJ270" s="363"/>
      <c r="AK270" s="364"/>
      <c r="AL270" s="358"/>
      <c r="AM270" s="359" t="str">
        <f t="shared" si="45"/>
        <v/>
      </c>
      <c r="AN270" s="360" t="s">
        <v>506</v>
      </c>
      <c r="AO270" s="360">
        <f t="shared" si="46"/>
        <v>0</v>
      </c>
      <c r="AP270" s="360">
        <f t="shared" si="47"/>
        <v>0</v>
      </c>
      <c r="AQ270" s="360">
        <f t="shared" si="48"/>
        <v>0</v>
      </c>
      <c r="AR270" s="361">
        <f t="shared" si="49"/>
        <v>0</v>
      </c>
    </row>
    <row r="271" spans="22:44" x14ac:dyDescent="0.25">
      <c r="V271" s="362"/>
      <c r="W271" s="128"/>
      <c r="X271" s="363"/>
      <c r="Y271" s="364"/>
      <c r="Z271" s="358"/>
      <c r="AA271" s="359" t="str">
        <f t="shared" si="40"/>
        <v/>
      </c>
      <c r="AB271" s="360" t="s">
        <v>506</v>
      </c>
      <c r="AC271" s="360">
        <f t="shared" si="41"/>
        <v>0</v>
      </c>
      <c r="AD271" s="360">
        <f t="shared" si="42"/>
        <v>0</v>
      </c>
      <c r="AE271" s="360">
        <f t="shared" si="43"/>
        <v>0</v>
      </c>
      <c r="AF271" s="361">
        <f t="shared" si="44"/>
        <v>0</v>
      </c>
      <c r="AG271" s="133"/>
      <c r="AH271" s="362"/>
      <c r="AI271" s="128"/>
      <c r="AJ271" s="363"/>
      <c r="AK271" s="364"/>
      <c r="AL271" s="358"/>
      <c r="AM271" s="359" t="str">
        <f t="shared" si="45"/>
        <v/>
      </c>
      <c r="AN271" s="360" t="s">
        <v>506</v>
      </c>
      <c r="AO271" s="360">
        <f t="shared" si="46"/>
        <v>0</v>
      </c>
      <c r="AP271" s="360">
        <f t="shared" si="47"/>
        <v>0</v>
      </c>
      <c r="AQ271" s="360">
        <f t="shared" si="48"/>
        <v>0</v>
      </c>
      <c r="AR271" s="361">
        <f t="shared" si="49"/>
        <v>0</v>
      </c>
    </row>
    <row r="272" spans="22:44" x14ac:dyDescent="0.25">
      <c r="V272" s="362"/>
      <c r="W272" s="128"/>
      <c r="X272" s="363"/>
      <c r="Y272" s="364"/>
      <c r="Z272" s="358"/>
      <c r="AA272" s="359" t="str">
        <f t="shared" si="40"/>
        <v/>
      </c>
      <c r="AB272" s="360" t="s">
        <v>506</v>
      </c>
      <c r="AC272" s="360">
        <f t="shared" si="41"/>
        <v>0</v>
      </c>
      <c r="AD272" s="360">
        <f t="shared" si="42"/>
        <v>0</v>
      </c>
      <c r="AE272" s="360">
        <f t="shared" si="43"/>
        <v>0</v>
      </c>
      <c r="AF272" s="361">
        <f t="shared" si="44"/>
        <v>0</v>
      </c>
      <c r="AG272" s="133"/>
      <c r="AH272" s="362"/>
      <c r="AI272" s="128"/>
      <c r="AJ272" s="363"/>
      <c r="AK272" s="364"/>
      <c r="AL272" s="358"/>
      <c r="AM272" s="359" t="str">
        <f t="shared" si="45"/>
        <v/>
      </c>
      <c r="AN272" s="360" t="s">
        <v>506</v>
      </c>
      <c r="AO272" s="360">
        <f t="shared" si="46"/>
        <v>0</v>
      </c>
      <c r="AP272" s="360">
        <f t="shared" si="47"/>
        <v>0</v>
      </c>
      <c r="AQ272" s="360">
        <f t="shared" si="48"/>
        <v>0</v>
      </c>
      <c r="AR272" s="361">
        <f t="shared" si="49"/>
        <v>0</v>
      </c>
    </row>
    <row r="273" spans="22:44" x14ac:dyDescent="0.25">
      <c r="V273" s="362"/>
      <c r="W273" s="128"/>
      <c r="X273" s="363"/>
      <c r="Y273" s="364"/>
      <c r="Z273" s="358"/>
      <c r="AA273" s="359" t="str">
        <f t="shared" si="40"/>
        <v/>
      </c>
      <c r="AB273" s="360" t="s">
        <v>506</v>
      </c>
      <c r="AC273" s="360">
        <f t="shared" si="41"/>
        <v>0</v>
      </c>
      <c r="AD273" s="360">
        <f t="shared" si="42"/>
        <v>0</v>
      </c>
      <c r="AE273" s="360">
        <f t="shared" si="43"/>
        <v>0</v>
      </c>
      <c r="AF273" s="361">
        <f t="shared" si="44"/>
        <v>0</v>
      </c>
      <c r="AG273" s="133"/>
      <c r="AH273" s="362"/>
      <c r="AI273" s="128"/>
      <c r="AJ273" s="363"/>
      <c r="AK273" s="364"/>
      <c r="AL273" s="358"/>
      <c r="AM273" s="359" t="str">
        <f t="shared" si="45"/>
        <v/>
      </c>
      <c r="AN273" s="360" t="s">
        <v>506</v>
      </c>
      <c r="AO273" s="360">
        <f t="shared" si="46"/>
        <v>0</v>
      </c>
      <c r="AP273" s="360">
        <f t="shared" si="47"/>
        <v>0</v>
      </c>
      <c r="AQ273" s="360">
        <f t="shared" si="48"/>
        <v>0</v>
      </c>
      <c r="AR273" s="361">
        <f t="shared" si="49"/>
        <v>0</v>
      </c>
    </row>
    <row r="274" spans="22:44" x14ac:dyDescent="0.25">
      <c r="V274" s="362"/>
      <c r="W274" s="128"/>
      <c r="X274" s="363"/>
      <c r="Y274" s="364"/>
      <c r="Z274" s="358"/>
      <c r="AA274" s="359" t="str">
        <f t="shared" si="40"/>
        <v/>
      </c>
      <c r="AB274" s="360" t="s">
        <v>506</v>
      </c>
      <c r="AC274" s="360">
        <f t="shared" si="41"/>
        <v>0</v>
      </c>
      <c r="AD274" s="360">
        <f t="shared" si="42"/>
        <v>0</v>
      </c>
      <c r="AE274" s="360">
        <f t="shared" si="43"/>
        <v>0</v>
      </c>
      <c r="AF274" s="361">
        <f t="shared" si="44"/>
        <v>0</v>
      </c>
      <c r="AG274" s="133"/>
      <c r="AH274" s="362"/>
      <c r="AI274" s="128"/>
      <c r="AJ274" s="363"/>
      <c r="AK274" s="364"/>
      <c r="AL274" s="358"/>
      <c r="AM274" s="359" t="str">
        <f t="shared" si="45"/>
        <v/>
      </c>
      <c r="AN274" s="360" t="s">
        <v>506</v>
      </c>
      <c r="AO274" s="360">
        <f t="shared" si="46"/>
        <v>0</v>
      </c>
      <c r="AP274" s="360">
        <f t="shared" si="47"/>
        <v>0</v>
      </c>
      <c r="AQ274" s="360">
        <f t="shared" si="48"/>
        <v>0</v>
      </c>
      <c r="AR274" s="361">
        <f t="shared" si="49"/>
        <v>0</v>
      </c>
    </row>
    <row r="275" spans="22:44" x14ac:dyDescent="0.25">
      <c r="V275" s="362"/>
      <c r="W275" s="128"/>
      <c r="X275" s="363"/>
      <c r="Y275" s="364"/>
      <c r="Z275" s="358"/>
      <c r="AA275" s="359" t="str">
        <f t="shared" si="40"/>
        <v/>
      </c>
      <c r="AB275" s="360" t="s">
        <v>506</v>
      </c>
      <c r="AC275" s="360">
        <f t="shared" si="41"/>
        <v>0</v>
      </c>
      <c r="AD275" s="360">
        <f t="shared" si="42"/>
        <v>0</v>
      </c>
      <c r="AE275" s="360">
        <f t="shared" si="43"/>
        <v>0</v>
      </c>
      <c r="AF275" s="361">
        <f t="shared" si="44"/>
        <v>0</v>
      </c>
      <c r="AG275" s="133"/>
      <c r="AH275" s="362"/>
      <c r="AI275" s="128"/>
      <c r="AJ275" s="363"/>
      <c r="AK275" s="364"/>
      <c r="AL275" s="358"/>
      <c r="AM275" s="359" t="str">
        <f t="shared" si="45"/>
        <v/>
      </c>
      <c r="AN275" s="360" t="s">
        <v>506</v>
      </c>
      <c r="AO275" s="360">
        <f t="shared" si="46"/>
        <v>0</v>
      </c>
      <c r="AP275" s="360">
        <f t="shared" si="47"/>
        <v>0</v>
      </c>
      <c r="AQ275" s="360">
        <f t="shared" si="48"/>
        <v>0</v>
      </c>
      <c r="AR275" s="361">
        <f t="shared" si="49"/>
        <v>0</v>
      </c>
    </row>
    <row r="276" spans="22:44" x14ac:dyDescent="0.25">
      <c r="V276" s="362"/>
      <c r="W276" s="128"/>
      <c r="X276" s="363"/>
      <c r="Y276" s="364"/>
      <c r="Z276" s="358"/>
      <c r="AA276" s="359" t="str">
        <f t="shared" si="40"/>
        <v/>
      </c>
      <c r="AB276" s="360" t="s">
        <v>506</v>
      </c>
      <c r="AC276" s="360">
        <f t="shared" si="41"/>
        <v>0</v>
      </c>
      <c r="AD276" s="360">
        <f t="shared" si="42"/>
        <v>0</v>
      </c>
      <c r="AE276" s="360">
        <f t="shared" si="43"/>
        <v>0</v>
      </c>
      <c r="AF276" s="361">
        <f t="shared" si="44"/>
        <v>0</v>
      </c>
      <c r="AG276" s="133"/>
      <c r="AH276" s="362"/>
      <c r="AI276" s="128"/>
      <c r="AJ276" s="363"/>
      <c r="AK276" s="364"/>
      <c r="AL276" s="358"/>
      <c r="AM276" s="359" t="str">
        <f t="shared" si="45"/>
        <v/>
      </c>
      <c r="AN276" s="360" t="s">
        <v>506</v>
      </c>
      <c r="AO276" s="360">
        <f t="shared" si="46"/>
        <v>0</v>
      </c>
      <c r="AP276" s="360">
        <f t="shared" si="47"/>
        <v>0</v>
      </c>
      <c r="AQ276" s="360">
        <f t="shared" si="48"/>
        <v>0</v>
      </c>
      <c r="AR276" s="361">
        <f t="shared" si="49"/>
        <v>0</v>
      </c>
    </row>
    <row r="277" spans="22:44" x14ac:dyDescent="0.25">
      <c r="V277" s="362"/>
      <c r="W277" s="128"/>
      <c r="X277" s="363"/>
      <c r="Y277" s="364"/>
      <c r="Z277" s="358"/>
      <c r="AA277" s="359" t="str">
        <f t="shared" si="40"/>
        <v/>
      </c>
      <c r="AB277" s="360" t="s">
        <v>506</v>
      </c>
      <c r="AC277" s="360">
        <f t="shared" si="41"/>
        <v>0</v>
      </c>
      <c r="AD277" s="360">
        <f t="shared" si="42"/>
        <v>0</v>
      </c>
      <c r="AE277" s="360">
        <f t="shared" si="43"/>
        <v>0</v>
      </c>
      <c r="AF277" s="361">
        <f t="shared" si="44"/>
        <v>0</v>
      </c>
      <c r="AG277" s="133"/>
      <c r="AH277" s="362"/>
      <c r="AI277" s="128"/>
      <c r="AJ277" s="363"/>
      <c r="AK277" s="364"/>
      <c r="AL277" s="358"/>
      <c r="AM277" s="359" t="str">
        <f t="shared" si="45"/>
        <v/>
      </c>
      <c r="AN277" s="360" t="s">
        <v>506</v>
      </c>
      <c r="AO277" s="360">
        <f t="shared" si="46"/>
        <v>0</v>
      </c>
      <c r="AP277" s="360">
        <f t="shared" si="47"/>
        <v>0</v>
      </c>
      <c r="AQ277" s="360">
        <f t="shared" si="48"/>
        <v>0</v>
      </c>
      <c r="AR277" s="361">
        <f t="shared" si="49"/>
        <v>0</v>
      </c>
    </row>
    <row r="278" spans="22:44" x14ac:dyDescent="0.25">
      <c r="V278" s="362"/>
      <c r="W278" s="128"/>
      <c r="X278" s="363"/>
      <c r="Y278" s="364"/>
      <c r="Z278" s="358"/>
      <c r="AA278" s="359" t="str">
        <f t="shared" si="40"/>
        <v/>
      </c>
      <c r="AB278" s="360" t="s">
        <v>506</v>
      </c>
      <c r="AC278" s="360">
        <f t="shared" si="41"/>
        <v>0</v>
      </c>
      <c r="AD278" s="360">
        <f t="shared" si="42"/>
        <v>0</v>
      </c>
      <c r="AE278" s="360">
        <f t="shared" si="43"/>
        <v>0</v>
      </c>
      <c r="AF278" s="361">
        <f t="shared" si="44"/>
        <v>0</v>
      </c>
      <c r="AG278" s="133"/>
      <c r="AH278" s="362"/>
      <c r="AI278" s="128"/>
      <c r="AJ278" s="363"/>
      <c r="AK278" s="364"/>
      <c r="AL278" s="358"/>
      <c r="AM278" s="359" t="str">
        <f t="shared" si="45"/>
        <v/>
      </c>
      <c r="AN278" s="360" t="s">
        <v>506</v>
      </c>
      <c r="AO278" s="360">
        <f t="shared" si="46"/>
        <v>0</v>
      </c>
      <c r="AP278" s="360">
        <f t="shared" si="47"/>
        <v>0</v>
      </c>
      <c r="AQ278" s="360">
        <f t="shared" si="48"/>
        <v>0</v>
      </c>
      <c r="AR278" s="361">
        <f t="shared" si="49"/>
        <v>0</v>
      </c>
    </row>
    <row r="279" spans="22:44" x14ac:dyDescent="0.25">
      <c r="V279" s="362"/>
      <c r="W279" s="128"/>
      <c r="X279" s="363"/>
      <c r="Y279" s="364"/>
      <c r="Z279" s="358"/>
      <c r="AA279" s="359" t="str">
        <f t="shared" si="40"/>
        <v/>
      </c>
      <c r="AB279" s="360" t="s">
        <v>506</v>
      </c>
      <c r="AC279" s="360">
        <f t="shared" si="41"/>
        <v>0</v>
      </c>
      <c r="AD279" s="360">
        <f t="shared" si="42"/>
        <v>0</v>
      </c>
      <c r="AE279" s="360">
        <f t="shared" si="43"/>
        <v>0</v>
      </c>
      <c r="AF279" s="361">
        <f t="shared" si="44"/>
        <v>0</v>
      </c>
      <c r="AG279" s="133"/>
      <c r="AH279" s="362"/>
      <c r="AI279" s="128"/>
      <c r="AJ279" s="363"/>
      <c r="AK279" s="364"/>
      <c r="AL279" s="358"/>
      <c r="AM279" s="359" t="str">
        <f t="shared" si="45"/>
        <v/>
      </c>
      <c r="AN279" s="360" t="s">
        <v>506</v>
      </c>
      <c r="AO279" s="360">
        <f t="shared" si="46"/>
        <v>0</v>
      </c>
      <c r="AP279" s="360">
        <f t="shared" si="47"/>
        <v>0</v>
      </c>
      <c r="AQ279" s="360">
        <f t="shared" si="48"/>
        <v>0</v>
      </c>
      <c r="AR279" s="361">
        <f t="shared" si="49"/>
        <v>0</v>
      </c>
    </row>
    <row r="280" spans="22:44" x14ac:dyDescent="0.25">
      <c r="V280" s="362"/>
      <c r="W280" s="128"/>
      <c r="X280" s="363"/>
      <c r="Y280" s="364"/>
      <c r="Z280" s="358"/>
      <c r="AA280" s="359" t="str">
        <f t="shared" si="40"/>
        <v/>
      </c>
      <c r="AB280" s="360" t="s">
        <v>506</v>
      </c>
      <c r="AC280" s="360">
        <f t="shared" si="41"/>
        <v>0</v>
      </c>
      <c r="AD280" s="360">
        <f t="shared" si="42"/>
        <v>0</v>
      </c>
      <c r="AE280" s="360">
        <f t="shared" si="43"/>
        <v>0</v>
      </c>
      <c r="AF280" s="361">
        <f t="shared" si="44"/>
        <v>0</v>
      </c>
      <c r="AG280" s="133"/>
      <c r="AH280" s="362"/>
      <c r="AI280" s="128"/>
      <c r="AJ280" s="363"/>
      <c r="AK280" s="364"/>
      <c r="AL280" s="358"/>
      <c r="AM280" s="359" t="str">
        <f t="shared" si="45"/>
        <v/>
      </c>
      <c r="AN280" s="360" t="s">
        <v>506</v>
      </c>
      <c r="AO280" s="360">
        <f t="shared" si="46"/>
        <v>0</v>
      </c>
      <c r="AP280" s="360">
        <f t="shared" si="47"/>
        <v>0</v>
      </c>
      <c r="AQ280" s="360">
        <f t="shared" si="48"/>
        <v>0</v>
      </c>
      <c r="AR280" s="361">
        <f t="shared" si="49"/>
        <v>0</v>
      </c>
    </row>
    <row r="281" spans="22:44" x14ac:dyDescent="0.25">
      <c r="V281" s="362"/>
      <c r="W281" s="128"/>
      <c r="X281" s="363"/>
      <c r="Y281" s="364"/>
      <c r="Z281" s="358"/>
      <c r="AA281" s="359" t="str">
        <f t="shared" si="40"/>
        <v/>
      </c>
      <c r="AB281" s="360" t="s">
        <v>506</v>
      </c>
      <c r="AC281" s="360">
        <f t="shared" si="41"/>
        <v>0</v>
      </c>
      <c r="AD281" s="360">
        <f t="shared" si="42"/>
        <v>0</v>
      </c>
      <c r="AE281" s="360">
        <f t="shared" si="43"/>
        <v>0</v>
      </c>
      <c r="AF281" s="361">
        <f t="shared" si="44"/>
        <v>0</v>
      </c>
      <c r="AG281" s="133"/>
      <c r="AH281" s="362"/>
      <c r="AI281" s="128"/>
      <c r="AJ281" s="363"/>
      <c r="AK281" s="364"/>
      <c r="AL281" s="358"/>
      <c r="AM281" s="359" t="str">
        <f t="shared" si="45"/>
        <v/>
      </c>
      <c r="AN281" s="360" t="s">
        <v>506</v>
      </c>
      <c r="AO281" s="360">
        <f t="shared" si="46"/>
        <v>0</v>
      </c>
      <c r="AP281" s="360">
        <f t="shared" si="47"/>
        <v>0</v>
      </c>
      <c r="AQ281" s="360">
        <f t="shared" si="48"/>
        <v>0</v>
      </c>
      <c r="AR281" s="361">
        <f t="shared" si="49"/>
        <v>0</v>
      </c>
    </row>
    <row r="282" spans="22:44" x14ac:dyDescent="0.25">
      <c r="V282" s="362"/>
      <c r="W282" s="128"/>
      <c r="X282" s="363"/>
      <c r="Y282" s="364"/>
      <c r="Z282" s="358"/>
      <c r="AA282" s="359" t="str">
        <f t="shared" si="40"/>
        <v/>
      </c>
      <c r="AB282" s="360" t="s">
        <v>506</v>
      </c>
      <c r="AC282" s="360">
        <f t="shared" si="41"/>
        <v>0</v>
      </c>
      <c r="AD282" s="360">
        <f t="shared" si="42"/>
        <v>0</v>
      </c>
      <c r="AE282" s="360">
        <f t="shared" si="43"/>
        <v>0</v>
      </c>
      <c r="AF282" s="361">
        <f t="shared" si="44"/>
        <v>0</v>
      </c>
      <c r="AG282" s="133"/>
      <c r="AH282" s="362"/>
      <c r="AI282" s="128"/>
      <c r="AJ282" s="363"/>
      <c r="AK282" s="364"/>
      <c r="AL282" s="358"/>
      <c r="AM282" s="359" t="str">
        <f t="shared" si="45"/>
        <v/>
      </c>
      <c r="AN282" s="360" t="s">
        <v>506</v>
      </c>
      <c r="AO282" s="360">
        <f t="shared" si="46"/>
        <v>0</v>
      </c>
      <c r="AP282" s="360">
        <f t="shared" si="47"/>
        <v>0</v>
      </c>
      <c r="AQ282" s="360">
        <f t="shared" si="48"/>
        <v>0</v>
      </c>
      <c r="AR282" s="361">
        <f t="shared" si="49"/>
        <v>0</v>
      </c>
    </row>
    <row r="283" spans="22:44" x14ac:dyDescent="0.25">
      <c r="V283" s="362"/>
      <c r="W283" s="128"/>
      <c r="X283" s="363"/>
      <c r="Y283" s="364"/>
      <c r="Z283" s="358"/>
      <c r="AA283" s="359" t="str">
        <f t="shared" si="40"/>
        <v/>
      </c>
      <c r="AB283" s="360" t="s">
        <v>506</v>
      </c>
      <c r="AC283" s="360">
        <f t="shared" si="41"/>
        <v>0</v>
      </c>
      <c r="AD283" s="360">
        <f t="shared" si="42"/>
        <v>0</v>
      </c>
      <c r="AE283" s="360">
        <f t="shared" si="43"/>
        <v>0</v>
      </c>
      <c r="AF283" s="361">
        <f t="shared" si="44"/>
        <v>0</v>
      </c>
      <c r="AG283" s="133"/>
      <c r="AH283" s="362"/>
      <c r="AI283" s="128"/>
      <c r="AJ283" s="363"/>
      <c r="AK283" s="364"/>
      <c r="AL283" s="358"/>
      <c r="AM283" s="359" t="str">
        <f t="shared" si="45"/>
        <v/>
      </c>
      <c r="AN283" s="360" t="s">
        <v>506</v>
      </c>
      <c r="AO283" s="360">
        <f t="shared" si="46"/>
        <v>0</v>
      </c>
      <c r="AP283" s="360">
        <f t="shared" si="47"/>
        <v>0</v>
      </c>
      <c r="AQ283" s="360">
        <f t="shared" si="48"/>
        <v>0</v>
      </c>
      <c r="AR283" s="361">
        <f t="shared" si="49"/>
        <v>0</v>
      </c>
    </row>
    <row r="284" spans="22:44" x14ac:dyDescent="0.25">
      <c r="V284" s="362"/>
      <c r="W284" s="128"/>
      <c r="X284" s="363"/>
      <c r="Y284" s="364"/>
      <c r="Z284" s="358"/>
      <c r="AA284" s="359" t="str">
        <f t="shared" si="40"/>
        <v/>
      </c>
      <c r="AB284" s="360" t="s">
        <v>506</v>
      </c>
      <c r="AC284" s="360">
        <f t="shared" si="41"/>
        <v>0</v>
      </c>
      <c r="AD284" s="360">
        <f t="shared" si="42"/>
        <v>0</v>
      </c>
      <c r="AE284" s="360">
        <f t="shared" si="43"/>
        <v>0</v>
      </c>
      <c r="AF284" s="361">
        <f t="shared" si="44"/>
        <v>0</v>
      </c>
      <c r="AG284" s="133"/>
      <c r="AH284" s="362"/>
      <c r="AI284" s="128"/>
      <c r="AJ284" s="363"/>
      <c r="AK284" s="364"/>
      <c r="AL284" s="358"/>
      <c r="AM284" s="359" t="str">
        <f t="shared" si="45"/>
        <v/>
      </c>
      <c r="AN284" s="360" t="s">
        <v>506</v>
      </c>
      <c r="AO284" s="360">
        <f t="shared" si="46"/>
        <v>0</v>
      </c>
      <c r="AP284" s="360">
        <f t="shared" si="47"/>
        <v>0</v>
      </c>
      <c r="AQ284" s="360">
        <f t="shared" si="48"/>
        <v>0</v>
      </c>
      <c r="AR284" s="361">
        <f t="shared" si="49"/>
        <v>0</v>
      </c>
    </row>
    <row r="285" spans="22:44" x14ac:dyDescent="0.25">
      <c r="V285" s="362"/>
      <c r="W285" s="128"/>
      <c r="X285" s="363"/>
      <c r="Y285" s="364"/>
      <c r="Z285" s="358"/>
      <c r="AA285" s="359" t="str">
        <f t="shared" si="40"/>
        <v/>
      </c>
      <c r="AB285" s="360" t="s">
        <v>506</v>
      </c>
      <c r="AC285" s="360">
        <f t="shared" si="41"/>
        <v>0</v>
      </c>
      <c r="AD285" s="360">
        <f t="shared" si="42"/>
        <v>0</v>
      </c>
      <c r="AE285" s="360">
        <f t="shared" si="43"/>
        <v>0</v>
      </c>
      <c r="AF285" s="361">
        <f t="shared" si="44"/>
        <v>0</v>
      </c>
      <c r="AG285" s="133"/>
      <c r="AH285" s="362"/>
      <c r="AI285" s="128"/>
      <c r="AJ285" s="363"/>
      <c r="AK285" s="364"/>
      <c r="AL285" s="358"/>
      <c r="AM285" s="359" t="str">
        <f t="shared" si="45"/>
        <v/>
      </c>
      <c r="AN285" s="360" t="s">
        <v>506</v>
      </c>
      <c r="AO285" s="360">
        <f t="shared" si="46"/>
        <v>0</v>
      </c>
      <c r="AP285" s="360">
        <f t="shared" si="47"/>
        <v>0</v>
      </c>
      <c r="AQ285" s="360">
        <f t="shared" si="48"/>
        <v>0</v>
      </c>
      <c r="AR285" s="361">
        <f t="shared" si="49"/>
        <v>0</v>
      </c>
    </row>
    <row r="286" spans="22:44" x14ac:dyDescent="0.25">
      <c r="V286" s="362"/>
      <c r="W286" s="128"/>
      <c r="X286" s="363"/>
      <c r="Y286" s="364"/>
      <c r="Z286" s="358"/>
      <c r="AA286" s="359" t="str">
        <f t="shared" si="40"/>
        <v/>
      </c>
      <c r="AB286" s="360" t="s">
        <v>506</v>
      </c>
      <c r="AC286" s="360">
        <f t="shared" si="41"/>
        <v>0</v>
      </c>
      <c r="AD286" s="360">
        <f t="shared" si="42"/>
        <v>0</v>
      </c>
      <c r="AE286" s="360">
        <f t="shared" si="43"/>
        <v>0</v>
      </c>
      <c r="AF286" s="361">
        <f t="shared" si="44"/>
        <v>0</v>
      </c>
      <c r="AG286" s="133"/>
      <c r="AH286" s="362"/>
      <c r="AI286" s="128"/>
      <c r="AJ286" s="363"/>
      <c r="AK286" s="364"/>
      <c r="AL286" s="358"/>
      <c r="AM286" s="359" t="str">
        <f t="shared" si="45"/>
        <v/>
      </c>
      <c r="AN286" s="360" t="s">
        <v>506</v>
      </c>
      <c r="AO286" s="360">
        <f t="shared" si="46"/>
        <v>0</v>
      </c>
      <c r="AP286" s="360">
        <f t="shared" si="47"/>
        <v>0</v>
      </c>
      <c r="AQ286" s="360">
        <f t="shared" si="48"/>
        <v>0</v>
      </c>
      <c r="AR286" s="361">
        <f t="shared" si="49"/>
        <v>0</v>
      </c>
    </row>
    <row r="287" spans="22:44" x14ac:dyDescent="0.25">
      <c r="V287" s="362"/>
      <c r="W287" s="128"/>
      <c r="X287" s="363"/>
      <c r="Y287" s="364"/>
      <c r="Z287" s="358"/>
      <c r="AA287" s="359" t="str">
        <f t="shared" si="40"/>
        <v/>
      </c>
      <c r="AB287" s="360" t="s">
        <v>506</v>
      </c>
      <c r="AC287" s="360">
        <f t="shared" si="41"/>
        <v>0</v>
      </c>
      <c r="AD287" s="360">
        <f t="shared" si="42"/>
        <v>0</v>
      </c>
      <c r="AE287" s="360">
        <f t="shared" si="43"/>
        <v>0</v>
      </c>
      <c r="AF287" s="361">
        <f t="shared" si="44"/>
        <v>0</v>
      </c>
      <c r="AG287" s="133"/>
      <c r="AH287" s="362"/>
      <c r="AI287" s="128"/>
      <c r="AJ287" s="363"/>
      <c r="AK287" s="364"/>
      <c r="AL287" s="358"/>
      <c r="AM287" s="359" t="str">
        <f t="shared" si="45"/>
        <v/>
      </c>
      <c r="AN287" s="360" t="s">
        <v>506</v>
      </c>
      <c r="AO287" s="360">
        <f t="shared" si="46"/>
        <v>0</v>
      </c>
      <c r="AP287" s="360">
        <f t="shared" si="47"/>
        <v>0</v>
      </c>
      <c r="AQ287" s="360">
        <f t="shared" si="48"/>
        <v>0</v>
      </c>
      <c r="AR287" s="361">
        <f t="shared" si="49"/>
        <v>0</v>
      </c>
    </row>
    <row r="288" spans="22:44" x14ac:dyDescent="0.25">
      <c r="V288" s="362"/>
      <c r="W288" s="128"/>
      <c r="X288" s="363"/>
      <c r="Y288" s="364"/>
      <c r="Z288" s="358"/>
      <c r="AA288" s="359" t="str">
        <f t="shared" si="40"/>
        <v/>
      </c>
      <c r="AB288" s="360" t="s">
        <v>506</v>
      </c>
      <c r="AC288" s="360">
        <f t="shared" si="41"/>
        <v>0</v>
      </c>
      <c r="AD288" s="360">
        <f t="shared" si="42"/>
        <v>0</v>
      </c>
      <c r="AE288" s="360">
        <f t="shared" si="43"/>
        <v>0</v>
      </c>
      <c r="AF288" s="361">
        <f t="shared" si="44"/>
        <v>0</v>
      </c>
      <c r="AG288" s="133"/>
      <c r="AH288" s="362"/>
      <c r="AI288" s="128"/>
      <c r="AJ288" s="363"/>
      <c r="AK288" s="364"/>
      <c r="AL288" s="358"/>
      <c r="AM288" s="359" t="str">
        <f t="shared" si="45"/>
        <v/>
      </c>
      <c r="AN288" s="360" t="s">
        <v>506</v>
      </c>
      <c r="AO288" s="360">
        <f t="shared" si="46"/>
        <v>0</v>
      </c>
      <c r="AP288" s="360">
        <f t="shared" si="47"/>
        <v>0</v>
      </c>
      <c r="AQ288" s="360">
        <f t="shared" si="48"/>
        <v>0</v>
      </c>
      <c r="AR288" s="361">
        <f t="shared" si="49"/>
        <v>0</v>
      </c>
    </row>
    <row r="289" spans="22:44" x14ac:dyDescent="0.25">
      <c r="V289" s="362"/>
      <c r="W289" s="128"/>
      <c r="X289" s="363"/>
      <c r="Y289" s="364"/>
      <c r="Z289" s="358"/>
      <c r="AA289" s="359" t="str">
        <f t="shared" si="40"/>
        <v/>
      </c>
      <c r="AB289" s="360" t="s">
        <v>506</v>
      </c>
      <c r="AC289" s="360">
        <f t="shared" si="41"/>
        <v>0</v>
      </c>
      <c r="AD289" s="360">
        <f t="shared" si="42"/>
        <v>0</v>
      </c>
      <c r="AE289" s="360">
        <f t="shared" si="43"/>
        <v>0</v>
      </c>
      <c r="AF289" s="361">
        <f t="shared" si="44"/>
        <v>0</v>
      </c>
      <c r="AG289" s="133"/>
      <c r="AH289" s="362"/>
      <c r="AI289" s="128"/>
      <c r="AJ289" s="363"/>
      <c r="AK289" s="364"/>
      <c r="AL289" s="358"/>
      <c r="AM289" s="359" t="str">
        <f t="shared" si="45"/>
        <v/>
      </c>
      <c r="AN289" s="360" t="s">
        <v>506</v>
      </c>
      <c r="AO289" s="360">
        <f t="shared" si="46"/>
        <v>0</v>
      </c>
      <c r="AP289" s="360">
        <f t="shared" si="47"/>
        <v>0</v>
      </c>
      <c r="AQ289" s="360">
        <f t="shared" si="48"/>
        <v>0</v>
      </c>
      <c r="AR289" s="361">
        <f t="shared" si="49"/>
        <v>0</v>
      </c>
    </row>
    <row r="290" spans="22:44" x14ac:dyDescent="0.25">
      <c r="V290" s="362"/>
      <c r="W290" s="128"/>
      <c r="X290" s="363"/>
      <c r="Y290" s="364"/>
      <c r="Z290" s="358"/>
      <c r="AA290" s="359" t="str">
        <f t="shared" si="40"/>
        <v/>
      </c>
      <c r="AB290" s="360" t="s">
        <v>506</v>
      </c>
      <c r="AC290" s="360">
        <f t="shared" si="41"/>
        <v>0</v>
      </c>
      <c r="AD290" s="360">
        <f t="shared" si="42"/>
        <v>0</v>
      </c>
      <c r="AE290" s="360">
        <f t="shared" si="43"/>
        <v>0</v>
      </c>
      <c r="AF290" s="361">
        <f t="shared" si="44"/>
        <v>0</v>
      </c>
      <c r="AG290" s="133"/>
      <c r="AH290" s="362"/>
      <c r="AI290" s="128"/>
      <c r="AJ290" s="363"/>
      <c r="AK290" s="364"/>
      <c r="AL290" s="358"/>
      <c r="AM290" s="359" t="str">
        <f t="shared" si="45"/>
        <v/>
      </c>
      <c r="AN290" s="360" t="s">
        <v>506</v>
      </c>
      <c r="AO290" s="360">
        <f t="shared" si="46"/>
        <v>0</v>
      </c>
      <c r="AP290" s="360">
        <f t="shared" si="47"/>
        <v>0</v>
      </c>
      <c r="AQ290" s="360">
        <f t="shared" si="48"/>
        <v>0</v>
      </c>
      <c r="AR290" s="361">
        <f t="shared" si="49"/>
        <v>0</v>
      </c>
    </row>
    <row r="291" spans="22:44" x14ac:dyDescent="0.25">
      <c r="V291" s="362"/>
      <c r="W291" s="128"/>
      <c r="X291" s="363"/>
      <c r="Y291" s="364"/>
      <c r="Z291" s="358"/>
      <c r="AA291" s="359" t="str">
        <f t="shared" si="40"/>
        <v/>
      </c>
      <c r="AB291" s="360" t="s">
        <v>506</v>
      </c>
      <c r="AC291" s="360">
        <f t="shared" si="41"/>
        <v>0</v>
      </c>
      <c r="AD291" s="360">
        <f t="shared" si="42"/>
        <v>0</v>
      </c>
      <c r="AE291" s="360">
        <f t="shared" si="43"/>
        <v>0</v>
      </c>
      <c r="AF291" s="361">
        <f t="shared" si="44"/>
        <v>0</v>
      </c>
      <c r="AG291" s="133"/>
      <c r="AH291" s="362"/>
      <c r="AI291" s="128"/>
      <c r="AJ291" s="363"/>
      <c r="AK291" s="364"/>
      <c r="AL291" s="358"/>
      <c r="AM291" s="359" t="str">
        <f t="shared" si="45"/>
        <v/>
      </c>
      <c r="AN291" s="360" t="s">
        <v>506</v>
      </c>
      <c r="AO291" s="360">
        <f t="shared" si="46"/>
        <v>0</v>
      </c>
      <c r="AP291" s="360">
        <f t="shared" si="47"/>
        <v>0</v>
      </c>
      <c r="AQ291" s="360">
        <f t="shared" si="48"/>
        <v>0</v>
      </c>
      <c r="AR291" s="361">
        <f t="shared" si="49"/>
        <v>0</v>
      </c>
    </row>
    <row r="292" spans="22:44" x14ac:dyDescent="0.25">
      <c r="V292" s="362"/>
      <c r="W292" s="128"/>
      <c r="X292" s="363"/>
      <c r="Y292" s="364"/>
      <c r="Z292" s="358"/>
      <c r="AA292" s="359" t="str">
        <f t="shared" si="40"/>
        <v/>
      </c>
      <c r="AB292" s="360" t="s">
        <v>506</v>
      </c>
      <c r="AC292" s="360">
        <f t="shared" si="41"/>
        <v>0</v>
      </c>
      <c r="AD292" s="360">
        <f t="shared" si="42"/>
        <v>0</v>
      </c>
      <c r="AE292" s="360">
        <f t="shared" si="43"/>
        <v>0</v>
      </c>
      <c r="AF292" s="361">
        <f t="shared" si="44"/>
        <v>0</v>
      </c>
      <c r="AG292" s="133"/>
      <c r="AH292" s="362"/>
      <c r="AI292" s="128"/>
      <c r="AJ292" s="363"/>
      <c r="AK292" s="364"/>
      <c r="AL292" s="358"/>
      <c r="AM292" s="359" t="str">
        <f t="shared" si="45"/>
        <v/>
      </c>
      <c r="AN292" s="360" t="s">
        <v>506</v>
      </c>
      <c r="AO292" s="360">
        <f t="shared" si="46"/>
        <v>0</v>
      </c>
      <c r="AP292" s="360">
        <f t="shared" si="47"/>
        <v>0</v>
      </c>
      <c r="AQ292" s="360">
        <f t="shared" si="48"/>
        <v>0</v>
      </c>
      <c r="AR292" s="361">
        <f t="shared" si="49"/>
        <v>0</v>
      </c>
    </row>
    <row r="293" spans="22:44" x14ac:dyDescent="0.25">
      <c r="V293" s="362"/>
      <c r="W293" s="128"/>
      <c r="X293" s="363"/>
      <c r="Y293" s="364"/>
      <c r="Z293" s="358"/>
      <c r="AA293" s="359" t="str">
        <f t="shared" si="40"/>
        <v/>
      </c>
      <c r="AB293" s="360" t="s">
        <v>506</v>
      </c>
      <c r="AC293" s="360">
        <f t="shared" si="41"/>
        <v>0</v>
      </c>
      <c r="AD293" s="360">
        <f t="shared" si="42"/>
        <v>0</v>
      </c>
      <c r="AE293" s="360">
        <f t="shared" si="43"/>
        <v>0</v>
      </c>
      <c r="AF293" s="361">
        <f t="shared" si="44"/>
        <v>0</v>
      </c>
      <c r="AG293" s="133"/>
      <c r="AH293" s="362"/>
      <c r="AI293" s="128"/>
      <c r="AJ293" s="363"/>
      <c r="AK293" s="364"/>
      <c r="AL293" s="358"/>
      <c r="AM293" s="359" t="str">
        <f t="shared" si="45"/>
        <v/>
      </c>
      <c r="AN293" s="360" t="s">
        <v>506</v>
      </c>
      <c r="AO293" s="360">
        <f t="shared" si="46"/>
        <v>0</v>
      </c>
      <c r="AP293" s="360">
        <f t="shared" si="47"/>
        <v>0</v>
      </c>
      <c r="AQ293" s="360">
        <f t="shared" si="48"/>
        <v>0</v>
      </c>
      <c r="AR293" s="361">
        <f t="shared" si="49"/>
        <v>0</v>
      </c>
    </row>
    <row r="294" spans="22:44" x14ac:dyDescent="0.25">
      <c r="V294" s="362"/>
      <c r="W294" s="128"/>
      <c r="X294" s="363"/>
      <c r="Y294" s="364"/>
      <c r="Z294" s="358"/>
      <c r="AA294" s="359" t="str">
        <f t="shared" si="40"/>
        <v/>
      </c>
      <c r="AB294" s="360" t="s">
        <v>506</v>
      </c>
      <c r="AC294" s="360">
        <f t="shared" si="41"/>
        <v>0</v>
      </c>
      <c r="AD294" s="360">
        <f t="shared" si="42"/>
        <v>0</v>
      </c>
      <c r="AE294" s="360">
        <f t="shared" si="43"/>
        <v>0</v>
      </c>
      <c r="AF294" s="361">
        <f t="shared" si="44"/>
        <v>0</v>
      </c>
      <c r="AG294" s="133"/>
      <c r="AH294" s="362"/>
      <c r="AI294" s="128"/>
      <c r="AJ294" s="363"/>
      <c r="AK294" s="364"/>
      <c r="AL294" s="358"/>
      <c r="AM294" s="359" t="str">
        <f t="shared" si="45"/>
        <v/>
      </c>
      <c r="AN294" s="360" t="s">
        <v>506</v>
      </c>
      <c r="AO294" s="360">
        <f t="shared" si="46"/>
        <v>0</v>
      </c>
      <c r="AP294" s="360">
        <f t="shared" si="47"/>
        <v>0</v>
      </c>
      <c r="AQ294" s="360">
        <f t="shared" si="48"/>
        <v>0</v>
      </c>
      <c r="AR294" s="361">
        <f t="shared" si="49"/>
        <v>0</v>
      </c>
    </row>
    <row r="295" spans="22:44" x14ac:dyDescent="0.25">
      <c r="V295" s="362"/>
      <c r="W295" s="128"/>
      <c r="X295" s="363"/>
      <c r="Y295" s="364"/>
      <c r="Z295" s="358"/>
      <c r="AA295" s="359" t="str">
        <f t="shared" si="40"/>
        <v/>
      </c>
      <c r="AB295" s="360" t="s">
        <v>506</v>
      </c>
      <c r="AC295" s="360">
        <f t="shared" si="41"/>
        <v>0</v>
      </c>
      <c r="AD295" s="360">
        <f t="shared" si="42"/>
        <v>0</v>
      </c>
      <c r="AE295" s="360">
        <f t="shared" si="43"/>
        <v>0</v>
      </c>
      <c r="AF295" s="361">
        <f t="shared" si="44"/>
        <v>0</v>
      </c>
      <c r="AG295" s="133"/>
      <c r="AH295" s="362"/>
      <c r="AI295" s="128"/>
      <c r="AJ295" s="363"/>
      <c r="AK295" s="364"/>
      <c r="AL295" s="358"/>
      <c r="AM295" s="359" t="str">
        <f t="shared" si="45"/>
        <v/>
      </c>
      <c r="AN295" s="360" t="s">
        <v>506</v>
      </c>
      <c r="AO295" s="360">
        <f t="shared" si="46"/>
        <v>0</v>
      </c>
      <c r="AP295" s="360">
        <f t="shared" si="47"/>
        <v>0</v>
      </c>
      <c r="AQ295" s="360">
        <f t="shared" si="48"/>
        <v>0</v>
      </c>
      <c r="AR295" s="361">
        <f t="shared" si="49"/>
        <v>0</v>
      </c>
    </row>
    <row r="296" spans="22:44" x14ac:dyDescent="0.25">
      <c r="V296" s="362"/>
      <c r="W296" s="128"/>
      <c r="X296" s="363"/>
      <c r="Y296" s="364"/>
      <c r="Z296" s="358"/>
      <c r="AA296" s="359" t="str">
        <f t="shared" si="40"/>
        <v/>
      </c>
      <c r="AB296" s="360" t="s">
        <v>506</v>
      </c>
      <c r="AC296" s="360">
        <f t="shared" si="41"/>
        <v>0</v>
      </c>
      <c r="AD296" s="360">
        <f t="shared" si="42"/>
        <v>0</v>
      </c>
      <c r="AE296" s="360">
        <f t="shared" si="43"/>
        <v>0</v>
      </c>
      <c r="AF296" s="361">
        <f t="shared" si="44"/>
        <v>0</v>
      </c>
      <c r="AG296" s="133"/>
      <c r="AH296" s="362"/>
      <c r="AI296" s="128"/>
      <c r="AJ296" s="363"/>
      <c r="AK296" s="364"/>
      <c r="AL296" s="358"/>
      <c r="AM296" s="359" t="str">
        <f t="shared" si="45"/>
        <v/>
      </c>
      <c r="AN296" s="360" t="s">
        <v>506</v>
      </c>
      <c r="AO296" s="360">
        <f t="shared" si="46"/>
        <v>0</v>
      </c>
      <c r="AP296" s="360">
        <f t="shared" si="47"/>
        <v>0</v>
      </c>
      <c r="AQ296" s="360">
        <f t="shared" si="48"/>
        <v>0</v>
      </c>
      <c r="AR296" s="361">
        <f t="shared" si="49"/>
        <v>0</v>
      </c>
    </row>
    <row r="297" spans="22:44" x14ac:dyDescent="0.25">
      <c r="V297" s="362"/>
      <c r="W297" s="128"/>
      <c r="X297" s="363"/>
      <c r="Y297" s="364"/>
      <c r="Z297" s="358"/>
      <c r="AA297" s="359" t="str">
        <f t="shared" si="40"/>
        <v/>
      </c>
      <c r="AB297" s="360" t="s">
        <v>506</v>
      </c>
      <c r="AC297" s="360">
        <f t="shared" si="41"/>
        <v>0</v>
      </c>
      <c r="AD297" s="360">
        <f t="shared" si="42"/>
        <v>0</v>
      </c>
      <c r="AE297" s="360">
        <f t="shared" si="43"/>
        <v>0</v>
      </c>
      <c r="AF297" s="361">
        <f t="shared" si="44"/>
        <v>0</v>
      </c>
      <c r="AG297" s="133"/>
      <c r="AH297" s="362"/>
      <c r="AI297" s="128"/>
      <c r="AJ297" s="363"/>
      <c r="AK297" s="364"/>
      <c r="AL297" s="358"/>
      <c r="AM297" s="359" t="str">
        <f t="shared" si="45"/>
        <v/>
      </c>
      <c r="AN297" s="360" t="s">
        <v>506</v>
      </c>
      <c r="AO297" s="360">
        <f t="shared" si="46"/>
        <v>0</v>
      </c>
      <c r="AP297" s="360">
        <f t="shared" si="47"/>
        <v>0</v>
      </c>
      <c r="AQ297" s="360">
        <f t="shared" si="48"/>
        <v>0</v>
      </c>
      <c r="AR297" s="361">
        <f t="shared" si="49"/>
        <v>0</v>
      </c>
    </row>
    <row r="298" spans="22:44" x14ac:dyDescent="0.25">
      <c r="V298" s="362"/>
      <c r="W298" s="128"/>
      <c r="X298" s="363"/>
      <c r="Y298" s="364"/>
      <c r="Z298" s="358"/>
      <c r="AA298" s="359" t="str">
        <f t="shared" si="40"/>
        <v/>
      </c>
      <c r="AB298" s="360" t="s">
        <v>506</v>
      </c>
      <c r="AC298" s="360">
        <f t="shared" si="41"/>
        <v>0</v>
      </c>
      <c r="AD298" s="360">
        <f t="shared" si="42"/>
        <v>0</v>
      </c>
      <c r="AE298" s="360">
        <f t="shared" si="43"/>
        <v>0</v>
      </c>
      <c r="AF298" s="361">
        <f t="shared" si="44"/>
        <v>0</v>
      </c>
      <c r="AG298" s="133"/>
      <c r="AH298" s="362"/>
      <c r="AI298" s="128"/>
      <c r="AJ298" s="363"/>
      <c r="AK298" s="364"/>
      <c r="AL298" s="358"/>
      <c r="AM298" s="359" t="str">
        <f t="shared" si="45"/>
        <v/>
      </c>
      <c r="AN298" s="360" t="s">
        <v>506</v>
      </c>
      <c r="AO298" s="360">
        <f t="shared" si="46"/>
        <v>0</v>
      </c>
      <c r="AP298" s="360">
        <f t="shared" si="47"/>
        <v>0</v>
      </c>
      <c r="AQ298" s="360">
        <f t="shared" si="48"/>
        <v>0</v>
      </c>
      <c r="AR298" s="361">
        <f t="shared" si="49"/>
        <v>0</v>
      </c>
    </row>
    <row r="299" spans="22:44" x14ac:dyDescent="0.25">
      <c r="V299" s="362"/>
      <c r="W299" s="128"/>
      <c r="X299" s="363"/>
      <c r="Y299" s="364"/>
      <c r="Z299" s="358"/>
      <c r="AA299" s="359" t="str">
        <f t="shared" si="40"/>
        <v/>
      </c>
      <c r="AB299" s="360" t="s">
        <v>506</v>
      </c>
      <c r="AC299" s="360">
        <f t="shared" si="41"/>
        <v>0</v>
      </c>
      <c r="AD299" s="360">
        <f t="shared" si="42"/>
        <v>0</v>
      </c>
      <c r="AE299" s="360">
        <f t="shared" si="43"/>
        <v>0</v>
      </c>
      <c r="AF299" s="361">
        <f t="shared" si="44"/>
        <v>0</v>
      </c>
      <c r="AG299" s="133"/>
      <c r="AH299" s="362"/>
      <c r="AI299" s="128"/>
      <c r="AJ299" s="363"/>
      <c r="AK299" s="364"/>
      <c r="AL299" s="358"/>
      <c r="AM299" s="359" t="str">
        <f t="shared" si="45"/>
        <v/>
      </c>
      <c r="AN299" s="360" t="s">
        <v>506</v>
      </c>
      <c r="AO299" s="360">
        <f t="shared" si="46"/>
        <v>0</v>
      </c>
      <c r="AP299" s="360">
        <f t="shared" si="47"/>
        <v>0</v>
      </c>
      <c r="AQ299" s="360">
        <f t="shared" si="48"/>
        <v>0</v>
      </c>
      <c r="AR299" s="361">
        <f t="shared" si="49"/>
        <v>0</v>
      </c>
    </row>
    <row r="300" spans="22:44" x14ac:dyDescent="0.25">
      <c r="V300" s="362"/>
      <c r="W300" s="128"/>
      <c r="X300" s="363"/>
      <c r="Y300" s="364"/>
      <c r="Z300" s="358"/>
      <c r="AA300" s="359" t="str">
        <f t="shared" si="40"/>
        <v/>
      </c>
      <c r="AB300" s="360" t="s">
        <v>506</v>
      </c>
      <c r="AC300" s="360">
        <f t="shared" si="41"/>
        <v>0</v>
      </c>
      <c r="AD300" s="360">
        <f t="shared" si="42"/>
        <v>0</v>
      </c>
      <c r="AE300" s="360">
        <f t="shared" si="43"/>
        <v>0</v>
      </c>
      <c r="AF300" s="361">
        <f t="shared" si="44"/>
        <v>0</v>
      </c>
      <c r="AG300" s="133"/>
      <c r="AH300" s="362"/>
      <c r="AI300" s="128"/>
      <c r="AJ300" s="363"/>
      <c r="AK300" s="364"/>
      <c r="AL300" s="358"/>
      <c r="AM300" s="359" t="str">
        <f t="shared" si="45"/>
        <v/>
      </c>
      <c r="AN300" s="360" t="s">
        <v>506</v>
      </c>
      <c r="AO300" s="360">
        <f t="shared" si="46"/>
        <v>0</v>
      </c>
      <c r="AP300" s="360">
        <f t="shared" si="47"/>
        <v>0</v>
      </c>
      <c r="AQ300" s="360">
        <f t="shared" si="48"/>
        <v>0</v>
      </c>
      <c r="AR300" s="361">
        <f t="shared" si="49"/>
        <v>0</v>
      </c>
    </row>
    <row r="301" spans="22:44" x14ac:dyDescent="0.25">
      <c r="V301" s="362"/>
      <c r="W301" s="128"/>
      <c r="X301" s="363"/>
      <c r="Y301" s="364"/>
      <c r="Z301" s="358"/>
      <c r="AA301" s="359" t="str">
        <f t="shared" si="40"/>
        <v/>
      </c>
      <c r="AB301" s="360" t="s">
        <v>506</v>
      </c>
      <c r="AC301" s="360">
        <f t="shared" si="41"/>
        <v>0</v>
      </c>
      <c r="AD301" s="360">
        <f t="shared" si="42"/>
        <v>0</v>
      </c>
      <c r="AE301" s="360">
        <f t="shared" si="43"/>
        <v>0</v>
      </c>
      <c r="AF301" s="361">
        <f t="shared" si="44"/>
        <v>0</v>
      </c>
      <c r="AG301" s="133"/>
      <c r="AH301" s="362"/>
      <c r="AI301" s="128"/>
      <c r="AJ301" s="363"/>
      <c r="AK301" s="364"/>
      <c r="AL301" s="358"/>
      <c r="AM301" s="359" t="str">
        <f t="shared" si="45"/>
        <v/>
      </c>
      <c r="AN301" s="360" t="s">
        <v>506</v>
      </c>
      <c r="AO301" s="360">
        <f t="shared" si="46"/>
        <v>0</v>
      </c>
      <c r="AP301" s="360">
        <f t="shared" si="47"/>
        <v>0</v>
      </c>
      <c r="AQ301" s="360">
        <f t="shared" si="48"/>
        <v>0</v>
      </c>
      <c r="AR301" s="361">
        <f t="shared" si="49"/>
        <v>0</v>
      </c>
    </row>
    <row r="302" spans="22:44" x14ac:dyDescent="0.25">
      <c r="V302" s="362"/>
      <c r="W302" s="128"/>
      <c r="X302" s="363"/>
      <c r="Y302" s="364"/>
      <c r="Z302" s="358"/>
      <c r="AA302" s="359" t="str">
        <f t="shared" si="40"/>
        <v/>
      </c>
      <c r="AB302" s="360" t="s">
        <v>506</v>
      </c>
      <c r="AC302" s="360">
        <f t="shared" si="41"/>
        <v>0</v>
      </c>
      <c r="AD302" s="360">
        <f t="shared" si="42"/>
        <v>0</v>
      </c>
      <c r="AE302" s="360">
        <f t="shared" si="43"/>
        <v>0</v>
      </c>
      <c r="AF302" s="361">
        <f t="shared" si="44"/>
        <v>0</v>
      </c>
      <c r="AG302" s="133"/>
      <c r="AH302" s="362"/>
      <c r="AI302" s="128"/>
      <c r="AJ302" s="363"/>
      <c r="AK302" s="364"/>
      <c r="AL302" s="358"/>
      <c r="AM302" s="359" t="str">
        <f t="shared" si="45"/>
        <v/>
      </c>
      <c r="AN302" s="360" t="s">
        <v>506</v>
      </c>
      <c r="AO302" s="360">
        <f t="shared" si="46"/>
        <v>0</v>
      </c>
      <c r="AP302" s="360">
        <f t="shared" si="47"/>
        <v>0</v>
      </c>
      <c r="AQ302" s="360">
        <f t="shared" si="48"/>
        <v>0</v>
      </c>
      <c r="AR302" s="361">
        <f t="shared" si="49"/>
        <v>0</v>
      </c>
    </row>
    <row r="303" spans="22:44" x14ac:dyDescent="0.25">
      <c r="V303" s="362"/>
      <c r="W303" s="128"/>
      <c r="X303" s="363"/>
      <c r="Y303" s="364"/>
      <c r="Z303" s="358"/>
      <c r="AA303" s="359" t="str">
        <f t="shared" si="40"/>
        <v/>
      </c>
      <c r="AB303" s="360" t="s">
        <v>506</v>
      </c>
      <c r="AC303" s="360">
        <f t="shared" si="41"/>
        <v>0</v>
      </c>
      <c r="AD303" s="360">
        <f t="shared" si="42"/>
        <v>0</v>
      </c>
      <c r="AE303" s="360">
        <f t="shared" si="43"/>
        <v>0</v>
      </c>
      <c r="AF303" s="361">
        <f t="shared" si="44"/>
        <v>0</v>
      </c>
      <c r="AG303" s="133"/>
      <c r="AH303" s="362"/>
      <c r="AI303" s="128"/>
      <c r="AJ303" s="363"/>
      <c r="AK303" s="364"/>
      <c r="AL303" s="358"/>
      <c r="AM303" s="359" t="str">
        <f t="shared" si="45"/>
        <v/>
      </c>
      <c r="AN303" s="360" t="s">
        <v>506</v>
      </c>
      <c r="AO303" s="360">
        <f t="shared" si="46"/>
        <v>0</v>
      </c>
      <c r="AP303" s="360">
        <f t="shared" si="47"/>
        <v>0</v>
      </c>
      <c r="AQ303" s="360">
        <f t="shared" si="48"/>
        <v>0</v>
      </c>
      <c r="AR303" s="361">
        <f t="shared" si="49"/>
        <v>0</v>
      </c>
    </row>
    <row r="304" spans="22:44" x14ac:dyDescent="0.25">
      <c r="V304" s="362"/>
      <c r="W304" s="128"/>
      <c r="X304" s="363"/>
      <c r="Y304" s="364"/>
      <c r="Z304" s="358"/>
      <c r="AA304" s="359" t="str">
        <f t="shared" si="40"/>
        <v/>
      </c>
      <c r="AB304" s="360" t="s">
        <v>506</v>
      </c>
      <c r="AC304" s="360">
        <f t="shared" si="41"/>
        <v>0</v>
      </c>
      <c r="AD304" s="360">
        <f t="shared" si="42"/>
        <v>0</v>
      </c>
      <c r="AE304" s="360">
        <f t="shared" si="43"/>
        <v>0</v>
      </c>
      <c r="AF304" s="361">
        <f t="shared" si="44"/>
        <v>0</v>
      </c>
      <c r="AG304" s="133"/>
      <c r="AH304" s="362"/>
      <c r="AI304" s="128"/>
      <c r="AJ304" s="363"/>
      <c r="AK304" s="364"/>
      <c r="AL304" s="358"/>
      <c r="AM304" s="359" t="str">
        <f t="shared" si="45"/>
        <v/>
      </c>
      <c r="AN304" s="360" t="s">
        <v>506</v>
      </c>
      <c r="AO304" s="360">
        <f t="shared" si="46"/>
        <v>0</v>
      </c>
      <c r="AP304" s="360">
        <f t="shared" si="47"/>
        <v>0</v>
      </c>
      <c r="AQ304" s="360">
        <f t="shared" si="48"/>
        <v>0</v>
      </c>
      <c r="AR304" s="361">
        <f t="shared" si="49"/>
        <v>0</v>
      </c>
    </row>
    <row r="305" spans="22:44" x14ac:dyDescent="0.25">
      <c r="V305" s="362"/>
      <c r="W305" s="128"/>
      <c r="X305" s="363"/>
      <c r="Y305" s="364"/>
      <c r="Z305" s="358"/>
      <c r="AA305" s="359" t="str">
        <f t="shared" si="40"/>
        <v/>
      </c>
      <c r="AB305" s="360" t="s">
        <v>506</v>
      </c>
      <c r="AC305" s="360">
        <f t="shared" si="41"/>
        <v>0</v>
      </c>
      <c r="AD305" s="360">
        <f t="shared" si="42"/>
        <v>0</v>
      </c>
      <c r="AE305" s="360">
        <f t="shared" si="43"/>
        <v>0</v>
      </c>
      <c r="AF305" s="361">
        <f t="shared" si="44"/>
        <v>0</v>
      </c>
      <c r="AG305" s="133"/>
      <c r="AH305" s="362"/>
      <c r="AI305" s="128"/>
      <c r="AJ305" s="363"/>
      <c r="AK305" s="364"/>
      <c r="AL305" s="358"/>
      <c r="AM305" s="359" t="str">
        <f t="shared" si="45"/>
        <v/>
      </c>
      <c r="AN305" s="360" t="s">
        <v>506</v>
      </c>
      <c r="AO305" s="360">
        <f t="shared" si="46"/>
        <v>0</v>
      </c>
      <c r="AP305" s="360">
        <f t="shared" si="47"/>
        <v>0</v>
      </c>
      <c r="AQ305" s="360">
        <f t="shared" si="48"/>
        <v>0</v>
      </c>
      <c r="AR305" s="361">
        <f t="shared" si="49"/>
        <v>0</v>
      </c>
    </row>
    <row r="306" spans="22:44" x14ac:dyDescent="0.25">
      <c r="V306" s="362"/>
      <c r="W306" s="128"/>
      <c r="X306" s="363"/>
      <c r="Y306" s="364"/>
      <c r="Z306" s="358"/>
      <c r="AA306" s="359" t="str">
        <f t="shared" si="40"/>
        <v/>
      </c>
      <c r="AB306" s="360" t="s">
        <v>506</v>
      </c>
      <c r="AC306" s="360">
        <f t="shared" si="41"/>
        <v>0</v>
      </c>
      <c r="AD306" s="360">
        <f t="shared" si="42"/>
        <v>0</v>
      </c>
      <c r="AE306" s="360">
        <f t="shared" si="43"/>
        <v>0</v>
      </c>
      <c r="AF306" s="361">
        <f t="shared" si="44"/>
        <v>0</v>
      </c>
      <c r="AG306" s="133"/>
      <c r="AH306" s="362"/>
      <c r="AI306" s="128"/>
      <c r="AJ306" s="363"/>
      <c r="AK306" s="364"/>
      <c r="AL306" s="358"/>
      <c r="AM306" s="359" t="str">
        <f t="shared" si="45"/>
        <v/>
      </c>
      <c r="AN306" s="360" t="s">
        <v>506</v>
      </c>
      <c r="AO306" s="360">
        <f t="shared" si="46"/>
        <v>0</v>
      </c>
      <c r="AP306" s="360">
        <f t="shared" si="47"/>
        <v>0</v>
      </c>
      <c r="AQ306" s="360">
        <f t="shared" si="48"/>
        <v>0</v>
      </c>
      <c r="AR306" s="361">
        <f t="shared" si="49"/>
        <v>0</v>
      </c>
    </row>
    <row r="307" spans="22:44" x14ac:dyDescent="0.25">
      <c r="V307" s="362"/>
      <c r="W307" s="128"/>
      <c r="X307" s="363"/>
      <c r="Y307" s="364"/>
      <c r="Z307" s="358"/>
      <c r="AA307" s="359" t="str">
        <f t="shared" si="40"/>
        <v/>
      </c>
      <c r="AB307" s="360" t="s">
        <v>506</v>
      </c>
      <c r="AC307" s="360">
        <f t="shared" si="41"/>
        <v>0</v>
      </c>
      <c r="AD307" s="360">
        <f t="shared" si="42"/>
        <v>0</v>
      </c>
      <c r="AE307" s="360">
        <f t="shared" si="43"/>
        <v>0</v>
      </c>
      <c r="AF307" s="361">
        <f t="shared" si="44"/>
        <v>0</v>
      </c>
      <c r="AG307" s="133"/>
      <c r="AH307" s="362"/>
      <c r="AI307" s="128"/>
      <c r="AJ307" s="363"/>
      <c r="AK307" s="364"/>
      <c r="AL307" s="358"/>
      <c r="AM307" s="359" t="str">
        <f t="shared" si="45"/>
        <v/>
      </c>
      <c r="AN307" s="360" t="s">
        <v>506</v>
      </c>
      <c r="AO307" s="360">
        <f t="shared" si="46"/>
        <v>0</v>
      </c>
      <c r="AP307" s="360">
        <f t="shared" si="47"/>
        <v>0</v>
      </c>
      <c r="AQ307" s="360">
        <f t="shared" si="48"/>
        <v>0</v>
      </c>
      <c r="AR307" s="361">
        <f t="shared" si="49"/>
        <v>0</v>
      </c>
    </row>
    <row r="308" spans="22:44" x14ac:dyDescent="0.25">
      <c r="V308" s="362"/>
      <c r="W308" s="128"/>
      <c r="X308" s="363"/>
      <c r="Y308" s="364"/>
      <c r="Z308" s="358"/>
      <c r="AA308" s="359" t="str">
        <f t="shared" si="40"/>
        <v/>
      </c>
      <c r="AB308" s="360" t="s">
        <v>506</v>
      </c>
      <c r="AC308" s="360">
        <f t="shared" si="41"/>
        <v>0</v>
      </c>
      <c r="AD308" s="360">
        <f t="shared" si="42"/>
        <v>0</v>
      </c>
      <c r="AE308" s="360">
        <f t="shared" si="43"/>
        <v>0</v>
      </c>
      <c r="AF308" s="361">
        <f t="shared" si="44"/>
        <v>0</v>
      </c>
      <c r="AG308" s="133"/>
      <c r="AH308" s="362"/>
      <c r="AI308" s="128"/>
      <c r="AJ308" s="363"/>
      <c r="AK308" s="364"/>
      <c r="AL308" s="358"/>
      <c r="AM308" s="359" t="str">
        <f t="shared" si="45"/>
        <v/>
      </c>
      <c r="AN308" s="360" t="s">
        <v>506</v>
      </c>
      <c r="AO308" s="360">
        <f t="shared" si="46"/>
        <v>0</v>
      </c>
      <c r="AP308" s="360">
        <f t="shared" si="47"/>
        <v>0</v>
      </c>
      <c r="AQ308" s="360">
        <f t="shared" si="48"/>
        <v>0</v>
      </c>
      <c r="AR308" s="361">
        <f t="shared" si="49"/>
        <v>0</v>
      </c>
    </row>
    <row r="309" spans="22:44" x14ac:dyDescent="0.25">
      <c r="V309" s="362"/>
      <c r="W309" s="128"/>
      <c r="X309" s="363"/>
      <c r="Y309" s="364"/>
      <c r="Z309" s="358"/>
      <c r="AA309" s="359" t="str">
        <f t="shared" si="40"/>
        <v/>
      </c>
      <c r="AB309" s="360" t="s">
        <v>506</v>
      </c>
      <c r="AC309" s="360">
        <f t="shared" si="41"/>
        <v>0</v>
      </c>
      <c r="AD309" s="360">
        <f t="shared" si="42"/>
        <v>0</v>
      </c>
      <c r="AE309" s="360">
        <f t="shared" si="43"/>
        <v>0</v>
      </c>
      <c r="AF309" s="361">
        <f t="shared" si="44"/>
        <v>0</v>
      </c>
      <c r="AG309" s="133"/>
      <c r="AH309" s="362"/>
      <c r="AI309" s="128"/>
      <c r="AJ309" s="363"/>
      <c r="AK309" s="364"/>
      <c r="AL309" s="358"/>
      <c r="AM309" s="359" t="str">
        <f t="shared" si="45"/>
        <v/>
      </c>
      <c r="AN309" s="360" t="s">
        <v>506</v>
      </c>
      <c r="AO309" s="360">
        <f t="shared" si="46"/>
        <v>0</v>
      </c>
      <c r="AP309" s="360">
        <f t="shared" si="47"/>
        <v>0</v>
      </c>
      <c r="AQ309" s="360">
        <f t="shared" si="48"/>
        <v>0</v>
      </c>
      <c r="AR309" s="361">
        <f t="shared" si="49"/>
        <v>0</v>
      </c>
    </row>
    <row r="310" spans="22:44" x14ac:dyDescent="0.25">
      <c r="V310" s="362"/>
      <c r="W310" s="128"/>
      <c r="X310" s="363"/>
      <c r="Y310" s="364"/>
      <c r="Z310" s="358"/>
      <c r="AA310" s="359" t="str">
        <f t="shared" si="40"/>
        <v/>
      </c>
      <c r="AB310" s="360" t="s">
        <v>506</v>
      </c>
      <c r="AC310" s="360">
        <f t="shared" si="41"/>
        <v>0</v>
      </c>
      <c r="AD310" s="360">
        <f t="shared" si="42"/>
        <v>0</v>
      </c>
      <c r="AE310" s="360">
        <f t="shared" si="43"/>
        <v>0</v>
      </c>
      <c r="AF310" s="361">
        <f t="shared" si="44"/>
        <v>0</v>
      </c>
      <c r="AG310" s="133"/>
      <c r="AH310" s="362"/>
      <c r="AI310" s="128"/>
      <c r="AJ310" s="363"/>
      <c r="AK310" s="364"/>
      <c r="AL310" s="358"/>
      <c r="AM310" s="359" t="str">
        <f t="shared" si="45"/>
        <v/>
      </c>
      <c r="AN310" s="360" t="s">
        <v>506</v>
      </c>
      <c r="AO310" s="360">
        <f t="shared" si="46"/>
        <v>0</v>
      </c>
      <c r="AP310" s="360">
        <f t="shared" si="47"/>
        <v>0</v>
      </c>
      <c r="AQ310" s="360">
        <f t="shared" si="48"/>
        <v>0</v>
      </c>
      <c r="AR310" s="361">
        <f t="shared" si="49"/>
        <v>0</v>
      </c>
    </row>
    <row r="311" spans="22:44" x14ac:dyDescent="0.25">
      <c r="V311" s="362"/>
      <c r="W311" s="128"/>
      <c r="X311" s="363"/>
      <c r="Y311" s="364"/>
      <c r="Z311" s="358"/>
      <c r="AA311" s="359" t="str">
        <f t="shared" si="40"/>
        <v/>
      </c>
      <c r="AB311" s="360" t="s">
        <v>506</v>
      </c>
      <c r="AC311" s="360">
        <f t="shared" si="41"/>
        <v>0</v>
      </c>
      <c r="AD311" s="360">
        <f t="shared" si="42"/>
        <v>0</v>
      </c>
      <c r="AE311" s="360">
        <f t="shared" si="43"/>
        <v>0</v>
      </c>
      <c r="AF311" s="361">
        <f t="shared" si="44"/>
        <v>0</v>
      </c>
      <c r="AG311" s="133"/>
      <c r="AH311" s="362"/>
      <c r="AI311" s="128"/>
      <c r="AJ311" s="363"/>
      <c r="AK311" s="364"/>
      <c r="AL311" s="358"/>
      <c r="AM311" s="359" t="str">
        <f t="shared" si="45"/>
        <v/>
      </c>
      <c r="AN311" s="360" t="s">
        <v>506</v>
      </c>
      <c r="AO311" s="360">
        <f t="shared" si="46"/>
        <v>0</v>
      </c>
      <c r="AP311" s="360">
        <f t="shared" si="47"/>
        <v>0</v>
      </c>
      <c r="AQ311" s="360">
        <f t="shared" si="48"/>
        <v>0</v>
      </c>
      <c r="AR311" s="361">
        <f t="shared" si="49"/>
        <v>0</v>
      </c>
    </row>
    <row r="312" spans="22:44" x14ac:dyDescent="0.25">
      <c r="V312" s="362"/>
      <c r="W312" s="128"/>
      <c r="X312" s="363"/>
      <c r="Y312" s="364"/>
      <c r="Z312" s="358"/>
      <c r="AA312" s="359" t="str">
        <f t="shared" si="40"/>
        <v/>
      </c>
      <c r="AB312" s="360" t="s">
        <v>506</v>
      </c>
      <c r="AC312" s="360">
        <f t="shared" si="41"/>
        <v>0</v>
      </c>
      <c r="AD312" s="360">
        <f t="shared" si="42"/>
        <v>0</v>
      </c>
      <c r="AE312" s="360">
        <f t="shared" si="43"/>
        <v>0</v>
      </c>
      <c r="AF312" s="361">
        <f t="shared" si="44"/>
        <v>0</v>
      </c>
      <c r="AG312" s="133"/>
      <c r="AH312" s="362"/>
      <c r="AI312" s="128"/>
      <c r="AJ312" s="363"/>
      <c r="AK312" s="364"/>
      <c r="AL312" s="358"/>
      <c r="AM312" s="359" t="str">
        <f t="shared" si="45"/>
        <v/>
      </c>
      <c r="AN312" s="360" t="s">
        <v>506</v>
      </c>
      <c r="AO312" s="360">
        <f t="shared" si="46"/>
        <v>0</v>
      </c>
      <c r="AP312" s="360">
        <f t="shared" si="47"/>
        <v>0</v>
      </c>
      <c r="AQ312" s="360">
        <f t="shared" si="48"/>
        <v>0</v>
      </c>
      <c r="AR312" s="361">
        <f t="shared" si="49"/>
        <v>0</v>
      </c>
    </row>
    <row r="313" spans="22:44" x14ac:dyDescent="0.25">
      <c r="V313" s="362"/>
      <c r="W313" s="128"/>
      <c r="X313" s="363"/>
      <c r="Y313" s="364"/>
      <c r="Z313" s="358"/>
      <c r="AA313" s="359" t="str">
        <f t="shared" si="40"/>
        <v/>
      </c>
      <c r="AB313" s="360" t="s">
        <v>506</v>
      </c>
      <c r="AC313" s="360">
        <f t="shared" si="41"/>
        <v>0</v>
      </c>
      <c r="AD313" s="360">
        <f t="shared" si="42"/>
        <v>0</v>
      </c>
      <c r="AE313" s="360">
        <f t="shared" si="43"/>
        <v>0</v>
      </c>
      <c r="AF313" s="361">
        <f t="shared" si="44"/>
        <v>0</v>
      </c>
      <c r="AG313" s="133"/>
      <c r="AH313" s="362"/>
      <c r="AI313" s="128"/>
      <c r="AJ313" s="363"/>
      <c r="AK313" s="364"/>
      <c r="AL313" s="358"/>
      <c r="AM313" s="359" t="str">
        <f t="shared" si="45"/>
        <v/>
      </c>
      <c r="AN313" s="360" t="s">
        <v>506</v>
      </c>
      <c r="AO313" s="360">
        <f t="shared" si="46"/>
        <v>0</v>
      </c>
      <c r="AP313" s="360">
        <f t="shared" si="47"/>
        <v>0</v>
      </c>
      <c r="AQ313" s="360">
        <f t="shared" si="48"/>
        <v>0</v>
      </c>
      <c r="AR313" s="361">
        <f t="shared" si="49"/>
        <v>0</v>
      </c>
    </row>
    <row r="314" spans="22:44" x14ac:dyDescent="0.25">
      <c r="V314" s="362"/>
      <c r="W314" s="128"/>
      <c r="X314" s="363"/>
      <c r="Y314" s="364"/>
      <c r="Z314" s="358"/>
      <c r="AA314" s="359" t="str">
        <f t="shared" si="40"/>
        <v/>
      </c>
      <c r="AB314" s="360" t="s">
        <v>506</v>
      </c>
      <c r="AC314" s="360">
        <f t="shared" si="41"/>
        <v>0</v>
      </c>
      <c r="AD314" s="360">
        <f t="shared" si="42"/>
        <v>0</v>
      </c>
      <c r="AE314" s="360">
        <f t="shared" si="43"/>
        <v>0</v>
      </c>
      <c r="AF314" s="361">
        <f t="shared" si="44"/>
        <v>0</v>
      </c>
      <c r="AG314" s="133"/>
      <c r="AH314" s="362"/>
      <c r="AI314" s="128"/>
      <c r="AJ314" s="363"/>
      <c r="AK314" s="364"/>
      <c r="AL314" s="358"/>
      <c r="AM314" s="359" t="str">
        <f t="shared" si="45"/>
        <v/>
      </c>
      <c r="AN314" s="360" t="s">
        <v>506</v>
      </c>
      <c r="AO314" s="360">
        <f t="shared" si="46"/>
        <v>0</v>
      </c>
      <c r="AP314" s="360">
        <f t="shared" si="47"/>
        <v>0</v>
      </c>
      <c r="AQ314" s="360">
        <f t="shared" si="48"/>
        <v>0</v>
      </c>
      <c r="AR314" s="361">
        <f t="shared" si="49"/>
        <v>0</v>
      </c>
    </row>
    <row r="315" spans="22:44" x14ac:dyDescent="0.25">
      <c r="V315" s="362"/>
      <c r="W315" s="128"/>
      <c r="X315" s="363"/>
      <c r="Y315" s="364"/>
      <c r="Z315" s="358"/>
      <c r="AA315" s="359" t="str">
        <f t="shared" si="40"/>
        <v/>
      </c>
      <c r="AB315" s="360" t="s">
        <v>506</v>
      </c>
      <c r="AC315" s="360">
        <f t="shared" si="41"/>
        <v>0</v>
      </c>
      <c r="AD315" s="360">
        <f t="shared" si="42"/>
        <v>0</v>
      </c>
      <c r="AE315" s="360">
        <f t="shared" si="43"/>
        <v>0</v>
      </c>
      <c r="AF315" s="361">
        <f t="shared" si="44"/>
        <v>0</v>
      </c>
      <c r="AG315" s="133"/>
      <c r="AH315" s="362"/>
      <c r="AI315" s="128"/>
      <c r="AJ315" s="363"/>
      <c r="AK315" s="364"/>
      <c r="AL315" s="358"/>
      <c r="AM315" s="359" t="str">
        <f t="shared" si="45"/>
        <v/>
      </c>
      <c r="AN315" s="360" t="s">
        <v>506</v>
      </c>
      <c r="AO315" s="360">
        <f t="shared" si="46"/>
        <v>0</v>
      </c>
      <c r="AP315" s="360">
        <f t="shared" si="47"/>
        <v>0</v>
      </c>
      <c r="AQ315" s="360">
        <f t="shared" si="48"/>
        <v>0</v>
      </c>
      <c r="AR315" s="361">
        <f t="shared" si="49"/>
        <v>0</v>
      </c>
    </row>
    <row r="316" spans="22:44" x14ac:dyDescent="0.25">
      <c r="V316" s="362"/>
      <c r="W316" s="128"/>
      <c r="X316" s="363"/>
      <c r="Y316" s="364"/>
      <c r="Z316" s="358"/>
      <c r="AA316" s="359" t="str">
        <f t="shared" si="40"/>
        <v/>
      </c>
      <c r="AB316" s="360" t="s">
        <v>506</v>
      </c>
      <c r="AC316" s="360">
        <f t="shared" si="41"/>
        <v>0</v>
      </c>
      <c r="AD316" s="360">
        <f t="shared" si="42"/>
        <v>0</v>
      </c>
      <c r="AE316" s="360">
        <f t="shared" si="43"/>
        <v>0</v>
      </c>
      <c r="AF316" s="361">
        <f t="shared" si="44"/>
        <v>0</v>
      </c>
      <c r="AG316" s="133"/>
      <c r="AH316" s="362"/>
      <c r="AI316" s="128"/>
      <c r="AJ316" s="363"/>
      <c r="AK316" s="364"/>
      <c r="AL316" s="358"/>
      <c r="AM316" s="359" t="str">
        <f t="shared" si="45"/>
        <v/>
      </c>
      <c r="AN316" s="360" t="s">
        <v>506</v>
      </c>
      <c r="AO316" s="360">
        <f t="shared" si="46"/>
        <v>0</v>
      </c>
      <c r="AP316" s="360">
        <f t="shared" si="47"/>
        <v>0</v>
      </c>
      <c r="AQ316" s="360">
        <f t="shared" si="48"/>
        <v>0</v>
      </c>
      <c r="AR316" s="361">
        <f t="shared" si="49"/>
        <v>0</v>
      </c>
    </row>
    <row r="317" spans="22:44" x14ac:dyDescent="0.25">
      <c r="V317" s="362"/>
      <c r="W317" s="128"/>
      <c r="X317" s="363"/>
      <c r="Y317" s="364"/>
      <c r="Z317" s="358"/>
      <c r="AA317" s="359" t="str">
        <f t="shared" si="40"/>
        <v/>
      </c>
      <c r="AB317" s="360" t="s">
        <v>506</v>
      </c>
      <c r="AC317" s="360">
        <f t="shared" si="41"/>
        <v>0</v>
      </c>
      <c r="AD317" s="360">
        <f t="shared" si="42"/>
        <v>0</v>
      </c>
      <c r="AE317" s="360">
        <f t="shared" si="43"/>
        <v>0</v>
      </c>
      <c r="AF317" s="361">
        <f t="shared" si="44"/>
        <v>0</v>
      </c>
      <c r="AG317" s="133"/>
      <c r="AH317" s="362"/>
      <c r="AI317" s="128"/>
      <c r="AJ317" s="363"/>
      <c r="AK317" s="364"/>
      <c r="AL317" s="358"/>
      <c r="AM317" s="359" t="str">
        <f t="shared" si="45"/>
        <v/>
      </c>
      <c r="AN317" s="360" t="s">
        <v>506</v>
      </c>
      <c r="AO317" s="360">
        <f t="shared" si="46"/>
        <v>0</v>
      </c>
      <c r="AP317" s="360">
        <f t="shared" si="47"/>
        <v>0</v>
      </c>
      <c r="AQ317" s="360">
        <f t="shared" si="48"/>
        <v>0</v>
      </c>
      <c r="AR317" s="361">
        <f t="shared" si="49"/>
        <v>0</v>
      </c>
    </row>
    <row r="318" spans="22:44" x14ac:dyDescent="0.25">
      <c r="V318" s="362"/>
      <c r="W318" s="128"/>
      <c r="X318" s="363"/>
      <c r="Y318" s="364"/>
      <c r="Z318" s="358"/>
      <c r="AA318" s="359" t="str">
        <f t="shared" si="40"/>
        <v/>
      </c>
      <c r="AB318" s="360" t="s">
        <v>506</v>
      </c>
      <c r="AC318" s="360">
        <f t="shared" si="41"/>
        <v>0</v>
      </c>
      <c r="AD318" s="360">
        <f t="shared" si="42"/>
        <v>0</v>
      </c>
      <c r="AE318" s="360">
        <f t="shared" si="43"/>
        <v>0</v>
      </c>
      <c r="AF318" s="361">
        <f t="shared" si="44"/>
        <v>0</v>
      </c>
      <c r="AG318" s="133"/>
      <c r="AH318" s="362"/>
      <c r="AI318" s="128"/>
      <c r="AJ318" s="363"/>
      <c r="AK318" s="364"/>
      <c r="AL318" s="358"/>
      <c r="AM318" s="359" t="str">
        <f t="shared" si="45"/>
        <v/>
      </c>
      <c r="AN318" s="360" t="s">
        <v>506</v>
      </c>
      <c r="AO318" s="360">
        <f t="shared" si="46"/>
        <v>0</v>
      </c>
      <c r="AP318" s="360">
        <f t="shared" si="47"/>
        <v>0</v>
      </c>
      <c r="AQ318" s="360">
        <f t="shared" si="48"/>
        <v>0</v>
      </c>
      <c r="AR318" s="361">
        <f t="shared" si="49"/>
        <v>0</v>
      </c>
    </row>
    <row r="319" spans="22:44" x14ac:dyDescent="0.25">
      <c r="V319" s="362"/>
      <c r="W319" s="128"/>
      <c r="X319" s="363"/>
      <c r="Y319" s="364"/>
      <c r="Z319" s="358"/>
      <c r="AA319" s="359" t="str">
        <f t="shared" si="40"/>
        <v/>
      </c>
      <c r="AB319" s="360" t="s">
        <v>506</v>
      </c>
      <c r="AC319" s="360">
        <f t="shared" si="41"/>
        <v>0</v>
      </c>
      <c r="AD319" s="360">
        <f t="shared" si="42"/>
        <v>0</v>
      </c>
      <c r="AE319" s="360">
        <f t="shared" si="43"/>
        <v>0</v>
      </c>
      <c r="AF319" s="361">
        <f t="shared" si="44"/>
        <v>0</v>
      </c>
      <c r="AG319" s="133"/>
      <c r="AH319" s="362"/>
      <c r="AI319" s="128"/>
      <c r="AJ319" s="363"/>
      <c r="AK319" s="364"/>
      <c r="AL319" s="358"/>
      <c r="AM319" s="359" t="str">
        <f t="shared" si="45"/>
        <v/>
      </c>
      <c r="AN319" s="360" t="s">
        <v>506</v>
      </c>
      <c r="AO319" s="360">
        <f t="shared" si="46"/>
        <v>0</v>
      </c>
      <c r="AP319" s="360">
        <f t="shared" si="47"/>
        <v>0</v>
      </c>
      <c r="AQ319" s="360">
        <f t="shared" si="48"/>
        <v>0</v>
      </c>
      <c r="AR319" s="361">
        <f t="shared" si="49"/>
        <v>0</v>
      </c>
    </row>
    <row r="320" spans="22:44" x14ac:dyDescent="0.25">
      <c r="V320" s="362"/>
      <c r="W320" s="128"/>
      <c r="X320" s="363"/>
      <c r="Y320" s="364"/>
      <c r="Z320" s="358"/>
      <c r="AA320" s="359" t="str">
        <f t="shared" si="40"/>
        <v/>
      </c>
      <c r="AB320" s="360" t="s">
        <v>506</v>
      </c>
      <c r="AC320" s="360">
        <f t="shared" si="41"/>
        <v>0</v>
      </c>
      <c r="AD320" s="360">
        <f t="shared" si="42"/>
        <v>0</v>
      </c>
      <c r="AE320" s="360">
        <f t="shared" si="43"/>
        <v>0</v>
      </c>
      <c r="AF320" s="361">
        <f t="shared" si="44"/>
        <v>0</v>
      </c>
      <c r="AG320" s="133"/>
      <c r="AH320" s="362"/>
      <c r="AI320" s="128"/>
      <c r="AJ320" s="363"/>
      <c r="AK320" s="364"/>
      <c r="AL320" s="358"/>
      <c r="AM320" s="359" t="str">
        <f t="shared" si="45"/>
        <v/>
      </c>
      <c r="AN320" s="360" t="s">
        <v>506</v>
      </c>
      <c r="AO320" s="360">
        <f t="shared" si="46"/>
        <v>0</v>
      </c>
      <c r="AP320" s="360">
        <f t="shared" si="47"/>
        <v>0</v>
      </c>
      <c r="AQ320" s="360">
        <f t="shared" si="48"/>
        <v>0</v>
      </c>
      <c r="AR320" s="361">
        <f t="shared" si="49"/>
        <v>0</v>
      </c>
    </row>
    <row r="321" spans="22:44" x14ac:dyDescent="0.25">
      <c r="V321" s="362"/>
      <c r="W321" s="128"/>
      <c r="X321" s="363"/>
      <c r="Y321" s="364"/>
      <c r="Z321" s="358"/>
      <c r="AA321" s="359" t="str">
        <f t="shared" si="40"/>
        <v/>
      </c>
      <c r="AB321" s="360" t="s">
        <v>506</v>
      </c>
      <c r="AC321" s="360">
        <f t="shared" si="41"/>
        <v>0</v>
      </c>
      <c r="AD321" s="360">
        <f t="shared" si="42"/>
        <v>0</v>
      </c>
      <c r="AE321" s="360">
        <f t="shared" si="43"/>
        <v>0</v>
      </c>
      <c r="AF321" s="361">
        <f t="shared" si="44"/>
        <v>0</v>
      </c>
      <c r="AG321" s="133"/>
      <c r="AH321" s="362"/>
      <c r="AI321" s="128"/>
      <c r="AJ321" s="363"/>
      <c r="AK321" s="364"/>
      <c r="AL321" s="358"/>
      <c r="AM321" s="359" t="str">
        <f t="shared" si="45"/>
        <v/>
      </c>
      <c r="AN321" s="360" t="s">
        <v>506</v>
      </c>
      <c r="AO321" s="360">
        <f t="shared" si="46"/>
        <v>0</v>
      </c>
      <c r="AP321" s="360">
        <f t="shared" si="47"/>
        <v>0</v>
      </c>
      <c r="AQ321" s="360">
        <f t="shared" si="48"/>
        <v>0</v>
      </c>
      <c r="AR321" s="361">
        <f t="shared" si="49"/>
        <v>0</v>
      </c>
    </row>
    <row r="322" spans="22:44" x14ac:dyDescent="0.25">
      <c r="V322" s="362"/>
      <c r="W322" s="128"/>
      <c r="X322" s="363"/>
      <c r="Y322" s="364"/>
      <c r="Z322" s="358"/>
      <c r="AA322" s="359" t="str">
        <f t="shared" si="40"/>
        <v/>
      </c>
      <c r="AB322" s="360" t="s">
        <v>506</v>
      </c>
      <c r="AC322" s="360">
        <f t="shared" si="41"/>
        <v>0</v>
      </c>
      <c r="AD322" s="360">
        <f t="shared" si="42"/>
        <v>0</v>
      </c>
      <c r="AE322" s="360">
        <f t="shared" si="43"/>
        <v>0</v>
      </c>
      <c r="AF322" s="361">
        <f t="shared" si="44"/>
        <v>0</v>
      </c>
      <c r="AG322" s="133"/>
      <c r="AH322" s="362"/>
      <c r="AI322" s="128"/>
      <c r="AJ322" s="363"/>
      <c r="AK322" s="364"/>
      <c r="AL322" s="358"/>
      <c r="AM322" s="359" t="str">
        <f t="shared" si="45"/>
        <v/>
      </c>
      <c r="AN322" s="360" t="s">
        <v>506</v>
      </c>
      <c r="AO322" s="360">
        <f t="shared" si="46"/>
        <v>0</v>
      </c>
      <c r="AP322" s="360">
        <f t="shared" si="47"/>
        <v>0</v>
      </c>
      <c r="AQ322" s="360">
        <f t="shared" si="48"/>
        <v>0</v>
      </c>
      <c r="AR322" s="361">
        <f t="shared" si="49"/>
        <v>0</v>
      </c>
    </row>
    <row r="323" spans="22:44" x14ac:dyDescent="0.25">
      <c r="V323" s="362"/>
      <c r="W323" s="128"/>
      <c r="X323" s="363"/>
      <c r="Y323" s="364"/>
      <c r="Z323" s="358"/>
      <c r="AA323" s="359" t="str">
        <f t="shared" si="40"/>
        <v/>
      </c>
      <c r="AB323" s="360" t="s">
        <v>506</v>
      </c>
      <c r="AC323" s="360">
        <f t="shared" si="41"/>
        <v>0</v>
      </c>
      <c r="AD323" s="360">
        <f t="shared" si="42"/>
        <v>0</v>
      </c>
      <c r="AE323" s="360">
        <f t="shared" si="43"/>
        <v>0</v>
      </c>
      <c r="AF323" s="361">
        <f t="shared" si="44"/>
        <v>0</v>
      </c>
      <c r="AG323" s="133"/>
      <c r="AH323" s="362"/>
      <c r="AI323" s="128"/>
      <c r="AJ323" s="363"/>
      <c r="AK323" s="364"/>
      <c r="AL323" s="358"/>
      <c r="AM323" s="359" t="str">
        <f t="shared" si="45"/>
        <v/>
      </c>
      <c r="AN323" s="360" t="s">
        <v>506</v>
      </c>
      <c r="AO323" s="360">
        <f t="shared" si="46"/>
        <v>0</v>
      </c>
      <c r="AP323" s="360">
        <f t="shared" si="47"/>
        <v>0</v>
      </c>
      <c r="AQ323" s="360">
        <f t="shared" si="48"/>
        <v>0</v>
      </c>
      <c r="AR323" s="361">
        <f t="shared" si="49"/>
        <v>0</v>
      </c>
    </row>
    <row r="324" spans="22:44" x14ac:dyDescent="0.25">
      <c r="V324" s="362"/>
      <c r="W324" s="128"/>
      <c r="X324" s="363"/>
      <c r="Y324" s="364"/>
      <c r="Z324" s="358"/>
      <c r="AA324" s="359" t="str">
        <f t="shared" si="40"/>
        <v/>
      </c>
      <c r="AB324" s="360" t="s">
        <v>506</v>
      </c>
      <c r="AC324" s="360">
        <f t="shared" si="41"/>
        <v>0</v>
      </c>
      <c r="AD324" s="360">
        <f t="shared" si="42"/>
        <v>0</v>
      </c>
      <c r="AE324" s="360">
        <f t="shared" si="43"/>
        <v>0</v>
      </c>
      <c r="AF324" s="361">
        <f t="shared" si="44"/>
        <v>0</v>
      </c>
      <c r="AG324" s="133"/>
      <c r="AH324" s="362"/>
      <c r="AI324" s="128"/>
      <c r="AJ324" s="363"/>
      <c r="AK324" s="364"/>
      <c r="AL324" s="358"/>
      <c r="AM324" s="359" t="str">
        <f t="shared" si="45"/>
        <v/>
      </c>
      <c r="AN324" s="360" t="s">
        <v>506</v>
      </c>
      <c r="AO324" s="360">
        <f t="shared" si="46"/>
        <v>0</v>
      </c>
      <c r="AP324" s="360">
        <f t="shared" si="47"/>
        <v>0</v>
      </c>
      <c r="AQ324" s="360">
        <f t="shared" si="48"/>
        <v>0</v>
      </c>
      <c r="AR324" s="361">
        <f t="shared" si="49"/>
        <v>0</v>
      </c>
    </row>
    <row r="325" spans="22:44" x14ac:dyDescent="0.25">
      <c r="V325" s="362"/>
      <c r="W325" s="128"/>
      <c r="X325" s="363"/>
      <c r="Y325" s="364"/>
      <c r="Z325" s="358"/>
      <c r="AA325" s="359" t="str">
        <f t="shared" si="40"/>
        <v/>
      </c>
      <c r="AB325" s="360" t="s">
        <v>506</v>
      </c>
      <c r="AC325" s="360">
        <f t="shared" si="41"/>
        <v>0</v>
      </c>
      <c r="AD325" s="360">
        <f t="shared" si="42"/>
        <v>0</v>
      </c>
      <c r="AE325" s="360">
        <f t="shared" si="43"/>
        <v>0</v>
      </c>
      <c r="AF325" s="361">
        <f t="shared" si="44"/>
        <v>0</v>
      </c>
      <c r="AG325" s="133"/>
      <c r="AH325" s="362"/>
      <c r="AI325" s="128"/>
      <c r="AJ325" s="363"/>
      <c r="AK325" s="364"/>
      <c r="AL325" s="358"/>
      <c r="AM325" s="359" t="str">
        <f t="shared" si="45"/>
        <v/>
      </c>
      <c r="AN325" s="360" t="s">
        <v>506</v>
      </c>
      <c r="AO325" s="360">
        <f t="shared" si="46"/>
        <v>0</v>
      </c>
      <c r="AP325" s="360">
        <f t="shared" si="47"/>
        <v>0</v>
      </c>
      <c r="AQ325" s="360">
        <f t="shared" si="48"/>
        <v>0</v>
      </c>
      <c r="AR325" s="361">
        <f t="shared" si="49"/>
        <v>0</v>
      </c>
    </row>
    <row r="326" spans="22:44" x14ac:dyDescent="0.25">
      <c r="V326" s="362"/>
      <c r="W326" s="128"/>
      <c r="X326" s="363"/>
      <c r="Y326" s="364"/>
      <c r="Z326" s="358"/>
      <c r="AA326" s="359" t="str">
        <f t="shared" si="40"/>
        <v/>
      </c>
      <c r="AB326" s="360" t="s">
        <v>506</v>
      </c>
      <c r="AC326" s="360">
        <f t="shared" si="41"/>
        <v>0</v>
      </c>
      <c r="AD326" s="360">
        <f t="shared" si="42"/>
        <v>0</v>
      </c>
      <c r="AE326" s="360">
        <f t="shared" si="43"/>
        <v>0</v>
      </c>
      <c r="AF326" s="361">
        <f t="shared" si="44"/>
        <v>0</v>
      </c>
      <c r="AG326" s="133"/>
      <c r="AH326" s="362"/>
      <c r="AI326" s="128"/>
      <c r="AJ326" s="363"/>
      <c r="AK326" s="364"/>
      <c r="AL326" s="358"/>
      <c r="AM326" s="359" t="str">
        <f t="shared" si="45"/>
        <v/>
      </c>
      <c r="AN326" s="360" t="s">
        <v>506</v>
      </c>
      <c r="AO326" s="360">
        <f t="shared" si="46"/>
        <v>0</v>
      </c>
      <c r="AP326" s="360">
        <f t="shared" si="47"/>
        <v>0</v>
      </c>
      <c r="AQ326" s="360">
        <f t="shared" si="48"/>
        <v>0</v>
      </c>
      <c r="AR326" s="361">
        <f t="shared" si="49"/>
        <v>0</v>
      </c>
    </row>
    <row r="327" spans="22:44" x14ac:dyDescent="0.25">
      <c r="V327" s="362"/>
      <c r="W327" s="128"/>
      <c r="X327" s="363"/>
      <c r="Y327" s="364"/>
      <c r="Z327" s="358"/>
      <c r="AA327" s="359" t="str">
        <f t="shared" si="40"/>
        <v/>
      </c>
      <c r="AB327" s="360" t="s">
        <v>506</v>
      </c>
      <c r="AC327" s="360">
        <f t="shared" si="41"/>
        <v>0</v>
      </c>
      <c r="AD327" s="360">
        <f t="shared" si="42"/>
        <v>0</v>
      </c>
      <c r="AE327" s="360">
        <f t="shared" si="43"/>
        <v>0</v>
      </c>
      <c r="AF327" s="361">
        <f t="shared" si="44"/>
        <v>0</v>
      </c>
      <c r="AG327" s="133"/>
      <c r="AH327" s="362"/>
      <c r="AI327" s="128"/>
      <c r="AJ327" s="363"/>
      <c r="AK327" s="364"/>
      <c r="AL327" s="358"/>
      <c r="AM327" s="359" t="str">
        <f t="shared" si="45"/>
        <v/>
      </c>
      <c r="AN327" s="360" t="s">
        <v>506</v>
      </c>
      <c r="AO327" s="360">
        <f t="shared" si="46"/>
        <v>0</v>
      </c>
      <c r="AP327" s="360">
        <f t="shared" si="47"/>
        <v>0</v>
      </c>
      <c r="AQ327" s="360">
        <f t="shared" si="48"/>
        <v>0</v>
      </c>
      <c r="AR327" s="361">
        <f t="shared" si="49"/>
        <v>0</v>
      </c>
    </row>
    <row r="328" spans="22:44" x14ac:dyDescent="0.25">
      <c r="V328" s="362"/>
      <c r="W328" s="128"/>
      <c r="X328" s="363"/>
      <c r="Y328" s="364"/>
      <c r="Z328" s="358"/>
      <c r="AA328" s="359" t="str">
        <f t="shared" si="40"/>
        <v/>
      </c>
      <c r="AB328" s="360" t="s">
        <v>506</v>
      </c>
      <c r="AC328" s="360">
        <f t="shared" si="41"/>
        <v>0</v>
      </c>
      <c r="AD328" s="360">
        <f t="shared" si="42"/>
        <v>0</v>
      </c>
      <c r="AE328" s="360">
        <f t="shared" si="43"/>
        <v>0</v>
      </c>
      <c r="AF328" s="361">
        <f t="shared" si="44"/>
        <v>0</v>
      </c>
      <c r="AG328" s="133"/>
      <c r="AH328" s="362"/>
      <c r="AI328" s="128"/>
      <c r="AJ328" s="363"/>
      <c r="AK328" s="364"/>
      <c r="AL328" s="358"/>
      <c r="AM328" s="359" t="str">
        <f t="shared" si="45"/>
        <v/>
      </c>
      <c r="AN328" s="360" t="s">
        <v>506</v>
      </c>
      <c r="AO328" s="360">
        <f t="shared" si="46"/>
        <v>0</v>
      </c>
      <c r="AP328" s="360">
        <f t="shared" si="47"/>
        <v>0</v>
      </c>
      <c r="AQ328" s="360">
        <f t="shared" si="48"/>
        <v>0</v>
      </c>
      <c r="AR328" s="361">
        <f t="shared" si="49"/>
        <v>0</v>
      </c>
    </row>
    <row r="329" spans="22:44" x14ac:dyDescent="0.25">
      <c r="V329" s="362"/>
      <c r="W329" s="128"/>
      <c r="X329" s="363"/>
      <c r="Y329" s="364"/>
      <c r="Z329" s="358"/>
      <c r="AA329" s="359" t="str">
        <f t="shared" ref="AA329:AA392" si="50">IFERROR(INDEX($AU$8:$AU$23,MATCH(V329,$AT$8:$AT$23,0)),"")</f>
        <v/>
      </c>
      <c r="AB329" s="360" t="s">
        <v>506</v>
      </c>
      <c r="AC329" s="360">
        <f t="shared" ref="AC329:AC392" si="51">IFERROR(IF(AB329&gt;=AA329,0,IF(AA329&gt;AB329,SLN(Y329,Z329,AA329),0)),"")</f>
        <v>0</v>
      </c>
      <c r="AD329" s="360">
        <f t="shared" ref="AD329:AD392" si="52">AE329-AC329</f>
        <v>0</v>
      </c>
      <c r="AE329" s="360">
        <f t="shared" ref="AE329:AE392" si="53">IFERROR(IF(OR(AA329=0,AA329=""),
     0,
     IF(AB329&gt;=AA329,
          +Y329,
          (+AC329*AB329))),
"")</f>
        <v>0</v>
      </c>
      <c r="AF329" s="361">
        <f t="shared" ref="AF329:AF392" si="54">IFERROR(IF(AE329&gt;Y329,0,(+Y329-AE329))-Z329,"")</f>
        <v>0</v>
      </c>
      <c r="AG329" s="133"/>
      <c r="AH329" s="362"/>
      <c r="AI329" s="128"/>
      <c r="AJ329" s="363"/>
      <c r="AK329" s="364"/>
      <c r="AL329" s="358"/>
      <c r="AM329" s="359" t="str">
        <f t="shared" ref="AM329:AM392" si="55">IFERROR(INDEX($AU$8:$AU$23,MATCH(AH329,$AT$8:$AT$23,0)),"")</f>
        <v/>
      </c>
      <c r="AN329" s="360" t="s">
        <v>506</v>
      </c>
      <c r="AO329" s="360">
        <f t="shared" ref="AO329:AO392" si="56">IFERROR(IF(AN329&gt;=AM329,0,IF(AM329&gt;AN329,SLN(AK329,AL329,AM329),0)),"")</f>
        <v>0</v>
      </c>
      <c r="AP329" s="360">
        <f t="shared" ref="AP329:AP392" si="57">AQ329-AO329</f>
        <v>0</v>
      </c>
      <c r="AQ329" s="360">
        <f t="shared" ref="AQ329:AQ392" si="58">IFERROR(IF(OR(AM329=0,AM329=""),
     0,
     IF(AN329&gt;=AM329,
          +AK329,
          (+AO329*AN329))),
"")</f>
        <v>0</v>
      </c>
      <c r="AR329" s="361">
        <f t="shared" ref="AR329:AR392" si="59">IFERROR(IF(AQ329&gt;AK329,0,(+AK329-AQ329))-AL329,"")</f>
        <v>0</v>
      </c>
    </row>
    <row r="330" spans="22:44" x14ac:dyDescent="0.25">
      <c r="V330" s="362"/>
      <c r="W330" s="128"/>
      <c r="X330" s="363"/>
      <c r="Y330" s="364"/>
      <c r="Z330" s="358"/>
      <c r="AA330" s="359" t="str">
        <f t="shared" si="50"/>
        <v/>
      </c>
      <c r="AB330" s="360" t="s">
        <v>506</v>
      </c>
      <c r="AC330" s="360">
        <f t="shared" si="51"/>
        <v>0</v>
      </c>
      <c r="AD330" s="360">
        <f t="shared" si="52"/>
        <v>0</v>
      </c>
      <c r="AE330" s="360">
        <f t="shared" si="53"/>
        <v>0</v>
      </c>
      <c r="AF330" s="361">
        <f t="shared" si="54"/>
        <v>0</v>
      </c>
      <c r="AG330" s="133"/>
      <c r="AH330" s="362"/>
      <c r="AI330" s="128"/>
      <c r="AJ330" s="363"/>
      <c r="AK330" s="364"/>
      <c r="AL330" s="358"/>
      <c r="AM330" s="359" t="str">
        <f t="shared" si="55"/>
        <v/>
      </c>
      <c r="AN330" s="360" t="s">
        <v>506</v>
      </c>
      <c r="AO330" s="360">
        <f t="shared" si="56"/>
        <v>0</v>
      </c>
      <c r="AP330" s="360">
        <f t="shared" si="57"/>
        <v>0</v>
      </c>
      <c r="AQ330" s="360">
        <f t="shared" si="58"/>
        <v>0</v>
      </c>
      <c r="AR330" s="361">
        <f t="shared" si="59"/>
        <v>0</v>
      </c>
    </row>
    <row r="331" spans="22:44" x14ac:dyDescent="0.25">
      <c r="V331" s="362"/>
      <c r="W331" s="128"/>
      <c r="X331" s="363"/>
      <c r="Y331" s="364"/>
      <c r="Z331" s="358"/>
      <c r="AA331" s="359" t="str">
        <f t="shared" si="50"/>
        <v/>
      </c>
      <c r="AB331" s="360" t="s">
        <v>506</v>
      </c>
      <c r="AC331" s="360">
        <f t="shared" si="51"/>
        <v>0</v>
      </c>
      <c r="AD331" s="360">
        <f t="shared" si="52"/>
        <v>0</v>
      </c>
      <c r="AE331" s="360">
        <f t="shared" si="53"/>
        <v>0</v>
      </c>
      <c r="AF331" s="361">
        <f t="shared" si="54"/>
        <v>0</v>
      </c>
      <c r="AG331" s="133"/>
      <c r="AH331" s="362"/>
      <c r="AI331" s="128"/>
      <c r="AJ331" s="363"/>
      <c r="AK331" s="364"/>
      <c r="AL331" s="358"/>
      <c r="AM331" s="359" t="str">
        <f t="shared" si="55"/>
        <v/>
      </c>
      <c r="AN331" s="360" t="s">
        <v>506</v>
      </c>
      <c r="AO331" s="360">
        <f t="shared" si="56"/>
        <v>0</v>
      </c>
      <c r="AP331" s="360">
        <f t="shared" si="57"/>
        <v>0</v>
      </c>
      <c r="AQ331" s="360">
        <f t="shared" si="58"/>
        <v>0</v>
      </c>
      <c r="AR331" s="361">
        <f t="shared" si="59"/>
        <v>0</v>
      </c>
    </row>
    <row r="332" spans="22:44" x14ac:dyDescent="0.25">
      <c r="V332" s="362"/>
      <c r="W332" s="128"/>
      <c r="X332" s="363"/>
      <c r="Y332" s="364"/>
      <c r="Z332" s="358"/>
      <c r="AA332" s="359" t="str">
        <f t="shared" si="50"/>
        <v/>
      </c>
      <c r="AB332" s="360" t="s">
        <v>506</v>
      </c>
      <c r="AC332" s="360">
        <f t="shared" si="51"/>
        <v>0</v>
      </c>
      <c r="AD332" s="360">
        <f t="shared" si="52"/>
        <v>0</v>
      </c>
      <c r="AE332" s="360">
        <f t="shared" si="53"/>
        <v>0</v>
      </c>
      <c r="AF332" s="361">
        <f t="shared" si="54"/>
        <v>0</v>
      </c>
      <c r="AG332" s="133"/>
      <c r="AH332" s="362"/>
      <c r="AI332" s="128"/>
      <c r="AJ332" s="363"/>
      <c r="AK332" s="364"/>
      <c r="AL332" s="358"/>
      <c r="AM332" s="359" t="str">
        <f t="shared" si="55"/>
        <v/>
      </c>
      <c r="AN332" s="360" t="s">
        <v>506</v>
      </c>
      <c r="AO332" s="360">
        <f t="shared" si="56"/>
        <v>0</v>
      </c>
      <c r="AP332" s="360">
        <f t="shared" si="57"/>
        <v>0</v>
      </c>
      <c r="AQ332" s="360">
        <f t="shared" si="58"/>
        <v>0</v>
      </c>
      <c r="AR332" s="361">
        <f t="shared" si="59"/>
        <v>0</v>
      </c>
    </row>
    <row r="333" spans="22:44" x14ac:dyDescent="0.25">
      <c r="V333" s="362"/>
      <c r="W333" s="128"/>
      <c r="X333" s="363"/>
      <c r="Y333" s="364"/>
      <c r="Z333" s="358"/>
      <c r="AA333" s="359" t="str">
        <f t="shared" si="50"/>
        <v/>
      </c>
      <c r="AB333" s="360" t="s">
        <v>506</v>
      </c>
      <c r="AC333" s="360">
        <f t="shared" si="51"/>
        <v>0</v>
      </c>
      <c r="AD333" s="360">
        <f t="shared" si="52"/>
        <v>0</v>
      </c>
      <c r="AE333" s="360">
        <f t="shared" si="53"/>
        <v>0</v>
      </c>
      <c r="AF333" s="361">
        <f t="shared" si="54"/>
        <v>0</v>
      </c>
      <c r="AG333" s="133"/>
      <c r="AH333" s="362"/>
      <c r="AI333" s="128"/>
      <c r="AJ333" s="363"/>
      <c r="AK333" s="364"/>
      <c r="AL333" s="358"/>
      <c r="AM333" s="359" t="str">
        <f t="shared" si="55"/>
        <v/>
      </c>
      <c r="AN333" s="360" t="s">
        <v>506</v>
      </c>
      <c r="AO333" s="360">
        <f t="shared" si="56"/>
        <v>0</v>
      </c>
      <c r="AP333" s="360">
        <f t="shared" si="57"/>
        <v>0</v>
      </c>
      <c r="AQ333" s="360">
        <f t="shared" si="58"/>
        <v>0</v>
      </c>
      <c r="AR333" s="361">
        <f t="shared" si="59"/>
        <v>0</v>
      </c>
    </row>
    <row r="334" spans="22:44" x14ac:dyDescent="0.25">
      <c r="V334" s="362"/>
      <c r="W334" s="128"/>
      <c r="X334" s="363"/>
      <c r="Y334" s="364"/>
      <c r="Z334" s="358"/>
      <c r="AA334" s="359" t="str">
        <f t="shared" si="50"/>
        <v/>
      </c>
      <c r="AB334" s="360" t="s">
        <v>506</v>
      </c>
      <c r="AC334" s="360">
        <f t="shared" si="51"/>
        <v>0</v>
      </c>
      <c r="AD334" s="360">
        <f t="shared" si="52"/>
        <v>0</v>
      </c>
      <c r="AE334" s="360">
        <f t="shared" si="53"/>
        <v>0</v>
      </c>
      <c r="AF334" s="361">
        <f t="shared" si="54"/>
        <v>0</v>
      </c>
      <c r="AG334" s="133"/>
      <c r="AH334" s="362"/>
      <c r="AI334" s="128"/>
      <c r="AJ334" s="363"/>
      <c r="AK334" s="364"/>
      <c r="AL334" s="358"/>
      <c r="AM334" s="359" t="str">
        <f t="shared" si="55"/>
        <v/>
      </c>
      <c r="AN334" s="360" t="s">
        <v>506</v>
      </c>
      <c r="AO334" s="360">
        <f t="shared" si="56"/>
        <v>0</v>
      </c>
      <c r="AP334" s="360">
        <f t="shared" si="57"/>
        <v>0</v>
      </c>
      <c r="AQ334" s="360">
        <f t="shared" si="58"/>
        <v>0</v>
      </c>
      <c r="AR334" s="361">
        <f t="shared" si="59"/>
        <v>0</v>
      </c>
    </row>
    <row r="335" spans="22:44" x14ac:dyDescent="0.25">
      <c r="V335" s="362"/>
      <c r="W335" s="128"/>
      <c r="X335" s="363"/>
      <c r="Y335" s="364"/>
      <c r="Z335" s="358"/>
      <c r="AA335" s="359" t="str">
        <f t="shared" si="50"/>
        <v/>
      </c>
      <c r="AB335" s="360" t="s">
        <v>506</v>
      </c>
      <c r="AC335" s="360">
        <f t="shared" si="51"/>
        <v>0</v>
      </c>
      <c r="AD335" s="360">
        <f t="shared" si="52"/>
        <v>0</v>
      </c>
      <c r="AE335" s="360">
        <f t="shared" si="53"/>
        <v>0</v>
      </c>
      <c r="AF335" s="361">
        <f t="shared" si="54"/>
        <v>0</v>
      </c>
      <c r="AG335" s="133"/>
      <c r="AH335" s="362"/>
      <c r="AI335" s="128"/>
      <c r="AJ335" s="363"/>
      <c r="AK335" s="364"/>
      <c r="AL335" s="358"/>
      <c r="AM335" s="359" t="str">
        <f t="shared" si="55"/>
        <v/>
      </c>
      <c r="AN335" s="360" t="s">
        <v>506</v>
      </c>
      <c r="AO335" s="360">
        <f t="shared" si="56"/>
        <v>0</v>
      </c>
      <c r="AP335" s="360">
        <f t="shared" si="57"/>
        <v>0</v>
      </c>
      <c r="AQ335" s="360">
        <f t="shared" si="58"/>
        <v>0</v>
      </c>
      <c r="AR335" s="361">
        <f t="shared" si="59"/>
        <v>0</v>
      </c>
    </row>
    <row r="336" spans="22:44" x14ac:dyDescent="0.25">
      <c r="V336" s="362"/>
      <c r="W336" s="128"/>
      <c r="X336" s="363"/>
      <c r="Y336" s="364"/>
      <c r="Z336" s="358"/>
      <c r="AA336" s="359" t="str">
        <f t="shared" si="50"/>
        <v/>
      </c>
      <c r="AB336" s="360" t="s">
        <v>506</v>
      </c>
      <c r="AC336" s="360">
        <f t="shared" si="51"/>
        <v>0</v>
      </c>
      <c r="AD336" s="360">
        <f t="shared" si="52"/>
        <v>0</v>
      </c>
      <c r="AE336" s="360">
        <f t="shared" si="53"/>
        <v>0</v>
      </c>
      <c r="AF336" s="361">
        <f t="shared" si="54"/>
        <v>0</v>
      </c>
      <c r="AG336" s="133"/>
      <c r="AH336" s="362"/>
      <c r="AI336" s="128"/>
      <c r="AJ336" s="363"/>
      <c r="AK336" s="364"/>
      <c r="AL336" s="358"/>
      <c r="AM336" s="359" t="str">
        <f t="shared" si="55"/>
        <v/>
      </c>
      <c r="AN336" s="360" t="s">
        <v>506</v>
      </c>
      <c r="AO336" s="360">
        <f t="shared" si="56"/>
        <v>0</v>
      </c>
      <c r="AP336" s="360">
        <f t="shared" si="57"/>
        <v>0</v>
      </c>
      <c r="AQ336" s="360">
        <f t="shared" si="58"/>
        <v>0</v>
      </c>
      <c r="AR336" s="361">
        <f t="shared" si="59"/>
        <v>0</v>
      </c>
    </row>
    <row r="337" spans="22:44" x14ac:dyDescent="0.25">
      <c r="V337" s="362"/>
      <c r="W337" s="128"/>
      <c r="X337" s="363"/>
      <c r="Y337" s="364"/>
      <c r="Z337" s="358"/>
      <c r="AA337" s="359" t="str">
        <f t="shared" si="50"/>
        <v/>
      </c>
      <c r="AB337" s="360" t="s">
        <v>506</v>
      </c>
      <c r="AC337" s="360">
        <f t="shared" si="51"/>
        <v>0</v>
      </c>
      <c r="AD337" s="360">
        <f t="shared" si="52"/>
        <v>0</v>
      </c>
      <c r="AE337" s="360">
        <f t="shared" si="53"/>
        <v>0</v>
      </c>
      <c r="AF337" s="361">
        <f t="shared" si="54"/>
        <v>0</v>
      </c>
      <c r="AG337" s="133"/>
      <c r="AH337" s="362"/>
      <c r="AI337" s="128"/>
      <c r="AJ337" s="363"/>
      <c r="AK337" s="364"/>
      <c r="AL337" s="358"/>
      <c r="AM337" s="359" t="str">
        <f t="shared" si="55"/>
        <v/>
      </c>
      <c r="AN337" s="360" t="s">
        <v>506</v>
      </c>
      <c r="AO337" s="360">
        <f t="shared" si="56"/>
        <v>0</v>
      </c>
      <c r="AP337" s="360">
        <f t="shared" si="57"/>
        <v>0</v>
      </c>
      <c r="AQ337" s="360">
        <f t="shared" si="58"/>
        <v>0</v>
      </c>
      <c r="AR337" s="361">
        <f t="shared" si="59"/>
        <v>0</v>
      </c>
    </row>
    <row r="338" spans="22:44" x14ac:dyDescent="0.25">
      <c r="V338" s="362"/>
      <c r="W338" s="128"/>
      <c r="X338" s="363"/>
      <c r="Y338" s="364"/>
      <c r="Z338" s="358"/>
      <c r="AA338" s="359" t="str">
        <f t="shared" si="50"/>
        <v/>
      </c>
      <c r="AB338" s="360" t="s">
        <v>506</v>
      </c>
      <c r="AC338" s="360">
        <f t="shared" si="51"/>
        <v>0</v>
      </c>
      <c r="AD338" s="360">
        <f t="shared" si="52"/>
        <v>0</v>
      </c>
      <c r="AE338" s="360">
        <f t="shared" si="53"/>
        <v>0</v>
      </c>
      <c r="AF338" s="361">
        <f t="shared" si="54"/>
        <v>0</v>
      </c>
      <c r="AG338" s="133"/>
      <c r="AH338" s="362"/>
      <c r="AI338" s="128"/>
      <c r="AJ338" s="363"/>
      <c r="AK338" s="364"/>
      <c r="AL338" s="358"/>
      <c r="AM338" s="359" t="str">
        <f t="shared" si="55"/>
        <v/>
      </c>
      <c r="AN338" s="360" t="s">
        <v>506</v>
      </c>
      <c r="AO338" s="360">
        <f t="shared" si="56"/>
        <v>0</v>
      </c>
      <c r="AP338" s="360">
        <f t="shared" si="57"/>
        <v>0</v>
      </c>
      <c r="AQ338" s="360">
        <f t="shared" si="58"/>
        <v>0</v>
      </c>
      <c r="AR338" s="361">
        <f t="shared" si="59"/>
        <v>0</v>
      </c>
    </row>
    <row r="339" spans="22:44" x14ac:dyDescent="0.25">
      <c r="V339" s="362"/>
      <c r="W339" s="128"/>
      <c r="X339" s="363"/>
      <c r="Y339" s="364"/>
      <c r="Z339" s="358"/>
      <c r="AA339" s="359" t="str">
        <f t="shared" si="50"/>
        <v/>
      </c>
      <c r="AB339" s="360" t="s">
        <v>506</v>
      </c>
      <c r="AC339" s="360">
        <f t="shared" si="51"/>
        <v>0</v>
      </c>
      <c r="AD339" s="360">
        <f t="shared" si="52"/>
        <v>0</v>
      </c>
      <c r="AE339" s="360">
        <f t="shared" si="53"/>
        <v>0</v>
      </c>
      <c r="AF339" s="361">
        <f t="shared" si="54"/>
        <v>0</v>
      </c>
      <c r="AG339" s="133"/>
      <c r="AH339" s="362"/>
      <c r="AI339" s="128"/>
      <c r="AJ339" s="363"/>
      <c r="AK339" s="364"/>
      <c r="AL339" s="358"/>
      <c r="AM339" s="359" t="str">
        <f t="shared" si="55"/>
        <v/>
      </c>
      <c r="AN339" s="360" t="s">
        <v>506</v>
      </c>
      <c r="AO339" s="360">
        <f t="shared" si="56"/>
        <v>0</v>
      </c>
      <c r="AP339" s="360">
        <f t="shared" si="57"/>
        <v>0</v>
      </c>
      <c r="AQ339" s="360">
        <f t="shared" si="58"/>
        <v>0</v>
      </c>
      <c r="AR339" s="361">
        <f t="shared" si="59"/>
        <v>0</v>
      </c>
    </row>
    <row r="340" spans="22:44" x14ac:dyDescent="0.25">
      <c r="V340" s="362"/>
      <c r="W340" s="128"/>
      <c r="X340" s="363"/>
      <c r="Y340" s="364"/>
      <c r="Z340" s="358"/>
      <c r="AA340" s="359" t="str">
        <f t="shared" si="50"/>
        <v/>
      </c>
      <c r="AB340" s="360" t="s">
        <v>506</v>
      </c>
      <c r="AC340" s="360">
        <f t="shared" si="51"/>
        <v>0</v>
      </c>
      <c r="AD340" s="360">
        <f t="shared" si="52"/>
        <v>0</v>
      </c>
      <c r="AE340" s="360">
        <f t="shared" si="53"/>
        <v>0</v>
      </c>
      <c r="AF340" s="361">
        <f t="shared" si="54"/>
        <v>0</v>
      </c>
      <c r="AG340" s="133"/>
      <c r="AH340" s="362"/>
      <c r="AI340" s="128"/>
      <c r="AJ340" s="363"/>
      <c r="AK340" s="364"/>
      <c r="AL340" s="358"/>
      <c r="AM340" s="359" t="str">
        <f t="shared" si="55"/>
        <v/>
      </c>
      <c r="AN340" s="360" t="s">
        <v>506</v>
      </c>
      <c r="AO340" s="360">
        <f t="shared" si="56"/>
        <v>0</v>
      </c>
      <c r="AP340" s="360">
        <f t="shared" si="57"/>
        <v>0</v>
      </c>
      <c r="AQ340" s="360">
        <f t="shared" si="58"/>
        <v>0</v>
      </c>
      <c r="AR340" s="361">
        <f t="shared" si="59"/>
        <v>0</v>
      </c>
    </row>
    <row r="341" spans="22:44" x14ac:dyDescent="0.25">
      <c r="V341" s="362"/>
      <c r="W341" s="128"/>
      <c r="X341" s="363"/>
      <c r="Y341" s="364"/>
      <c r="Z341" s="358"/>
      <c r="AA341" s="359" t="str">
        <f t="shared" si="50"/>
        <v/>
      </c>
      <c r="AB341" s="360" t="s">
        <v>506</v>
      </c>
      <c r="AC341" s="360">
        <f t="shared" si="51"/>
        <v>0</v>
      </c>
      <c r="AD341" s="360">
        <f t="shared" si="52"/>
        <v>0</v>
      </c>
      <c r="AE341" s="360">
        <f t="shared" si="53"/>
        <v>0</v>
      </c>
      <c r="AF341" s="361">
        <f t="shared" si="54"/>
        <v>0</v>
      </c>
      <c r="AG341" s="133"/>
      <c r="AH341" s="362"/>
      <c r="AI341" s="128"/>
      <c r="AJ341" s="363"/>
      <c r="AK341" s="364"/>
      <c r="AL341" s="358"/>
      <c r="AM341" s="359" t="str">
        <f t="shared" si="55"/>
        <v/>
      </c>
      <c r="AN341" s="360" t="s">
        <v>506</v>
      </c>
      <c r="AO341" s="360">
        <f t="shared" si="56"/>
        <v>0</v>
      </c>
      <c r="AP341" s="360">
        <f t="shared" si="57"/>
        <v>0</v>
      </c>
      <c r="AQ341" s="360">
        <f t="shared" si="58"/>
        <v>0</v>
      </c>
      <c r="AR341" s="361">
        <f t="shared" si="59"/>
        <v>0</v>
      </c>
    </row>
    <row r="342" spans="22:44" x14ac:dyDescent="0.25">
      <c r="V342" s="362"/>
      <c r="W342" s="128"/>
      <c r="X342" s="363"/>
      <c r="Y342" s="364"/>
      <c r="Z342" s="358"/>
      <c r="AA342" s="359" t="str">
        <f t="shared" si="50"/>
        <v/>
      </c>
      <c r="AB342" s="360" t="s">
        <v>506</v>
      </c>
      <c r="AC342" s="360">
        <f t="shared" si="51"/>
        <v>0</v>
      </c>
      <c r="AD342" s="360">
        <f t="shared" si="52"/>
        <v>0</v>
      </c>
      <c r="AE342" s="360">
        <f t="shared" si="53"/>
        <v>0</v>
      </c>
      <c r="AF342" s="361">
        <f t="shared" si="54"/>
        <v>0</v>
      </c>
      <c r="AG342" s="133"/>
      <c r="AH342" s="362"/>
      <c r="AI342" s="128"/>
      <c r="AJ342" s="363"/>
      <c r="AK342" s="364"/>
      <c r="AL342" s="358"/>
      <c r="AM342" s="359" t="str">
        <f t="shared" si="55"/>
        <v/>
      </c>
      <c r="AN342" s="360" t="s">
        <v>506</v>
      </c>
      <c r="AO342" s="360">
        <f t="shared" si="56"/>
        <v>0</v>
      </c>
      <c r="AP342" s="360">
        <f t="shared" si="57"/>
        <v>0</v>
      </c>
      <c r="AQ342" s="360">
        <f t="shared" si="58"/>
        <v>0</v>
      </c>
      <c r="AR342" s="361">
        <f t="shared" si="59"/>
        <v>0</v>
      </c>
    </row>
    <row r="343" spans="22:44" x14ac:dyDescent="0.25">
      <c r="V343" s="362"/>
      <c r="W343" s="128"/>
      <c r="X343" s="363"/>
      <c r="Y343" s="364"/>
      <c r="Z343" s="358"/>
      <c r="AA343" s="359" t="str">
        <f t="shared" si="50"/>
        <v/>
      </c>
      <c r="AB343" s="360" t="s">
        <v>506</v>
      </c>
      <c r="AC343" s="360">
        <f t="shared" si="51"/>
        <v>0</v>
      </c>
      <c r="AD343" s="360">
        <f t="shared" si="52"/>
        <v>0</v>
      </c>
      <c r="AE343" s="360">
        <f t="shared" si="53"/>
        <v>0</v>
      </c>
      <c r="AF343" s="361">
        <f t="shared" si="54"/>
        <v>0</v>
      </c>
      <c r="AG343" s="133"/>
      <c r="AH343" s="362"/>
      <c r="AI343" s="128"/>
      <c r="AJ343" s="363"/>
      <c r="AK343" s="364"/>
      <c r="AL343" s="358"/>
      <c r="AM343" s="359" t="str">
        <f t="shared" si="55"/>
        <v/>
      </c>
      <c r="AN343" s="360" t="s">
        <v>506</v>
      </c>
      <c r="AO343" s="360">
        <f t="shared" si="56"/>
        <v>0</v>
      </c>
      <c r="AP343" s="360">
        <f t="shared" si="57"/>
        <v>0</v>
      </c>
      <c r="AQ343" s="360">
        <f t="shared" si="58"/>
        <v>0</v>
      </c>
      <c r="AR343" s="361">
        <f t="shared" si="59"/>
        <v>0</v>
      </c>
    </row>
    <row r="344" spans="22:44" x14ac:dyDescent="0.25">
      <c r="V344" s="362"/>
      <c r="W344" s="128"/>
      <c r="X344" s="363"/>
      <c r="Y344" s="364"/>
      <c r="Z344" s="358"/>
      <c r="AA344" s="359" t="str">
        <f t="shared" si="50"/>
        <v/>
      </c>
      <c r="AB344" s="360" t="s">
        <v>506</v>
      </c>
      <c r="AC344" s="360">
        <f t="shared" si="51"/>
        <v>0</v>
      </c>
      <c r="AD344" s="360">
        <f t="shared" si="52"/>
        <v>0</v>
      </c>
      <c r="AE344" s="360">
        <f t="shared" si="53"/>
        <v>0</v>
      </c>
      <c r="AF344" s="361">
        <f t="shared" si="54"/>
        <v>0</v>
      </c>
      <c r="AG344" s="133"/>
      <c r="AH344" s="362"/>
      <c r="AI344" s="128"/>
      <c r="AJ344" s="363"/>
      <c r="AK344" s="364"/>
      <c r="AL344" s="358"/>
      <c r="AM344" s="359" t="str">
        <f t="shared" si="55"/>
        <v/>
      </c>
      <c r="AN344" s="360" t="s">
        <v>506</v>
      </c>
      <c r="AO344" s="360">
        <f t="shared" si="56"/>
        <v>0</v>
      </c>
      <c r="AP344" s="360">
        <f t="shared" si="57"/>
        <v>0</v>
      </c>
      <c r="AQ344" s="360">
        <f t="shared" si="58"/>
        <v>0</v>
      </c>
      <c r="AR344" s="361">
        <f t="shared" si="59"/>
        <v>0</v>
      </c>
    </row>
    <row r="345" spans="22:44" x14ac:dyDescent="0.25">
      <c r="V345" s="362"/>
      <c r="W345" s="128"/>
      <c r="X345" s="363"/>
      <c r="Y345" s="364"/>
      <c r="Z345" s="358"/>
      <c r="AA345" s="359" t="str">
        <f t="shared" si="50"/>
        <v/>
      </c>
      <c r="AB345" s="360" t="s">
        <v>506</v>
      </c>
      <c r="AC345" s="360">
        <f t="shared" si="51"/>
        <v>0</v>
      </c>
      <c r="AD345" s="360">
        <f t="shared" si="52"/>
        <v>0</v>
      </c>
      <c r="AE345" s="360">
        <f t="shared" si="53"/>
        <v>0</v>
      </c>
      <c r="AF345" s="361">
        <f t="shared" si="54"/>
        <v>0</v>
      </c>
      <c r="AG345" s="133"/>
      <c r="AH345" s="362"/>
      <c r="AI345" s="128"/>
      <c r="AJ345" s="363"/>
      <c r="AK345" s="364"/>
      <c r="AL345" s="358"/>
      <c r="AM345" s="359" t="str">
        <f t="shared" si="55"/>
        <v/>
      </c>
      <c r="AN345" s="360" t="s">
        <v>506</v>
      </c>
      <c r="AO345" s="360">
        <f t="shared" si="56"/>
        <v>0</v>
      </c>
      <c r="AP345" s="360">
        <f t="shared" si="57"/>
        <v>0</v>
      </c>
      <c r="AQ345" s="360">
        <f t="shared" si="58"/>
        <v>0</v>
      </c>
      <c r="AR345" s="361">
        <f t="shared" si="59"/>
        <v>0</v>
      </c>
    </row>
    <row r="346" spans="22:44" x14ac:dyDescent="0.25">
      <c r="V346" s="362"/>
      <c r="W346" s="128"/>
      <c r="X346" s="363"/>
      <c r="Y346" s="364"/>
      <c r="Z346" s="358"/>
      <c r="AA346" s="359" t="str">
        <f t="shared" si="50"/>
        <v/>
      </c>
      <c r="AB346" s="360" t="s">
        <v>506</v>
      </c>
      <c r="AC346" s="360">
        <f t="shared" si="51"/>
        <v>0</v>
      </c>
      <c r="AD346" s="360">
        <f t="shared" si="52"/>
        <v>0</v>
      </c>
      <c r="AE346" s="360">
        <f t="shared" si="53"/>
        <v>0</v>
      </c>
      <c r="AF346" s="361">
        <f t="shared" si="54"/>
        <v>0</v>
      </c>
      <c r="AG346" s="133"/>
      <c r="AH346" s="362"/>
      <c r="AI346" s="128"/>
      <c r="AJ346" s="363"/>
      <c r="AK346" s="364"/>
      <c r="AL346" s="358"/>
      <c r="AM346" s="359" t="str">
        <f t="shared" si="55"/>
        <v/>
      </c>
      <c r="AN346" s="360" t="s">
        <v>506</v>
      </c>
      <c r="AO346" s="360">
        <f t="shared" si="56"/>
        <v>0</v>
      </c>
      <c r="AP346" s="360">
        <f t="shared" si="57"/>
        <v>0</v>
      </c>
      <c r="AQ346" s="360">
        <f t="shared" si="58"/>
        <v>0</v>
      </c>
      <c r="AR346" s="361">
        <f t="shared" si="59"/>
        <v>0</v>
      </c>
    </row>
    <row r="347" spans="22:44" x14ac:dyDescent="0.25">
      <c r="V347" s="362"/>
      <c r="W347" s="128"/>
      <c r="X347" s="363"/>
      <c r="Y347" s="364"/>
      <c r="Z347" s="358"/>
      <c r="AA347" s="359" t="str">
        <f t="shared" si="50"/>
        <v/>
      </c>
      <c r="AB347" s="360" t="s">
        <v>506</v>
      </c>
      <c r="AC347" s="360">
        <f t="shared" si="51"/>
        <v>0</v>
      </c>
      <c r="AD347" s="360">
        <f t="shared" si="52"/>
        <v>0</v>
      </c>
      <c r="AE347" s="360">
        <f t="shared" si="53"/>
        <v>0</v>
      </c>
      <c r="AF347" s="361">
        <f t="shared" si="54"/>
        <v>0</v>
      </c>
      <c r="AG347" s="133"/>
      <c r="AH347" s="362"/>
      <c r="AI347" s="128"/>
      <c r="AJ347" s="363"/>
      <c r="AK347" s="364"/>
      <c r="AL347" s="358"/>
      <c r="AM347" s="359" t="str">
        <f t="shared" si="55"/>
        <v/>
      </c>
      <c r="AN347" s="360" t="s">
        <v>506</v>
      </c>
      <c r="AO347" s="360">
        <f t="shared" si="56"/>
        <v>0</v>
      </c>
      <c r="AP347" s="360">
        <f t="shared" si="57"/>
        <v>0</v>
      </c>
      <c r="AQ347" s="360">
        <f t="shared" si="58"/>
        <v>0</v>
      </c>
      <c r="AR347" s="361">
        <f t="shared" si="59"/>
        <v>0</v>
      </c>
    </row>
    <row r="348" spans="22:44" x14ac:dyDescent="0.25">
      <c r="V348" s="362"/>
      <c r="W348" s="128"/>
      <c r="X348" s="363"/>
      <c r="Y348" s="364"/>
      <c r="Z348" s="358"/>
      <c r="AA348" s="359" t="str">
        <f t="shared" si="50"/>
        <v/>
      </c>
      <c r="AB348" s="360" t="s">
        <v>506</v>
      </c>
      <c r="AC348" s="360">
        <f t="shared" si="51"/>
        <v>0</v>
      </c>
      <c r="AD348" s="360">
        <f t="shared" si="52"/>
        <v>0</v>
      </c>
      <c r="AE348" s="360">
        <f t="shared" si="53"/>
        <v>0</v>
      </c>
      <c r="AF348" s="361">
        <f t="shared" si="54"/>
        <v>0</v>
      </c>
      <c r="AG348" s="133"/>
      <c r="AH348" s="362"/>
      <c r="AI348" s="128"/>
      <c r="AJ348" s="363"/>
      <c r="AK348" s="364"/>
      <c r="AL348" s="358"/>
      <c r="AM348" s="359" t="str">
        <f t="shared" si="55"/>
        <v/>
      </c>
      <c r="AN348" s="360" t="s">
        <v>506</v>
      </c>
      <c r="AO348" s="360">
        <f t="shared" si="56"/>
        <v>0</v>
      </c>
      <c r="AP348" s="360">
        <f t="shared" si="57"/>
        <v>0</v>
      </c>
      <c r="AQ348" s="360">
        <f t="shared" si="58"/>
        <v>0</v>
      </c>
      <c r="AR348" s="361">
        <f t="shared" si="59"/>
        <v>0</v>
      </c>
    </row>
    <row r="349" spans="22:44" x14ac:dyDescent="0.25">
      <c r="V349" s="362"/>
      <c r="W349" s="128"/>
      <c r="X349" s="363"/>
      <c r="Y349" s="364"/>
      <c r="Z349" s="358"/>
      <c r="AA349" s="359" t="str">
        <f t="shared" si="50"/>
        <v/>
      </c>
      <c r="AB349" s="360" t="s">
        <v>506</v>
      </c>
      <c r="AC349" s="360">
        <f t="shared" si="51"/>
        <v>0</v>
      </c>
      <c r="AD349" s="360">
        <f t="shared" si="52"/>
        <v>0</v>
      </c>
      <c r="AE349" s="360">
        <f t="shared" si="53"/>
        <v>0</v>
      </c>
      <c r="AF349" s="361">
        <f t="shared" si="54"/>
        <v>0</v>
      </c>
      <c r="AG349" s="133"/>
      <c r="AH349" s="362"/>
      <c r="AI349" s="128"/>
      <c r="AJ349" s="363"/>
      <c r="AK349" s="364"/>
      <c r="AL349" s="358"/>
      <c r="AM349" s="359" t="str">
        <f t="shared" si="55"/>
        <v/>
      </c>
      <c r="AN349" s="360" t="s">
        <v>506</v>
      </c>
      <c r="AO349" s="360">
        <f t="shared" si="56"/>
        <v>0</v>
      </c>
      <c r="AP349" s="360">
        <f t="shared" si="57"/>
        <v>0</v>
      </c>
      <c r="AQ349" s="360">
        <f t="shared" si="58"/>
        <v>0</v>
      </c>
      <c r="AR349" s="361">
        <f t="shared" si="59"/>
        <v>0</v>
      </c>
    </row>
    <row r="350" spans="22:44" x14ac:dyDescent="0.25">
      <c r="V350" s="362"/>
      <c r="W350" s="128"/>
      <c r="X350" s="363"/>
      <c r="Y350" s="364"/>
      <c r="Z350" s="358"/>
      <c r="AA350" s="359" t="str">
        <f t="shared" si="50"/>
        <v/>
      </c>
      <c r="AB350" s="360" t="s">
        <v>506</v>
      </c>
      <c r="AC350" s="360">
        <f t="shared" si="51"/>
        <v>0</v>
      </c>
      <c r="AD350" s="360">
        <f t="shared" si="52"/>
        <v>0</v>
      </c>
      <c r="AE350" s="360">
        <f t="shared" si="53"/>
        <v>0</v>
      </c>
      <c r="AF350" s="361">
        <f t="shared" si="54"/>
        <v>0</v>
      </c>
      <c r="AG350" s="133"/>
      <c r="AH350" s="362"/>
      <c r="AI350" s="128"/>
      <c r="AJ350" s="363"/>
      <c r="AK350" s="364"/>
      <c r="AL350" s="358"/>
      <c r="AM350" s="359" t="str">
        <f t="shared" si="55"/>
        <v/>
      </c>
      <c r="AN350" s="360" t="s">
        <v>506</v>
      </c>
      <c r="AO350" s="360">
        <f t="shared" si="56"/>
        <v>0</v>
      </c>
      <c r="AP350" s="360">
        <f t="shared" si="57"/>
        <v>0</v>
      </c>
      <c r="AQ350" s="360">
        <f t="shared" si="58"/>
        <v>0</v>
      </c>
      <c r="AR350" s="361">
        <f t="shared" si="59"/>
        <v>0</v>
      </c>
    </row>
    <row r="351" spans="22:44" x14ac:dyDescent="0.25">
      <c r="V351" s="362"/>
      <c r="W351" s="128"/>
      <c r="X351" s="363"/>
      <c r="Y351" s="364"/>
      <c r="Z351" s="358"/>
      <c r="AA351" s="359" t="str">
        <f t="shared" si="50"/>
        <v/>
      </c>
      <c r="AB351" s="360" t="s">
        <v>506</v>
      </c>
      <c r="AC351" s="360">
        <f t="shared" si="51"/>
        <v>0</v>
      </c>
      <c r="AD351" s="360">
        <f t="shared" si="52"/>
        <v>0</v>
      </c>
      <c r="AE351" s="360">
        <f t="shared" si="53"/>
        <v>0</v>
      </c>
      <c r="AF351" s="361">
        <f t="shared" si="54"/>
        <v>0</v>
      </c>
      <c r="AG351" s="133"/>
      <c r="AH351" s="362"/>
      <c r="AI351" s="128"/>
      <c r="AJ351" s="363"/>
      <c r="AK351" s="364"/>
      <c r="AL351" s="358"/>
      <c r="AM351" s="359" t="str">
        <f t="shared" si="55"/>
        <v/>
      </c>
      <c r="AN351" s="360" t="s">
        <v>506</v>
      </c>
      <c r="AO351" s="360">
        <f t="shared" si="56"/>
        <v>0</v>
      </c>
      <c r="AP351" s="360">
        <f t="shared" si="57"/>
        <v>0</v>
      </c>
      <c r="AQ351" s="360">
        <f t="shared" si="58"/>
        <v>0</v>
      </c>
      <c r="AR351" s="361">
        <f t="shared" si="59"/>
        <v>0</v>
      </c>
    </row>
    <row r="352" spans="22:44" x14ac:dyDescent="0.25">
      <c r="V352" s="362"/>
      <c r="W352" s="128"/>
      <c r="X352" s="363"/>
      <c r="Y352" s="364"/>
      <c r="Z352" s="358"/>
      <c r="AA352" s="359" t="str">
        <f t="shared" si="50"/>
        <v/>
      </c>
      <c r="AB352" s="360" t="s">
        <v>506</v>
      </c>
      <c r="AC352" s="360">
        <f t="shared" si="51"/>
        <v>0</v>
      </c>
      <c r="AD352" s="360">
        <f t="shared" si="52"/>
        <v>0</v>
      </c>
      <c r="AE352" s="360">
        <f t="shared" si="53"/>
        <v>0</v>
      </c>
      <c r="AF352" s="361">
        <f t="shared" si="54"/>
        <v>0</v>
      </c>
      <c r="AG352" s="133"/>
      <c r="AH352" s="362"/>
      <c r="AI352" s="128"/>
      <c r="AJ352" s="363"/>
      <c r="AK352" s="364"/>
      <c r="AL352" s="358"/>
      <c r="AM352" s="359" t="str">
        <f t="shared" si="55"/>
        <v/>
      </c>
      <c r="AN352" s="360" t="s">
        <v>506</v>
      </c>
      <c r="AO352" s="360">
        <f t="shared" si="56"/>
        <v>0</v>
      </c>
      <c r="AP352" s="360">
        <f t="shared" si="57"/>
        <v>0</v>
      </c>
      <c r="AQ352" s="360">
        <f t="shared" si="58"/>
        <v>0</v>
      </c>
      <c r="AR352" s="361">
        <f t="shared" si="59"/>
        <v>0</v>
      </c>
    </row>
    <row r="353" spans="22:44" x14ac:dyDescent="0.25">
      <c r="V353" s="362"/>
      <c r="W353" s="128"/>
      <c r="X353" s="363"/>
      <c r="Y353" s="364"/>
      <c r="Z353" s="358"/>
      <c r="AA353" s="359" t="str">
        <f t="shared" si="50"/>
        <v/>
      </c>
      <c r="AB353" s="360" t="s">
        <v>506</v>
      </c>
      <c r="AC353" s="360">
        <f t="shared" si="51"/>
        <v>0</v>
      </c>
      <c r="AD353" s="360">
        <f t="shared" si="52"/>
        <v>0</v>
      </c>
      <c r="AE353" s="360">
        <f t="shared" si="53"/>
        <v>0</v>
      </c>
      <c r="AF353" s="361">
        <f t="shared" si="54"/>
        <v>0</v>
      </c>
      <c r="AG353" s="133"/>
      <c r="AH353" s="362"/>
      <c r="AI353" s="128"/>
      <c r="AJ353" s="363"/>
      <c r="AK353" s="364"/>
      <c r="AL353" s="358"/>
      <c r="AM353" s="359" t="str">
        <f t="shared" si="55"/>
        <v/>
      </c>
      <c r="AN353" s="360" t="s">
        <v>506</v>
      </c>
      <c r="AO353" s="360">
        <f t="shared" si="56"/>
        <v>0</v>
      </c>
      <c r="AP353" s="360">
        <f t="shared" si="57"/>
        <v>0</v>
      </c>
      <c r="AQ353" s="360">
        <f t="shared" si="58"/>
        <v>0</v>
      </c>
      <c r="AR353" s="361">
        <f t="shared" si="59"/>
        <v>0</v>
      </c>
    </row>
    <row r="354" spans="22:44" x14ac:dyDescent="0.25">
      <c r="V354" s="362"/>
      <c r="W354" s="128"/>
      <c r="X354" s="363"/>
      <c r="Y354" s="364"/>
      <c r="Z354" s="358"/>
      <c r="AA354" s="359" t="str">
        <f t="shared" si="50"/>
        <v/>
      </c>
      <c r="AB354" s="360" t="s">
        <v>506</v>
      </c>
      <c r="AC354" s="360">
        <f t="shared" si="51"/>
        <v>0</v>
      </c>
      <c r="AD354" s="360">
        <f t="shared" si="52"/>
        <v>0</v>
      </c>
      <c r="AE354" s="360">
        <f t="shared" si="53"/>
        <v>0</v>
      </c>
      <c r="AF354" s="361">
        <f t="shared" si="54"/>
        <v>0</v>
      </c>
      <c r="AG354" s="133"/>
      <c r="AH354" s="362"/>
      <c r="AI354" s="128"/>
      <c r="AJ354" s="363"/>
      <c r="AK354" s="364"/>
      <c r="AL354" s="358"/>
      <c r="AM354" s="359" t="str">
        <f t="shared" si="55"/>
        <v/>
      </c>
      <c r="AN354" s="360" t="s">
        <v>506</v>
      </c>
      <c r="AO354" s="360">
        <f t="shared" si="56"/>
        <v>0</v>
      </c>
      <c r="AP354" s="360">
        <f t="shared" si="57"/>
        <v>0</v>
      </c>
      <c r="AQ354" s="360">
        <f t="shared" si="58"/>
        <v>0</v>
      </c>
      <c r="AR354" s="361">
        <f t="shared" si="59"/>
        <v>0</v>
      </c>
    </row>
    <row r="355" spans="22:44" x14ac:dyDescent="0.25">
      <c r="V355" s="362"/>
      <c r="W355" s="128"/>
      <c r="X355" s="363"/>
      <c r="Y355" s="364"/>
      <c r="Z355" s="358"/>
      <c r="AA355" s="359" t="str">
        <f t="shared" si="50"/>
        <v/>
      </c>
      <c r="AB355" s="360" t="s">
        <v>506</v>
      </c>
      <c r="AC355" s="360">
        <f t="shared" si="51"/>
        <v>0</v>
      </c>
      <c r="AD355" s="360">
        <f t="shared" si="52"/>
        <v>0</v>
      </c>
      <c r="AE355" s="360">
        <f t="shared" si="53"/>
        <v>0</v>
      </c>
      <c r="AF355" s="361">
        <f t="shared" si="54"/>
        <v>0</v>
      </c>
      <c r="AG355" s="133"/>
      <c r="AH355" s="362"/>
      <c r="AI355" s="128"/>
      <c r="AJ355" s="363"/>
      <c r="AK355" s="364"/>
      <c r="AL355" s="358"/>
      <c r="AM355" s="359" t="str">
        <f t="shared" si="55"/>
        <v/>
      </c>
      <c r="AN355" s="360" t="s">
        <v>506</v>
      </c>
      <c r="AO355" s="360">
        <f t="shared" si="56"/>
        <v>0</v>
      </c>
      <c r="AP355" s="360">
        <f t="shared" si="57"/>
        <v>0</v>
      </c>
      <c r="AQ355" s="360">
        <f t="shared" si="58"/>
        <v>0</v>
      </c>
      <c r="AR355" s="361">
        <f t="shared" si="59"/>
        <v>0</v>
      </c>
    </row>
    <row r="356" spans="22:44" x14ac:dyDescent="0.25">
      <c r="V356" s="362"/>
      <c r="W356" s="128"/>
      <c r="X356" s="363"/>
      <c r="Y356" s="364"/>
      <c r="Z356" s="358"/>
      <c r="AA356" s="359" t="str">
        <f t="shared" si="50"/>
        <v/>
      </c>
      <c r="AB356" s="360" t="s">
        <v>506</v>
      </c>
      <c r="AC356" s="360">
        <f t="shared" si="51"/>
        <v>0</v>
      </c>
      <c r="AD356" s="360">
        <f t="shared" si="52"/>
        <v>0</v>
      </c>
      <c r="AE356" s="360">
        <f t="shared" si="53"/>
        <v>0</v>
      </c>
      <c r="AF356" s="361">
        <f t="shared" si="54"/>
        <v>0</v>
      </c>
      <c r="AG356" s="133"/>
      <c r="AH356" s="362"/>
      <c r="AI356" s="128"/>
      <c r="AJ356" s="363"/>
      <c r="AK356" s="364"/>
      <c r="AL356" s="358"/>
      <c r="AM356" s="359" t="str">
        <f t="shared" si="55"/>
        <v/>
      </c>
      <c r="AN356" s="360" t="s">
        <v>506</v>
      </c>
      <c r="AO356" s="360">
        <f t="shared" si="56"/>
        <v>0</v>
      </c>
      <c r="AP356" s="360">
        <f t="shared" si="57"/>
        <v>0</v>
      </c>
      <c r="AQ356" s="360">
        <f t="shared" si="58"/>
        <v>0</v>
      </c>
      <c r="AR356" s="361">
        <f t="shared" si="59"/>
        <v>0</v>
      </c>
    </row>
    <row r="357" spans="22:44" x14ac:dyDescent="0.25">
      <c r="V357" s="362"/>
      <c r="W357" s="128"/>
      <c r="X357" s="363"/>
      <c r="Y357" s="364"/>
      <c r="Z357" s="358"/>
      <c r="AA357" s="359" t="str">
        <f t="shared" si="50"/>
        <v/>
      </c>
      <c r="AB357" s="360" t="s">
        <v>506</v>
      </c>
      <c r="AC357" s="360">
        <f t="shared" si="51"/>
        <v>0</v>
      </c>
      <c r="AD357" s="360">
        <f t="shared" si="52"/>
        <v>0</v>
      </c>
      <c r="AE357" s="360">
        <f t="shared" si="53"/>
        <v>0</v>
      </c>
      <c r="AF357" s="361">
        <f t="shared" si="54"/>
        <v>0</v>
      </c>
      <c r="AG357" s="133"/>
      <c r="AH357" s="362"/>
      <c r="AI357" s="128"/>
      <c r="AJ357" s="363"/>
      <c r="AK357" s="364"/>
      <c r="AL357" s="358"/>
      <c r="AM357" s="359" t="str">
        <f t="shared" si="55"/>
        <v/>
      </c>
      <c r="AN357" s="360" t="s">
        <v>506</v>
      </c>
      <c r="AO357" s="360">
        <f t="shared" si="56"/>
        <v>0</v>
      </c>
      <c r="AP357" s="360">
        <f t="shared" si="57"/>
        <v>0</v>
      </c>
      <c r="AQ357" s="360">
        <f t="shared" si="58"/>
        <v>0</v>
      </c>
      <c r="AR357" s="361">
        <f t="shared" si="59"/>
        <v>0</v>
      </c>
    </row>
    <row r="358" spans="22:44" x14ac:dyDescent="0.25">
      <c r="V358" s="362"/>
      <c r="W358" s="128"/>
      <c r="X358" s="363"/>
      <c r="Y358" s="364"/>
      <c r="Z358" s="358"/>
      <c r="AA358" s="359" t="str">
        <f t="shared" si="50"/>
        <v/>
      </c>
      <c r="AB358" s="360" t="s">
        <v>506</v>
      </c>
      <c r="AC358" s="360">
        <f t="shared" si="51"/>
        <v>0</v>
      </c>
      <c r="AD358" s="360">
        <f t="shared" si="52"/>
        <v>0</v>
      </c>
      <c r="AE358" s="360">
        <f t="shared" si="53"/>
        <v>0</v>
      </c>
      <c r="AF358" s="361">
        <f t="shared" si="54"/>
        <v>0</v>
      </c>
      <c r="AG358" s="133"/>
      <c r="AH358" s="362"/>
      <c r="AI358" s="128"/>
      <c r="AJ358" s="363"/>
      <c r="AK358" s="364"/>
      <c r="AL358" s="358"/>
      <c r="AM358" s="359" t="str">
        <f t="shared" si="55"/>
        <v/>
      </c>
      <c r="AN358" s="360" t="s">
        <v>506</v>
      </c>
      <c r="AO358" s="360">
        <f t="shared" si="56"/>
        <v>0</v>
      </c>
      <c r="AP358" s="360">
        <f t="shared" si="57"/>
        <v>0</v>
      </c>
      <c r="AQ358" s="360">
        <f t="shared" si="58"/>
        <v>0</v>
      </c>
      <c r="AR358" s="361">
        <f t="shared" si="59"/>
        <v>0</v>
      </c>
    </row>
    <row r="359" spans="22:44" x14ac:dyDescent="0.25">
      <c r="V359" s="362"/>
      <c r="W359" s="128"/>
      <c r="X359" s="363"/>
      <c r="Y359" s="364"/>
      <c r="Z359" s="358"/>
      <c r="AA359" s="359" t="str">
        <f t="shared" si="50"/>
        <v/>
      </c>
      <c r="AB359" s="360" t="s">
        <v>506</v>
      </c>
      <c r="AC359" s="360">
        <f t="shared" si="51"/>
        <v>0</v>
      </c>
      <c r="AD359" s="360">
        <f t="shared" si="52"/>
        <v>0</v>
      </c>
      <c r="AE359" s="360">
        <f t="shared" si="53"/>
        <v>0</v>
      </c>
      <c r="AF359" s="361">
        <f t="shared" si="54"/>
        <v>0</v>
      </c>
      <c r="AG359" s="133"/>
      <c r="AH359" s="362"/>
      <c r="AI359" s="128"/>
      <c r="AJ359" s="363"/>
      <c r="AK359" s="364"/>
      <c r="AL359" s="358"/>
      <c r="AM359" s="359" t="str">
        <f t="shared" si="55"/>
        <v/>
      </c>
      <c r="AN359" s="360" t="s">
        <v>506</v>
      </c>
      <c r="AO359" s="360">
        <f t="shared" si="56"/>
        <v>0</v>
      </c>
      <c r="AP359" s="360">
        <f t="shared" si="57"/>
        <v>0</v>
      </c>
      <c r="AQ359" s="360">
        <f t="shared" si="58"/>
        <v>0</v>
      </c>
      <c r="AR359" s="361">
        <f t="shared" si="59"/>
        <v>0</v>
      </c>
    </row>
    <row r="360" spans="22:44" x14ac:dyDescent="0.25">
      <c r="V360" s="362"/>
      <c r="W360" s="128"/>
      <c r="X360" s="363"/>
      <c r="Y360" s="364"/>
      <c r="Z360" s="358"/>
      <c r="AA360" s="359" t="str">
        <f t="shared" si="50"/>
        <v/>
      </c>
      <c r="AB360" s="360" t="s">
        <v>506</v>
      </c>
      <c r="AC360" s="360">
        <f t="shared" si="51"/>
        <v>0</v>
      </c>
      <c r="AD360" s="360">
        <f t="shared" si="52"/>
        <v>0</v>
      </c>
      <c r="AE360" s="360">
        <f t="shared" si="53"/>
        <v>0</v>
      </c>
      <c r="AF360" s="361">
        <f t="shared" si="54"/>
        <v>0</v>
      </c>
      <c r="AG360" s="133"/>
      <c r="AH360" s="362"/>
      <c r="AI360" s="128"/>
      <c r="AJ360" s="363"/>
      <c r="AK360" s="364"/>
      <c r="AL360" s="358"/>
      <c r="AM360" s="359" t="str">
        <f t="shared" si="55"/>
        <v/>
      </c>
      <c r="AN360" s="360" t="s">
        <v>506</v>
      </c>
      <c r="AO360" s="360">
        <f t="shared" si="56"/>
        <v>0</v>
      </c>
      <c r="AP360" s="360">
        <f t="shared" si="57"/>
        <v>0</v>
      </c>
      <c r="AQ360" s="360">
        <f t="shared" si="58"/>
        <v>0</v>
      </c>
      <c r="AR360" s="361">
        <f t="shared" si="59"/>
        <v>0</v>
      </c>
    </row>
    <row r="361" spans="22:44" x14ac:dyDescent="0.25">
      <c r="V361" s="362"/>
      <c r="W361" s="128"/>
      <c r="X361" s="363"/>
      <c r="Y361" s="364"/>
      <c r="Z361" s="358"/>
      <c r="AA361" s="359" t="str">
        <f t="shared" si="50"/>
        <v/>
      </c>
      <c r="AB361" s="360" t="s">
        <v>506</v>
      </c>
      <c r="AC361" s="360">
        <f t="shared" si="51"/>
        <v>0</v>
      </c>
      <c r="AD361" s="360">
        <f t="shared" si="52"/>
        <v>0</v>
      </c>
      <c r="AE361" s="360">
        <f t="shared" si="53"/>
        <v>0</v>
      </c>
      <c r="AF361" s="361">
        <f t="shared" si="54"/>
        <v>0</v>
      </c>
      <c r="AG361" s="133"/>
      <c r="AH361" s="362"/>
      <c r="AI361" s="128"/>
      <c r="AJ361" s="363"/>
      <c r="AK361" s="364"/>
      <c r="AL361" s="358"/>
      <c r="AM361" s="359" t="str">
        <f t="shared" si="55"/>
        <v/>
      </c>
      <c r="AN361" s="360" t="s">
        <v>506</v>
      </c>
      <c r="AO361" s="360">
        <f t="shared" si="56"/>
        <v>0</v>
      </c>
      <c r="AP361" s="360">
        <f t="shared" si="57"/>
        <v>0</v>
      </c>
      <c r="AQ361" s="360">
        <f t="shared" si="58"/>
        <v>0</v>
      </c>
      <c r="AR361" s="361">
        <f t="shared" si="59"/>
        <v>0</v>
      </c>
    </row>
    <row r="362" spans="22:44" x14ac:dyDescent="0.25">
      <c r="V362" s="362"/>
      <c r="W362" s="128"/>
      <c r="X362" s="363"/>
      <c r="Y362" s="364"/>
      <c r="Z362" s="358"/>
      <c r="AA362" s="359" t="str">
        <f t="shared" si="50"/>
        <v/>
      </c>
      <c r="AB362" s="360" t="s">
        <v>506</v>
      </c>
      <c r="AC362" s="360">
        <f t="shared" si="51"/>
        <v>0</v>
      </c>
      <c r="AD362" s="360">
        <f t="shared" si="52"/>
        <v>0</v>
      </c>
      <c r="AE362" s="360">
        <f t="shared" si="53"/>
        <v>0</v>
      </c>
      <c r="AF362" s="361">
        <f t="shared" si="54"/>
        <v>0</v>
      </c>
      <c r="AG362" s="133"/>
      <c r="AH362" s="362"/>
      <c r="AI362" s="128"/>
      <c r="AJ362" s="363"/>
      <c r="AK362" s="364"/>
      <c r="AL362" s="358"/>
      <c r="AM362" s="359" t="str">
        <f t="shared" si="55"/>
        <v/>
      </c>
      <c r="AN362" s="360" t="s">
        <v>506</v>
      </c>
      <c r="AO362" s="360">
        <f t="shared" si="56"/>
        <v>0</v>
      </c>
      <c r="AP362" s="360">
        <f t="shared" si="57"/>
        <v>0</v>
      </c>
      <c r="AQ362" s="360">
        <f t="shared" si="58"/>
        <v>0</v>
      </c>
      <c r="AR362" s="361">
        <f t="shared" si="59"/>
        <v>0</v>
      </c>
    </row>
    <row r="363" spans="22:44" x14ac:dyDescent="0.25">
      <c r="V363" s="362"/>
      <c r="W363" s="128"/>
      <c r="X363" s="363"/>
      <c r="Y363" s="364"/>
      <c r="Z363" s="358"/>
      <c r="AA363" s="359" t="str">
        <f t="shared" si="50"/>
        <v/>
      </c>
      <c r="AB363" s="360" t="s">
        <v>506</v>
      </c>
      <c r="AC363" s="360">
        <f t="shared" si="51"/>
        <v>0</v>
      </c>
      <c r="AD363" s="360">
        <f t="shared" si="52"/>
        <v>0</v>
      </c>
      <c r="AE363" s="360">
        <f t="shared" si="53"/>
        <v>0</v>
      </c>
      <c r="AF363" s="361">
        <f t="shared" si="54"/>
        <v>0</v>
      </c>
      <c r="AG363" s="133"/>
      <c r="AH363" s="362"/>
      <c r="AI363" s="128"/>
      <c r="AJ363" s="363"/>
      <c r="AK363" s="364"/>
      <c r="AL363" s="358"/>
      <c r="AM363" s="359" t="str">
        <f t="shared" si="55"/>
        <v/>
      </c>
      <c r="AN363" s="360" t="s">
        <v>506</v>
      </c>
      <c r="AO363" s="360">
        <f t="shared" si="56"/>
        <v>0</v>
      </c>
      <c r="AP363" s="360">
        <f t="shared" si="57"/>
        <v>0</v>
      </c>
      <c r="AQ363" s="360">
        <f t="shared" si="58"/>
        <v>0</v>
      </c>
      <c r="AR363" s="361">
        <f t="shared" si="59"/>
        <v>0</v>
      </c>
    </row>
    <row r="364" spans="22:44" x14ac:dyDescent="0.25">
      <c r="V364" s="362"/>
      <c r="W364" s="128"/>
      <c r="X364" s="363"/>
      <c r="Y364" s="364"/>
      <c r="Z364" s="358"/>
      <c r="AA364" s="359" t="str">
        <f t="shared" si="50"/>
        <v/>
      </c>
      <c r="AB364" s="360" t="s">
        <v>506</v>
      </c>
      <c r="AC364" s="360">
        <f t="shared" si="51"/>
        <v>0</v>
      </c>
      <c r="AD364" s="360">
        <f t="shared" si="52"/>
        <v>0</v>
      </c>
      <c r="AE364" s="360">
        <f t="shared" si="53"/>
        <v>0</v>
      </c>
      <c r="AF364" s="361">
        <f t="shared" si="54"/>
        <v>0</v>
      </c>
      <c r="AG364" s="133"/>
      <c r="AH364" s="362"/>
      <c r="AI364" s="128"/>
      <c r="AJ364" s="363"/>
      <c r="AK364" s="364"/>
      <c r="AL364" s="358"/>
      <c r="AM364" s="359" t="str">
        <f t="shared" si="55"/>
        <v/>
      </c>
      <c r="AN364" s="360" t="s">
        <v>506</v>
      </c>
      <c r="AO364" s="360">
        <f t="shared" si="56"/>
        <v>0</v>
      </c>
      <c r="AP364" s="360">
        <f t="shared" si="57"/>
        <v>0</v>
      </c>
      <c r="AQ364" s="360">
        <f t="shared" si="58"/>
        <v>0</v>
      </c>
      <c r="AR364" s="361">
        <f t="shared" si="59"/>
        <v>0</v>
      </c>
    </row>
    <row r="365" spans="22:44" x14ac:dyDescent="0.25">
      <c r="V365" s="362"/>
      <c r="W365" s="128"/>
      <c r="X365" s="363"/>
      <c r="Y365" s="364"/>
      <c r="Z365" s="358"/>
      <c r="AA365" s="359" t="str">
        <f t="shared" si="50"/>
        <v/>
      </c>
      <c r="AB365" s="360" t="s">
        <v>506</v>
      </c>
      <c r="AC365" s="360">
        <f t="shared" si="51"/>
        <v>0</v>
      </c>
      <c r="AD365" s="360">
        <f t="shared" si="52"/>
        <v>0</v>
      </c>
      <c r="AE365" s="360">
        <f t="shared" si="53"/>
        <v>0</v>
      </c>
      <c r="AF365" s="361">
        <f t="shared" si="54"/>
        <v>0</v>
      </c>
      <c r="AG365" s="133"/>
      <c r="AH365" s="362"/>
      <c r="AI365" s="128"/>
      <c r="AJ365" s="363"/>
      <c r="AK365" s="364"/>
      <c r="AL365" s="358"/>
      <c r="AM365" s="359" t="str">
        <f t="shared" si="55"/>
        <v/>
      </c>
      <c r="AN365" s="360" t="s">
        <v>506</v>
      </c>
      <c r="AO365" s="360">
        <f t="shared" si="56"/>
        <v>0</v>
      </c>
      <c r="AP365" s="360">
        <f t="shared" si="57"/>
        <v>0</v>
      </c>
      <c r="AQ365" s="360">
        <f t="shared" si="58"/>
        <v>0</v>
      </c>
      <c r="AR365" s="361">
        <f t="shared" si="59"/>
        <v>0</v>
      </c>
    </row>
    <row r="366" spans="22:44" x14ac:dyDescent="0.25">
      <c r="V366" s="362"/>
      <c r="W366" s="128"/>
      <c r="X366" s="363"/>
      <c r="Y366" s="364"/>
      <c r="Z366" s="358"/>
      <c r="AA366" s="359" t="str">
        <f t="shared" si="50"/>
        <v/>
      </c>
      <c r="AB366" s="360" t="s">
        <v>506</v>
      </c>
      <c r="AC366" s="360">
        <f t="shared" si="51"/>
        <v>0</v>
      </c>
      <c r="AD366" s="360">
        <f t="shared" si="52"/>
        <v>0</v>
      </c>
      <c r="AE366" s="360">
        <f t="shared" si="53"/>
        <v>0</v>
      </c>
      <c r="AF366" s="361">
        <f t="shared" si="54"/>
        <v>0</v>
      </c>
      <c r="AG366" s="133"/>
      <c r="AH366" s="362"/>
      <c r="AI366" s="128"/>
      <c r="AJ366" s="363"/>
      <c r="AK366" s="364"/>
      <c r="AL366" s="358"/>
      <c r="AM366" s="359" t="str">
        <f t="shared" si="55"/>
        <v/>
      </c>
      <c r="AN366" s="360" t="s">
        <v>506</v>
      </c>
      <c r="AO366" s="360">
        <f t="shared" si="56"/>
        <v>0</v>
      </c>
      <c r="AP366" s="360">
        <f t="shared" si="57"/>
        <v>0</v>
      </c>
      <c r="AQ366" s="360">
        <f t="shared" si="58"/>
        <v>0</v>
      </c>
      <c r="AR366" s="361">
        <f t="shared" si="59"/>
        <v>0</v>
      </c>
    </row>
    <row r="367" spans="22:44" x14ac:dyDescent="0.25">
      <c r="V367" s="362"/>
      <c r="W367" s="128"/>
      <c r="X367" s="363"/>
      <c r="Y367" s="364"/>
      <c r="Z367" s="358"/>
      <c r="AA367" s="359" t="str">
        <f t="shared" si="50"/>
        <v/>
      </c>
      <c r="AB367" s="360" t="s">
        <v>506</v>
      </c>
      <c r="AC367" s="360">
        <f t="shared" si="51"/>
        <v>0</v>
      </c>
      <c r="AD367" s="360">
        <f t="shared" si="52"/>
        <v>0</v>
      </c>
      <c r="AE367" s="360">
        <f t="shared" si="53"/>
        <v>0</v>
      </c>
      <c r="AF367" s="361">
        <f t="shared" si="54"/>
        <v>0</v>
      </c>
      <c r="AG367" s="133"/>
      <c r="AH367" s="362"/>
      <c r="AI367" s="128"/>
      <c r="AJ367" s="363"/>
      <c r="AK367" s="364"/>
      <c r="AL367" s="358"/>
      <c r="AM367" s="359" t="str">
        <f t="shared" si="55"/>
        <v/>
      </c>
      <c r="AN367" s="360" t="s">
        <v>506</v>
      </c>
      <c r="AO367" s="360">
        <f t="shared" si="56"/>
        <v>0</v>
      </c>
      <c r="AP367" s="360">
        <f t="shared" si="57"/>
        <v>0</v>
      </c>
      <c r="AQ367" s="360">
        <f t="shared" si="58"/>
        <v>0</v>
      </c>
      <c r="AR367" s="361">
        <f t="shared" si="59"/>
        <v>0</v>
      </c>
    </row>
    <row r="368" spans="22:44" x14ac:dyDescent="0.25">
      <c r="V368" s="362"/>
      <c r="W368" s="128"/>
      <c r="X368" s="363"/>
      <c r="Y368" s="364"/>
      <c r="Z368" s="358"/>
      <c r="AA368" s="359" t="str">
        <f t="shared" si="50"/>
        <v/>
      </c>
      <c r="AB368" s="360" t="s">
        <v>506</v>
      </c>
      <c r="AC368" s="360">
        <f t="shared" si="51"/>
        <v>0</v>
      </c>
      <c r="AD368" s="360">
        <f t="shared" si="52"/>
        <v>0</v>
      </c>
      <c r="AE368" s="360">
        <f t="shared" si="53"/>
        <v>0</v>
      </c>
      <c r="AF368" s="361">
        <f t="shared" si="54"/>
        <v>0</v>
      </c>
      <c r="AG368" s="133"/>
      <c r="AH368" s="362"/>
      <c r="AI368" s="128"/>
      <c r="AJ368" s="363"/>
      <c r="AK368" s="364"/>
      <c r="AL368" s="358"/>
      <c r="AM368" s="359" t="str">
        <f t="shared" si="55"/>
        <v/>
      </c>
      <c r="AN368" s="360" t="s">
        <v>506</v>
      </c>
      <c r="AO368" s="360">
        <f t="shared" si="56"/>
        <v>0</v>
      </c>
      <c r="AP368" s="360">
        <f t="shared" si="57"/>
        <v>0</v>
      </c>
      <c r="AQ368" s="360">
        <f t="shared" si="58"/>
        <v>0</v>
      </c>
      <c r="AR368" s="361">
        <f t="shared" si="59"/>
        <v>0</v>
      </c>
    </row>
    <row r="369" spans="22:44" x14ac:dyDescent="0.25">
      <c r="V369" s="362"/>
      <c r="W369" s="128"/>
      <c r="X369" s="363"/>
      <c r="Y369" s="364"/>
      <c r="Z369" s="358"/>
      <c r="AA369" s="359" t="str">
        <f t="shared" si="50"/>
        <v/>
      </c>
      <c r="AB369" s="360" t="s">
        <v>506</v>
      </c>
      <c r="AC369" s="360">
        <f t="shared" si="51"/>
        <v>0</v>
      </c>
      <c r="AD369" s="360">
        <f t="shared" si="52"/>
        <v>0</v>
      </c>
      <c r="AE369" s="360">
        <f t="shared" si="53"/>
        <v>0</v>
      </c>
      <c r="AF369" s="361">
        <f t="shared" si="54"/>
        <v>0</v>
      </c>
      <c r="AG369" s="133"/>
      <c r="AH369" s="362"/>
      <c r="AI369" s="128"/>
      <c r="AJ369" s="363"/>
      <c r="AK369" s="364"/>
      <c r="AL369" s="358"/>
      <c r="AM369" s="359" t="str">
        <f t="shared" si="55"/>
        <v/>
      </c>
      <c r="AN369" s="360" t="s">
        <v>506</v>
      </c>
      <c r="AO369" s="360">
        <f t="shared" si="56"/>
        <v>0</v>
      </c>
      <c r="AP369" s="360">
        <f t="shared" si="57"/>
        <v>0</v>
      </c>
      <c r="AQ369" s="360">
        <f t="shared" si="58"/>
        <v>0</v>
      </c>
      <c r="AR369" s="361">
        <f t="shared" si="59"/>
        <v>0</v>
      </c>
    </row>
    <row r="370" spans="22:44" x14ac:dyDescent="0.25">
      <c r="V370" s="362"/>
      <c r="W370" s="128"/>
      <c r="X370" s="363"/>
      <c r="Y370" s="364"/>
      <c r="Z370" s="358"/>
      <c r="AA370" s="359" t="str">
        <f t="shared" si="50"/>
        <v/>
      </c>
      <c r="AB370" s="360" t="s">
        <v>506</v>
      </c>
      <c r="AC370" s="360">
        <f t="shared" si="51"/>
        <v>0</v>
      </c>
      <c r="AD370" s="360">
        <f t="shared" si="52"/>
        <v>0</v>
      </c>
      <c r="AE370" s="360">
        <f t="shared" si="53"/>
        <v>0</v>
      </c>
      <c r="AF370" s="361">
        <f t="shared" si="54"/>
        <v>0</v>
      </c>
      <c r="AG370" s="133"/>
      <c r="AH370" s="362"/>
      <c r="AI370" s="128"/>
      <c r="AJ370" s="363"/>
      <c r="AK370" s="364"/>
      <c r="AL370" s="358"/>
      <c r="AM370" s="359" t="str">
        <f t="shared" si="55"/>
        <v/>
      </c>
      <c r="AN370" s="360" t="s">
        <v>506</v>
      </c>
      <c r="AO370" s="360">
        <f t="shared" si="56"/>
        <v>0</v>
      </c>
      <c r="AP370" s="360">
        <f t="shared" si="57"/>
        <v>0</v>
      </c>
      <c r="AQ370" s="360">
        <f t="shared" si="58"/>
        <v>0</v>
      </c>
      <c r="AR370" s="361">
        <f t="shared" si="59"/>
        <v>0</v>
      </c>
    </row>
    <row r="371" spans="22:44" x14ac:dyDescent="0.25">
      <c r="V371" s="362"/>
      <c r="W371" s="128"/>
      <c r="X371" s="363"/>
      <c r="Y371" s="364"/>
      <c r="Z371" s="358"/>
      <c r="AA371" s="359" t="str">
        <f t="shared" si="50"/>
        <v/>
      </c>
      <c r="AB371" s="360" t="s">
        <v>506</v>
      </c>
      <c r="AC371" s="360">
        <f t="shared" si="51"/>
        <v>0</v>
      </c>
      <c r="AD371" s="360">
        <f t="shared" si="52"/>
        <v>0</v>
      </c>
      <c r="AE371" s="360">
        <f t="shared" si="53"/>
        <v>0</v>
      </c>
      <c r="AF371" s="361">
        <f t="shared" si="54"/>
        <v>0</v>
      </c>
      <c r="AG371" s="133"/>
      <c r="AH371" s="362"/>
      <c r="AI371" s="128"/>
      <c r="AJ371" s="363"/>
      <c r="AK371" s="364"/>
      <c r="AL371" s="358"/>
      <c r="AM371" s="359" t="str">
        <f t="shared" si="55"/>
        <v/>
      </c>
      <c r="AN371" s="360" t="s">
        <v>506</v>
      </c>
      <c r="AO371" s="360">
        <f t="shared" si="56"/>
        <v>0</v>
      </c>
      <c r="AP371" s="360">
        <f t="shared" si="57"/>
        <v>0</v>
      </c>
      <c r="AQ371" s="360">
        <f t="shared" si="58"/>
        <v>0</v>
      </c>
      <c r="AR371" s="361">
        <f t="shared" si="59"/>
        <v>0</v>
      </c>
    </row>
    <row r="372" spans="22:44" x14ac:dyDescent="0.25">
      <c r="V372" s="362"/>
      <c r="W372" s="128"/>
      <c r="X372" s="363"/>
      <c r="Y372" s="364"/>
      <c r="Z372" s="358"/>
      <c r="AA372" s="359" t="str">
        <f t="shared" si="50"/>
        <v/>
      </c>
      <c r="AB372" s="360" t="s">
        <v>506</v>
      </c>
      <c r="AC372" s="360">
        <f t="shared" si="51"/>
        <v>0</v>
      </c>
      <c r="AD372" s="360">
        <f t="shared" si="52"/>
        <v>0</v>
      </c>
      <c r="AE372" s="360">
        <f t="shared" si="53"/>
        <v>0</v>
      </c>
      <c r="AF372" s="361">
        <f t="shared" si="54"/>
        <v>0</v>
      </c>
      <c r="AG372" s="133"/>
      <c r="AH372" s="362"/>
      <c r="AI372" s="128"/>
      <c r="AJ372" s="363"/>
      <c r="AK372" s="364"/>
      <c r="AL372" s="358"/>
      <c r="AM372" s="359" t="str">
        <f t="shared" si="55"/>
        <v/>
      </c>
      <c r="AN372" s="360" t="s">
        <v>506</v>
      </c>
      <c r="AO372" s="360">
        <f t="shared" si="56"/>
        <v>0</v>
      </c>
      <c r="AP372" s="360">
        <f t="shared" si="57"/>
        <v>0</v>
      </c>
      <c r="AQ372" s="360">
        <f t="shared" si="58"/>
        <v>0</v>
      </c>
      <c r="AR372" s="361">
        <f t="shared" si="59"/>
        <v>0</v>
      </c>
    </row>
    <row r="373" spans="22:44" x14ac:dyDescent="0.25">
      <c r="V373" s="362"/>
      <c r="W373" s="128"/>
      <c r="X373" s="363"/>
      <c r="Y373" s="364"/>
      <c r="Z373" s="358"/>
      <c r="AA373" s="359" t="str">
        <f t="shared" si="50"/>
        <v/>
      </c>
      <c r="AB373" s="360" t="s">
        <v>506</v>
      </c>
      <c r="AC373" s="360">
        <f t="shared" si="51"/>
        <v>0</v>
      </c>
      <c r="AD373" s="360">
        <f t="shared" si="52"/>
        <v>0</v>
      </c>
      <c r="AE373" s="360">
        <f t="shared" si="53"/>
        <v>0</v>
      </c>
      <c r="AF373" s="361">
        <f t="shared" si="54"/>
        <v>0</v>
      </c>
      <c r="AG373" s="133"/>
      <c r="AH373" s="362"/>
      <c r="AI373" s="128"/>
      <c r="AJ373" s="363"/>
      <c r="AK373" s="364"/>
      <c r="AL373" s="358"/>
      <c r="AM373" s="359" t="str">
        <f t="shared" si="55"/>
        <v/>
      </c>
      <c r="AN373" s="360" t="s">
        <v>506</v>
      </c>
      <c r="AO373" s="360">
        <f t="shared" si="56"/>
        <v>0</v>
      </c>
      <c r="AP373" s="360">
        <f t="shared" si="57"/>
        <v>0</v>
      </c>
      <c r="AQ373" s="360">
        <f t="shared" si="58"/>
        <v>0</v>
      </c>
      <c r="AR373" s="361">
        <f t="shared" si="59"/>
        <v>0</v>
      </c>
    </row>
    <row r="374" spans="22:44" x14ac:dyDescent="0.25">
      <c r="V374" s="362"/>
      <c r="W374" s="128"/>
      <c r="X374" s="363"/>
      <c r="Y374" s="364"/>
      <c r="Z374" s="358"/>
      <c r="AA374" s="359" t="str">
        <f t="shared" si="50"/>
        <v/>
      </c>
      <c r="AB374" s="360" t="s">
        <v>506</v>
      </c>
      <c r="AC374" s="360">
        <f t="shared" si="51"/>
        <v>0</v>
      </c>
      <c r="AD374" s="360">
        <f t="shared" si="52"/>
        <v>0</v>
      </c>
      <c r="AE374" s="360">
        <f t="shared" si="53"/>
        <v>0</v>
      </c>
      <c r="AF374" s="361">
        <f t="shared" si="54"/>
        <v>0</v>
      </c>
      <c r="AG374" s="133"/>
      <c r="AH374" s="362"/>
      <c r="AI374" s="128"/>
      <c r="AJ374" s="363"/>
      <c r="AK374" s="364"/>
      <c r="AL374" s="358"/>
      <c r="AM374" s="359" t="str">
        <f t="shared" si="55"/>
        <v/>
      </c>
      <c r="AN374" s="360" t="s">
        <v>506</v>
      </c>
      <c r="AO374" s="360">
        <f t="shared" si="56"/>
        <v>0</v>
      </c>
      <c r="AP374" s="360">
        <f t="shared" si="57"/>
        <v>0</v>
      </c>
      <c r="AQ374" s="360">
        <f t="shared" si="58"/>
        <v>0</v>
      </c>
      <c r="AR374" s="361">
        <f t="shared" si="59"/>
        <v>0</v>
      </c>
    </row>
    <row r="375" spans="22:44" x14ac:dyDescent="0.25">
      <c r="V375" s="362"/>
      <c r="W375" s="128"/>
      <c r="X375" s="363"/>
      <c r="Y375" s="364"/>
      <c r="Z375" s="358"/>
      <c r="AA375" s="359" t="str">
        <f t="shared" si="50"/>
        <v/>
      </c>
      <c r="AB375" s="360" t="s">
        <v>506</v>
      </c>
      <c r="AC375" s="360">
        <f t="shared" si="51"/>
        <v>0</v>
      </c>
      <c r="AD375" s="360">
        <f t="shared" si="52"/>
        <v>0</v>
      </c>
      <c r="AE375" s="360">
        <f t="shared" si="53"/>
        <v>0</v>
      </c>
      <c r="AF375" s="361">
        <f t="shared" si="54"/>
        <v>0</v>
      </c>
      <c r="AG375" s="133"/>
      <c r="AH375" s="362"/>
      <c r="AI375" s="128"/>
      <c r="AJ375" s="363"/>
      <c r="AK375" s="364"/>
      <c r="AL375" s="358"/>
      <c r="AM375" s="359" t="str">
        <f t="shared" si="55"/>
        <v/>
      </c>
      <c r="AN375" s="360" t="s">
        <v>506</v>
      </c>
      <c r="AO375" s="360">
        <f t="shared" si="56"/>
        <v>0</v>
      </c>
      <c r="AP375" s="360">
        <f t="shared" si="57"/>
        <v>0</v>
      </c>
      <c r="AQ375" s="360">
        <f t="shared" si="58"/>
        <v>0</v>
      </c>
      <c r="AR375" s="361">
        <f t="shared" si="59"/>
        <v>0</v>
      </c>
    </row>
    <row r="376" spans="22:44" x14ac:dyDescent="0.25">
      <c r="V376" s="362"/>
      <c r="W376" s="128"/>
      <c r="X376" s="363"/>
      <c r="Y376" s="364"/>
      <c r="Z376" s="358"/>
      <c r="AA376" s="359" t="str">
        <f t="shared" si="50"/>
        <v/>
      </c>
      <c r="AB376" s="360" t="s">
        <v>506</v>
      </c>
      <c r="AC376" s="360">
        <f t="shared" si="51"/>
        <v>0</v>
      </c>
      <c r="AD376" s="360">
        <f t="shared" si="52"/>
        <v>0</v>
      </c>
      <c r="AE376" s="360">
        <f t="shared" si="53"/>
        <v>0</v>
      </c>
      <c r="AF376" s="361">
        <f t="shared" si="54"/>
        <v>0</v>
      </c>
      <c r="AG376" s="133"/>
      <c r="AH376" s="362"/>
      <c r="AI376" s="128"/>
      <c r="AJ376" s="363"/>
      <c r="AK376" s="364"/>
      <c r="AL376" s="358"/>
      <c r="AM376" s="359" t="str">
        <f t="shared" si="55"/>
        <v/>
      </c>
      <c r="AN376" s="360" t="s">
        <v>506</v>
      </c>
      <c r="AO376" s="360">
        <f t="shared" si="56"/>
        <v>0</v>
      </c>
      <c r="AP376" s="360">
        <f t="shared" si="57"/>
        <v>0</v>
      </c>
      <c r="AQ376" s="360">
        <f t="shared" si="58"/>
        <v>0</v>
      </c>
      <c r="AR376" s="361">
        <f t="shared" si="59"/>
        <v>0</v>
      </c>
    </row>
    <row r="377" spans="22:44" x14ac:dyDescent="0.25">
      <c r="V377" s="362"/>
      <c r="W377" s="128"/>
      <c r="X377" s="363"/>
      <c r="Y377" s="364"/>
      <c r="Z377" s="358"/>
      <c r="AA377" s="359" t="str">
        <f t="shared" si="50"/>
        <v/>
      </c>
      <c r="AB377" s="360" t="s">
        <v>506</v>
      </c>
      <c r="AC377" s="360">
        <f t="shared" si="51"/>
        <v>0</v>
      </c>
      <c r="AD377" s="360">
        <f t="shared" si="52"/>
        <v>0</v>
      </c>
      <c r="AE377" s="360">
        <f t="shared" si="53"/>
        <v>0</v>
      </c>
      <c r="AF377" s="361">
        <f t="shared" si="54"/>
        <v>0</v>
      </c>
      <c r="AG377" s="133"/>
      <c r="AH377" s="362"/>
      <c r="AI377" s="128"/>
      <c r="AJ377" s="363"/>
      <c r="AK377" s="364"/>
      <c r="AL377" s="358"/>
      <c r="AM377" s="359" t="str">
        <f t="shared" si="55"/>
        <v/>
      </c>
      <c r="AN377" s="360" t="s">
        <v>506</v>
      </c>
      <c r="AO377" s="360">
        <f t="shared" si="56"/>
        <v>0</v>
      </c>
      <c r="AP377" s="360">
        <f t="shared" si="57"/>
        <v>0</v>
      </c>
      <c r="AQ377" s="360">
        <f t="shared" si="58"/>
        <v>0</v>
      </c>
      <c r="AR377" s="361">
        <f t="shared" si="59"/>
        <v>0</v>
      </c>
    </row>
    <row r="378" spans="22:44" x14ac:dyDescent="0.25">
      <c r="V378" s="362"/>
      <c r="W378" s="128"/>
      <c r="X378" s="363"/>
      <c r="Y378" s="364"/>
      <c r="Z378" s="358"/>
      <c r="AA378" s="359" t="str">
        <f t="shared" si="50"/>
        <v/>
      </c>
      <c r="AB378" s="360" t="s">
        <v>506</v>
      </c>
      <c r="AC378" s="360">
        <f t="shared" si="51"/>
        <v>0</v>
      </c>
      <c r="AD378" s="360">
        <f t="shared" si="52"/>
        <v>0</v>
      </c>
      <c r="AE378" s="360">
        <f t="shared" si="53"/>
        <v>0</v>
      </c>
      <c r="AF378" s="361">
        <f t="shared" si="54"/>
        <v>0</v>
      </c>
      <c r="AG378" s="133"/>
      <c r="AH378" s="362"/>
      <c r="AI378" s="128"/>
      <c r="AJ378" s="363"/>
      <c r="AK378" s="364"/>
      <c r="AL378" s="358"/>
      <c r="AM378" s="359" t="str">
        <f t="shared" si="55"/>
        <v/>
      </c>
      <c r="AN378" s="360" t="s">
        <v>506</v>
      </c>
      <c r="AO378" s="360">
        <f t="shared" si="56"/>
        <v>0</v>
      </c>
      <c r="AP378" s="360">
        <f t="shared" si="57"/>
        <v>0</v>
      </c>
      <c r="AQ378" s="360">
        <f t="shared" si="58"/>
        <v>0</v>
      </c>
      <c r="AR378" s="361">
        <f t="shared" si="59"/>
        <v>0</v>
      </c>
    </row>
    <row r="379" spans="22:44" x14ac:dyDescent="0.25">
      <c r="V379" s="362"/>
      <c r="W379" s="128"/>
      <c r="X379" s="363"/>
      <c r="Y379" s="364"/>
      <c r="Z379" s="358"/>
      <c r="AA379" s="359" t="str">
        <f t="shared" si="50"/>
        <v/>
      </c>
      <c r="AB379" s="360" t="s">
        <v>506</v>
      </c>
      <c r="AC379" s="360">
        <f t="shared" si="51"/>
        <v>0</v>
      </c>
      <c r="AD379" s="360">
        <f t="shared" si="52"/>
        <v>0</v>
      </c>
      <c r="AE379" s="360">
        <f t="shared" si="53"/>
        <v>0</v>
      </c>
      <c r="AF379" s="361">
        <f t="shared" si="54"/>
        <v>0</v>
      </c>
      <c r="AG379" s="133"/>
      <c r="AH379" s="362"/>
      <c r="AI379" s="128"/>
      <c r="AJ379" s="363"/>
      <c r="AK379" s="364"/>
      <c r="AL379" s="358"/>
      <c r="AM379" s="359" t="str">
        <f t="shared" si="55"/>
        <v/>
      </c>
      <c r="AN379" s="360" t="s">
        <v>506</v>
      </c>
      <c r="AO379" s="360">
        <f t="shared" si="56"/>
        <v>0</v>
      </c>
      <c r="AP379" s="360">
        <f t="shared" si="57"/>
        <v>0</v>
      </c>
      <c r="AQ379" s="360">
        <f t="shared" si="58"/>
        <v>0</v>
      </c>
      <c r="AR379" s="361">
        <f t="shared" si="59"/>
        <v>0</v>
      </c>
    </row>
    <row r="380" spans="22:44" x14ac:dyDescent="0.25">
      <c r="V380" s="362"/>
      <c r="W380" s="128"/>
      <c r="X380" s="363"/>
      <c r="Y380" s="364"/>
      <c r="Z380" s="358"/>
      <c r="AA380" s="359" t="str">
        <f t="shared" si="50"/>
        <v/>
      </c>
      <c r="AB380" s="360" t="s">
        <v>506</v>
      </c>
      <c r="AC380" s="360">
        <f t="shared" si="51"/>
        <v>0</v>
      </c>
      <c r="AD380" s="360">
        <f t="shared" si="52"/>
        <v>0</v>
      </c>
      <c r="AE380" s="360">
        <f t="shared" si="53"/>
        <v>0</v>
      </c>
      <c r="AF380" s="361">
        <f t="shared" si="54"/>
        <v>0</v>
      </c>
      <c r="AG380" s="133"/>
      <c r="AH380" s="362"/>
      <c r="AI380" s="128"/>
      <c r="AJ380" s="363"/>
      <c r="AK380" s="364"/>
      <c r="AL380" s="358"/>
      <c r="AM380" s="359" t="str">
        <f t="shared" si="55"/>
        <v/>
      </c>
      <c r="AN380" s="360" t="s">
        <v>506</v>
      </c>
      <c r="AO380" s="360">
        <f t="shared" si="56"/>
        <v>0</v>
      </c>
      <c r="AP380" s="360">
        <f t="shared" si="57"/>
        <v>0</v>
      </c>
      <c r="AQ380" s="360">
        <f t="shared" si="58"/>
        <v>0</v>
      </c>
      <c r="AR380" s="361">
        <f t="shared" si="59"/>
        <v>0</v>
      </c>
    </row>
    <row r="381" spans="22:44" x14ac:dyDescent="0.25">
      <c r="V381" s="362"/>
      <c r="W381" s="128"/>
      <c r="X381" s="363"/>
      <c r="Y381" s="364"/>
      <c r="Z381" s="358"/>
      <c r="AA381" s="359" t="str">
        <f t="shared" si="50"/>
        <v/>
      </c>
      <c r="AB381" s="360" t="s">
        <v>506</v>
      </c>
      <c r="AC381" s="360">
        <f t="shared" si="51"/>
        <v>0</v>
      </c>
      <c r="AD381" s="360">
        <f t="shared" si="52"/>
        <v>0</v>
      </c>
      <c r="AE381" s="360">
        <f t="shared" si="53"/>
        <v>0</v>
      </c>
      <c r="AF381" s="361">
        <f t="shared" si="54"/>
        <v>0</v>
      </c>
      <c r="AG381" s="133"/>
      <c r="AH381" s="362"/>
      <c r="AI381" s="128"/>
      <c r="AJ381" s="363"/>
      <c r="AK381" s="364"/>
      <c r="AL381" s="358"/>
      <c r="AM381" s="359" t="str">
        <f t="shared" si="55"/>
        <v/>
      </c>
      <c r="AN381" s="360" t="s">
        <v>506</v>
      </c>
      <c r="AO381" s="360">
        <f t="shared" si="56"/>
        <v>0</v>
      </c>
      <c r="AP381" s="360">
        <f t="shared" si="57"/>
        <v>0</v>
      </c>
      <c r="AQ381" s="360">
        <f t="shared" si="58"/>
        <v>0</v>
      </c>
      <c r="AR381" s="361">
        <f t="shared" si="59"/>
        <v>0</v>
      </c>
    </row>
    <row r="382" spans="22:44" x14ac:dyDescent="0.25">
      <c r="V382" s="362"/>
      <c r="W382" s="128"/>
      <c r="X382" s="363"/>
      <c r="Y382" s="364"/>
      <c r="Z382" s="358"/>
      <c r="AA382" s="359" t="str">
        <f t="shared" si="50"/>
        <v/>
      </c>
      <c r="AB382" s="360" t="s">
        <v>506</v>
      </c>
      <c r="AC382" s="360">
        <f t="shared" si="51"/>
        <v>0</v>
      </c>
      <c r="AD382" s="360">
        <f t="shared" si="52"/>
        <v>0</v>
      </c>
      <c r="AE382" s="360">
        <f t="shared" si="53"/>
        <v>0</v>
      </c>
      <c r="AF382" s="361">
        <f t="shared" si="54"/>
        <v>0</v>
      </c>
      <c r="AG382" s="133"/>
      <c r="AH382" s="362"/>
      <c r="AI382" s="128"/>
      <c r="AJ382" s="363"/>
      <c r="AK382" s="364"/>
      <c r="AL382" s="358"/>
      <c r="AM382" s="359" t="str">
        <f t="shared" si="55"/>
        <v/>
      </c>
      <c r="AN382" s="360" t="s">
        <v>506</v>
      </c>
      <c r="AO382" s="360">
        <f t="shared" si="56"/>
        <v>0</v>
      </c>
      <c r="AP382" s="360">
        <f t="shared" si="57"/>
        <v>0</v>
      </c>
      <c r="AQ382" s="360">
        <f t="shared" si="58"/>
        <v>0</v>
      </c>
      <c r="AR382" s="361">
        <f t="shared" si="59"/>
        <v>0</v>
      </c>
    </row>
    <row r="383" spans="22:44" x14ac:dyDescent="0.25">
      <c r="V383" s="362"/>
      <c r="W383" s="128"/>
      <c r="X383" s="363"/>
      <c r="Y383" s="364"/>
      <c r="Z383" s="358"/>
      <c r="AA383" s="359" t="str">
        <f t="shared" si="50"/>
        <v/>
      </c>
      <c r="AB383" s="360" t="s">
        <v>506</v>
      </c>
      <c r="AC383" s="360">
        <f t="shared" si="51"/>
        <v>0</v>
      </c>
      <c r="AD383" s="360">
        <f t="shared" si="52"/>
        <v>0</v>
      </c>
      <c r="AE383" s="360">
        <f t="shared" si="53"/>
        <v>0</v>
      </c>
      <c r="AF383" s="361">
        <f t="shared" si="54"/>
        <v>0</v>
      </c>
      <c r="AG383" s="133"/>
      <c r="AH383" s="362"/>
      <c r="AI383" s="128"/>
      <c r="AJ383" s="363"/>
      <c r="AK383" s="364"/>
      <c r="AL383" s="358"/>
      <c r="AM383" s="359" t="str">
        <f t="shared" si="55"/>
        <v/>
      </c>
      <c r="AN383" s="360" t="s">
        <v>506</v>
      </c>
      <c r="AO383" s="360">
        <f t="shared" si="56"/>
        <v>0</v>
      </c>
      <c r="AP383" s="360">
        <f t="shared" si="57"/>
        <v>0</v>
      </c>
      <c r="AQ383" s="360">
        <f t="shared" si="58"/>
        <v>0</v>
      </c>
      <c r="AR383" s="361">
        <f t="shared" si="59"/>
        <v>0</v>
      </c>
    </row>
    <row r="384" spans="22:44" x14ac:dyDescent="0.25">
      <c r="V384" s="362"/>
      <c r="W384" s="128"/>
      <c r="X384" s="363"/>
      <c r="Y384" s="364"/>
      <c r="Z384" s="358"/>
      <c r="AA384" s="359" t="str">
        <f t="shared" si="50"/>
        <v/>
      </c>
      <c r="AB384" s="360" t="s">
        <v>506</v>
      </c>
      <c r="AC384" s="360">
        <f t="shared" si="51"/>
        <v>0</v>
      </c>
      <c r="AD384" s="360">
        <f t="shared" si="52"/>
        <v>0</v>
      </c>
      <c r="AE384" s="360">
        <f t="shared" si="53"/>
        <v>0</v>
      </c>
      <c r="AF384" s="361">
        <f t="shared" si="54"/>
        <v>0</v>
      </c>
      <c r="AG384" s="133"/>
      <c r="AH384" s="362"/>
      <c r="AI384" s="128"/>
      <c r="AJ384" s="363"/>
      <c r="AK384" s="364"/>
      <c r="AL384" s="358"/>
      <c r="AM384" s="359" t="str">
        <f t="shared" si="55"/>
        <v/>
      </c>
      <c r="AN384" s="360" t="s">
        <v>506</v>
      </c>
      <c r="AO384" s="360">
        <f t="shared" si="56"/>
        <v>0</v>
      </c>
      <c r="AP384" s="360">
        <f t="shared" si="57"/>
        <v>0</v>
      </c>
      <c r="AQ384" s="360">
        <f t="shared" si="58"/>
        <v>0</v>
      </c>
      <c r="AR384" s="361">
        <f t="shared" si="59"/>
        <v>0</v>
      </c>
    </row>
    <row r="385" spans="22:44" x14ac:dyDescent="0.25">
      <c r="V385" s="362"/>
      <c r="W385" s="128"/>
      <c r="X385" s="363"/>
      <c r="Y385" s="364"/>
      <c r="Z385" s="358"/>
      <c r="AA385" s="359" t="str">
        <f t="shared" si="50"/>
        <v/>
      </c>
      <c r="AB385" s="360" t="s">
        <v>506</v>
      </c>
      <c r="AC385" s="360">
        <f t="shared" si="51"/>
        <v>0</v>
      </c>
      <c r="AD385" s="360">
        <f t="shared" si="52"/>
        <v>0</v>
      </c>
      <c r="AE385" s="360">
        <f t="shared" si="53"/>
        <v>0</v>
      </c>
      <c r="AF385" s="361">
        <f t="shared" si="54"/>
        <v>0</v>
      </c>
      <c r="AG385" s="133"/>
      <c r="AH385" s="362"/>
      <c r="AI385" s="128"/>
      <c r="AJ385" s="363"/>
      <c r="AK385" s="364"/>
      <c r="AL385" s="358"/>
      <c r="AM385" s="359" t="str">
        <f t="shared" si="55"/>
        <v/>
      </c>
      <c r="AN385" s="360" t="s">
        <v>506</v>
      </c>
      <c r="AO385" s="360">
        <f t="shared" si="56"/>
        <v>0</v>
      </c>
      <c r="AP385" s="360">
        <f t="shared" si="57"/>
        <v>0</v>
      </c>
      <c r="AQ385" s="360">
        <f t="shared" si="58"/>
        <v>0</v>
      </c>
      <c r="AR385" s="361">
        <f t="shared" si="59"/>
        <v>0</v>
      </c>
    </row>
    <row r="386" spans="22:44" x14ac:dyDescent="0.25">
      <c r="V386" s="362"/>
      <c r="W386" s="128"/>
      <c r="X386" s="363"/>
      <c r="Y386" s="364"/>
      <c r="Z386" s="358"/>
      <c r="AA386" s="359" t="str">
        <f t="shared" si="50"/>
        <v/>
      </c>
      <c r="AB386" s="360" t="s">
        <v>506</v>
      </c>
      <c r="AC386" s="360">
        <f t="shared" si="51"/>
        <v>0</v>
      </c>
      <c r="AD386" s="360">
        <f t="shared" si="52"/>
        <v>0</v>
      </c>
      <c r="AE386" s="360">
        <f t="shared" si="53"/>
        <v>0</v>
      </c>
      <c r="AF386" s="361">
        <f t="shared" si="54"/>
        <v>0</v>
      </c>
      <c r="AG386" s="133"/>
      <c r="AH386" s="362"/>
      <c r="AI386" s="128"/>
      <c r="AJ386" s="363"/>
      <c r="AK386" s="364"/>
      <c r="AL386" s="358"/>
      <c r="AM386" s="359" t="str">
        <f t="shared" si="55"/>
        <v/>
      </c>
      <c r="AN386" s="360" t="s">
        <v>506</v>
      </c>
      <c r="AO386" s="360">
        <f t="shared" si="56"/>
        <v>0</v>
      </c>
      <c r="AP386" s="360">
        <f t="shared" si="57"/>
        <v>0</v>
      </c>
      <c r="AQ386" s="360">
        <f t="shared" si="58"/>
        <v>0</v>
      </c>
      <c r="AR386" s="361">
        <f t="shared" si="59"/>
        <v>0</v>
      </c>
    </row>
    <row r="387" spans="22:44" x14ac:dyDescent="0.25">
      <c r="V387" s="362"/>
      <c r="W387" s="128"/>
      <c r="X387" s="363"/>
      <c r="Y387" s="364"/>
      <c r="Z387" s="358"/>
      <c r="AA387" s="359" t="str">
        <f t="shared" si="50"/>
        <v/>
      </c>
      <c r="AB387" s="360" t="s">
        <v>506</v>
      </c>
      <c r="AC387" s="360">
        <f t="shared" si="51"/>
        <v>0</v>
      </c>
      <c r="AD387" s="360">
        <f t="shared" si="52"/>
        <v>0</v>
      </c>
      <c r="AE387" s="360">
        <f t="shared" si="53"/>
        <v>0</v>
      </c>
      <c r="AF387" s="361">
        <f t="shared" si="54"/>
        <v>0</v>
      </c>
      <c r="AG387" s="133"/>
      <c r="AH387" s="362"/>
      <c r="AI387" s="128"/>
      <c r="AJ387" s="363"/>
      <c r="AK387" s="364"/>
      <c r="AL387" s="358"/>
      <c r="AM387" s="359" t="str">
        <f t="shared" si="55"/>
        <v/>
      </c>
      <c r="AN387" s="360" t="s">
        <v>506</v>
      </c>
      <c r="AO387" s="360">
        <f t="shared" si="56"/>
        <v>0</v>
      </c>
      <c r="AP387" s="360">
        <f t="shared" si="57"/>
        <v>0</v>
      </c>
      <c r="AQ387" s="360">
        <f t="shared" si="58"/>
        <v>0</v>
      </c>
      <c r="AR387" s="361">
        <f t="shared" si="59"/>
        <v>0</v>
      </c>
    </row>
    <row r="388" spans="22:44" x14ac:dyDescent="0.25">
      <c r="V388" s="362"/>
      <c r="W388" s="128"/>
      <c r="X388" s="363"/>
      <c r="Y388" s="364"/>
      <c r="Z388" s="358"/>
      <c r="AA388" s="359" t="str">
        <f t="shared" si="50"/>
        <v/>
      </c>
      <c r="AB388" s="360" t="s">
        <v>506</v>
      </c>
      <c r="AC388" s="360">
        <f t="shared" si="51"/>
        <v>0</v>
      </c>
      <c r="AD388" s="360">
        <f t="shared" si="52"/>
        <v>0</v>
      </c>
      <c r="AE388" s="360">
        <f t="shared" si="53"/>
        <v>0</v>
      </c>
      <c r="AF388" s="361">
        <f t="shared" si="54"/>
        <v>0</v>
      </c>
      <c r="AG388" s="133"/>
      <c r="AH388" s="362"/>
      <c r="AI388" s="128"/>
      <c r="AJ388" s="363"/>
      <c r="AK388" s="364"/>
      <c r="AL388" s="358"/>
      <c r="AM388" s="359" t="str">
        <f t="shared" si="55"/>
        <v/>
      </c>
      <c r="AN388" s="360" t="s">
        <v>506</v>
      </c>
      <c r="AO388" s="360">
        <f t="shared" si="56"/>
        <v>0</v>
      </c>
      <c r="AP388" s="360">
        <f t="shared" si="57"/>
        <v>0</v>
      </c>
      <c r="AQ388" s="360">
        <f t="shared" si="58"/>
        <v>0</v>
      </c>
      <c r="AR388" s="361">
        <f t="shared" si="59"/>
        <v>0</v>
      </c>
    </row>
    <row r="389" spans="22:44" x14ac:dyDescent="0.25">
      <c r="V389" s="362"/>
      <c r="W389" s="128"/>
      <c r="X389" s="363"/>
      <c r="Y389" s="364"/>
      <c r="Z389" s="358"/>
      <c r="AA389" s="359" t="str">
        <f t="shared" si="50"/>
        <v/>
      </c>
      <c r="AB389" s="360" t="s">
        <v>506</v>
      </c>
      <c r="AC389" s="360">
        <f t="shared" si="51"/>
        <v>0</v>
      </c>
      <c r="AD389" s="360">
        <f t="shared" si="52"/>
        <v>0</v>
      </c>
      <c r="AE389" s="360">
        <f t="shared" si="53"/>
        <v>0</v>
      </c>
      <c r="AF389" s="361">
        <f t="shared" si="54"/>
        <v>0</v>
      </c>
      <c r="AG389" s="133"/>
      <c r="AH389" s="362"/>
      <c r="AI389" s="128"/>
      <c r="AJ389" s="363"/>
      <c r="AK389" s="364"/>
      <c r="AL389" s="358"/>
      <c r="AM389" s="359" t="str">
        <f t="shared" si="55"/>
        <v/>
      </c>
      <c r="AN389" s="360" t="s">
        <v>506</v>
      </c>
      <c r="AO389" s="360">
        <f t="shared" si="56"/>
        <v>0</v>
      </c>
      <c r="AP389" s="360">
        <f t="shared" si="57"/>
        <v>0</v>
      </c>
      <c r="AQ389" s="360">
        <f t="shared" si="58"/>
        <v>0</v>
      </c>
      <c r="AR389" s="361">
        <f t="shared" si="59"/>
        <v>0</v>
      </c>
    </row>
    <row r="390" spans="22:44" x14ac:dyDescent="0.25">
      <c r="V390" s="362"/>
      <c r="W390" s="128"/>
      <c r="X390" s="363"/>
      <c r="Y390" s="364"/>
      <c r="Z390" s="358"/>
      <c r="AA390" s="359" t="str">
        <f t="shared" si="50"/>
        <v/>
      </c>
      <c r="AB390" s="360" t="s">
        <v>506</v>
      </c>
      <c r="AC390" s="360">
        <f t="shared" si="51"/>
        <v>0</v>
      </c>
      <c r="AD390" s="360">
        <f t="shared" si="52"/>
        <v>0</v>
      </c>
      <c r="AE390" s="360">
        <f t="shared" si="53"/>
        <v>0</v>
      </c>
      <c r="AF390" s="361">
        <f t="shared" si="54"/>
        <v>0</v>
      </c>
      <c r="AG390" s="133"/>
      <c r="AH390" s="362"/>
      <c r="AI390" s="128"/>
      <c r="AJ390" s="363"/>
      <c r="AK390" s="364"/>
      <c r="AL390" s="358"/>
      <c r="AM390" s="359" t="str">
        <f t="shared" si="55"/>
        <v/>
      </c>
      <c r="AN390" s="360" t="s">
        <v>506</v>
      </c>
      <c r="AO390" s="360">
        <f t="shared" si="56"/>
        <v>0</v>
      </c>
      <c r="AP390" s="360">
        <f t="shared" si="57"/>
        <v>0</v>
      </c>
      <c r="AQ390" s="360">
        <f t="shared" si="58"/>
        <v>0</v>
      </c>
      <c r="AR390" s="361">
        <f t="shared" si="59"/>
        <v>0</v>
      </c>
    </row>
    <row r="391" spans="22:44" x14ac:dyDescent="0.25">
      <c r="V391" s="362"/>
      <c r="W391" s="128"/>
      <c r="X391" s="363"/>
      <c r="Y391" s="364"/>
      <c r="Z391" s="358"/>
      <c r="AA391" s="359" t="str">
        <f t="shared" si="50"/>
        <v/>
      </c>
      <c r="AB391" s="360" t="s">
        <v>506</v>
      </c>
      <c r="AC391" s="360">
        <f t="shared" si="51"/>
        <v>0</v>
      </c>
      <c r="AD391" s="360">
        <f t="shared" si="52"/>
        <v>0</v>
      </c>
      <c r="AE391" s="360">
        <f t="shared" si="53"/>
        <v>0</v>
      </c>
      <c r="AF391" s="361">
        <f t="shared" si="54"/>
        <v>0</v>
      </c>
      <c r="AG391" s="133"/>
      <c r="AH391" s="362"/>
      <c r="AI391" s="128"/>
      <c r="AJ391" s="363"/>
      <c r="AK391" s="364"/>
      <c r="AL391" s="358"/>
      <c r="AM391" s="359" t="str">
        <f t="shared" si="55"/>
        <v/>
      </c>
      <c r="AN391" s="360" t="s">
        <v>506</v>
      </c>
      <c r="AO391" s="360">
        <f t="shared" si="56"/>
        <v>0</v>
      </c>
      <c r="AP391" s="360">
        <f t="shared" si="57"/>
        <v>0</v>
      </c>
      <c r="AQ391" s="360">
        <f t="shared" si="58"/>
        <v>0</v>
      </c>
      <c r="AR391" s="361">
        <f t="shared" si="59"/>
        <v>0</v>
      </c>
    </row>
    <row r="392" spans="22:44" x14ac:dyDescent="0.25">
      <c r="V392" s="362"/>
      <c r="W392" s="128"/>
      <c r="X392" s="363"/>
      <c r="Y392" s="364"/>
      <c r="Z392" s="358"/>
      <c r="AA392" s="359" t="str">
        <f t="shared" si="50"/>
        <v/>
      </c>
      <c r="AB392" s="360" t="s">
        <v>506</v>
      </c>
      <c r="AC392" s="360">
        <f t="shared" si="51"/>
        <v>0</v>
      </c>
      <c r="AD392" s="360">
        <f t="shared" si="52"/>
        <v>0</v>
      </c>
      <c r="AE392" s="360">
        <f t="shared" si="53"/>
        <v>0</v>
      </c>
      <c r="AF392" s="361">
        <f t="shared" si="54"/>
        <v>0</v>
      </c>
      <c r="AG392" s="133"/>
      <c r="AH392" s="362"/>
      <c r="AI392" s="128"/>
      <c r="AJ392" s="363"/>
      <c r="AK392" s="364"/>
      <c r="AL392" s="358"/>
      <c r="AM392" s="359" t="str">
        <f t="shared" si="55"/>
        <v/>
      </c>
      <c r="AN392" s="360" t="s">
        <v>506</v>
      </c>
      <c r="AO392" s="360">
        <f t="shared" si="56"/>
        <v>0</v>
      </c>
      <c r="AP392" s="360">
        <f t="shared" si="57"/>
        <v>0</v>
      </c>
      <c r="AQ392" s="360">
        <f t="shared" si="58"/>
        <v>0</v>
      </c>
      <c r="AR392" s="361">
        <f t="shared" si="59"/>
        <v>0</v>
      </c>
    </row>
    <row r="393" spans="22:44" x14ac:dyDescent="0.25">
      <c r="V393" s="362"/>
      <c r="W393" s="128"/>
      <c r="X393" s="363"/>
      <c r="Y393" s="364"/>
      <c r="Z393" s="358"/>
      <c r="AA393" s="359" t="str">
        <f t="shared" ref="AA393:AA456" si="60">IFERROR(INDEX($AU$8:$AU$23,MATCH(V393,$AT$8:$AT$23,0)),"")</f>
        <v/>
      </c>
      <c r="AB393" s="360" t="s">
        <v>506</v>
      </c>
      <c r="AC393" s="360">
        <f t="shared" ref="AC393:AC456" si="61">IFERROR(IF(AB393&gt;=AA393,0,IF(AA393&gt;AB393,SLN(Y393,Z393,AA393),0)),"")</f>
        <v>0</v>
      </c>
      <c r="AD393" s="360">
        <f t="shared" ref="AD393:AD456" si="62">AE393-AC393</f>
        <v>0</v>
      </c>
      <c r="AE393" s="360">
        <f t="shared" ref="AE393:AE456" si="63">IFERROR(IF(OR(AA393=0,AA393=""),
     0,
     IF(AB393&gt;=AA393,
          +Y393,
          (+AC393*AB393))),
"")</f>
        <v>0</v>
      </c>
      <c r="AF393" s="361">
        <f t="shared" ref="AF393:AF456" si="64">IFERROR(IF(AE393&gt;Y393,0,(+Y393-AE393))-Z393,"")</f>
        <v>0</v>
      </c>
      <c r="AG393" s="133"/>
      <c r="AH393" s="362"/>
      <c r="AI393" s="128"/>
      <c r="AJ393" s="363"/>
      <c r="AK393" s="364"/>
      <c r="AL393" s="358"/>
      <c r="AM393" s="359" t="str">
        <f t="shared" ref="AM393:AM456" si="65">IFERROR(INDEX($AU$8:$AU$23,MATCH(AH393,$AT$8:$AT$23,0)),"")</f>
        <v/>
      </c>
      <c r="AN393" s="360" t="s">
        <v>506</v>
      </c>
      <c r="AO393" s="360">
        <f t="shared" ref="AO393:AO456" si="66">IFERROR(IF(AN393&gt;=AM393,0,IF(AM393&gt;AN393,SLN(AK393,AL393,AM393),0)),"")</f>
        <v>0</v>
      </c>
      <c r="AP393" s="360">
        <f t="shared" ref="AP393:AP456" si="67">AQ393-AO393</f>
        <v>0</v>
      </c>
      <c r="AQ393" s="360">
        <f t="shared" ref="AQ393:AQ456" si="68">IFERROR(IF(OR(AM393=0,AM393=""),
     0,
     IF(AN393&gt;=AM393,
          +AK393,
          (+AO393*AN393))),
"")</f>
        <v>0</v>
      </c>
      <c r="AR393" s="361">
        <f t="shared" ref="AR393:AR456" si="69">IFERROR(IF(AQ393&gt;AK393,0,(+AK393-AQ393))-AL393,"")</f>
        <v>0</v>
      </c>
    </row>
    <row r="394" spans="22:44" x14ac:dyDescent="0.25">
      <c r="V394" s="362"/>
      <c r="W394" s="128"/>
      <c r="X394" s="363"/>
      <c r="Y394" s="364"/>
      <c r="Z394" s="358"/>
      <c r="AA394" s="359" t="str">
        <f t="shared" si="60"/>
        <v/>
      </c>
      <c r="AB394" s="360" t="s">
        <v>506</v>
      </c>
      <c r="AC394" s="360">
        <f t="shared" si="61"/>
        <v>0</v>
      </c>
      <c r="AD394" s="360">
        <f t="shared" si="62"/>
        <v>0</v>
      </c>
      <c r="AE394" s="360">
        <f t="shared" si="63"/>
        <v>0</v>
      </c>
      <c r="AF394" s="361">
        <f t="shared" si="64"/>
        <v>0</v>
      </c>
      <c r="AG394" s="133"/>
      <c r="AH394" s="362"/>
      <c r="AI394" s="128"/>
      <c r="AJ394" s="363"/>
      <c r="AK394" s="364"/>
      <c r="AL394" s="358"/>
      <c r="AM394" s="359" t="str">
        <f t="shared" si="65"/>
        <v/>
      </c>
      <c r="AN394" s="360" t="s">
        <v>506</v>
      </c>
      <c r="AO394" s="360">
        <f t="shared" si="66"/>
        <v>0</v>
      </c>
      <c r="AP394" s="360">
        <f t="shared" si="67"/>
        <v>0</v>
      </c>
      <c r="AQ394" s="360">
        <f t="shared" si="68"/>
        <v>0</v>
      </c>
      <c r="AR394" s="361">
        <f t="shared" si="69"/>
        <v>0</v>
      </c>
    </row>
    <row r="395" spans="22:44" x14ac:dyDescent="0.25">
      <c r="V395" s="362"/>
      <c r="W395" s="128"/>
      <c r="X395" s="363"/>
      <c r="Y395" s="364"/>
      <c r="Z395" s="358"/>
      <c r="AA395" s="359" t="str">
        <f t="shared" si="60"/>
        <v/>
      </c>
      <c r="AB395" s="360" t="s">
        <v>506</v>
      </c>
      <c r="AC395" s="360">
        <f t="shared" si="61"/>
        <v>0</v>
      </c>
      <c r="AD395" s="360">
        <f t="shared" si="62"/>
        <v>0</v>
      </c>
      <c r="AE395" s="360">
        <f t="shared" si="63"/>
        <v>0</v>
      </c>
      <c r="AF395" s="361">
        <f t="shared" si="64"/>
        <v>0</v>
      </c>
      <c r="AG395" s="133"/>
      <c r="AH395" s="362"/>
      <c r="AI395" s="128"/>
      <c r="AJ395" s="363"/>
      <c r="AK395" s="364"/>
      <c r="AL395" s="358"/>
      <c r="AM395" s="359" t="str">
        <f t="shared" si="65"/>
        <v/>
      </c>
      <c r="AN395" s="360" t="s">
        <v>506</v>
      </c>
      <c r="AO395" s="360">
        <f t="shared" si="66"/>
        <v>0</v>
      </c>
      <c r="AP395" s="360">
        <f t="shared" si="67"/>
        <v>0</v>
      </c>
      <c r="AQ395" s="360">
        <f t="shared" si="68"/>
        <v>0</v>
      </c>
      <c r="AR395" s="361">
        <f t="shared" si="69"/>
        <v>0</v>
      </c>
    </row>
    <row r="396" spans="22:44" x14ac:dyDescent="0.25">
      <c r="V396" s="362"/>
      <c r="W396" s="128"/>
      <c r="X396" s="363"/>
      <c r="Y396" s="364"/>
      <c r="Z396" s="358"/>
      <c r="AA396" s="359" t="str">
        <f t="shared" si="60"/>
        <v/>
      </c>
      <c r="AB396" s="360" t="s">
        <v>506</v>
      </c>
      <c r="AC396" s="360">
        <f t="shared" si="61"/>
        <v>0</v>
      </c>
      <c r="AD396" s="360">
        <f t="shared" si="62"/>
        <v>0</v>
      </c>
      <c r="AE396" s="360">
        <f t="shared" si="63"/>
        <v>0</v>
      </c>
      <c r="AF396" s="361">
        <f t="shared" si="64"/>
        <v>0</v>
      </c>
      <c r="AG396" s="133"/>
      <c r="AH396" s="362"/>
      <c r="AI396" s="128"/>
      <c r="AJ396" s="363"/>
      <c r="AK396" s="364"/>
      <c r="AL396" s="358"/>
      <c r="AM396" s="359" t="str">
        <f t="shared" si="65"/>
        <v/>
      </c>
      <c r="AN396" s="360" t="s">
        <v>506</v>
      </c>
      <c r="AO396" s="360">
        <f t="shared" si="66"/>
        <v>0</v>
      </c>
      <c r="AP396" s="360">
        <f t="shared" si="67"/>
        <v>0</v>
      </c>
      <c r="AQ396" s="360">
        <f t="shared" si="68"/>
        <v>0</v>
      </c>
      <c r="AR396" s="361">
        <f t="shared" si="69"/>
        <v>0</v>
      </c>
    </row>
    <row r="397" spans="22:44" x14ac:dyDescent="0.25">
      <c r="V397" s="362"/>
      <c r="W397" s="128"/>
      <c r="X397" s="363"/>
      <c r="Y397" s="364"/>
      <c r="Z397" s="358"/>
      <c r="AA397" s="359" t="str">
        <f t="shared" si="60"/>
        <v/>
      </c>
      <c r="AB397" s="360" t="s">
        <v>506</v>
      </c>
      <c r="AC397" s="360">
        <f t="shared" si="61"/>
        <v>0</v>
      </c>
      <c r="AD397" s="360">
        <f t="shared" si="62"/>
        <v>0</v>
      </c>
      <c r="AE397" s="360">
        <f t="shared" si="63"/>
        <v>0</v>
      </c>
      <c r="AF397" s="361">
        <f t="shared" si="64"/>
        <v>0</v>
      </c>
      <c r="AG397" s="133"/>
      <c r="AH397" s="362"/>
      <c r="AI397" s="128"/>
      <c r="AJ397" s="363"/>
      <c r="AK397" s="364"/>
      <c r="AL397" s="358"/>
      <c r="AM397" s="359" t="str">
        <f t="shared" si="65"/>
        <v/>
      </c>
      <c r="AN397" s="360" t="s">
        <v>506</v>
      </c>
      <c r="AO397" s="360">
        <f t="shared" si="66"/>
        <v>0</v>
      </c>
      <c r="AP397" s="360">
        <f t="shared" si="67"/>
        <v>0</v>
      </c>
      <c r="AQ397" s="360">
        <f t="shared" si="68"/>
        <v>0</v>
      </c>
      <c r="AR397" s="361">
        <f t="shared" si="69"/>
        <v>0</v>
      </c>
    </row>
    <row r="398" spans="22:44" x14ac:dyDescent="0.25">
      <c r="V398" s="362"/>
      <c r="W398" s="128"/>
      <c r="X398" s="363"/>
      <c r="Y398" s="364"/>
      <c r="Z398" s="358"/>
      <c r="AA398" s="359" t="str">
        <f t="shared" si="60"/>
        <v/>
      </c>
      <c r="AB398" s="360" t="s">
        <v>506</v>
      </c>
      <c r="AC398" s="360">
        <f t="shared" si="61"/>
        <v>0</v>
      </c>
      <c r="AD398" s="360">
        <f t="shared" si="62"/>
        <v>0</v>
      </c>
      <c r="AE398" s="360">
        <f t="shared" si="63"/>
        <v>0</v>
      </c>
      <c r="AF398" s="361">
        <f t="shared" si="64"/>
        <v>0</v>
      </c>
      <c r="AG398" s="133"/>
      <c r="AH398" s="362"/>
      <c r="AI398" s="128"/>
      <c r="AJ398" s="363"/>
      <c r="AK398" s="364"/>
      <c r="AL398" s="358"/>
      <c r="AM398" s="359" t="str">
        <f t="shared" si="65"/>
        <v/>
      </c>
      <c r="AN398" s="360" t="s">
        <v>506</v>
      </c>
      <c r="AO398" s="360">
        <f t="shared" si="66"/>
        <v>0</v>
      </c>
      <c r="AP398" s="360">
        <f t="shared" si="67"/>
        <v>0</v>
      </c>
      <c r="AQ398" s="360">
        <f t="shared" si="68"/>
        <v>0</v>
      </c>
      <c r="AR398" s="361">
        <f t="shared" si="69"/>
        <v>0</v>
      </c>
    </row>
    <row r="399" spans="22:44" x14ac:dyDescent="0.25">
      <c r="V399" s="362"/>
      <c r="W399" s="128"/>
      <c r="X399" s="363"/>
      <c r="Y399" s="364"/>
      <c r="Z399" s="358"/>
      <c r="AA399" s="359" t="str">
        <f t="shared" si="60"/>
        <v/>
      </c>
      <c r="AB399" s="360" t="s">
        <v>506</v>
      </c>
      <c r="AC399" s="360">
        <f t="shared" si="61"/>
        <v>0</v>
      </c>
      <c r="AD399" s="360">
        <f t="shared" si="62"/>
        <v>0</v>
      </c>
      <c r="AE399" s="360">
        <f t="shared" si="63"/>
        <v>0</v>
      </c>
      <c r="AF399" s="361">
        <f t="shared" si="64"/>
        <v>0</v>
      </c>
      <c r="AG399" s="133"/>
      <c r="AH399" s="362"/>
      <c r="AI399" s="128"/>
      <c r="AJ399" s="363"/>
      <c r="AK399" s="364"/>
      <c r="AL399" s="358"/>
      <c r="AM399" s="359" t="str">
        <f t="shared" si="65"/>
        <v/>
      </c>
      <c r="AN399" s="360" t="s">
        <v>506</v>
      </c>
      <c r="AO399" s="360">
        <f t="shared" si="66"/>
        <v>0</v>
      </c>
      <c r="AP399" s="360">
        <f t="shared" si="67"/>
        <v>0</v>
      </c>
      <c r="AQ399" s="360">
        <f t="shared" si="68"/>
        <v>0</v>
      </c>
      <c r="AR399" s="361">
        <f t="shared" si="69"/>
        <v>0</v>
      </c>
    </row>
    <row r="400" spans="22:44" x14ac:dyDescent="0.25">
      <c r="V400" s="362"/>
      <c r="W400" s="128"/>
      <c r="X400" s="363"/>
      <c r="Y400" s="364"/>
      <c r="Z400" s="358"/>
      <c r="AA400" s="359" t="str">
        <f t="shared" si="60"/>
        <v/>
      </c>
      <c r="AB400" s="360" t="s">
        <v>506</v>
      </c>
      <c r="AC400" s="360">
        <f t="shared" si="61"/>
        <v>0</v>
      </c>
      <c r="AD400" s="360">
        <f t="shared" si="62"/>
        <v>0</v>
      </c>
      <c r="AE400" s="360">
        <f t="shared" si="63"/>
        <v>0</v>
      </c>
      <c r="AF400" s="361">
        <f t="shared" si="64"/>
        <v>0</v>
      </c>
      <c r="AG400" s="133"/>
      <c r="AH400" s="362"/>
      <c r="AI400" s="128"/>
      <c r="AJ400" s="363"/>
      <c r="AK400" s="364"/>
      <c r="AL400" s="358"/>
      <c r="AM400" s="359" t="str">
        <f t="shared" si="65"/>
        <v/>
      </c>
      <c r="AN400" s="360" t="s">
        <v>506</v>
      </c>
      <c r="AO400" s="360">
        <f t="shared" si="66"/>
        <v>0</v>
      </c>
      <c r="AP400" s="360">
        <f t="shared" si="67"/>
        <v>0</v>
      </c>
      <c r="AQ400" s="360">
        <f t="shared" si="68"/>
        <v>0</v>
      </c>
      <c r="AR400" s="361">
        <f t="shared" si="69"/>
        <v>0</v>
      </c>
    </row>
    <row r="401" spans="22:44" x14ac:dyDescent="0.25">
      <c r="V401" s="362"/>
      <c r="W401" s="128"/>
      <c r="X401" s="363"/>
      <c r="Y401" s="364"/>
      <c r="Z401" s="358"/>
      <c r="AA401" s="359" t="str">
        <f t="shared" si="60"/>
        <v/>
      </c>
      <c r="AB401" s="360" t="s">
        <v>506</v>
      </c>
      <c r="AC401" s="360">
        <f t="shared" si="61"/>
        <v>0</v>
      </c>
      <c r="AD401" s="360">
        <f t="shared" si="62"/>
        <v>0</v>
      </c>
      <c r="AE401" s="360">
        <f t="shared" si="63"/>
        <v>0</v>
      </c>
      <c r="AF401" s="361">
        <f t="shared" si="64"/>
        <v>0</v>
      </c>
      <c r="AG401" s="133"/>
      <c r="AH401" s="362"/>
      <c r="AI401" s="128"/>
      <c r="AJ401" s="363"/>
      <c r="AK401" s="364"/>
      <c r="AL401" s="358"/>
      <c r="AM401" s="359" t="str">
        <f t="shared" si="65"/>
        <v/>
      </c>
      <c r="AN401" s="360" t="s">
        <v>506</v>
      </c>
      <c r="AO401" s="360">
        <f t="shared" si="66"/>
        <v>0</v>
      </c>
      <c r="AP401" s="360">
        <f t="shared" si="67"/>
        <v>0</v>
      </c>
      <c r="AQ401" s="360">
        <f t="shared" si="68"/>
        <v>0</v>
      </c>
      <c r="AR401" s="361">
        <f t="shared" si="69"/>
        <v>0</v>
      </c>
    </row>
    <row r="402" spans="22:44" x14ac:dyDescent="0.25">
      <c r="V402" s="362"/>
      <c r="W402" s="128"/>
      <c r="X402" s="363"/>
      <c r="Y402" s="364"/>
      <c r="Z402" s="358"/>
      <c r="AA402" s="359" t="str">
        <f t="shared" si="60"/>
        <v/>
      </c>
      <c r="AB402" s="360" t="s">
        <v>506</v>
      </c>
      <c r="AC402" s="360">
        <f t="shared" si="61"/>
        <v>0</v>
      </c>
      <c r="AD402" s="360">
        <f t="shared" si="62"/>
        <v>0</v>
      </c>
      <c r="AE402" s="360">
        <f t="shared" si="63"/>
        <v>0</v>
      </c>
      <c r="AF402" s="361">
        <f t="shared" si="64"/>
        <v>0</v>
      </c>
      <c r="AG402" s="133"/>
      <c r="AH402" s="362"/>
      <c r="AI402" s="128"/>
      <c r="AJ402" s="363"/>
      <c r="AK402" s="364"/>
      <c r="AL402" s="358"/>
      <c r="AM402" s="359" t="str">
        <f t="shared" si="65"/>
        <v/>
      </c>
      <c r="AN402" s="360" t="s">
        <v>506</v>
      </c>
      <c r="AO402" s="360">
        <f t="shared" si="66"/>
        <v>0</v>
      </c>
      <c r="AP402" s="360">
        <f t="shared" si="67"/>
        <v>0</v>
      </c>
      <c r="AQ402" s="360">
        <f t="shared" si="68"/>
        <v>0</v>
      </c>
      <c r="AR402" s="361">
        <f t="shared" si="69"/>
        <v>0</v>
      </c>
    </row>
    <row r="403" spans="22:44" x14ac:dyDescent="0.25">
      <c r="V403" s="362"/>
      <c r="W403" s="128"/>
      <c r="X403" s="363"/>
      <c r="Y403" s="364"/>
      <c r="Z403" s="358"/>
      <c r="AA403" s="359" t="str">
        <f t="shared" si="60"/>
        <v/>
      </c>
      <c r="AB403" s="360" t="s">
        <v>506</v>
      </c>
      <c r="AC403" s="360">
        <f t="shared" si="61"/>
        <v>0</v>
      </c>
      <c r="AD403" s="360">
        <f t="shared" si="62"/>
        <v>0</v>
      </c>
      <c r="AE403" s="360">
        <f t="shared" si="63"/>
        <v>0</v>
      </c>
      <c r="AF403" s="361">
        <f t="shared" si="64"/>
        <v>0</v>
      </c>
      <c r="AG403" s="133"/>
      <c r="AH403" s="362"/>
      <c r="AI403" s="128"/>
      <c r="AJ403" s="363"/>
      <c r="AK403" s="364"/>
      <c r="AL403" s="358"/>
      <c r="AM403" s="359" t="str">
        <f t="shared" si="65"/>
        <v/>
      </c>
      <c r="AN403" s="360" t="s">
        <v>506</v>
      </c>
      <c r="AO403" s="360">
        <f t="shared" si="66"/>
        <v>0</v>
      </c>
      <c r="AP403" s="360">
        <f t="shared" si="67"/>
        <v>0</v>
      </c>
      <c r="AQ403" s="360">
        <f t="shared" si="68"/>
        <v>0</v>
      </c>
      <c r="AR403" s="361">
        <f t="shared" si="69"/>
        <v>0</v>
      </c>
    </row>
    <row r="404" spans="22:44" x14ac:dyDescent="0.25">
      <c r="V404" s="362"/>
      <c r="W404" s="128"/>
      <c r="X404" s="363"/>
      <c r="Y404" s="364"/>
      <c r="Z404" s="358"/>
      <c r="AA404" s="359" t="str">
        <f t="shared" si="60"/>
        <v/>
      </c>
      <c r="AB404" s="360" t="s">
        <v>506</v>
      </c>
      <c r="AC404" s="360">
        <f t="shared" si="61"/>
        <v>0</v>
      </c>
      <c r="AD404" s="360">
        <f t="shared" si="62"/>
        <v>0</v>
      </c>
      <c r="AE404" s="360">
        <f t="shared" si="63"/>
        <v>0</v>
      </c>
      <c r="AF404" s="361">
        <f t="shared" si="64"/>
        <v>0</v>
      </c>
      <c r="AG404" s="133"/>
      <c r="AH404" s="362"/>
      <c r="AI404" s="128"/>
      <c r="AJ404" s="363"/>
      <c r="AK404" s="364"/>
      <c r="AL404" s="358"/>
      <c r="AM404" s="359" t="str">
        <f t="shared" si="65"/>
        <v/>
      </c>
      <c r="AN404" s="360" t="s">
        <v>506</v>
      </c>
      <c r="AO404" s="360">
        <f t="shared" si="66"/>
        <v>0</v>
      </c>
      <c r="AP404" s="360">
        <f t="shared" si="67"/>
        <v>0</v>
      </c>
      <c r="AQ404" s="360">
        <f t="shared" si="68"/>
        <v>0</v>
      </c>
      <c r="AR404" s="361">
        <f t="shared" si="69"/>
        <v>0</v>
      </c>
    </row>
    <row r="405" spans="22:44" x14ac:dyDescent="0.25">
      <c r="V405" s="362"/>
      <c r="W405" s="128"/>
      <c r="X405" s="363"/>
      <c r="Y405" s="364"/>
      <c r="Z405" s="358"/>
      <c r="AA405" s="359" t="str">
        <f t="shared" si="60"/>
        <v/>
      </c>
      <c r="AB405" s="360" t="s">
        <v>506</v>
      </c>
      <c r="AC405" s="360">
        <f t="shared" si="61"/>
        <v>0</v>
      </c>
      <c r="AD405" s="360">
        <f t="shared" si="62"/>
        <v>0</v>
      </c>
      <c r="AE405" s="360">
        <f t="shared" si="63"/>
        <v>0</v>
      </c>
      <c r="AF405" s="361">
        <f t="shared" si="64"/>
        <v>0</v>
      </c>
      <c r="AG405" s="133"/>
      <c r="AH405" s="362"/>
      <c r="AI405" s="128"/>
      <c r="AJ405" s="363"/>
      <c r="AK405" s="364"/>
      <c r="AL405" s="358"/>
      <c r="AM405" s="359" t="str">
        <f t="shared" si="65"/>
        <v/>
      </c>
      <c r="AN405" s="360" t="s">
        <v>506</v>
      </c>
      <c r="AO405" s="360">
        <f t="shared" si="66"/>
        <v>0</v>
      </c>
      <c r="AP405" s="360">
        <f t="shared" si="67"/>
        <v>0</v>
      </c>
      <c r="AQ405" s="360">
        <f t="shared" si="68"/>
        <v>0</v>
      </c>
      <c r="AR405" s="361">
        <f t="shared" si="69"/>
        <v>0</v>
      </c>
    </row>
    <row r="406" spans="22:44" x14ac:dyDescent="0.25">
      <c r="V406" s="362"/>
      <c r="W406" s="128"/>
      <c r="X406" s="363"/>
      <c r="Y406" s="364"/>
      <c r="Z406" s="358"/>
      <c r="AA406" s="359" t="str">
        <f t="shared" si="60"/>
        <v/>
      </c>
      <c r="AB406" s="360" t="s">
        <v>506</v>
      </c>
      <c r="AC406" s="360">
        <f t="shared" si="61"/>
        <v>0</v>
      </c>
      <c r="AD406" s="360">
        <f t="shared" si="62"/>
        <v>0</v>
      </c>
      <c r="AE406" s="360">
        <f t="shared" si="63"/>
        <v>0</v>
      </c>
      <c r="AF406" s="361">
        <f t="shared" si="64"/>
        <v>0</v>
      </c>
      <c r="AG406" s="133"/>
      <c r="AH406" s="362"/>
      <c r="AI406" s="128"/>
      <c r="AJ406" s="363"/>
      <c r="AK406" s="364"/>
      <c r="AL406" s="358"/>
      <c r="AM406" s="359" t="str">
        <f t="shared" si="65"/>
        <v/>
      </c>
      <c r="AN406" s="360" t="s">
        <v>506</v>
      </c>
      <c r="AO406" s="360">
        <f t="shared" si="66"/>
        <v>0</v>
      </c>
      <c r="AP406" s="360">
        <f t="shared" si="67"/>
        <v>0</v>
      </c>
      <c r="AQ406" s="360">
        <f t="shared" si="68"/>
        <v>0</v>
      </c>
      <c r="AR406" s="361">
        <f t="shared" si="69"/>
        <v>0</v>
      </c>
    </row>
    <row r="407" spans="22:44" x14ac:dyDescent="0.25">
      <c r="V407" s="362"/>
      <c r="W407" s="128"/>
      <c r="X407" s="363"/>
      <c r="Y407" s="364"/>
      <c r="Z407" s="358"/>
      <c r="AA407" s="359" t="str">
        <f t="shared" si="60"/>
        <v/>
      </c>
      <c r="AB407" s="360" t="s">
        <v>506</v>
      </c>
      <c r="AC407" s="360">
        <f t="shared" si="61"/>
        <v>0</v>
      </c>
      <c r="AD407" s="360">
        <f t="shared" si="62"/>
        <v>0</v>
      </c>
      <c r="AE407" s="360">
        <f t="shared" si="63"/>
        <v>0</v>
      </c>
      <c r="AF407" s="361">
        <f t="shared" si="64"/>
        <v>0</v>
      </c>
      <c r="AG407" s="133"/>
      <c r="AH407" s="362"/>
      <c r="AI407" s="128"/>
      <c r="AJ407" s="363"/>
      <c r="AK407" s="364"/>
      <c r="AL407" s="358"/>
      <c r="AM407" s="359" t="str">
        <f t="shared" si="65"/>
        <v/>
      </c>
      <c r="AN407" s="360" t="s">
        <v>506</v>
      </c>
      <c r="AO407" s="360">
        <f t="shared" si="66"/>
        <v>0</v>
      </c>
      <c r="AP407" s="360">
        <f t="shared" si="67"/>
        <v>0</v>
      </c>
      <c r="AQ407" s="360">
        <f t="shared" si="68"/>
        <v>0</v>
      </c>
      <c r="AR407" s="361">
        <f t="shared" si="69"/>
        <v>0</v>
      </c>
    </row>
    <row r="408" spans="22:44" x14ac:dyDescent="0.25">
      <c r="V408" s="362"/>
      <c r="W408" s="128"/>
      <c r="X408" s="363"/>
      <c r="Y408" s="364"/>
      <c r="Z408" s="358"/>
      <c r="AA408" s="359" t="str">
        <f t="shared" si="60"/>
        <v/>
      </c>
      <c r="AB408" s="360" t="s">
        <v>506</v>
      </c>
      <c r="AC408" s="360">
        <f t="shared" si="61"/>
        <v>0</v>
      </c>
      <c r="AD408" s="360">
        <f t="shared" si="62"/>
        <v>0</v>
      </c>
      <c r="AE408" s="360">
        <f t="shared" si="63"/>
        <v>0</v>
      </c>
      <c r="AF408" s="361">
        <f t="shared" si="64"/>
        <v>0</v>
      </c>
      <c r="AG408" s="133"/>
      <c r="AH408" s="362"/>
      <c r="AI408" s="128"/>
      <c r="AJ408" s="363"/>
      <c r="AK408" s="364"/>
      <c r="AL408" s="358"/>
      <c r="AM408" s="359" t="str">
        <f t="shared" si="65"/>
        <v/>
      </c>
      <c r="AN408" s="360" t="s">
        <v>506</v>
      </c>
      <c r="AO408" s="360">
        <f t="shared" si="66"/>
        <v>0</v>
      </c>
      <c r="AP408" s="360">
        <f t="shared" si="67"/>
        <v>0</v>
      </c>
      <c r="AQ408" s="360">
        <f t="shared" si="68"/>
        <v>0</v>
      </c>
      <c r="AR408" s="361">
        <f t="shared" si="69"/>
        <v>0</v>
      </c>
    </row>
    <row r="409" spans="22:44" x14ac:dyDescent="0.25">
      <c r="V409" s="362"/>
      <c r="W409" s="128"/>
      <c r="X409" s="363"/>
      <c r="Y409" s="364"/>
      <c r="Z409" s="358"/>
      <c r="AA409" s="359" t="str">
        <f t="shared" si="60"/>
        <v/>
      </c>
      <c r="AB409" s="360" t="s">
        <v>506</v>
      </c>
      <c r="AC409" s="360">
        <f t="shared" si="61"/>
        <v>0</v>
      </c>
      <c r="AD409" s="360">
        <f t="shared" si="62"/>
        <v>0</v>
      </c>
      <c r="AE409" s="360">
        <f t="shared" si="63"/>
        <v>0</v>
      </c>
      <c r="AF409" s="361">
        <f t="shared" si="64"/>
        <v>0</v>
      </c>
      <c r="AG409" s="133"/>
      <c r="AH409" s="362"/>
      <c r="AI409" s="128"/>
      <c r="AJ409" s="363"/>
      <c r="AK409" s="364"/>
      <c r="AL409" s="358"/>
      <c r="AM409" s="359" t="str">
        <f t="shared" si="65"/>
        <v/>
      </c>
      <c r="AN409" s="360" t="s">
        <v>506</v>
      </c>
      <c r="AO409" s="360">
        <f t="shared" si="66"/>
        <v>0</v>
      </c>
      <c r="AP409" s="360">
        <f t="shared" si="67"/>
        <v>0</v>
      </c>
      <c r="AQ409" s="360">
        <f t="shared" si="68"/>
        <v>0</v>
      </c>
      <c r="AR409" s="361">
        <f t="shared" si="69"/>
        <v>0</v>
      </c>
    </row>
    <row r="410" spans="22:44" x14ac:dyDescent="0.25">
      <c r="V410" s="362"/>
      <c r="W410" s="128"/>
      <c r="X410" s="363"/>
      <c r="Y410" s="364"/>
      <c r="Z410" s="358"/>
      <c r="AA410" s="359" t="str">
        <f t="shared" si="60"/>
        <v/>
      </c>
      <c r="AB410" s="360" t="s">
        <v>506</v>
      </c>
      <c r="AC410" s="360">
        <f t="shared" si="61"/>
        <v>0</v>
      </c>
      <c r="AD410" s="360">
        <f t="shared" si="62"/>
        <v>0</v>
      </c>
      <c r="AE410" s="360">
        <f t="shared" si="63"/>
        <v>0</v>
      </c>
      <c r="AF410" s="361">
        <f t="shared" si="64"/>
        <v>0</v>
      </c>
      <c r="AG410" s="133"/>
      <c r="AH410" s="362"/>
      <c r="AI410" s="128"/>
      <c r="AJ410" s="363"/>
      <c r="AK410" s="364"/>
      <c r="AL410" s="358"/>
      <c r="AM410" s="359" t="str">
        <f t="shared" si="65"/>
        <v/>
      </c>
      <c r="AN410" s="360" t="s">
        <v>506</v>
      </c>
      <c r="AO410" s="360">
        <f t="shared" si="66"/>
        <v>0</v>
      </c>
      <c r="AP410" s="360">
        <f t="shared" si="67"/>
        <v>0</v>
      </c>
      <c r="AQ410" s="360">
        <f t="shared" si="68"/>
        <v>0</v>
      </c>
      <c r="AR410" s="361">
        <f t="shared" si="69"/>
        <v>0</v>
      </c>
    </row>
    <row r="411" spans="22:44" x14ac:dyDescent="0.25">
      <c r="V411" s="362"/>
      <c r="W411" s="128"/>
      <c r="X411" s="363"/>
      <c r="Y411" s="364"/>
      <c r="Z411" s="358"/>
      <c r="AA411" s="359" t="str">
        <f t="shared" si="60"/>
        <v/>
      </c>
      <c r="AB411" s="360" t="s">
        <v>506</v>
      </c>
      <c r="AC411" s="360">
        <f t="shared" si="61"/>
        <v>0</v>
      </c>
      <c r="AD411" s="360">
        <f t="shared" si="62"/>
        <v>0</v>
      </c>
      <c r="AE411" s="360">
        <f t="shared" si="63"/>
        <v>0</v>
      </c>
      <c r="AF411" s="361">
        <f t="shared" si="64"/>
        <v>0</v>
      </c>
      <c r="AG411" s="133"/>
      <c r="AH411" s="362"/>
      <c r="AI411" s="128"/>
      <c r="AJ411" s="363"/>
      <c r="AK411" s="364"/>
      <c r="AL411" s="358"/>
      <c r="AM411" s="359" t="str">
        <f t="shared" si="65"/>
        <v/>
      </c>
      <c r="AN411" s="360" t="s">
        <v>506</v>
      </c>
      <c r="AO411" s="360">
        <f t="shared" si="66"/>
        <v>0</v>
      </c>
      <c r="AP411" s="360">
        <f t="shared" si="67"/>
        <v>0</v>
      </c>
      <c r="AQ411" s="360">
        <f t="shared" si="68"/>
        <v>0</v>
      </c>
      <c r="AR411" s="361">
        <f t="shared" si="69"/>
        <v>0</v>
      </c>
    </row>
    <row r="412" spans="22:44" x14ac:dyDescent="0.25">
      <c r="V412" s="362"/>
      <c r="W412" s="128"/>
      <c r="X412" s="363"/>
      <c r="Y412" s="364"/>
      <c r="Z412" s="358"/>
      <c r="AA412" s="359" t="str">
        <f t="shared" si="60"/>
        <v/>
      </c>
      <c r="AB412" s="360" t="s">
        <v>506</v>
      </c>
      <c r="AC412" s="360">
        <f t="shared" si="61"/>
        <v>0</v>
      </c>
      <c r="AD412" s="360">
        <f t="shared" si="62"/>
        <v>0</v>
      </c>
      <c r="AE412" s="360">
        <f t="shared" si="63"/>
        <v>0</v>
      </c>
      <c r="AF412" s="361">
        <f t="shared" si="64"/>
        <v>0</v>
      </c>
      <c r="AG412" s="133"/>
      <c r="AH412" s="362"/>
      <c r="AI412" s="128"/>
      <c r="AJ412" s="363"/>
      <c r="AK412" s="364"/>
      <c r="AL412" s="358"/>
      <c r="AM412" s="359" t="str">
        <f t="shared" si="65"/>
        <v/>
      </c>
      <c r="AN412" s="360" t="s">
        <v>506</v>
      </c>
      <c r="AO412" s="360">
        <f t="shared" si="66"/>
        <v>0</v>
      </c>
      <c r="AP412" s="360">
        <f t="shared" si="67"/>
        <v>0</v>
      </c>
      <c r="AQ412" s="360">
        <f t="shared" si="68"/>
        <v>0</v>
      </c>
      <c r="AR412" s="361">
        <f t="shared" si="69"/>
        <v>0</v>
      </c>
    </row>
    <row r="413" spans="22:44" x14ac:dyDescent="0.25">
      <c r="V413" s="362"/>
      <c r="W413" s="128"/>
      <c r="X413" s="363"/>
      <c r="Y413" s="364"/>
      <c r="Z413" s="358"/>
      <c r="AA413" s="359" t="str">
        <f t="shared" si="60"/>
        <v/>
      </c>
      <c r="AB413" s="360" t="s">
        <v>506</v>
      </c>
      <c r="AC413" s="360">
        <f t="shared" si="61"/>
        <v>0</v>
      </c>
      <c r="AD413" s="360">
        <f t="shared" si="62"/>
        <v>0</v>
      </c>
      <c r="AE413" s="360">
        <f t="shared" si="63"/>
        <v>0</v>
      </c>
      <c r="AF413" s="361">
        <f t="shared" si="64"/>
        <v>0</v>
      </c>
      <c r="AG413" s="133"/>
      <c r="AH413" s="362"/>
      <c r="AI413" s="128"/>
      <c r="AJ413" s="363"/>
      <c r="AK413" s="364"/>
      <c r="AL413" s="358"/>
      <c r="AM413" s="359" t="str">
        <f t="shared" si="65"/>
        <v/>
      </c>
      <c r="AN413" s="360" t="s">
        <v>506</v>
      </c>
      <c r="AO413" s="360">
        <f t="shared" si="66"/>
        <v>0</v>
      </c>
      <c r="AP413" s="360">
        <f t="shared" si="67"/>
        <v>0</v>
      </c>
      <c r="AQ413" s="360">
        <f t="shared" si="68"/>
        <v>0</v>
      </c>
      <c r="AR413" s="361">
        <f t="shared" si="69"/>
        <v>0</v>
      </c>
    </row>
    <row r="414" spans="22:44" x14ac:dyDescent="0.25">
      <c r="V414" s="362"/>
      <c r="W414" s="128"/>
      <c r="X414" s="363"/>
      <c r="Y414" s="364"/>
      <c r="Z414" s="358"/>
      <c r="AA414" s="359" t="str">
        <f t="shared" si="60"/>
        <v/>
      </c>
      <c r="AB414" s="360" t="s">
        <v>506</v>
      </c>
      <c r="AC414" s="360">
        <f t="shared" si="61"/>
        <v>0</v>
      </c>
      <c r="AD414" s="360">
        <f t="shared" si="62"/>
        <v>0</v>
      </c>
      <c r="AE414" s="360">
        <f t="shared" si="63"/>
        <v>0</v>
      </c>
      <c r="AF414" s="361">
        <f t="shared" si="64"/>
        <v>0</v>
      </c>
      <c r="AG414" s="133"/>
      <c r="AH414" s="362"/>
      <c r="AI414" s="128"/>
      <c r="AJ414" s="363"/>
      <c r="AK414" s="364"/>
      <c r="AL414" s="358"/>
      <c r="AM414" s="359" t="str">
        <f t="shared" si="65"/>
        <v/>
      </c>
      <c r="AN414" s="360" t="s">
        <v>506</v>
      </c>
      <c r="AO414" s="360">
        <f t="shared" si="66"/>
        <v>0</v>
      </c>
      <c r="AP414" s="360">
        <f t="shared" si="67"/>
        <v>0</v>
      </c>
      <c r="AQ414" s="360">
        <f t="shared" si="68"/>
        <v>0</v>
      </c>
      <c r="AR414" s="361">
        <f t="shared" si="69"/>
        <v>0</v>
      </c>
    </row>
    <row r="415" spans="22:44" x14ac:dyDescent="0.25">
      <c r="V415" s="362"/>
      <c r="W415" s="128"/>
      <c r="X415" s="363"/>
      <c r="Y415" s="364"/>
      <c r="Z415" s="358"/>
      <c r="AA415" s="359" t="str">
        <f t="shared" si="60"/>
        <v/>
      </c>
      <c r="AB415" s="360" t="s">
        <v>506</v>
      </c>
      <c r="AC415" s="360">
        <f t="shared" si="61"/>
        <v>0</v>
      </c>
      <c r="AD415" s="360">
        <f t="shared" si="62"/>
        <v>0</v>
      </c>
      <c r="AE415" s="360">
        <f t="shared" si="63"/>
        <v>0</v>
      </c>
      <c r="AF415" s="361">
        <f t="shared" si="64"/>
        <v>0</v>
      </c>
      <c r="AG415" s="133"/>
      <c r="AH415" s="362"/>
      <c r="AI415" s="128"/>
      <c r="AJ415" s="363"/>
      <c r="AK415" s="364"/>
      <c r="AL415" s="358"/>
      <c r="AM415" s="359" t="str">
        <f t="shared" si="65"/>
        <v/>
      </c>
      <c r="AN415" s="360" t="s">
        <v>506</v>
      </c>
      <c r="AO415" s="360">
        <f t="shared" si="66"/>
        <v>0</v>
      </c>
      <c r="AP415" s="360">
        <f t="shared" si="67"/>
        <v>0</v>
      </c>
      <c r="AQ415" s="360">
        <f t="shared" si="68"/>
        <v>0</v>
      </c>
      <c r="AR415" s="361">
        <f t="shared" si="69"/>
        <v>0</v>
      </c>
    </row>
    <row r="416" spans="22:44" x14ac:dyDescent="0.25">
      <c r="V416" s="362"/>
      <c r="W416" s="128"/>
      <c r="X416" s="363"/>
      <c r="Y416" s="364"/>
      <c r="Z416" s="358"/>
      <c r="AA416" s="359" t="str">
        <f t="shared" si="60"/>
        <v/>
      </c>
      <c r="AB416" s="360" t="s">
        <v>506</v>
      </c>
      <c r="AC416" s="360">
        <f t="shared" si="61"/>
        <v>0</v>
      </c>
      <c r="AD416" s="360">
        <f t="shared" si="62"/>
        <v>0</v>
      </c>
      <c r="AE416" s="360">
        <f t="shared" si="63"/>
        <v>0</v>
      </c>
      <c r="AF416" s="361">
        <f t="shared" si="64"/>
        <v>0</v>
      </c>
      <c r="AG416" s="133"/>
      <c r="AH416" s="362"/>
      <c r="AI416" s="128"/>
      <c r="AJ416" s="363"/>
      <c r="AK416" s="364"/>
      <c r="AL416" s="358"/>
      <c r="AM416" s="359" t="str">
        <f t="shared" si="65"/>
        <v/>
      </c>
      <c r="AN416" s="360" t="s">
        <v>506</v>
      </c>
      <c r="AO416" s="360">
        <f t="shared" si="66"/>
        <v>0</v>
      </c>
      <c r="AP416" s="360">
        <f t="shared" si="67"/>
        <v>0</v>
      </c>
      <c r="AQ416" s="360">
        <f t="shared" si="68"/>
        <v>0</v>
      </c>
      <c r="AR416" s="361">
        <f t="shared" si="69"/>
        <v>0</v>
      </c>
    </row>
    <row r="417" spans="22:44" x14ac:dyDescent="0.25">
      <c r="V417" s="362"/>
      <c r="W417" s="128"/>
      <c r="X417" s="363"/>
      <c r="Y417" s="364"/>
      <c r="Z417" s="358"/>
      <c r="AA417" s="359" t="str">
        <f t="shared" si="60"/>
        <v/>
      </c>
      <c r="AB417" s="360" t="s">
        <v>506</v>
      </c>
      <c r="AC417" s="360">
        <f t="shared" si="61"/>
        <v>0</v>
      </c>
      <c r="AD417" s="360">
        <f t="shared" si="62"/>
        <v>0</v>
      </c>
      <c r="AE417" s="360">
        <f t="shared" si="63"/>
        <v>0</v>
      </c>
      <c r="AF417" s="361">
        <f t="shared" si="64"/>
        <v>0</v>
      </c>
      <c r="AG417" s="133"/>
      <c r="AH417" s="362"/>
      <c r="AI417" s="128"/>
      <c r="AJ417" s="363"/>
      <c r="AK417" s="364"/>
      <c r="AL417" s="358"/>
      <c r="AM417" s="359" t="str">
        <f t="shared" si="65"/>
        <v/>
      </c>
      <c r="AN417" s="360" t="s">
        <v>506</v>
      </c>
      <c r="AO417" s="360">
        <f t="shared" si="66"/>
        <v>0</v>
      </c>
      <c r="AP417" s="360">
        <f t="shared" si="67"/>
        <v>0</v>
      </c>
      <c r="AQ417" s="360">
        <f t="shared" si="68"/>
        <v>0</v>
      </c>
      <c r="AR417" s="361">
        <f t="shared" si="69"/>
        <v>0</v>
      </c>
    </row>
    <row r="418" spans="22:44" x14ac:dyDescent="0.25">
      <c r="V418" s="362"/>
      <c r="W418" s="128"/>
      <c r="X418" s="363"/>
      <c r="Y418" s="364"/>
      <c r="Z418" s="358"/>
      <c r="AA418" s="359" t="str">
        <f t="shared" si="60"/>
        <v/>
      </c>
      <c r="AB418" s="360" t="s">
        <v>506</v>
      </c>
      <c r="AC418" s="360">
        <f t="shared" si="61"/>
        <v>0</v>
      </c>
      <c r="AD418" s="360">
        <f t="shared" si="62"/>
        <v>0</v>
      </c>
      <c r="AE418" s="360">
        <f t="shared" si="63"/>
        <v>0</v>
      </c>
      <c r="AF418" s="361">
        <f t="shared" si="64"/>
        <v>0</v>
      </c>
      <c r="AG418" s="133"/>
      <c r="AH418" s="362"/>
      <c r="AI418" s="128"/>
      <c r="AJ418" s="363"/>
      <c r="AK418" s="364"/>
      <c r="AL418" s="358"/>
      <c r="AM418" s="359" t="str">
        <f t="shared" si="65"/>
        <v/>
      </c>
      <c r="AN418" s="360" t="s">
        <v>506</v>
      </c>
      <c r="AO418" s="360">
        <f t="shared" si="66"/>
        <v>0</v>
      </c>
      <c r="AP418" s="360">
        <f t="shared" si="67"/>
        <v>0</v>
      </c>
      <c r="AQ418" s="360">
        <f t="shared" si="68"/>
        <v>0</v>
      </c>
      <c r="AR418" s="361">
        <f t="shared" si="69"/>
        <v>0</v>
      </c>
    </row>
    <row r="419" spans="22:44" x14ac:dyDescent="0.25">
      <c r="V419" s="362"/>
      <c r="W419" s="128"/>
      <c r="X419" s="363"/>
      <c r="Y419" s="364"/>
      <c r="Z419" s="358"/>
      <c r="AA419" s="359" t="str">
        <f t="shared" si="60"/>
        <v/>
      </c>
      <c r="AB419" s="360" t="s">
        <v>506</v>
      </c>
      <c r="AC419" s="360">
        <f t="shared" si="61"/>
        <v>0</v>
      </c>
      <c r="AD419" s="360">
        <f t="shared" si="62"/>
        <v>0</v>
      </c>
      <c r="AE419" s="360">
        <f t="shared" si="63"/>
        <v>0</v>
      </c>
      <c r="AF419" s="361">
        <f t="shared" si="64"/>
        <v>0</v>
      </c>
      <c r="AG419" s="133"/>
      <c r="AH419" s="362"/>
      <c r="AI419" s="128"/>
      <c r="AJ419" s="363"/>
      <c r="AK419" s="364"/>
      <c r="AL419" s="358"/>
      <c r="AM419" s="359" t="str">
        <f t="shared" si="65"/>
        <v/>
      </c>
      <c r="AN419" s="360" t="s">
        <v>506</v>
      </c>
      <c r="AO419" s="360">
        <f t="shared" si="66"/>
        <v>0</v>
      </c>
      <c r="AP419" s="360">
        <f t="shared" si="67"/>
        <v>0</v>
      </c>
      <c r="AQ419" s="360">
        <f t="shared" si="68"/>
        <v>0</v>
      </c>
      <c r="AR419" s="361">
        <f t="shared" si="69"/>
        <v>0</v>
      </c>
    </row>
    <row r="420" spans="22:44" x14ac:dyDescent="0.25">
      <c r="V420" s="362"/>
      <c r="W420" s="128"/>
      <c r="X420" s="363"/>
      <c r="Y420" s="364"/>
      <c r="Z420" s="358"/>
      <c r="AA420" s="359" t="str">
        <f t="shared" si="60"/>
        <v/>
      </c>
      <c r="AB420" s="360" t="s">
        <v>506</v>
      </c>
      <c r="AC420" s="360">
        <f t="shared" si="61"/>
        <v>0</v>
      </c>
      <c r="AD420" s="360">
        <f t="shared" si="62"/>
        <v>0</v>
      </c>
      <c r="AE420" s="360">
        <f t="shared" si="63"/>
        <v>0</v>
      </c>
      <c r="AF420" s="361">
        <f t="shared" si="64"/>
        <v>0</v>
      </c>
      <c r="AG420" s="133"/>
      <c r="AH420" s="362"/>
      <c r="AI420" s="128"/>
      <c r="AJ420" s="363"/>
      <c r="AK420" s="364"/>
      <c r="AL420" s="358"/>
      <c r="AM420" s="359" t="str">
        <f t="shared" si="65"/>
        <v/>
      </c>
      <c r="AN420" s="360" t="s">
        <v>506</v>
      </c>
      <c r="AO420" s="360">
        <f t="shared" si="66"/>
        <v>0</v>
      </c>
      <c r="AP420" s="360">
        <f t="shared" si="67"/>
        <v>0</v>
      </c>
      <c r="AQ420" s="360">
        <f t="shared" si="68"/>
        <v>0</v>
      </c>
      <c r="AR420" s="361">
        <f t="shared" si="69"/>
        <v>0</v>
      </c>
    </row>
    <row r="421" spans="22:44" x14ac:dyDescent="0.25">
      <c r="V421" s="362"/>
      <c r="W421" s="128"/>
      <c r="X421" s="363"/>
      <c r="Y421" s="364"/>
      <c r="Z421" s="358"/>
      <c r="AA421" s="359" t="str">
        <f t="shared" si="60"/>
        <v/>
      </c>
      <c r="AB421" s="360" t="s">
        <v>506</v>
      </c>
      <c r="AC421" s="360">
        <f t="shared" si="61"/>
        <v>0</v>
      </c>
      <c r="AD421" s="360">
        <f t="shared" si="62"/>
        <v>0</v>
      </c>
      <c r="AE421" s="360">
        <f t="shared" si="63"/>
        <v>0</v>
      </c>
      <c r="AF421" s="361">
        <f t="shared" si="64"/>
        <v>0</v>
      </c>
      <c r="AG421" s="133"/>
      <c r="AH421" s="362"/>
      <c r="AI421" s="128"/>
      <c r="AJ421" s="363"/>
      <c r="AK421" s="364"/>
      <c r="AL421" s="358"/>
      <c r="AM421" s="359" t="str">
        <f t="shared" si="65"/>
        <v/>
      </c>
      <c r="AN421" s="360" t="s">
        <v>506</v>
      </c>
      <c r="AO421" s="360">
        <f t="shared" si="66"/>
        <v>0</v>
      </c>
      <c r="AP421" s="360">
        <f t="shared" si="67"/>
        <v>0</v>
      </c>
      <c r="AQ421" s="360">
        <f t="shared" si="68"/>
        <v>0</v>
      </c>
      <c r="AR421" s="361">
        <f t="shared" si="69"/>
        <v>0</v>
      </c>
    </row>
    <row r="422" spans="22:44" x14ac:dyDescent="0.25">
      <c r="V422" s="362"/>
      <c r="W422" s="128"/>
      <c r="X422" s="363"/>
      <c r="Y422" s="364"/>
      <c r="Z422" s="358"/>
      <c r="AA422" s="359" t="str">
        <f t="shared" si="60"/>
        <v/>
      </c>
      <c r="AB422" s="360" t="s">
        <v>506</v>
      </c>
      <c r="AC422" s="360">
        <f t="shared" si="61"/>
        <v>0</v>
      </c>
      <c r="AD422" s="360">
        <f t="shared" si="62"/>
        <v>0</v>
      </c>
      <c r="AE422" s="360">
        <f t="shared" si="63"/>
        <v>0</v>
      </c>
      <c r="AF422" s="361">
        <f t="shared" si="64"/>
        <v>0</v>
      </c>
      <c r="AG422" s="133"/>
      <c r="AH422" s="362"/>
      <c r="AI422" s="128"/>
      <c r="AJ422" s="363"/>
      <c r="AK422" s="364"/>
      <c r="AL422" s="358"/>
      <c r="AM422" s="359" t="str">
        <f t="shared" si="65"/>
        <v/>
      </c>
      <c r="AN422" s="360" t="s">
        <v>506</v>
      </c>
      <c r="AO422" s="360">
        <f t="shared" si="66"/>
        <v>0</v>
      </c>
      <c r="AP422" s="360">
        <f t="shared" si="67"/>
        <v>0</v>
      </c>
      <c r="AQ422" s="360">
        <f t="shared" si="68"/>
        <v>0</v>
      </c>
      <c r="AR422" s="361">
        <f t="shared" si="69"/>
        <v>0</v>
      </c>
    </row>
    <row r="423" spans="22:44" x14ac:dyDescent="0.25">
      <c r="V423" s="362"/>
      <c r="W423" s="128"/>
      <c r="X423" s="363"/>
      <c r="Y423" s="364"/>
      <c r="Z423" s="358"/>
      <c r="AA423" s="359" t="str">
        <f t="shared" si="60"/>
        <v/>
      </c>
      <c r="AB423" s="360" t="s">
        <v>506</v>
      </c>
      <c r="AC423" s="360">
        <f t="shared" si="61"/>
        <v>0</v>
      </c>
      <c r="AD423" s="360">
        <f t="shared" si="62"/>
        <v>0</v>
      </c>
      <c r="AE423" s="360">
        <f t="shared" si="63"/>
        <v>0</v>
      </c>
      <c r="AF423" s="361">
        <f t="shared" si="64"/>
        <v>0</v>
      </c>
      <c r="AG423" s="133"/>
      <c r="AH423" s="362"/>
      <c r="AI423" s="128"/>
      <c r="AJ423" s="363"/>
      <c r="AK423" s="364"/>
      <c r="AL423" s="358"/>
      <c r="AM423" s="359" t="str">
        <f t="shared" si="65"/>
        <v/>
      </c>
      <c r="AN423" s="360" t="s">
        <v>506</v>
      </c>
      <c r="AO423" s="360">
        <f t="shared" si="66"/>
        <v>0</v>
      </c>
      <c r="AP423" s="360">
        <f t="shared" si="67"/>
        <v>0</v>
      </c>
      <c r="AQ423" s="360">
        <f t="shared" si="68"/>
        <v>0</v>
      </c>
      <c r="AR423" s="361">
        <f t="shared" si="69"/>
        <v>0</v>
      </c>
    </row>
    <row r="424" spans="22:44" x14ac:dyDescent="0.25">
      <c r="V424" s="362"/>
      <c r="W424" s="128"/>
      <c r="X424" s="363"/>
      <c r="Y424" s="364"/>
      <c r="Z424" s="358"/>
      <c r="AA424" s="359" t="str">
        <f t="shared" si="60"/>
        <v/>
      </c>
      <c r="AB424" s="360" t="s">
        <v>506</v>
      </c>
      <c r="AC424" s="360">
        <f t="shared" si="61"/>
        <v>0</v>
      </c>
      <c r="AD424" s="360">
        <f t="shared" si="62"/>
        <v>0</v>
      </c>
      <c r="AE424" s="360">
        <f t="shared" si="63"/>
        <v>0</v>
      </c>
      <c r="AF424" s="361">
        <f t="shared" si="64"/>
        <v>0</v>
      </c>
      <c r="AG424" s="133"/>
      <c r="AH424" s="362"/>
      <c r="AI424" s="128"/>
      <c r="AJ424" s="363"/>
      <c r="AK424" s="364"/>
      <c r="AL424" s="358"/>
      <c r="AM424" s="359" t="str">
        <f t="shared" si="65"/>
        <v/>
      </c>
      <c r="AN424" s="360" t="s">
        <v>506</v>
      </c>
      <c r="AO424" s="360">
        <f t="shared" si="66"/>
        <v>0</v>
      </c>
      <c r="AP424" s="360">
        <f t="shared" si="67"/>
        <v>0</v>
      </c>
      <c r="AQ424" s="360">
        <f t="shared" si="68"/>
        <v>0</v>
      </c>
      <c r="AR424" s="361">
        <f t="shared" si="69"/>
        <v>0</v>
      </c>
    </row>
    <row r="425" spans="22:44" x14ac:dyDescent="0.25">
      <c r="V425" s="362"/>
      <c r="W425" s="128"/>
      <c r="X425" s="363"/>
      <c r="Y425" s="364"/>
      <c r="Z425" s="358"/>
      <c r="AA425" s="359" t="str">
        <f t="shared" si="60"/>
        <v/>
      </c>
      <c r="AB425" s="360" t="s">
        <v>506</v>
      </c>
      <c r="AC425" s="360">
        <f t="shared" si="61"/>
        <v>0</v>
      </c>
      <c r="AD425" s="360">
        <f t="shared" si="62"/>
        <v>0</v>
      </c>
      <c r="AE425" s="360">
        <f t="shared" si="63"/>
        <v>0</v>
      </c>
      <c r="AF425" s="361">
        <f t="shared" si="64"/>
        <v>0</v>
      </c>
      <c r="AG425" s="133"/>
      <c r="AH425" s="362"/>
      <c r="AI425" s="128"/>
      <c r="AJ425" s="363"/>
      <c r="AK425" s="364"/>
      <c r="AL425" s="358"/>
      <c r="AM425" s="359" t="str">
        <f t="shared" si="65"/>
        <v/>
      </c>
      <c r="AN425" s="360" t="s">
        <v>506</v>
      </c>
      <c r="AO425" s="360">
        <f t="shared" si="66"/>
        <v>0</v>
      </c>
      <c r="AP425" s="360">
        <f t="shared" si="67"/>
        <v>0</v>
      </c>
      <c r="AQ425" s="360">
        <f t="shared" si="68"/>
        <v>0</v>
      </c>
      <c r="AR425" s="361">
        <f t="shared" si="69"/>
        <v>0</v>
      </c>
    </row>
    <row r="426" spans="22:44" x14ac:dyDescent="0.25">
      <c r="V426" s="362"/>
      <c r="W426" s="128"/>
      <c r="X426" s="363"/>
      <c r="Y426" s="364"/>
      <c r="Z426" s="358"/>
      <c r="AA426" s="359" t="str">
        <f t="shared" si="60"/>
        <v/>
      </c>
      <c r="AB426" s="360" t="s">
        <v>506</v>
      </c>
      <c r="AC426" s="360">
        <f t="shared" si="61"/>
        <v>0</v>
      </c>
      <c r="AD426" s="360">
        <f t="shared" si="62"/>
        <v>0</v>
      </c>
      <c r="AE426" s="360">
        <f t="shared" si="63"/>
        <v>0</v>
      </c>
      <c r="AF426" s="361">
        <f t="shared" si="64"/>
        <v>0</v>
      </c>
      <c r="AG426" s="133"/>
      <c r="AH426" s="362"/>
      <c r="AI426" s="128"/>
      <c r="AJ426" s="363"/>
      <c r="AK426" s="364"/>
      <c r="AL426" s="358"/>
      <c r="AM426" s="359" t="str">
        <f t="shared" si="65"/>
        <v/>
      </c>
      <c r="AN426" s="360" t="s">
        <v>506</v>
      </c>
      <c r="AO426" s="360">
        <f t="shared" si="66"/>
        <v>0</v>
      </c>
      <c r="AP426" s="360">
        <f t="shared" si="67"/>
        <v>0</v>
      </c>
      <c r="AQ426" s="360">
        <f t="shared" si="68"/>
        <v>0</v>
      </c>
      <c r="AR426" s="361">
        <f t="shared" si="69"/>
        <v>0</v>
      </c>
    </row>
    <row r="427" spans="22:44" x14ac:dyDescent="0.25">
      <c r="V427" s="362"/>
      <c r="W427" s="128"/>
      <c r="X427" s="363"/>
      <c r="Y427" s="364"/>
      <c r="Z427" s="358"/>
      <c r="AA427" s="359" t="str">
        <f t="shared" si="60"/>
        <v/>
      </c>
      <c r="AB427" s="360" t="s">
        <v>506</v>
      </c>
      <c r="AC427" s="360">
        <f t="shared" si="61"/>
        <v>0</v>
      </c>
      <c r="AD427" s="360">
        <f t="shared" si="62"/>
        <v>0</v>
      </c>
      <c r="AE427" s="360">
        <f t="shared" si="63"/>
        <v>0</v>
      </c>
      <c r="AF427" s="361">
        <f t="shared" si="64"/>
        <v>0</v>
      </c>
      <c r="AG427" s="133"/>
      <c r="AH427" s="362"/>
      <c r="AI427" s="128"/>
      <c r="AJ427" s="363"/>
      <c r="AK427" s="364"/>
      <c r="AL427" s="358"/>
      <c r="AM427" s="359" t="str">
        <f t="shared" si="65"/>
        <v/>
      </c>
      <c r="AN427" s="360" t="s">
        <v>506</v>
      </c>
      <c r="AO427" s="360">
        <f t="shared" si="66"/>
        <v>0</v>
      </c>
      <c r="AP427" s="360">
        <f t="shared" si="67"/>
        <v>0</v>
      </c>
      <c r="AQ427" s="360">
        <f t="shared" si="68"/>
        <v>0</v>
      </c>
      <c r="AR427" s="361">
        <f t="shared" si="69"/>
        <v>0</v>
      </c>
    </row>
    <row r="428" spans="22:44" x14ac:dyDescent="0.25">
      <c r="V428" s="362"/>
      <c r="W428" s="128"/>
      <c r="X428" s="363"/>
      <c r="Y428" s="364"/>
      <c r="Z428" s="358"/>
      <c r="AA428" s="359" t="str">
        <f t="shared" si="60"/>
        <v/>
      </c>
      <c r="AB428" s="360" t="s">
        <v>506</v>
      </c>
      <c r="AC428" s="360">
        <f t="shared" si="61"/>
        <v>0</v>
      </c>
      <c r="AD428" s="360">
        <f t="shared" si="62"/>
        <v>0</v>
      </c>
      <c r="AE428" s="360">
        <f t="shared" si="63"/>
        <v>0</v>
      </c>
      <c r="AF428" s="361">
        <f t="shared" si="64"/>
        <v>0</v>
      </c>
      <c r="AG428" s="133"/>
      <c r="AH428" s="362"/>
      <c r="AI428" s="128"/>
      <c r="AJ428" s="363"/>
      <c r="AK428" s="364"/>
      <c r="AL428" s="358"/>
      <c r="AM428" s="359" t="str">
        <f t="shared" si="65"/>
        <v/>
      </c>
      <c r="AN428" s="360" t="s">
        <v>506</v>
      </c>
      <c r="AO428" s="360">
        <f t="shared" si="66"/>
        <v>0</v>
      </c>
      <c r="AP428" s="360">
        <f t="shared" si="67"/>
        <v>0</v>
      </c>
      <c r="AQ428" s="360">
        <f t="shared" si="68"/>
        <v>0</v>
      </c>
      <c r="AR428" s="361">
        <f t="shared" si="69"/>
        <v>0</v>
      </c>
    </row>
    <row r="429" spans="22:44" x14ac:dyDescent="0.25">
      <c r="V429" s="362"/>
      <c r="W429" s="128"/>
      <c r="X429" s="363"/>
      <c r="Y429" s="364"/>
      <c r="Z429" s="358"/>
      <c r="AA429" s="359" t="str">
        <f t="shared" si="60"/>
        <v/>
      </c>
      <c r="AB429" s="360" t="s">
        <v>506</v>
      </c>
      <c r="AC429" s="360">
        <f t="shared" si="61"/>
        <v>0</v>
      </c>
      <c r="AD429" s="360">
        <f t="shared" si="62"/>
        <v>0</v>
      </c>
      <c r="AE429" s="360">
        <f t="shared" si="63"/>
        <v>0</v>
      </c>
      <c r="AF429" s="361">
        <f t="shared" si="64"/>
        <v>0</v>
      </c>
      <c r="AG429" s="133"/>
      <c r="AH429" s="362"/>
      <c r="AI429" s="128"/>
      <c r="AJ429" s="363"/>
      <c r="AK429" s="364"/>
      <c r="AL429" s="358"/>
      <c r="AM429" s="359" t="str">
        <f t="shared" si="65"/>
        <v/>
      </c>
      <c r="AN429" s="360" t="s">
        <v>506</v>
      </c>
      <c r="AO429" s="360">
        <f t="shared" si="66"/>
        <v>0</v>
      </c>
      <c r="AP429" s="360">
        <f t="shared" si="67"/>
        <v>0</v>
      </c>
      <c r="AQ429" s="360">
        <f t="shared" si="68"/>
        <v>0</v>
      </c>
      <c r="AR429" s="361">
        <f t="shared" si="69"/>
        <v>0</v>
      </c>
    </row>
    <row r="430" spans="22:44" x14ac:dyDescent="0.25">
      <c r="V430" s="362"/>
      <c r="W430" s="128"/>
      <c r="X430" s="363"/>
      <c r="Y430" s="364"/>
      <c r="Z430" s="358"/>
      <c r="AA430" s="359" t="str">
        <f t="shared" si="60"/>
        <v/>
      </c>
      <c r="AB430" s="360" t="s">
        <v>506</v>
      </c>
      <c r="AC430" s="360">
        <f t="shared" si="61"/>
        <v>0</v>
      </c>
      <c r="AD430" s="360">
        <f t="shared" si="62"/>
        <v>0</v>
      </c>
      <c r="AE430" s="360">
        <f t="shared" si="63"/>
        <v>0</v>
      </c>
      <c r="AF430" s="361">
        <f t="shared" si="64"/>
        <v>0</v>
      </c>
      <c r="AG430" s="133"/>
      <c r="AH430" s="362"/>
      <c r="AI430" s="128"/>
      <c r="AJ430" s="363"/>
      <c r="AK430" s="364"/>
      <c r="AL430" s="358"/>
      <c r="AM430" s="359" t="str">
        <f t="shared" si="65"/>
        <v/>
      </c>
      <c r="AN430" s="360" t="s">
        <v>506</v>
      </c>
      <c r="AO430" s="360">
        <f t="shared" si="66"/>
        <v>0</v>
      </c>
      <c r="AP430" s="360">
        <f t="shared" si="67"/>
        <v>0</v>
      </c>
      <c r="AQ430" s="360">
        <f t="shared" si="68"/>
        <v>0</v>
      </c>
      <c r="AR430" s="361">
        <f t="shared" si="69"/>
        <v>0</v>
      </c>
    </row>
    <row r="431" spans="22:44" x14ac:dyDescent="0.25">
      <c r="V431" s="362"/>
      <c r="W431" s="128"/>
      <c r="X431" s="363"/>
      <c r="Y431" s="364"/>
      <c r="Z431" s="358"/>
      <c r="AA431" s="359" t="str">
        <f t="shared" si="60"/>
        <v/>
      </c>
      <c r="AB431" s="360" t="s">
        <v>506</v>
      </c>
      <c r="AC431" s="360">
        <f t="shared" si="61"/>
        <v>0</v>
      </c>
      <c r="AD431" s="360">
        <f t="shared" si="62"/>
        <v>0</v>
      </c>
      <c r="AE431" s="360">
        <f t="shared" si="63"/>
        <v>0</v>
      </c>
      <c r="AF431" s="361">
        <f t="shared" si="64"/>
        <v>0</v>
      </c>
      <c r="AG431" s="133"/>
      <c r="AH431" s="362"/>
      <c r="AI431" s="128"/>
      <c r="AJ431" s="363"/>
      <c r="AK431" s="364"/>
      <c r="AL431" s="358"/>
      <c r="AM431" s="359" t="str">
        <f t="shared" si="65"/>
        <v/>
      </c>
      <c r="AN431" s="360" t="s">
        <v>506</v>
      </c>
      <c r="AO431" s="360">
        <f t="shared" si="66"/>
        <v>0</v>
      </c>
      <c r="AP431" s="360">
        <f t="shared" si="67"/>
        <v>0</v>
      </c>
      <c r="AQ431" s="360">
        <f t="shared" si="68"/>
        <v>0</v>
      </c>
      <c r="AR431" s="361">
        <f t="shared" si="69"/>
        <v>0</v>
      </c>
    </row>
    <row r="432" spans="22:44" x14ac:dyDescent="0.25">
      <c r="V432" s="362"/>
      <c r="W432" s="128"/>
      <c r="X432" s="363"/>
      <c r="Y432" s="364"/>
      <c r="Z432" s="358"/>
      <c r="AA432" s="359" t="str">
        <f t="shared" si="60"/>
        <v/>
      </c>
      <c r="AB432" s="360" t="s">
        <v>506</v>
      </c>
      <c r="AC432" s="360">
        <f t="shared" si="61"/>
        <v>0</v>
      </c>
      <c r="AD432" s="360">
        <f t="shared" si="62"/>
        <v>0</v>
      </c>
      <c r="AE432" s="360">
        <f t="shared" si="63"/>
        <v>0</v>
      </c>
      <c r="AF432" s="361">
        <f t="shared" si="64"/>
        <v>0</v>
      </c>
      <c r="AG432" s="133"/>
      <c r="AH432" s="362"/>
      <c r="AI432" s="128"/>
      <c r="AJ432" s="363"/>
      <c r="AK432" s="364"/>
      <c r="AL432" s="358"/>
      <c r="AM432" s="359" t="str">
        <f t="shared" si="65"/>
        <v/>
      </c>
      <c r="AN432" s="360" t="s">
        <v>506</v>
      </c>
      <c r="AO432" s="360">
        <f t="shared" si="66"/>
        <v>0</v>
      </c>
      <c r="AP432" s="360">
        <f t="shared" si="67"/>
        <v>0</v>
      </c>
      <c r="AQ432" s="360">
        <f t="shared" si="68"/>
        <v>0</v>
      </c>
      <c r="AR432" s="361">
        <f t="shared" si="69"/>
        <v>0</v>
      </c>
    </row>
    <row r="433" spans="22:44" x14ac:dyDescent="0.25">
      <c r="V433" s="362"/>
      <c r="W433" s="128"/>
      <c r="X433" s="363"/>
      <c r="Y433" s="364"/>
      <c r="Z433" s="358"/>
      <c r="AA433" s="359" t="str">
        <f t="shared" si="60"/>
        <v/>
      </c>
      <c r="AB433" s="360" t="s">
        <v>506</v>
      </c>
      <c r="AC433" s="360">
        <f t="shared" si="61"/>
        <v>0</v>
      </c>
      <c r="AD433" s="360">
        <f t="shared" si="62"/>
        <v>0</v>
      </c>
      <c r="AE433" s="360">
        <f t="shared" si="63"/>
        <v>0</v>
      </c>
      <c r="AF433" s="361">
        <f t="shared" si="64"/>
        <v>0</v>
      </c>
      <c r="AG433" s="133"/>
      <c r="AH433" s="362"/>
      <c r="AI433" s="128"/>
      <c r="AJ433" s="363"/>
      <c r="AK433" s="364"/>
      <c r="AL433" s="358"/>
      <c r="AM433" s="359" t="str">
        <f t="shared" si="65"/>
        <v/>
      </c>
      <c r="AN433" s="360" t="s">
        <v>506</v>
      </c>
      <c r="AO433" s="360">
        <f t="shared" si="66"/>
        <v>0</v>
      </c>
      <c r="AP433" s="360">
        <f t="shared" si="67"/>
        <v>0</v>
      </c>
      <c r="AQ433" s="360">
        <f t="shared" si="68"/>
        <v>0</v>
      </c>
      <c r="AR433" s="361">
        <f t="shared" si="69"/>
        <v>0</v>
      </c>
    </row>
    <row r="434" spans="22:44" x14ac:dyDescent="0.25">
      <c r="V434" s="362"/>
      <c r="W434" s="128"/>
      <c r="X434" s="363"/>
      <c r="Y434" s="364"/>
      <c r="Z434" s="358"/>
      <c r="AA434" s="359" t="str">
        <f t="shared" si="60"/>
        <v/>
      </c>
      <c r="AB434" s="360" t="s">
        <v>506</v>
      </c>
      <c r="AC434" s="360">
        <f t="shared" si="61"/>
        <v>0</v>
      </c>
      <c r="AD434" s="360">
        <f t="shared" si="62"/>
        <v>0</v>
      </c>
      <c r="AE434" s="360">
        <f t="shared" si="63"/>
        <v>0</v>
      </c>
      <c r="AF434" s="361">
        <f t="shared" si="64"/>
        <v>0</v>
      </c>
      <c r="AG434" s="133"/>
      <c r="AH434" s="362"/>
      <c r="AI434" s="128"/>
      <c r="AJ434" s="363"/>
      <c r="AK434" s="364"/>
      <c r="AL434" s="358"/>
      <c r="AM434" s="359" t="str">
        <f t="shared" si="65"/>
        <v/>
      </c>
      <c r="AN434" s="360" t="s">
        <v>506</v>
      </c>
      <c r="AO434" s="360">
        <f t="shared" si="66"/>
        <v>0</v>
      </c>
      <c r="AP434" s="360">
        <f t="shared" si="67"/>
        <v>0</v>
      </c>
      <c r="AQ434" s="360">
        <f t="shared" si="68"/>
        <v>0</v>
      </c>
      <c r="AR434" s="361">
        <f t="shared" si="69"/>
        <v>0</v>
      </c>
    </row>
    <row r="435" spans="22:44" x14ac:dyDescent="0.25">
      <c r="V435" s="362"/>
      <c r="W435" s="128"/>
      <c r="X435" s="363"/>
      <c r="Y435" s="364"/>
      <c r="Z435" s="358"/>
      <c r="AA435" s="359" t="str">
        <f t="shared" si="60"/>
        <v/>
      </c>
      <c r="AB435" s="360" t="s">
        <v>506</v>
      </c>
      <c r="AC435" s="360">
        <f t="shared" si="61"/>
        <v>0</v>
      </c>
      <c r="AD435" s="360">
        <f t="shared" si="62"/>
        <v>0</v>
      </c>
      <c r="AE435" s="360">
        <f t="shared" si="63"/>
        <v>0</v>
      </c>
      <c r="AF435" s="361">
        <f t="shared" si="64"/>
        <v>0</v>
      </c>
      <c r="AG435" s="133"/>
      <c r="AH435" s="362"/>
      <c r="AI435" s="128"/>
      <c r="AJ435" s="363"/>
      <c r="AK435" s="364"/>
      <c r="AL435" s="358"/>
      <c r="AM435" s="359" t="str">
        <f t="shared" si="65"/>
        <v/>
      </c>
      <c r="AN435" s="360" t="s">
        <v>506</v>
      </c>
      <c r="AO435" s="360">
        <f t="shared" si="66"/>
        <v>0</v>
      </c>
      <c r="AP435" s="360">
        <f t="shared" si="67"/>
        <v>0</v>
      </c>
      <c r="AQ435" s="360">
        <f t="shared" si="68"/>
        <v>0</v>
      </c>
      <c r="AR435" s="361">
        <f t="shared" si="69"/>
        <v>0</v>
      </c>
    </row>
    <row r="436" spans="22:44" x14ac:dyDescent="0.25">
      <c r="V436" s="362"/>
      <c r="W436" s="128"/>
      <c r="X436" s="363"/>
      <c r="Y436" s="364"/>
      <c r="Z436" s="358"/>
      <c r="AA436" s="359" t="str">
        <f t="shared" si="60"/>
        <v/>
      </c>
      <c r="AB436" s="360" t="s">
        <v>506</v>
      </c>
      <c r="AC436" s="360">
        <f t="shared" si="61"/>
        <v>0</v>
      </c>
      <c r="AD436" s="360">
        <f t="shared" si="62"/>
        <v>0</v>
      </c>
      <c r="AE436" s="360">
        <f t="shared" si="63"/>
        <v>0</v>
      </c>
      <c r="AF436" s="361">
        <f t="shared" si="64"/>
        <v>0</v>
      </c>
      <c r="AG436" s="133"/>
      <c r="AH436" s="362"/>
      <c r="AI436" s="128"/>
      <c r="AJ436" s="363"/>
      <c r="AK436" s="364"/>
      <c r="AL436" s="358"/>
      <c r="AM436" s="359" t="str">
        <f t="shared" si="65"/>
        <v/>
      </c>
      <c r="AN436" s="360" t="s">
        <v>506</v>
      </c>
      <c r="AO436" s="360">
        <f t="shared" si="66"/>
        <v>0</v>
      </c>
      <c r="AP436" s="360">
        <f t="shared" si="67"/>
        <v>0</v>
      </c>
      <c r="AQ436" s="360">
        <f t="shared" si="68"/>
        <v>0</v>
      </c>
      <c r="AR436" s="361">
        <f t="shared" si="69"/>
        <v>0</v>
      </c>
    </row>
    <row r="437" spans="22:44" x14ac:dyDescent="0.25">
      <c r="V437" s="362"/>
      <c r="W437" s="128"/>
      <c r="X437" s="363"/>
      <c r="Y437" s="364"/>
      <c r="Z437" s="358"/>
      <c r="AA437" s="359" t="str">
        <f t="shared" si="60"/>
        <v/>
      </c>
      <c r="AB437" s="360" t="s">
        <v>506</v>
      </c>
      <c r="AC437" s="360">
        <f t="shared" si="61"/>
        <v>0</v>
      </c>
      <c r="AD437" s="360">
        <f t="shared" si="62"/>
        <v>0</v>
      </c>
      <c r="AE437" s="360">
        <f t="shared" si="63"/>
        <v>0</v>
      </c>
      <c r="AF437" s="361">
        <f t="shared" si="64"/>
        <v>0</v>
      </c>
      <c r="AG437" s="133"/>
      <c r="AH437" s="362"/>
      <c r="AI437" s="128"/>
      <c r="AJ437" s="363"/>
      <c r="AK437" s="364"/>
      <c r="AL437" s="358"/>
      <c r="AM437" s="359" t="str">
        <f t="shared" si="65"/>
        <v/>
      </c>
      <c r="AN437" s="360" t="s">
        <v>506</v>
      </c>
      <c r="AO437" s="360">
        <f t="shared" si="66"/>
        <v>0</v>
      </c>
      <c r="AP437" s="360">
        <f t="shared" si="67"/>
        <v>0</v>
      </c>
      <c r="AQ437" s="360">
        <f t="shared" si="68"/>
        <v>0</v>
      </c>
      <c r="AR437" s="361">
        <f t="shared" si="69"/>
        <v>0</v>
      </c>
    </row>
    <row r="438" spans="22:44" x14ac:dyDescent="0.25">
      <c r="V438" s="362"/>
      <c r="W438" s="128"/>
      <c r="X438" s="363"/>
      <c r="Y438" s="364"/>
      <c r="Z438" s="358"/>
      <c r="AA438" s="359" t="str">
        <f t="shared" si="60"/>
        <v/>
      </c>
      <c r="AB438" s="360" t="s">
        <v>506</v>
      </c>
      <c r="AC438" s="360">
        <f t="shared" si="61"/>
        <v>0</v>
      </c>
      <c r="AD438" s="360">
        <f t="shared" si="62"/>
        <v>0</v>
      </c>
      <c r="AE438" s="360">
        <f t="shared" si="63"/>
        <v>0</v>
      </c>
      <c r="AF438" s="361">
        <f t="shared" si="64"/>
        <v>0</v>
      </c>
      <c r="AG438" s="133"/>
      <c r="AH438" s="362"/>
      <c r="AI438" s="128"/>
      <c r="AJ438" s="363"/>
      <c r="AK438" s="364"/>
      <c r="AL438" s="358"/>
      <c r="AM438" s="359" t="str">
        <f t="shared" si="65"/>
        <v/>
      </c>
      <c r="AN438" s="360" t="s">
        <v>506</v>
      </c>
      <c r="AO438" s="360">
        <f t="shared" si="66"/>
        <v>0</v>
      </c>
      <c r="AP438" s="360">
        <f t="shared" si="67"/>
        <v>0</v>
      </c>
      <c r="AQ438" s="360">
        <f t="shared" si="68"/>
        <v>0</v>
      </c>
      <c r="AR438" s="361">
        <f t="shared" si="69"/>
        <v>0</v>
      </c>
    </row>
    <row r="439" spans="22:44" x14ac:dyDescent="0.25">
      <c r="V439" s="362"/>
      <c r="W439" s="128"/>
      <c r="X439" s="363"/>
      <c r="Y439" s="364"/>
      <c r="Z439" s="358"/>
      <c r="AA439" s="359" t="str">
        <f t="shared" si="60"/>
        <v/>
      </c>
      <c r="AB439" s="360" t="s">
        <v>506</v>
      </c>
      <c r="AC439" s="360">
        <f t="shared" si="61"/>
        <v>0</v>
      </c>
      <c r="AD439" s="360">
        <f t="shared" si="62"/>
        <v>0</v>
      </c>
      <c r="AE439" s="360">
        <f t="shared" si="63"/>
        <v>0</v>
      </c>
      <c r="AF439" s="361">
        <f t="shared" si="64"/>
        <v>0</v>
      </c>
      <c r="AG439" s="133"/>
      <c r="AH439" s="362"/>
      <c r="AI439" s="128"/>
      <c r="AJ439" s="363"/>
      <c r="AK439" s="364"/>
      <c r="AL439" s="358"/>
      <c r="AM439" s="359" t="str">
        <f t="shared" si="65"/>
        <v/>
      </c>
      <c r="AN439" s="360" t="s">
        <v>506</v>
      </c>
      <c r="AO439" s="360">
        <f t="shared" si="66"/>
        <v>0</v>
      </c>
      <c r="AP439" s="360">
        <f t="shared" si="67"/>
        <v>0</v>
      </c>
      <c r="AQ439" s="360">
        <f t="shared" si="68"/>
        <v>0</v>
      </c>
      <c r="AR439" s="361">
        <f t="shared" si="69"/>
        <v>0</v>
      </c>
    </row>
    <row r="440" spans="22:44" x14ac:dyDescent="0.25">
      <c r="V440" s="362"/>
      <c r="W440" s="128"/>
      <c r="X440" s="363"/>
      <c r="Y440" s="364"/>
      <c r="Z440" s="358"/>
      <c r="AA440" s="359" t="str">
        <f t="shared" si="60"/>
        <v/>
      </c>
      <c r="AB440" s="360" t="s">
        <v>506</v>
      </c>
      <c r="AC440" s="360">
        <f t="shared" si="61"/>
        <v>0</v>
      </c>
      <c r="AD440" s="360">
        <f t="shared" si="62"/>
        <v>0</v>
      </c>
      <c r="AE440" s="360">
        <f t="shared" si="63"/>
        <v>0</v>
      </c>
      <c r="AF440" s="361">
        <f t="shared" si="64"/>
        <v>0</v>
      </c>
      <c r="AG440" s="133"/>
      <c r="AH440" s="362"/>
      <c r="AI440" s="128"/>
      <c r="AJ440" s="363"/>
      <c r="AK440" s="364"/>
      <c r="AL440" s="358"/>
      <c r="AM440" s="359" t="str">
        <f t="shared" si="65"/>
        <v/>
      </c>
      <c r="AN440" s="360" t="s">
        <v>506</v>
      </c>
      <c r="AO440" s="360">
        <f t="shared" si="66"/>
        <v>0</v>
      </c>
      <c r="AP440" s="360">
        <f t="shared" si="67"/>
        <v>0</v>
      </c>
      <c r="AQ440" s="360">
        <f t="shared" si="68"/>
        <v>0</v>
      </c>
      <c r="AR440" s="361">
        <f t="shared" si="69"/>
        <v>0</v>
      </c>
    </row>
    <row r="441" spans="22:44" x14ac:dyDescent="0.25">
      <c r="V441" s="362"/>
      <c r="W441" s="128"/>
      <c r="X441" s="363"/>
      <c r="Y441" s="364"/>
      <c r="Z441" s="358"/>
      <c r="AA441" s="359" t="str">
        <f t="shared" si="60"/>
        <v/>
      </c>
      <c r="AB441" s="360" t="s">
        <v>506</v>
      </c>
      <c r="AC441" s="360">
        <f t="shared" si="61"/>
        <v>0</v>
      </c>
      <c r="AD441" s="360">
        <f t="shared" si="62"/>
        <v>0</v>
      </c>
      <c r="AE441" s="360">
        <f t="shared" si="63"/>
        <v>0</v>
      </c>
      <c r="AF441" s="361">
        <f t="shared" si="64"/>
        <v>0</v>
      </c>
      <c r="AG441" s="133"/>
      <c r="AH441" s="362"/>
      <c r="AI441" s="128"/>
      <c r="AJ441" s="363"/>
      <c r="AK441" s="364"/>
      <c r="AL441" s="358"/>
      <c r="AM441" s="359" t="str">
        <f t="shared" si="65"/>
        <v/>
      </c>
      <c r="AN441" s="360" t="s">
        <v>506</v>
      </c>
      <c r="AO441" s="360">
        <f t="shared" si="66"/>
        <v>0</v>
      </c>
      <c r="AP441" s="360">
        <f t="shared" si="67"/>
        <v>0</v>
      </c>
      <c r="AQ441" s="360">
        <f t="shared" si="68"/>
        <v>0</v>
      </c>
      <c r="AR441" s="361">
        <f t="shared" si="69"/>
        <v>0</v>
      </c>
    </row>
    <row r="442" spans="22:44" x14ac:dyDescent="0.25">
      <c r="V442" s="362"/>
      <c r="W442" s="128"/>
      <c r="X442" s="363"/>
      <c r="Y442" s="364"/>
      <c r="Z442" s="358"/>
      <c r="AA442" s="359" t="str">
        <f t="shared" si="60"/>
        <v/>
      </c>
      <c r="AB442" s="360" t="s">
        <v>506</v>
      </c>
      <c r="AC442" s="360">
        <f t="shared" si="61"/>
        <v>0</v>
      </c>
      <c r="AD442" s="360">
        <f t="shared" si="62"/>
        <v>0</v>
      </c>
      <c r="AE442" s="360">
        <f t="shared" si="63"/>
        <v>0</v>
      </c>
      <c r="AF442" s="361">
        <f t="shared" si="64"/>
        <v>0</v>
      </c>
      <c r="AG442" s="133"/>
      <c r="AH442" s="362"/>
      <c r="AI442" s="128"/>
      <c r="AJ442" s="363"/>
      <c r="AK442" s="364"/>
      <c r="AL442" s="358"/>
      <c r="AM442" s="359" t="str">
        <f t="shared" si="65"/>
        <v/>
      </c>
      <c r="AN442" s="360" t="s">
        <v>506</v>
      </c>
      <c r="AO442" s="360">
        <f t="shared" si="66"/>
        <v>0</v>
      </c>
      <c r="AP442" s="360">
        <f t="shared" si="67"/>
        <v>0</v>
      </c>
      <c r="AQ442" s="360">
        <f t="shared" si="68"/>
        <v>0</v>
      </c>
      <c r="AR442" s="361">
        <f t="shared" si="69"/>
        <v>0</v>
      </c>
    </row>
    <row r="443" spans="22:44" x14ac:dyDescent="0.25">
      <c r="V443" s="362"/>
      <c r="W443" s="128"/>
      <c r="X443" s="363"/>
      <c r="Y443" s="364"/>
      <c r="Z443" s="358"/>
      <c r="AA443" s="359" t="str">
        <f t="shared" si="60"/>
        <v/>
      </c>
      <c r="AB443" s="360" t="s">
        <v>506</v>
      </c>
      <c r="AC443" s="360">
        <f t="shared" si="61"/>
        <v>0</v>
      </c>
      <c r="AD443" s="360">
        <f t="shared" si="62"/>
        <v>0</v>
      </c>
      <c r="AE443" s="360">
        <f t="shared" si="63"/>
        <v>0</v>
      </c>
      <c r="AF443" s="361">
        <f t="shared" si="64"/>
        <v>0</v>
      </c>
      <c r="AG443" s="133"/>
      <c r="AH443" s="362"/>
      <c r="AI443" s="128"/>
      <c r="AJ443" s="363"/>
      <c r="AK443" s="364"/>
      <c r="AL443" s="358"/>
      <c r="AM443" s="359" t="str">
        <f t="shared" si="65"/>
        <v/>
      </c>
      <c r="AN443" s="360" t="s">
        <v>506</v>
      </c>
      <c r="AO443" s="360">
        <f t="shared" si="66"/>
        <v>0</v>
      </c>
      <c r="AP443" s="360">
        <f t="shared" si="67"/>
        <v>0</v>
      </c>
      <c r="AQ443" s="360">
        <f t="shared" si="68"/>
        <v>0</v>
      </c>
      <c r="AR443" s="361">
        <f t="shared" si="69"/>
        <v>0</v>
      </c>
    </row>
    <row r="444" spans="22:44" x14ac:dyDescent="0.25">
      <c r="V444" s="362"/>
      <c r="W444" s="128"/>
      <c r="X444" s="363"/>
      <c r="Y444" s="364"/>
      <c r="Z444" s="358"/>
      <c r="AA444" s="359" t="str">
        <f t="shared" si="60"/>
        <v/>
      </c>
      <c r="AB444" s="360" t="s">
        <v>506</v>
      </c>
      <c r="AC444" s="360">
        <f t="shared" si="61"/>
        <v>0</v>
      </c>
      <c r="AD444" s="360">
        <f t="shared" si="62"/>
        <v>0</v>
      </c>
      <c r="AE444" s="360">
        <f t="shared" si="63"/>
        <v>0</v>
      </c>
      <c r="AF444" s="361">
        <f t="shared" si="64"/>
        <v>0</v>
      </c>
      <c r="AG444" s="133"/>
      <c r="AH444" s="362"/>
      <c r="AI444" s="128"/>
      <c r="AJ444" s="363"/>
      <c r="AK444" s="364"/>
      <c r="AL444" s="358"/>
      <c r="AM444" s="359" t="str">
        <f t="shared" si="65"/>
        <v/>
      </c>
      <c r="AN444" s="360" t="s">
        <v>506</v>
      </c>
      <c r="AO444" s="360">
        <f t="shared" si="66"/>
        <v>0</v>
      </c>
      <c r="AP444" s="360">
        <f t="shared" si="67"/>
        <v>0</v>
      </c>
      <c r="AQ444" s="360">
        <f t="shared" si="68"/>
        <v>0</v>
      </c>
      <c r="AR444" s="361">
        <f t="shared" si="69"/>
        <v>0</v>
      </c>
    </row>
    <row r="445" spans="22:44" x14ac:dyDescent="0.25">
      <c r="V445" s="362"/>
      <c r="W445" s="128"/>
      <c r="X445" s="363"/>
      <c r="Y445" s="364"/>
      <c r="Z445" s="358"/>
      <c r="AA445" s="359" t="str">
        <f t="shared" si="60"/>
        <v/>
      </c>
      <c r="AB445" s="360" t="s">
        <v>506</v>
      </c>
      <c r="AC445" s="360">
        <f t="shared" si="61"/>
        <v>0</v>
      </c>
      <c r="AD445" s="360">
        <f t="shared" si="62"/>
        <v>0</v>
      </c>
      <c r="AE445" s="360">
        <f t="shared" si="63"/>
        <v>0</v>
      </c>
      <c r="AF445" s="361">
        <f t="shared" si="64"/>
        <v>0</v>
      </c>
      <c r="AG445" s="133"/>
      <c r="AH445" s="362"/>
      <c r="AI445" s="128"/>
      <c r="AJ445" s="363"/>
      <c r="AK445" s="364"/>
      <c r="AL445" s="358"/>
      <c r="AM445" s="359" t="str">
        <f t="shared" si="65"/>
        <v/>
      </c>
      <c r="AN445" s="360" t="s">
        <v>506</v>
      </c>
      <c r="AO445" s="360">
        <f t="shared" si="66"/>
        <v>0</v>
      </c>
      <c r="AP445" s="360">
        <f t="shared" si="67"/>
        <v>0</v>
      </c>
      <c r="AQ445" s="360">
        <f t="shared" si="68"/>
        <v>0</v>
      </c>
      <c r="AR445" s="361">
        <f t="shared" si="69"/>
        <v>0</v>
      </c>
    </row>
    <row r="446" spans="22:44" x14ac:dyDescent="0.25">
      <c r="V446" s="362"/>
      <c r="W446" s="128"/>
      <c r="X446" s="363"/>
      <c r="Y446" s="364"/>
      <c r="Z446" s="358"/>
      <c r="AA446" s="359" t="str">
        <f t="shared" si="60"/>
        <v/>
      </c>
      <c r="AB446" s="360" t="s">
        <v>506</v>
      </c>
      <c r="AC446" s="360">
        <f t="shared" si="61"/>
        <v>0</v>
      </c>
      <c r="AD446" s="360">
        <f t="shared" si="62"/>
        <v>0</v>
      </c>
      <c r="AE446" s="360">
        <f t="shared" si="63"/>
        <v>0</v>
      </c>
      <c r="AF446" s="361">
        <f t="shared" si="64"/>
        <v>0</v>
      </c>
      <c r="AG446" s="133"/>
      <c r="AH446" s="362"/>
      <c r="AI446" s="128"/>
      <c r="AJ446" s="363"/>
      <c r="AK446" s="364"/>
      <c r="AL446" s="358"/>
      <c r="AM446" s="359" t="str">
        <f t="shared" si="65"/>
        <v/>
      </c>
      <c r="AN446" s="360" t="s">
        <v>506</v>
      </c>
      <c r="AO446" s="360">
        <f t="shared" si="66"/>
        <v>0</v>
      </c>
      <c r="AP446" s="360">
        <f t="shared" si="67"/>
        <v>0</v>
      </c>
      <c r="AQ446" s="360">
        <f t="shared" si="68"/>
        <v>0</v>
      </c>
      <c r="AR446" s="361">
        <f t="shared" si="69"/>
        <v>0</v>
      </c>
    </row>
    <row r="447" spans="22:44" x14ac:dyDescent="0.25">
      <c r="V447" s="362"/>
      <c r="W447" s="128"/>
      <c r="X447" s="363"/>
      <c r="Y447" s="364"/>
      <c r="Z447" s="358"/>
      <c r="AA447" s="359" t="str">
        <f t="shared" si="60"/>
        <v/>
      </c>
      <c r="AB447" s="360" t="s">
        <v>506</v>
      </c>
      <c r="AC447" s="360">
        <f t="shared" si="61"/>
        <v>0</v>
      </c>
      <c r="AD447" s="360">
        <f t="shared" si="62"/>
        <v>0</v>
      </c>
      <c r="AE447" s="360">
        <f t="shared" si="63"/>
        <v>0</v>
      </c>
      <c r="AF447" s="361">
        <f t="shared" si="64"/>
        <v>0</v>
      </c>
      <c r="AG447" s="133"/>
      <c r="AH447" s="362"/>
      <c r="AI447" s="128"/>
      <c r="AJ447" s="363"/>
      <c r="AK447" s="364"/>
      <c r="AL447" s="358"/>
      <c r="AM447" s="359" t="str">
        <f t="shared" si="65"/>
        <v/>
      </c>
      <c r="AN447" s="360" t="s">
        <v>506</v>
      </c>
      <c r="AO447" s="360">
        <f t="shared" si="66"/>
        <v>0</v>
      </c>
      <c r="AP447" s="360">
        <f t="shared" si="67"/>
        <v>0</v>
      </c>
      <c r="AQ447" s="360">
        <f t="shared" si="68"/>
        <v>0</v>
      </c>
      <c r="AR447" s="361">
        <f t="shared" si="69"/>
        <v>0</v>
      </c>
    </row>
    <row r="448" spans="22:44" x14ac:dyDescent="0.25">
      <c r="V448" s="362"/>
      <c r="W448" s="128"/>
      <c r="X448" s="363"/>
      <c r="Y448" s="364"/>
      <c r="Z448" s="358"/>
      <c r="AA448" s="359" t="str">
        <f t="shared" si="60"/>
        <v/>
      </c>
      <c r="AB448" s="360" t="s">
        <v>506</v>
      </c>
      <c r="AC448" s="360">
        <f t="shared" si="61"/>
        <v>0</v>
      </c>
      <c r="AD448" s="360">
        <f t="shared" si="62"/>
        <v>0</v>
      </c>
      <c r="AE448" s="360">
        <f t="shared" si="63"/>
        <v>0</v>
      </c>
      <c r="AF448" s="361">
        <f t="shared" si="64"/>
        <v>0</v>
      </c>
      <c r="AG448" s="133"/>
      <c r="AH448" s="362"/>
      <c r="AI448" s="128"/>
      <c r="AJ448" s="363"/>
      <c r="AK448" s="364"/>
      <c r="AL448" s="358"/>
      <c r="AM448" s="359" t="str">
        <f t="shared" si="65"/>
        <v/>
      </c>
      <c r="AN448" s="360" t="s">
        <v>506</v>
      </c>
      <c r="AO448" s="360">
        <f t="shared" si="66"/>
        <v>0</v>
      </c>
      <c r="AP448" s="360">
        <f t="shared" si="67"/>
        <v>0</v>
      </c>
      <c r="AQ448" s="360">
        <f t="shared" si="68"/>
        <v>0</v>
      </c>
      <c r="AR448" s="361">
        <f t="shared" si="69"/>
        <v>0</v>
      </c>
    </row>
    <row r="449" spans="22:44" x14ac:dyDescent="0.25">
      <c r="V449" s="362"/>
      <c r="W449" s="128"/>
      <c r="X449" s="363"/>
      <c r="Y449" s="364"/>
      <c r="Z449" s="358"/>
      <c r="AA449" s="359" t="str">
        <f t="shared" si="60"/>
        <v/>
      </c>
      <c r="AB449" s="360" t="s">
        <v>506</v>
      </c>
      <c r="AC449" s="360">
        <f t="shared" si="61"/>
        <v>0</v>
      </c>
      <c r="AD449" s="360">
        <f t="shared" si="62"/>
        <v>0</v>
      </c>
      <c r="AE449" s="360">
        <f t="shared" si="63"/>
        <v>0</v>
      </c>
      <c r="AF449" s="361">
        <f t="shared" si="64"/>
        <v>0</v>
      </c>
      <c r="AG449" s="133"/>
      <c r="AH449" s="362"/>
      <c r="AI449" s="128"/>
      <c r="AJ449" s="363"/>
      <c r="AK449" s="364"/>
      <c r="AL449" s="358"/>
      <c r="AM449" s="359" t="str">
        <f t="shared" si="65"/>
        <v/>
      </c>
      <c r="AN449" s="360" t="s">
        <v>506</v>
      </c>
      <c r="AO449" s="360">
        <f t="shared" si="66"/>
        <v>0</v>
      </c>
      <c r="AP449" s="360">
        <f t="shared" si="67"/>
        <v>0</v>
      </c>
      <c r="AQ449" s="360">
        <f t="shared" si="68"/>
        <v>0</v>
      </c>
      <c r="AR449" s="361">
        <f t="shared" si="69"/>
        <v>0</v>
      </c>
    </row>
    <row r="450" spans="22:44" x14ac:dyDescent="0.25">
      <c r="V450" s="362"/>
      <c r="W450" s="128"/>
      <c r="X450" s="363"/>
      <c r="Y450" s="364"/>
      <c r="Z450" s="358"/>
      <c r="AA450" s="359" t="str">
        <f t="shared" si="60"/>
        <v/>
      </c>
      <c r="AB450" s="360" t="s">
        <v>506</v>
      </c>
      <c r="AC450" s="360">
        <f t="shared" si="61"/>
        <v>0</v>
      </c>
      <c r="AD450" s="360">
        <f t="shared" si="62"/>
        <v>0</v>
      </c>
      <c r="AE450" s="360">
        <f t="shared" si="63"/>
        <v>0</v>
      </c>
      <c r="AF450" s="361">
        <f t="shared" si="64"/>
        <v>0</v>
      </c>
      <c r="AG450" s="133"/>
      <c r="AH450" s="362"/>
      <c r="AI450" s="128"/>
      <c r="AJ450" s="363"/>
      <c r="AK450" s="364"/>
      <c r="AL450" s="358"/>
      <c r="AM450" s="359" t="str">
        <f t="shared" si="65"/>
        <v/>
      </c>
      <c r="AN450" s="360" t="s">
        <v>506</v>
      </c>
      <c r="AO450" s="360">
        <f t="shared" si="66"/>
        <v>0</v>
      </c>
      <c r="AP450" s="360">
        <f t="shared" si="67"/>
        <v>0</v>
      </c>
      <c r="AQ450" s="360">
        <f t="shared" si="68"/>
        <v>0</v>
      </c>
      <c r="AR450" s="361">
        <f t="shared" si="69"/>
        <v>0</v>
      </c>
    </row>
    <row r="451" spans="22:44" x14ac:dyDescent="0.25">
      <c r="V451" s="362"/>
      <c r="W451" s="128"/>
      <c r="X451" s="363"/>
      <c r="Y451" s="364"/>
      <c r="Z451" s="358"/>
      <c r="AA451" s="359" t="str">
        <f t="shared" si="60"/>
        <v/>
      </c>
      <c r="AB451" s="360" t="s">
        <v>506</v>
      </c>
      <c r="AC451" s="360">
        <f t="shared" si="61"/>
        <v>0</v>
      </c>
      <c r="AD451" s="360">
        <f t="shared" si="62"/>
        <v>0</v>
      </c>
      <c r="AE451" s="360">
        <f t="shared" si="63"/>
        <v>0</v>
      </c>
      <c r="AF451" s="361">
        <f t="shared" si="64"/>
        <v>0</v>
      </c>
      <c r="AG451" s="133"/>
      <c r="AH451" s="362"/>
      <c r="AI451" s="128"/>
      <c r="AJ451" s="363"/>
      <c r="AK451" s="364"/>
      <c r="AL451" s="358"/>
      <c r="AM451" s="359" t="str">
        <f t="shared" si="65"/>
        <v/>
      </c>
      <c r="AN451" s="360" t="s">
        <v>506</v>
      </c>
      <c r="AO451" s="360">
        <f t="shared" si="66"/>
        <v>0</v>
      </c>
      <c r="AP451" s="360">
        <f t="shared" si="67"/>
        <v>0</v>
      </c>
      <c r="AQ451" s="360">
        <f t="shared" si="68"/>
        <v>0</v>
      </c>
      <c r="AR451" s="361">
        <f t="shared" si="69"/>
        <v>0</v>
      </c>
    </row>
    <row r="452" spans="22:44" x14ac:dyDescent="0.25">
      <c r="V452" s="362"/>
      <c r="W452" s="128"/>
      <c r="X452" s="363"/>
      <c r="Y452" s="364"/>
      <c r="Z452" s="358"/>
      <c r="AA452" s="359" t="str">
        <f t="shared" si="60"/>
        <v/>
      </c>
      <c r="AB452" s="360" t="s">
        <v>506</v>
      </c>
      <c r="AC452" s="360">
        <f t="shared" si="61"/>
        <v>0</v>
      </c>
      <c r="AD452" s="360">
        <f t="shared" si="62"/>
        <v>0</v>
      </c>
      <c r="AE452" s="360">
        <f t="shared" si="63"/>
        <v>0</v>
      </c>
      <c r="AF452" s="361">
        <f t="shared" si="64"/>
        <v>0</v>
      </c>
      <c r="AG452" s="133"/>
      <c r="AH452" s="362"/>
      <c r="AI452" s="128"/>
      <c r="AJ452" s="363"/>
      <c r="AK452" s="364"/>
      <c r="AL452" s="358"/>
      <c r="AM452" s="359" t="str">
        <f t="shared" si="65"/>
        <v/>
      </c>
      <c r="AN452" s="360" t="s">
        <v>506</v>
      </c>
      <c r="AO452" s="360">
        <f t="shared" si="66"/>
        <v>0</v>
      </c>
      <c r="AP452" s="360">
        <f t="shared" si="67"/>
        <v>0</v>
      </c>
      <c r="AQ452" s="360">
        <f t="shared" si="68"/>
        <v>0</v>
      </c>
      <c r="AR452" s="361">
        <f t="shared" si="69"/>
        <v>0</v>
      </c>
    </row>
    <row r="453" spans="22:44" x14ac:dyDescent="0.25">
      <c r="V453" s="362"/>
      <c r="W453" s="128"/>
      <c r="X453" s="363"/>
      <c r="Y453" s="364"/>
      <c r="Z453" s="358"/>
      <c r="AA453" s="359" t="str">
        <f t="shared" si="60"/>
        <v/>
      </c>
      <c r="AB453" s="360" t="s">
        <v>506</v>
      </c>
      <c r="AC453" s="360">
        <f t="shared" si="61"/>
        <v>0</v>
      </c>
      <c r="AD453" s="360">
        <f t="shared" si="62"/>
        <v>0</v>
      </c>
      <c r="AE453" s="360">
        <f t="shared" si="63"/>
        <v>0</v>
      </c>
      <c r="AF453" s="361">
        <f t="shared" si="64"/>
        <v>0</v>
      </c>
      <c r="AG453" s="133"/>
      <c r="AH453" s="362"/>
      <c r="AI453" s="128"/>
      <c r="AJ453" s="363"/>
      <c r="AK453" s="364"/>
      <c r="AL453" s="358"/>
      <c r="AM453" s="359" t="str">
        <f t="shared" si="65"/>
        <v/>
      </c>
      <c r="AN453" s="360" t="s">
        <v>506</v>
      </c>
      <c r="AO453" s="360">
        <f t="shared" si="66"/>
        <v>0</v>
      </c>
      <c r="AP453" s="360">
        <f t="shared" si="67"/>
        <v>0</v>
      </c>
      <c r="AQ453" s="360">
        <f t="shared" si="68"/>
        <v>0</v>
      </c>
      <c r="AR453" s="361">
        <f t="shared" si="69"/>
        <v>0</v>
      </c>
    </row>
    <row r="454" spans="22:44" x14ac:dyDescent="0.25">
      <c r="V454" s="362"/>
      <c r="W454" s="128"/>
      <c r="X454" s="363"/>
      <c r="Y454" s="364"/>
      <c r="Z454" s="358"/>
      <c r="AA454" s="359" t="str">
        <f t="shared" si="60"/>
        <v/>
      </c>
      <c r="AB454" s="360" t="s">
        <v>506</v>
      </c>
      <c r="AC454" s="360">
        <f t="shared" si="61"/>
        <v>0</v>
      </c>
      <c r="AD454" s="360">
        <f t="shared" si="62"/>
        <v>0</v>
      </c>
      <c r="AE454" s="360">
        <f t="shared" si="63"/>
        <v>0</v>
      </c>
      <c r="AF454" s="361">
        <f t="shared" si="64"/>
        <v>0</v>
      </c>
      <c r="AG454" s="133"/>
      <c r="AH454" s="362"/>
      <c r="AI454" s="128"/>
      <c r="AJ454" s="363"/>
      <c r="AK454" s="364"/>
      <c r="AL454" s="358"/>
      <c r="AM454" s="359" t="str">
        <f t="shared" si="65"/>
        <v/>
      </c>
      <c r="AN454" s="360" t="s">
        <v>506</v>
      </c>
      <c r="AO454" s="360">
        <f t="shared" si="66"/>
        <v>0</v>
      </c>
      <c r="AP454" s="360">
        <f t="shared" si="67"/>
        <v>0</v>
      </c>
      <c r="AQ454" s="360">
        <f t="shared" si="68"/>
        <v>0</v>
      </c>
      <c r="AR454" s="361">
        <f t="shared" si="69"/>
        <v>0</v>
      </c>
    </row>
    <row r="455" spans="22:44" x14ac:dyDescent="0.25">
      <c r="V455" s="362"/>
      <c r="W455" s="128"/>
      <c r="X455" s="363"/>
      <c r="Y455" s="364"/>
      <c r="Z455" s="358"/>
      <c r="AA455" s="359" t="str">
        <f t="shared" si="60"/>
        <v/>
      </c>
      <c r="AB455" s="360" t="s">
        <v>506</v>
      </c>
      <c r="AC455" s="360">
        <f t="shared" si="61"/>
        <v>0</v>
      </c>
      <c r="AD455" s="360">
        <f t="shared" si="62"/>
        <v>0</v>
      </c>
      <c r="AE455" s="360">
        <f t="shared" si="63"/>
        <v>0</v>
      </c>
      <c r="AF455" s="361">
        <f t="shared" si="64"/>
        <v>0</v>
      </c>
      <c r="AG455" s="133"/>
      <c r="AH455" s="362"/>
      <c r="AI455" s="128"/>
      <c r="AJ455" s="363"/>
      <c r="AK455" s="364"/>
      <c r="AL455" s="358"/>
      <c r="AM455" s="359" t="str">
        <f t="shared" si="65"/>
        <v/>
      </c>
      <c r="AN455" s="360" t="s">
        <v>506</v>
      </c>
      <c r="AO455" s="360">
        <f t="shared" si="66"/>
        <v>0</v>
      </c>
      <c r="AP455" s="360">
        <f t="shared" si="67"/>
        <v>0</v>
      </c>
      <c r="AQ455" s="360">
        <f t="shared" si="68"/>
        <v>0</v>
      </c>
      <c r="AR455" s="361">
        <f t="shared" si="69"/>
        <v>0</v>
      </c>
    </row>
    <row r="456" spans="22:44" x14ac:dyDescent="0.25">
      <c r="V456" s="362"/>
      <c r="W456" s="128"/>
      <c r="X456" s="363"/>
      <c r="Y456" s="364"/>
      <c r="Z456" s="358"/>
      <c r="AA456" s="359" t="str">
        <f t="shared" si="60"/>
        <v/>
      </c>
      <c r="AB456" s="360" t="s">
        <v>506</v>
      </c>
      <c r="AC456" s="360">
        <f t="shared" si="61"/>
        <v>0</v>
      </c>
      <c r="AD456" s="360">
        <f t="shared" si="62"/>
        <v>0</v>
      </c>
      <c r="AE456" s="360">
        <f t="shared" si="63"/>
        <v>0</v>
      </c>
      <c r="AF456" s="361">
        <f t="shared" si="64"/>
        <v>0</v>
      </c>
      <c r="AG456" s="133"/>
      <c r="AH456" s="362"/>
      <c r="AI456" s="128"/>
      <c r="AJ456" s="363"/>
      <c r="AK456" s="364"/>
      <c r="AL456" s="358"/>
      <c r="AM456" s="359" t="str">
        <f t="shared" si="65"/>
        <v/>
      </c>
      <c r="AN456" s="360" t="s">
        <v>506</v>
      </c>
      <c r="AO456" s="360">
        <f t="shared" si="66"/>
        <v>0</v>
      </c>
      <c r="AP456" s="360">
        <f t="shared" si="67"/>
        <v>0</v>
      </c>
      <c r="AQ456" s="360">
        <f t="shared" si="68"/>
        <v>0</v>
      </c>
      <c r="AR456" s="361">
        <f t="shared" si="69"/>
        <v>0</v>
      </c>
    </row>
    <row r="457" spans="22:44" x14ac:dyDescent="0.25">
      <c r="V457" s="362"/>
      <c r="W457" s="128"/>
      <c r="X457" s="363"/>
      <c r="Y457" s="364"/>
      <c r="Z457" s="358"/>
      <c r="AA457" s="359" t="str">
        <f t="shared" ref="AA457:AA520" si="70">IFERROR(INDEX($AU$8:$AU$23,MATCH(V457,$AT$8:$AT$23,0)),"")</f>
        <v/>
      </c>
      <c r="AB457" s="360" t="s">
        <v>506</v>
      </c>
      <c r="AC457" s="360">
        <f t="shared" ref="AC457:AC520" si="71">IFERROR(IF(AB457&gt;=AA457,0,IF(AA457&gt;AB457,SLN(Y457,Z457,AA457),0)),"")</f>
        <v>0</v>
      </c>
      <c r="AD457" s="360">
        <f t="shared" ref="AD457:AD520" si="72">AE457-AC457</f>
        <v>0</v>
      </c>
      <c r="AE457" s="360">
        <f t="shared" ref="AE457:AE520" si="73">IFERROR(IF(OR(AA457=0,AA457=""),
     0,
     IF(AB457&gt;=AA457,
          +Y457,
          (+AC457*AB457))),
"")</f>
        <v>0</v>
      </c>
      <c r="AF457" s="361">
        <f t="shared" ref="AF457:AF520" si="74">IFERROR(IF(AE457&gt;Y457,0,(+Y457-AE457))-Z457,"")</f>
        <v>0</v>
      </c>
      <c r="AG457" s="133"/>
      <c r="AH457" s="362"/>
      <c r="AI457" s="128"/>
      <c r="AJ457" s="363"/>
      <c r="AK457" s="364"/>
      <c r="AL457" s="358"/>
      <c r="AM457" s="359" t="str">
        <f t="shared" ref="AM457:AM520" si="75">IFERROR(INDEX($AU$8:$AU$23,MATCH(AH457,$AT$8:$AT$23,0)),"")</f>
        <v/>
      </c>
      <c r="AN457" s="360" t="s">
        <v>506</v>
      </c>
      <c r="AO457" s="360">
        <f t="shared" ref="AO457:AO520" si="76">IFERROR(IF(AN457&gt;=AM457,0,IF(AM457&gt;AN457,SLN(AK457,AL457,AM457),0)),"")</f>
        <v>0</v>
      </c>
      <c r="AP457" s="360">
        <f t="shared" ref="AP457:AP520" si="77">AQ457-AO457</f>
        <v>0</v>
      </c>
      <c r="AQ457" s="360">
        <f t="shared" ref="AQ457:AQ520" si="78">IFERROR(IF(OR(AM457=0,AM457=""),
     0,
     IF(AN457&gt;=AM457,
          +AK457,
          (+AO457*AN457))),
"")</f>
        <v>0</v>
      </c>
      <c r="AR457" s="361">
        <f t="shared" ref="AR457:AR520" si="79">IFERROR(IF(AQ457&gt;AK457,0,(+AK457-AQ457))-AL457,"")</f>
        <v>0</v>
      </c>
    </row>
    <row r="458" spans="22:44" x14ac:dyDescent="0.25">
      <c r="V458" s="362"/>
      <c r="W458" s="128"/>
      <c r="X458" s="363"/>
      <c r="Y458" s="364"/>
      <c r="Z458" s="358"/>
      <c r="AA458" s="359" t="str">
        <f t="shared" si="70"/>
        <v/>
      </c>
      <c r="AB458" s="360" t="s">
        <v>506</v>
      </c>
      <c r="AC458" s="360">
        <f t="shared" si="71"/>
        <v>0</v>
      </c>
      <c r="AD458" s="360">
        <f t="shared" si="72"/>
        <v>0</v>
      </c>
      <c r="AE458" s="360">
        <f t="shared" si="73"/>
        <v>0</v>
      </c>
      <c r="AF458" s="361">
        <f t="shared" si="74"/>
        <v>0</v>
      </c>
      <c r="AG458" s="133"/>
      <c r="AH458" s="362"/>
      <c r="AI458" s="128"/>
      <c r="AJ458" s="363"/>
      <c r="AK458" s="364"/>
      <c r="AL458" s="358"/>
      <c r="AM458" s="359" t="str">
        <f t="shared" si="75"/>
        <v/>
      </c>
      <c r="AN458" s="360" t="s">
        <v>506</v>
      </c>
      <c r="AO458" s="360">
        <f t="shared" si="76"/>
        <v>0</v>
      </c>
      <c r="AP458" s="360">
        <f t="shared" si="77"/>
        <v>0</v>
      </c>
      <c r="AQ458" s="360">
        <f t="shared" si="78"/>
        <v>0</v>
      </c>
      <c r="AR458" s="361">
        <f t="shared" si="79"/>
        <v>0</v>
      </c>
    </row>
    <row r="459" spans="22:44" x14ac:dyDescent="0.25">
      <c r="V459" s="362"/>
      <c r="W459" s="128"/>
      <c r="X459" s="363"/>
      <c r="Y459" s="364"/>
      <c r="Z459" s="358"/>
      <c r="AA459" s="359" t="str">
        <f t="shared" si="70"/>
        <v/>
      </c>
      <c r="AB459" s="360" t="s">
        <v>506</v>
      </c>
      <c r="AC459" s="360">
        <f t="shared" si="71"/>
        <v>0</v>
      </c>
      <c r="AD459" s="360">
        <f t="shared" si="72"/>
        <v>0</v>
      </c>
      <c r="AE459" s="360">
        <f t="shared" si="73"/>
        <v>0</v>
      </c>
      <c r="AF459" s="361">
        <f t="shared" si="74"/>
        <v>0</v>
      </c>
      <c r="AG459" s="133"/>
      <c r="AH459" s="362"/>
      <c r="AI459" s="128"/>
      <c r="AJ459" s="363"/>
      <c r="AK459" s="364"/>
      <c r="AL459" s="358"/>
      <c r="AM459" s="359" t="str">
        <f t="shared" si="75"/>
        <v/>
      </c>
      <c r="AN459" s="360" t="s">
        <v>506</v>
      </c>
      <c r="AO459" s="360">
        <f t="shared" si="76"/>
        <v>0</v>
      </c>
      <c r="AP459" s="360">
        <f t="shared" si="77"/>
        <v>0</v>
      </c>
      <c r="AQ459" s="360">
        <f t="shared" si="78"/>
        <v>0</v>
      </c>
      <c r="AR459" s="361">
        <f t="shared" si="79"/>
        <v>0</v>
      </c>
    </row>
    <row r="460" spans="22:44" x14ac:dyDescent="0.25">
      <c r="V460" s="362"/>
      <c r="W460" s="128"/>
      <c r="X460" s="363"/>
      <c r="Y460" s="364"/>
      <c r="Z460" s="358"/>
      <c r="AA460" s="359" t="str">
        <f t="shared" si="70"/>
        <v/>
      </c>
      <c r="AB460" s="360" t="s">
        <v>506</v>
      </c>
      <c r="AC460" s="360">
        <f t="shared" si="71"/>
        <v>0</v>
      </c>
      <c r="AD460" s="360">
        <f t="shared" si="72"/>
        <v>0</v>
      </c>
      <c r="AE460" s="360">
        <f t="shared" si="73"/>
        <v>0</v>
      </c>
      <c r="AF460" s="361">
        <f t="shared" si="74"/>
        <v>0</v>
      </c>
      <c r="AG460" s="133"/>
      <c r="AH460" s="362"/>
      <c r="AI460" s="128"/>
      <c r="AJ460" s="363"/>
      <c r="AK460" s="364"/>
      <c r="AL460" s="358"/>
      <c r="AM460" s="359" t="str">
        <f t="shared" si="75"/>
        <v/>
      </c>
      <c r="AN460" s="360" t="s">
        <v>506</v>
      </c>
      <c r="AO460" s="360">
        <f t="shared" si="76"/>
        <v>0</v>
      </c>
      <c r="AP460" s="360">
        <f t="shared" si="77"/>
        <v>0</v>
      </c>
      <c r="AQ460" s="360">
        <f t="shared" si="78"/>
        <v>0</v>
      </c>
      <c r="AR460" s="361">
        <f t="shared" si="79"/>
        <v>0</v>
      </c>
    </row>
    <row r="461" spans="22:44" x14ac:dyDescent="0.25">
      <c r="V461" s="362"/>
      <c r="W461" s="128"/>
      <c r="X461" s="363"/>
      <c r="Y461" s="364"/>
      <c r="Z461" s="358"/>
      <c r="AA461" s="359" t="str">
        <f t="shared" si="70"/>
        <v/>
      </c>
      <c r="AB461" s="360" t="s">
        <v>506</v>
      </c>
      <c r="AC461" s="360">
        <f t="shared" si="71"/>
        <v>0</v>
      </c>
      <c r="AD461" s="360">
        <f t="shared" si="72"/>
        <v>0</v>
      </c>
      <c r="AE461" s="360">
        <f t="shared" si="73"/>
        <v>0</v>
      </c>
      <c r="AF461" s="361">
        <f t="shared" si="74"/>
        <v>0</v>
      </c>
      <c r="AG461" s="133"/>
      <c r="AH461" s="362"/>
      <c r="AI461" s="128"/>
      <c r="AJ461" s="363"/>
      <c r="AK461" s="364"/>
      <c r="AL461" s="358"/>
      <c r="AM461" s="359" t="str">
        <f t="shared" si="75"/>
        <v/>
      </c>
      <c r="AN461" s="360" t="s">
        <v>506</v>
      </c>
      <c r="AO461" s="360">
        <f t="shared" si="76"/>
        <v>0</v>
      </c>
      <c r="AP461" s="360">
        <f t="shared" si="77"/>
        <v>0</v>
      </c>
      <c r="AQ461" s="360">
        <f t="shared" si="78"/>
        <v>0</v>
      </c>
      <c r="AR461" s="361">
        <f t="shared" si="79"/>
        <v>0</v>
      </c>
    </row>
    <row r="462" spans="22:44" x14ac:dyDescent="0.25">
      <c r="V462" s="362"/>
      <c r="W462" s="128"/>
      <c r="X462" s="363"/>
      <c r="Y462" s="364"/>
      <c r="Z462" s="358"/>
      <c r="AA462" s="359" t="str">
        <f t="shared" si="70"/>
        <v/>
      </c>
      <c r="AB462" s="360" t="s">
        <v>506</v>
      </c>
      <c r="AC462" s="360">
        <f t="shared" si="71"/>
        <v>0</v>
      </c>
      <c r="AD462" s="360">
        <f t="shared" si="72"/>
        <v>0</v>
      </c>
      <c r="AE462" s="360">
        <f t="shared" si="73"/>
        <v>0</v>
      </c>
      <c r="AF462" s="361">
        <f t="shared" si="74"/>
        <v>0</v>
      </c>
      <c r="AG462" s="133"/>
      <c r="AH462" s="362"/>
      <c r="AI462" s="128"/>
      <c r="AJ462" s="363"/>
      <c r="AK462" s="364"/>
      <c r="AL462" s="358"/>
      <c r="AM462" s="359" t="str">
        <f t="shared" si="75"/>
        <v/>
      </c>
      <c r="AN462" s="360" t="s">
        <v>506</v>
      </c>
      <c r="AO462" s="360">
        <f t="shared" si="76"/>
        <v>0</v>
      </c>
      <c r="AP462" s="360">
        <f t="shared" si="77"/>
        <v>0</v>
      </c>
      <c r="AQ462" s="360">
        <f t="shared" si="78"/>
        <v>0</v>
      </c>
      <c r="AR462" s="361">
        <f t="shared" si="79"/>
        <v>0</v>
      </c>
    </row>
    <row r="463" spans="22:44" x14ac:dyDescent="0.25">
      <c r="V463" s="362"/>
      <c r="W463" s="128"/>
      <c r="X463" s="363"/>
      <c r="Y463" s="364"/>
      <c r="Z463" s="358"/>
      <c r="AA463" s="359" t="str">
        <f t="shared" si="70"/>
        <v/>
      </c>
      <c r="AB463" s="360" t="s">
        <v>506</v>
      </c>
      <c r="AC463" s="360">
        <f t="shared" si="71"/>
        <v>0</v>
      </c>
      <c r="AD463" s="360">
        <f t="shared" si="72"/>
        <v>0</v>
      </c>
      <c r="AE463" s="360">
        <f t="shared" si="73"/>
        <v>0</v>
      </c>
      <c r="AF463" s="361">
        <f t="shared" si="74"/>
        <v>0</v>
      </c>
      <c r="AG463" s="133"/>
      <c r="AH463" s="362"/>
      <c r="AI463" s="128"/>
      <c r="AJ463" s="363"/>
      <c r="AK463" s="364"/>
      <c r="AL463" s="358"/>
      <c r="AM463" s="359" t="str">
        <f t="shared" si="75"/>
        <v/>
      </c>
      <c r="AN463" s="360" t="s">
        <v>506</v>
      </c>
      <c r="AO463" s="360">
        <f t="shared" si="76"/>
        <v>0</v>
      </c>
      <c r="AP463" s="360">
        <f t="shared" si="77"/>
        <v>0</v>
      </c>
      <c r="AQ463" s="360">
        <f t="shared" si="78"/>
        <v>0</v>
      </c>
      <c r="AR463" s="361">
        <f t="shared" si="79"/>
        <v>0</v>
      </c>
    </row>
    <row r="464" spans="22:44" x14ac:dyDescent="0.25">
      <c r="V464" s="362"/>
      <c r="W464" s="128"/>
      <c r="X464" s="363"/>
      <c r="Y464" s="364"/>
      <c r="Z464" s="358"/>
      <c r="AA464" s="359" t="str">
        <f t="shared" si="70"/>
        <v/>
      </c>
      <c r="AB464" s="360" t="s">
        <v>506</v>
      </c>
      <c r="AC464" s="360">
        <f t="shared" si="71"/>
        <v>0</v>
      </c>
      <c r="AD464" s="360">
        <f t="shared" si="72"/>
        <v>0</v>
      </c>
      <c r="AE464" s="360">
        <f t="shared" si="73"/>
        <v>0</v>
      </c>
      <c r="AF464" s="361">
        <f t="shared" si="74"/>
        <v>0</v>
      </c>
      <c r="AG464" s="133"/>
      <c r="AH464" s="362"/>
      <c r="AI464" s="128"/>
      <c r="AJ464" s="363"/>
      <c r="AK464" s="364"/>
      <c r="AL464" s="358"/>
      <c r="AM464" s="359" t="str">
        <f t="shared" si="75"/>
        <v/>
      </c>
      <c r="AN464" s="360" t="s">
        <v>506</v>
      </c>
      <c r="AO464" s="360">
        <f t="shared" si="76"/>
        <v>0</v>
      </c>
      <c r="AP464" s="360">
        <f t="shared" si="77"/>
        <v>0</v>
      </c>
      <c r="AQ464" s="360">
        <f t="shared" si="78"/>
        <v>0</v>
      </c>
      <c r="AR464" s="361">
        <f t="shared" si="79"/>
        <v>0</v>
      </c>
    </row>
    <row r="465" spans="22:44" x14ac:dyDescent="0.25">
      <c r="V465" s="362"/>
      <c r="W465" s="128"/>
      <c r="X465" s="363"/>
      <c r="Y465" s="364"/>
      <c r="Z465" s="358"/>
      <c r="AA465" s="359" t="str">
        <f t="shared" si="70"/>
        <v/>
      </c>
      <c r="AB465" s="360" t="s">
        <v>506</v>
      </c>
      <c r="AC465" s="360">
        <f t="shared" si="71"/>
        <v>0</v>
      </c>
      <c r="AD465" s="360">
        <f t="shared" si="72"/>
        <v>0</v>
      </c>
      <c r="AE465" s="360">
        <f t="shared" si="73"/>
        <v>0</v>
      </c>
      <c r="AF465" s="361">
        <f t="shared" si="74"/>
        <v>0</v>
      </c>
      <c r="AG465" s="133"/>
      <c r="AH465" s="362"/>
      <c r="AI465" s="128"/>
      <c r="AJ465" s="363"/>
      <c r="AK465" s="364"/>
      <c r="AL465" s="358"/>
      <c r="AM465" s="359" t="str">
        <f t="shared" si="75"/>
        <v/>
      </c>
      <c r="AN465" s="360" t="s">
        <v>506</v>
      </c>
      <c r="AO465" s="360">
        <f t="shared" si="76"/>
        <v>0</v>
      </c>
      <c r="AP465" s="360">
        <f t="shared" si="77"/>
        <v>0</v>
      </c>
      <c r="AQ465" s="360">
        <f t="shared" si="78"/>
        <v>0</v>
      </c>
      <c r="AR465" s="361">
        <f t="shared" si="79"/>
        <v>0</v>
      </c>
    </row>
    <row r="466" spans="22:44" x14ac:dyDescent="0.25">
      <c r="V466" s="362"/>
      <c r="W466" s="128"/>
      <c r="X466" s="363"/>
      <c r="Y466" s="364"/>
      <c r="Z466" s="358"/>
      <c r="AA466" s="359" t="str">
        <f t="shared" si="70"/>
        <v/>
      </c>
      <c r="AB466" s="360" t="s">
        <v>506</v>
      </c>
      <c r="AC466" s="360">
        <f t="shared" si="71"/>
        <v>0</v>
      </c>
      <c r="AD466" s="360">
        <f t="shared" si="72"/>
        <v>0</v>
      </c>
      <c r="AE466" s="360">
        <f t="shared" si="73"/>
        <v>0</v>
      </c>
      <c r="AF466" s="361">
        <f t="shared" si="74"/>
        <v>0</v>
      </c>
      <c r="AG466" s="133"/>
      <c r="AH466" s="362"/>
      <c r="AI466" s="128"/>
      <c r="AJ466" s="363"/>
      <c r="AK466" s="364"/>
      <c r="AL466" s="358"/>
      <c r="AM466" s="359" t="str">
        <f t="shared" si="75"/>
        <v/>
      </c>
      <c r="AN466" s="360" t="s">
        <v>506</v>
      </c>
      <c r="AO466" s="360">
        <f t="shared" si="76"/>
        <v>0</v>
      </c>
      <c r="AP466" s="360">
        <f t="shared" si="77"/>
        <v>0</v>
      </c>
      <c r="AQ466" s="360">
        <f t="shared" si="78"/>
        <v>0</v>
      </c>
      <c r="AR466" s="361">
        <f t="shared" si="79"/>
        <v>0</v>
      </c>
    </row>
    <row r="467" spans="22:44" x14ac:dyDescent="0.25">
      <c r="V467" s="362"/>
      <c r="W467" s="128"/>
      <c r="X467" s="363"/>
      <c r="Y467" s="364"/>
      <c r="Z467" s="358"/>
      <c r="AA467" s="359" t="str">
        <f t="shared" si="70"/>
        <v/>
      </c>
      <c r="AB467" s="360" t="s">
        <v>506</v>
      </c>
      <c r="AC467" s="360">
        <f t="shared" si="71"/>
        <v>0</v>
      </c>
      <c r="AD467" s="360">
        <f t="shared" si="72"/>
        <v>0</v>
      </c>
      <c r="AE467" s="360">
        <f t="shared" si="73"/>
        <v>0</v>
      </c>
      <c r="AF467" s="361">
        <f t="shared" si="74"/>
        <v>0</v>
      </c>
      <c r="AG467" s="133"/>
      <c r="AH467" s="362"/>
      <c r="AI467" s="128"/>
      <c r="AJ467" s="363"/>
      <c r="AK467" s="364"/>
      <c r="AL467" s="358"/>
      <c r="AM467" s="359" t="str">
        <f t="shared" si="75"/>
        <v/>
      </c>
      <c r="AN467" s="360" t="s">
        <v>506</v>
      </c>
      <c r="AO467" s="360">
        <f t="shared" si="76"/>
        <v>0</v>
      </c>
      <c r="AP467" s="360">
        <f t="shared" si="77"/>
        <v>0</v>
      </c>
      <c r="AQ467" s="360">
        <f t="shared" si="78"/>
        <v>0</v>
      </c>
      <c r="AR467" s="361">
        <f t="shared" si="79"/>
        <v>0</v>
      </c>
    </row>
    <row r="468" spans="22:44" x14ac:dyDescent="0.25">
      <c r="V468" s="362"/>
      <c r="W468" s="128"/>
      <c r="X468" s="363"/>
      <c r="Y468" s="364"/>
      <c r="Z468" s="358"/>
      <c r="AA468" s="359" t="str">
        <f t="shared" si="70"/>
        <v/>
      </c>
      <c r="AB468" s="360" t="s">
        <v>506</v>
      </c>
      <c r="AC468" s="360">
        <f t="shared" si="71"/>
        <v>0</v>
      </c>
      <c r="AD468" s="360">
        <f t="shared" si="72"/>
        <v>0</v>
      </c>
      <c r="AE468" s="360">
        <f t="shared" si="73"/>
        <v>0</v>
      </c>
      <c r="AF468" s="361">
        <f t="shared" si="74"/>
        <v>0</v>
      </c>
      <c r="AG468" s="133"/>
      <c r="AH468" s="362"/>
      <c r="AI468" s="128"/>
      <c r="AJ468" s="363"/>
      <c r="AK468" s="364"/>
      <c r="AL468" s="358"/>
      <c r="AM468" s="359" t="str">
        <f t="shared" si="75"/>
        <v/>
      </c>
      <c r="AN468" s="360" t="s">
        <v>506</v>
      </c>
      <c r="AO468" s="360">
        <f t="shared" si="76"/>
        <v>0</v>
      </c>
      <c r="AP468" s="360">
        <f t="shared" si="77"/>
        <v>0</v>
      </c>
      <c r="AQ468" s="360">
        <f t="shared" si="78"/>
        <v>0</v>
      </c>
      <c r="AR468" s="361">
        <f t="shared" si="79"/>
        <v>0</v>
      </c>
    </row>
    <row r="469" spans="22:44" x14ac:dyDescent="0.25">
      <c r="V469" s="362"/>
      <c r="W469" s="128"/>
      <c r="X469" s="363"/>
      <c r="Y469" s="364"/>
      <c r="Z469" s="358"/>
      <c r="AA469" s="359" t="str">
        <f t="shared" si="70"/>
        <v/>
      </c>
      <c r="AB469" s="360" t="s">
        <v>506</v>
      </c>
      <c r="AC469" s="360">
        <f t="shared" si="71"/>
        <v>0</v>
      </c>
      <c r="AD469" s="360">
        <f t="shared" si="72"/>
        <v>0</v>
      </c>
      <c r="AE469" s="360">
        <f t="shared" si="73"/>
        <v>0</v>
      </c>
      <c r="AF469" s="361">
        <f t="shared" si="74"/>
        <v>0</v>
      </c>
      <c r="AG469" s="133"/>
      <c r="AH469" s="362"/>
      <c r="AI469" s="128"/>
      <c r="AJ469" s="363"/>
      <c r="AK469" s="364"/>
      <c r="AL469" s="358"/>
      <c r="AM469" s="359" t="str">
        <f t="shared" si="75"/>
        <v/>
      </c>
      <c r="AN469" s="360" t="s">
        <v>506</v>
      </c>
      <c r="AO469" s="360">
        <f t="shared" si="76"/>
        <v>0</v>
      </c>
      <c r="AP469" s="360">
        <f t="shared" si="77"/>
        <v>0</v>
      </c>
      <c r="AQ469" s="360">
        <f t="shared" si="78"/>
        <v>0</v>
      </c>
      <c r="AR469" s="361">
        <f t="shared" si="79"/>
        <v>0</v>
      </c>
    </row>
    <row r="470" spans="22:44" x14ac:dyDescent="0.25">
      <c r="V470" s="362"/>
      <c r="W470" s="128"/>
      <c r="X470" s="363"/>
      <c r="Y470" s="364"/>
      <c r="Z470" s="358"/>
      <c r="AA470" s="359" t="str">
        <f t="shared" si="70"/>
        <v/>
      </c>
      <c r="AB470" s="360" t="s">
        <v>506</v>
      </c>
      <c r="AC470" s="360">
        <f t="shared" si="71"/>
        <v>0</v>
      </c>
      <c r="AD470" s="360">
        <f t="shared" si="72"/>
        <v>0</v>
      </c>
      <c r="AE470" s="360">
        <f t="shared" si="73"/>
        <v>0</v>
      </c>
      <c r="AF470" s="361">
        <f t="shared" si="74"/>
        <v>0</v>
      </c>
      <c r="AG470" s="133"/>
      <c r="AH470" s="362"/>
      <c r="AI470" s="128"/>
      <c r="AJ470" s="363"/>
      <c r="AK470" s="364"/>
      <c r="AL470" s="358"/>
      <c r="AM470" s="359" t="str">
        <f t="shared" si="75"/>
        <v/>
      </c>
      <c r="AN470" s="360" t="s">
        <v>506</v>
      </c>
      <c r="AO470" s="360">
        <f t="shared" si="76"/>
        <v>0</v>
      </c>
      <c r="AP470" s="360">
        <f t="shared" si="77"/>
        <v>0</v>
      </c>
      <c r="AQ470" s="360">
        <f t="shared" si="78"/>
        <v>0</v>
      </c>
      <c r="AR470" s="361">
        <f t="shared" si="79"/>
        <v>0</v>
      </c>
    </row>
    <row r="471" spans="22:44" x14ac:dyDescent="0.25">
      <c r="V471" s="362"/>
      <c r="W471" s="128"/>
      <c r="X471" s="363"/>
      <c r="Y471" s="364"/>
      <c r="Z471" s="358"/>
      <c r="AA471" s="359" t="str">
        <f t="shared" si="70"/>
        <v/>
      </c>
      <c r="AB471" s="360" t="s">
        <v>506</v>
      </c>
      <c r="AC471" s="360">
        <f t="shared" si="71"/>
        <v>0</v>
      </c>
      <c r="AD471" s="360">
        <f t="shared" si="72"/>
        <v>0</v>
      </c>
      <c r="AE471" s="360">
        <f t="shared" si="73"/>
        <v>0</v>
      </c>
      <c r="AF471" s="361">
        <f t="shared" si="74"/>
        <v>0</v>
      </c>
      <c r="AG471" s="133"/>
      <c r="AH471" s="362"/>
      <c r="AI471" s="128"/>
      <c r="AJ471" s="363"/>
      <c r="AK471" s="364"/>
      <c r="AL471" s="358"/>
      <c r="AM471" s="359" t="str">
        <f t="shared" si="75"/>
        <v/>
      </c>
      <c r="AN471" s="360" t="s">
        <v>506</v>
      </c>
      <c r="AO471" s="360">
        <f t="shared" si="76"/>
        <v>0</v>
      </c>
      <c r="AP471" s="360">
        <f t="shared" si="77"/>
        <v>0</v>
      </c>
      <c r="AQ471" s="360">
        <f t="shared" si="78"/>
        <v>0</v>
      </c>
      <c r="AR471" s="361">
        <f t="shared" si="79"/>
        <v>0</v>
      </c>
    </row>
    <row r="472" spans="22:44" x14ac:dyDescent="0.25">
      <c r="V472" s="362"/>
      <c r="W472" s="128"/>
      <c r="X472" s="363"/>
      <c r="Y472" s="364"/>
      <c r="Z472" s="358"/>
      <c r="AA472" s="359" t="str">
        <f t="shared" si="70"/>
        <v/>
      </c>
      <c r="AB472" s="360" t="s">
        <v>506</v>
      </c>
      <c r="AC472" s="360">
        <f t="shared" si="71"/>
        <v>0</v>
      </c>
      <c r="AD472" s="360">
        <f t="shared" si="72"/>
        <v>0</v>
      </c>
      <c r="AE472" s="360">
        <f t="shared" si="73"/>
        <v>0</v>
      </c>
      <c r="AF472" s="361">
        <f t="shared" si="74"/>
        <v>0</v>
      </c>
      <c r="AG472" s="133"/>
      <c r="AH472" s="362"/>
      <c r="AI472" s="128"/>
      <c r="AJ472" s="363"/>
      <c r="AK472" s="364"/>
      <c r="AL472" s="358"/>
      <c r="AM472" s="359" t="str">
        <f t="shared" si="75"/>
        <v/>
      </c>
      <c r="AN472" s="360" t="s">
        <v>506</v>
      </c>
      <c r="AO472" s="360">
        <f t="shared" si="76"/>
        <v>0</v>
      </c>
      <c r="AP472" s="360">
        <f t="shared" si="77"/>
        <v>0</v>
      </c>
      <c r="AQ472" s="360">
        <f t="shared" si="78"/>
        <v>0</v>
      </c>
      <c r="AR472" s="361">
        <f t="shared" si="79"/>
        <v>0</v>
      </c>
    </row>
    <row r="473" spans="22:44" x14ac:dyDescent="0.25">
      <c r="V473" s="362"/>
      <c r="W473" s="128"/>
      <c r="X473" s="363"/>
      <c r="Y473" s="364"/>
      <c r="Z473" s="358"/>
      <c r="AA473" s="359" t="str">
        <f t="shared" si="70"/>
        <v/>
      </c>
      <c r="AB473" s="360" t="s">
        <v>506</v>
      </c>
      <c r="AC473" s="360">
        <f t="shared" si="71"/>
        <v>0</v>
      </c>
      <c r="AD473" s="360">
        <f t="shared" si="72"/>
        <v>0</v>
      </c>
      <c r="AE473" s="360">
        <f t="shared" si="73"/>
        <v>0</v>
      </c>
      <c r="AF473" s="361">
        <f t="shared" si="74"/>
        <v>0</v>
      </c>
      <c r="AG473" s="133"/>
      <c r="AH473" s="362"/>
      <c r="AI473" s="128"/>
      <c r="AJ473" s="363"/>
      <c r="AK473" s="364"/>
      <c r="AL473" s="358"/>
      <c r="AM473" s="359" t="str">
        <f t="shared" si="75"/>
        <v/>
      </c>
      <c r="AN473" s="360" t="s">
        <v>506</v>
      </c>
      <c r="AO473" s="360">
        <f t="shared" si="76"/>
        <v>0</v>
      </c>
      <c r="AP473" s="360">
        <f t="shared" si="77"/>
        <v>0</v>
      </c>
      <c r="AQ473" s="360">
        <f t="shared" si="78"/>
        <v>0</v>
      </c>
      <c r="AR473" s="361">
        <f t="shared" si="79"/>
        <v>0</v>
      </c>
    </row>
    <row r="474" spans="22:44" x14ac:dyDescent="0.25">
      <c r="V474" s="362"/>
      <c r="W474" s="128"/>
      <c r="X474" s="363"/>
      <c r="Y474" s="364"/>
      <c r="Z474" s="358"/>
      <c r="AA474" s="359" t="str">
        <f t="shared" si="70"/>
        <v/>
      </c>
      <c r="AB474" s="360" t="s">
        <v>506</v>
      </c>
      <c r="AC474" s="360">
        <f t="shared" si="71"/>
        <v>0</v>
      </c>
      <c r="AD474" s="360">
        <f t="shared" si="72"/>
        <v>0</v>
      </c>
      <c r="AE474" s="360">
        <f t="shared" si="73"/>
        <v>0</v>
      </c>
      <c r="AF474" s="361">
        <f t="shared" si="74"/>
        <v>0</v>
      </c>
      <c r="AG474" s="133"/>
      <c r="AH474" s="362"/>
      <c r="AI474" s="128"/>
      <c r="AJ474" s="363"/>
      <c r="AK474" s="364"/>
      <c r="AL474" s="358"/>
      <c r="AM474" s="359" t="str">
        <f t="shared" si="75"/>
        <v/>
      </c>
      <c r="AN474" s="360" t="s">
        <v>506</v>
      </c>
      <c r="AO474" s="360">
        <f t="shared" si="76"/>
        <v>0</v>
      </c>
      <c r="AP474" s="360">
        <f t="shared" si="77"/>
        <v>0</v>
      </c>
      <c r="AQ474" s="360">
        <f t="shared" si="78"/>
        <v>0</v>
      </c>
      <c r="AR474" s="361">
        <f t="shared" si="79"/>
        <v>0</v>
      </c>
    </row>
    <row r="475" spans="22:44" x14ac:dyDescent="0.25">
      <c r="V475" s="362"/>
      <c r="W475" s="128"/>
      <c r="X475" s="363"/>
      <c r="Y475" s="364"/>
      <c r="Z475" s="358"/>
      <c r="AA475" s="359" t="str">
        <f t="shared" si="70"/>
        <v/>
      </c>
      <c r="AB475" s="360" t="s">
        <v>506</v>
      </c>
      <c r="AC475" s="360">
        <f t="shared" si="71"/>
        <v>0</v>
      </c>
      <c r="AD475" s="360">
        <f t="shared" si="72"/>
        <v>0</v>
      </c>
      <c r="AE475" s="360">
        <f t="shared" si="73"/>
        <v>0</v>
      </c>
      <c r="AF475" s="361">
        <f t="shared" si="74"/>
        <v>0</v>
      </c>
      <c r="AG475" s="133"/>
      <c r="AH475" s="362"/>
      <c r="AI475" s="128"/>
      <c r="AJ475" s="363"/>
      <c r="AK475" s="364"/>
      <c r="AL475" s="358"/>
      <c r="AM475" s="359" t="str">
        <f t="shared" si="75"/>
        <v/>
      </c>
      <c r="AN475" s="360" t="s">
        <v>506</v>
      </c>
      <c r="AO475" s="360">
        <f t="shared" si="76"/>
        <v>0</v>
      </c>
      <c r="AP475" s="360">
        <f t="shared" si="77"/>
        <v>0</v>
      </c>
      <c r="AQ475" s="360">
        <f t="shared" si="78"/>
        <v>0</v>
      </c>
      <c r="AR475" s="361">
        <f t="shared" si="79"/>
        <v>0</v>
      </c>
    </row>
    <row r="476" spans="22:44" x14ac:dyDescent="0.25">
      <c r="V476" s="362"/>
      <c r="W476" s="128"/>
      <c r="X476" s="363"/>
      <c r="Y476" s="364"/>
      <c r="Z476" s="358"/>
      <c r="AA476" s="359" t="str">
        <f t="shared" si="70"/>
        <v/>
      </c>
      <c r="AB476" s="360" t="s">
        <v>506</v>
      </c>
      <c r="AC476" s="360">
        <f t="shared" si="71"/>
        <v>0</v>
      </c>
      <c r="AD476" s="360">
        <f t="shared" si="72"/>
        <v>0</v>
      </c>
      <c r="AE476" s="360">
        <f t="shared" si="73"/>
        <v>0</v>
      </c>
      <c r="AF476" s="361">
        <f t="shared" si="74"/>
        <v>0</v>
      </c>
      <c r="AG476" s="133"/>
      <c r="AH476" s="362"/>
      <c r="AI476" s="128"/>
      <c r="AJ476" s="363"/>
      <c r="AK476" s="364"/>
      <c r="AL476" s="358"/>
      <c r="AM476" s="359" t="str">
        <f t="shared" si="75"/>
        <v/>
      </c>
      <c r="AN476" s="360" t="s">
        <v>506</v>
      </c>
      <c r="AO476" s="360">
        <f t="shared" si="76"/>
        <v>0</v>
      </c>
      <c r="AP476" s="360">
        <f t="shared" si="77"/>
        <v>0</v>
      </c>
      <c r="AQ476" s="360">
        <f t="shared" si="78"/>
        <v>0</v>
      </c>
      <c r="AR476" s="361">
        <f t="shared" si="79"/>
        <v>0</v>
      </c>
    </row>
    <row r="477" spans="22:44" x14ac:dyDescent="0.25">
      <c r="V477" s="362"/>
      <c r="W477" s="128"/>
      <c r="X477" s="363"/>
      <c r="Y477" s="364"/>
      <c r="Z477" s="358"/>
      <c r="AA477" s="359" t="str">
        <f t="shared" si="70"/>
        <v/>
      </c>
      <c r="AB477" s="360" t="s">
        <v>506</v>
      </c>
      <c r="AC477" s="360">
        <f t="shared" si="71"/>
        <v>0</v>
      </c>
      <c r="AD477" s="360">
        <f t="shared" si="72"/>
        <v>0</v>
      </c>
      <c r="AE477" s="360">
        <f t="shared" si="73"/>
        <v>0</v>
      </c>
      <c r="AF477" s="361">
        <f t="shared" si="74"/>
        <v>0</v>
      </c>
      <c r="AG477" s="133"/>
      <c r="AH477" s="362"/>
      <c r="AI477" s="128"/>
      <c r="AJ477" s="363"/>
      <c r="AK477" s="364"/>
      <c r="AL477" s="358"/>
      <c r="AM477" s="359" t="str">
        <f t="shared" si="75"/>
        <v/>
      </c>
      <c r="AN477" s="360" t="s">
        <v>506</v>
      </c>
      <c r="AO477" s="360">
        <f t="shared" si="76"/>
        <v>0</v>
      </c>
      <c r="AP477" s="360">
        <f t="shared" si="77"/>
        <v>0</v>
      </c>
      <c r="AQ477" s="360">
        <f t="shared" si="78"/>
        <v>0</v>
      </c>
      <c r="AR477" s="361">
        <f t="shared" si="79"/>
        <v>0</v>
      </c>
    </row>
    <row r="478" spans="22:44" x14ac:dyDescent="0.25">
      <c r="V478" s="362"/>
      <c r="W478" s="128"/>
      <c r="X478" s="363"/>
      <c r="Y478" s="364"/>
      <c r="Z478" s="358"/>
      <c r="AA478" s="359" t="str">
        <f t="shared" si="70"/>
        <v/>
      </c>
      <c r="AB478" s="360" t="s">
        <v>506</v>
      </c>
      <c r="AC478" s="360">
        <f t="shared" si="71"/>
        <v>0</v>
      </c>
      <c r="AD478" s="360">
        <f t="shared" si="72"/>
        <v>0</v>
      </c>
      <c r="AE478" s="360">
        <f t="shared" si="73"/>
        <v>0</v>
      </c>
      <c r="AF478" s="361">
        <f t="shared" si="74"/>
        <v>0</v>
      </c>
      <c r="AG478" s="133"/>
      <c r="AH478" s="362"/>
      <c r="AI478" s="128"/>
      <c r="AJ478" s="363"/>
      <c r="AK478" s="364"/>
      <c r="AL478" s="358"/>
      <c r="AM478" s="359" t="str">
        <f t="shared" si="75"/>
        <v/>
      </c>
      <c r="AN478" s="360" t="s">
        <v>506</v>
      </c>
      <c r="AO478" s="360">
        <f t="shared" si="76"/>
        <v>0</v>
      </c>
      <c r="AP478" s="360">
        <f t="shared" si="77"/>
        <v>0</v>
      </c>
      <c r="AQ478" s="360">
        <f t="shared" si="78"/>
        <v>0</v>
      </c>
      <c r="AR478" s="361">
        <f t="shared" si="79"/>
        <v>0</v>
      </c>
    </row>
    <row r="479" spans="22:44" x14ac:dyDescent="0.25">
      <c r="V479" s="362"/>
      <c r="W479" s="128"/>
      <c r="X479" s="363"/>
      <c r="Y479" s="364"/>
      <c r="Z479" s="358"/>
      <c r="AA479" s="359" t="str">
        <f t="shared" si="70"/>
        <v/>
      </c>
      <c r="AB479" s="360" t="s">
        <v>506</v>
      </c>
      <c r="AC479" s="360">
        <f t="shared" si="71"/>
        <v>0</v>
      </c>
      <c r="AD479" s="360">
        <f t="shared" si="72"/>
        <v>0</v>
      </c>
      <c r="AE479" s="360">
        <f t="shared" si="73"/>
        <v>0</v>
      </c>
      <c r="AF479" s="361">
        <f t="shared" si="74"/>
        <v>0</v>
      </c>
      <c r="AG479" s="133"/>
      <c r="AH479" s="362"/>
      <c r="AI479" s="128"/>
      <c r="AJ479" s="363"/>
      <c r="AK479" s="364"/>
      <c r="AL479" s="358"/>
      <c r="AM479" s="359" t="str">
        <f t="shared" si="75"/>
        <v/>
      </c>
      <c r="AN479" s="360" t="s">
        <v>506</v>
      </c>
      <c r="AO479" s="360">
        <f t="shared" si="76"/>
        <v>0</v>
      </c>
      <c r="AP479" s="360">
        <f t="shared" si="77"/>
        <v>0</v>
      </c>
      <c r="AQ479" s="360">
        <f t="shared" si="78"/>
        <v>0</v>
      </c>
      <c r="AR479" s="361">
        <f t="shared" si="79"/>
        <v>0</v>
      </c>
    </row>
    <row r="480" spans="22:44" x14ac:dyDescent="0.25">
      <c r="V480" s="362"/>
      <c r="W480" s="128"/>
      <c r="X480" s="363"/>
      <c r="Y480" s="364"/>
      <c r="Z480" s="358"/>
      <c r="AA480" s="359" t="str">
        <f t="shared" si="70"/>
        <v/>
      </c>
      <c r="AB480" s="360" t="s">
        <v>506</v>
      </c>
      <c r="AC480" s="360">
        <f t="shared" si="71"/>
        <v>0</v>
      </c>
      <c r="AD480" s="360">
        <f t="shared" si="72"/>
        <v>0</v>
      </c>
      <c r="AE480" s="360">
        <f t="shared" si="73"/>
        <v>0</v>
      </c>
      <c r="AF480" s="361">
        <f t="shared" si="74"/>
        <v>0</v>
      </c>
      <c r="AG480" s="133"/>
      <c r="AH480" s="362"/>
      <c r="AI480" s="128"/>
      <c r="AJ480" s="363"/>
      <c r="AK480" s="364"/>
      <c r="AL480" s="358"/>
      <c r="AM480" s="359" t="str">
        <f t="shared" si="75"/>
        <v/>
      </c>
      <c r="AN480" s="360" t="s">
        <v>506</v>
      </c>
      <c r="AO480" s="360">
        <f t="shared" si="76"/>
        <v>0</v>
      </c>
      <c r="AP480" s="360">
        <f t="shared" si="77"/>
        <v>0</v>
      </c>
      <c r="AQ480" s="360">
        <f t="shared" si="78"/>
        <v>0</v>
      </c>
      <c r="AR480" s="361">
        <f t="shared" si="79"/>
        <v>0</v>
      </c>
    </row>
    <row r="481" spans="22:44" x14ac:dyDescent="0.25">
      <c r="V481" s="362"/>
      <c r="W481" s="128"/>
      <c r="X481" s="363"/>
      <c r="Y481" s="364"/>
      <c r="Z481" s="358"/>
      <c r="AA481" s="359" t="str">
        <f t="shared" si="70"/>
        <v/>
      </c>
      <c r="AB481" s="360" t="s">
        <v>506</v>
      </c>
      <c r="AC481" s="360">
        <f t="shared" si="71"/>
        <v>0</v>
      </c>
      <c r="AD481" s="360">
        <f t="shared" si="72"/>
        <v>0</v>
      </c>
      <c r="AE481" s="360">
        <f t="shared" si="73"/>
        <v>0</v>
      </c>
      <c r="AF481" s="361">
        <f t="shared" si="74"/>
        <v>0</v>
      </c>
      <c r="AG481" s="133"/>
      <c r="AH481" s="362"/>
      <c r="AI481" s="128"/>
      <c r="AJ481" s="363"/>
      <c r="AK481" s="364"/>
      <c r="AL481" s="358"/>
      <c r="AM481" s="359" t="str">
        <f t="shared" si="75"/>
        <v/>
      </c>
      <c r="AN481" s="360" t="s">
        <v>506</v>
      </c>
      <c r="AO481" s="360">
        <f t="shared" si="76"/>
        <v>0</v>
      </c>
      <c r="AP481" s="360">
        <f t="shared" si="77"/>
        <v>0</v>
      </c>
      <c r="AQ481" s="360">
        <f t="shared" si="78"/>
        <v>0</v>
      </c>
      <c r="AR481" s="361">
        <f t="shared" si="79"/>
        <v>0</v>
      </c>
    </row>
    <row r="482" spans="22:44" x14ac:dyDescent="0.25">
      <c r="V482" s="362"/>
      <c r="W482" s="128"/>
      <c r="X482" s="363"/>
      <c r="Y482" s="364"/>
      <c r="Z482" s="358"/>
      <c r="AA482" s="359" t="str">
        <f t="shared" si="70"/>
        <v/>
      </c>
      <c r="AB482" s="360" t="s">
        <v>506</v>
      </c>
      <c r="AC482" s="360">
        <f t="shared" si="71"/>
        <v>0</v>
      </c>
      <c r="AD482" s="360">
        <f t="shared" si="72"/>
        <v>0</v>
      </c>
      <c r="AE482" s="360">
        <f t="shared" si="73"/>
        <v>0</v>
      </c>
      <c r="AF482" s="361">
        <f t="shared" si="74"/>
        <v>0</v>
      </c>
      <c r="AG482" s="133"/>
      <c r="AH482" s="362"/>
      <c r="AI482" s="128"/>
      <c r="AJ482" s="363"/>
      <c r="AK482" s="364"/>
      <c r="AL482" s="358"/>
      <c r="AM482" s="359" t="str">
        <f t="shared" si="75"/>
        <v/>
      </c>
      <c r="AN482" s="360" t="s">
        <v>506</v>
      </c>
      <c r="AO482" s="360">
        <f t="shared" si="76"/>
        <v>0</v>
      </c>
      <c r="AP482" s="360">
        <f t="shared" si="77"/>
        <v>0</v>
      </c>
      <c r="AQ482" s="360">
        <f t="shared" si="78"/>
        <v>0</v>
      </c>
      <c r="AR482" s="361">
        <f t="shared" si="79"/>
        <v>0</v>
      </c>
    </row>
    <row r="483" spans="22:44" x14ac:dyDescent="0.25">
      <c r="V483" s="362"/>
      <c r="W483" s="128"/>
      <c r="X483" s="363"/>
      <c r="Y483" s="364"/>
      <c r="Z483" s="358"/>
      <c r="AA483" s="359" t="str">
        <f t="shared" si="70"/>
        <v/>
      </c>
      <c r="AB483" s="360" t="s">
        <v>506</v>
      </c>
      <c r="AC483" s="360">
        <f t="shared" si="71"/>
        <v>0</v>
      </c>
      <c r="AD483" s="360">
        <f t="shared" si="72"/>
        <v>0</v>
      </c>
      <c r="AE483" s="360">
        <f t="shared" si="73"/>
        <v>0</v>
      </c>
      <c r="AF483" s="361">
        <f t="shared" si="74"/>
        <v>0</v>
      </c>
      <c r="AG483" s="133"/>
      <c r="AH483" s="362"/>
      <c r="AI483" s="128"/>
      <c r="AJ483" s="363"/>
      <c r="AK483" s="364"/>
      <c r="AL483" s="358"/>
      <c r="AM483" s="359" t="str">
        <f t="shared" si="75"/>
        <v/>
      </c>
      <c r="AN483" s="360" t="s">
        <v>506</v>
      </c>
      <c r="AO483" s="360">
        <f t="shared" si="76"/>
        <v>0</v>
      </c>
      <c r="AP483" s="360">
        <f t="shared" si="77"/>
        <v>0</v>
      </c>
      <c r="AQ483" s="360">
        <f t="shared" si="78"/>
        <v>0</v>
      </c>
      <c r="AR483" s="361">
        <f t="shared" si="79"/>
        <v>0</v>
      </c>
    </row>
    <row r="484" spans="22:44" x14ac:dyDescent="0.25">
      <c r="V484" s="362"/>
      <c r="W484" s="128"/>
      <c r="X484" s="363"/>
      <c r="Y484" s="364"/>
      <c r="Z484" s="358"/>
      <c r="AA484" s="359" t="str">
        <f t="shared" si="70"/>
        <v/>
      </c>
      <c r="AB484" s="360" t="s">
        <v>506</v>
      </c>
      <c r="AC484" s="360">
        <f t="shared" si="71"/>
        <v>0</v>
      </c>
      <c r="AD484" s="360">
        <f t="shared" si="72"/>
        <v>0</v>
      </c>
      <c r="AE484" s="360">
        <f t="shared" si="73"/>
        <v>0</v>
      </c>
      <c r="AF484" s="361">
        <f t="shared" si="74"/>
        <v>0</v>
      </c>
      <c r="AG484" s="133"/>
      <c r="AH484" s="362"/>
      <c r="AI484" s="128"/>
      <c r="AJ484" s="363"/>
      <c r="AK484" s="364"/>
      <c r="AL484" s="358"/>
      <c r="AM484" s="359" t="str">
        <f t="shared" si="75"/>
        <v/>
      </c>
      <c r="AN484" s="360" t="s">
        <v>506</v>
      </c>
      <c r="AO484" s="360">
        <f t="shared" si="76"/>
        <v>0</v>
      </c>
      <c r="AP484" s="360">
        <f t="shared" si="77"/>
        <v>0</v>
      </c>
      <c r="AQ484" s="360">
        <f t="shared" si="78"/>
        <v>0</v>
      </c>
      <c r="AR484" s="361">
        <f t="shared" si="79"/>
        <v>0</v>
      </c>
    </row>
    <row r="485" spans="22:44" x14ac:dyDescent="0.25">
      <c r="V485" s="362"/>
      <c r="W485" s="128"/>
      <c r="X485" s="363"/>
      <c r="Y485" s="364"/>
      <c r="Z485" s="358"/>
      <c r="AA485" s="359" t="str">
        <f t="shared" si="70"/>
        <v/>
      </c>
      <c r="AB485" s="360" t="s">
        <v>506</v>
      </c>
      <c r="AC485" s="360">
        <f t="shared" si="71"/>
        <v>0</v>
      </c>
      <c r="AD485" s="360">
        <f t="shared" si="72"/>
        <v>0</v>
      </c>
      <c r="AE485" s="360">
        <f t="shared" si="73"/>
        <v>0</v>
      </c>
      <c r="AF485" s="361">
        <f t="shared" si="74"/>
        <v>0</v>
      </c>
      <c r="AG485" s="133"/>
      <c r="AH485" s="362"/>
      <c r="AI485" s="128"/>
      <c r="AJ485" s="363"/>
      <c r="AK485" s="364"/>
      <c r="AL485" s="358"/>
      <c r="AM485" s="359" t="str">
        <f t="shared" si="75"/>
        <v/>
      </c>
      <c r="AN485" s="360" t="s">
        <v>506</v>
      </c>
      <c r="AO485" s="360">
        <f t="shared" si="76"/>
        <v>0</v>
      </c>
      <c r="AP485" s="360">
        <f t="shared" si="77"/>
        <v>0</v>
      </c>
      <c r="AQ485" s="360">
        <f t="shared" si="78"/>
        <v>0</v>
      </c>
      <c r="AR485" s="361">
        <f t="shared" si="79"/>
        <v>0</v>
      </c>
    </row>
    <row r="486" spans="22:44" x14ac:dyDescent="0.25">
      <c r="V486" s="362"/>
      <c r="W486" s="128"/>
      <c r="X486" s="363"/>
      <c r="Y486" s="364"/>
      <c r="Z486" s="358"/>
      <c r="AA486" s="359" t="str">
        <f t="shared" si="70"/>
        <v/>
      </c>
      <c r="AB486" s="360" t="s">
        <v>506</v>
      </c>
      <c r="AC486" s="360">
        <f t="shared" si="71"/>
        <v>0</v>
      </c>
      <c r="AD486" s="360">
        <f t="shared" si="72"/>
        <v>0</v>
      </c>
      <c r="AE486" s="360">
        <f t="shared" si="73"/>
        <v>0</v>
      </c>
      <c r="AF486" s="361">
        <f t="shared" si="74"/>
        <v>0</v>
      </c>
      <c r="AG486" s="133"/>
      <c r="AH486" s="362"/>
      <c r="AI486" s="128"/>
      <c r="AJ486" s="363"/>
      <c r="AK486" s="364"/>
      <c r="AL486" s="358"/>
      <c r="AM486" s="359" t="str">
        <f t="shared" si="75"/>
        <v/>
      </c>
      <c r="AN486" s="360" t="s">
        <v>506</v>
      </c>
      <c r="AO486" s="360">
        <f t="shared" si="76"/>
        <v>0</v>
      </c>
      <c r="AP486" s="360">
        <f t="shared" si="77"/>
        <v>0</v>
      </c>
      <c r="AQ486" s="360">
        <f t="shared" si="78"/>
        <v>0</v>
      </c>
      <c r="AR486" s="361">
        <f t="shared" si="79"/>
        <v>0</v>
      </c>
    </row>
    <row r="487" spans="22:44" x14ac:dyDescent="0.25">
      <c r="V487" s="362"/>
      <c r="W487" s="128"/>
      <c r="X487" s="363"/>
      <c r="Y487" s="364"/>
      <c r="Z487" s="358"/>
      <c r="AA487" s="359" t="str">
        <f t="shared" si="70"/>
        <v/>
      </c>
      <c r="AB487" s="360" t="s">
        <v>506</v>
      </c>
      <c r="AC487" s="360">
        <f t="shared" si="71"/>
        <v>0</v>
      </c>
      <c r="AD487" s="360">
        <f t="shared" si="72"/>
        <v>0</v>
      </c>
      <c r="AE487" s="360">
        <f t="shared" si="73"/>
        <v>0</v>
      </c>
      <c r="AF487" s="361">
        <f t="shared" si="74"/>
        <v>0</v>
      </c>
      <c r="AG487" s="133"/>
      <c r="AH487" s="362"/>
      <c r="AI487" s="128"/>
      <c r="AJ487" s="363"/>
      <c r="AK487" s="364"/>
      <c r="AL487" s="358"/>
      <c r="AM487" s="359" t="str">
        <f t="shared" si="75"/>
        <v/>
      </c>
      <c r="AN487" s="360" t="s">
        <v>506</v>
      </c>
      <c r="AO487" s="360">
        <f t="shared" si="76"/>
        <v>0</v>
      </c>
      <c r="AP487" s="360">
        <f t="shared" si="77"/>
        <v>0</v>
      </c>
      <c r="AQ487" s="360">
        <f t="shared" si="78"/>
        <v>0</v>
      </c>
      <c r="AR487" s="361">
        <f t="shared" si="79"/>
        <v>0</v>
      </c>
    </row>
    <row r="488" spans="22:44" x14ac:dyDescent="0.25">
      <c r="V488" s="362"/>
      <c r="W488" s="128"/>
      <c r="X488" s="363"/>
      <c r="Y488" s="364"/>
      <c r="Z488" s="358"/>
      <c r="AA488" s="359" t="str">
        <f t="shared" si="70"/>
        <v/>
      </c>
      <c r="AB488" s="360" t="s">
        <v>506</v>
      </c>
      <c r="AC488" s="360">
        <f t="shared" si="71"/>
        <v>0</v>
      </c>
      <c r="AD488" s="360">
        <f t="shared" si="72"/>
        <v>0</v>
      </c>
      <c r="AE488" s="360">
        <f t="shared" si="73"/>
        <v>0</v>
      </c>
      <c r="AF488" s="361">
        <f t="shared" si="74"/>
        <v>0</v>
      </c>
      <c r="AG488" s="133"/>
      <c r="AH488" s="362"/>
      <c r="AI488" s="128"/>
      <c r="AJ488" s="363"/>
      <c r="AK488" s="364"/>
      <c r="AL488" s="358"/>
      <c r="AM488" s="359" t="str">
        <f t="shared" si="75"/>
        <v/>
      </c>
      <c r="AN488" s="360" t="s">
        <v>506</v>
      </c>
      <c r="AO488" s="360">
        <f t="shared" si="76"/>
        <v>0</v>
      </c>
      <c r="AP488" s="360">
        <f t="shared" si="77"/>
        <v>0</v>
      </c>
      <c r="AQ488" s="360">
        <f t="shared" si="78"/>
        <v>0</v>
      </c>
      <c r="AR488" s="361">
        <f t="shared" si="79"/>
        <v>0</v>
      </c>
    </row>
    <row r="489" spans="22:44" x14ac:dyDescent="0.25">
      <c r="V489" s="362"/>
      <c r="W489" s="128"/>
      <c r="X489" s="363"/>
      <c r="Y489" s="364"/>
      <c r="Z489" s="358"/>
      <c r="AA489" s="359" t="str">
        <f t="shared" si="70"/>
        <v/>
      </c>
      <c r="AB489" s="360" t="s">
        <v>506</v>
      </c>
      <c r="AC489" s="360">
        <f t="shared" si="71"/>
        <v>0</v>
      </c>
      <c r="AD489" s="360">
        <f t="shared" si="72"/>
        <v>0</v>
      </c>
      <c r="AE489" s="360">
        <f t="shared" si="73"/>
        <v>0</v>
      </c>
      <c r="AF489" s="361">
        <f t="shared" si="74"/>
        <v>0</v>
      </c>
      <c r="AG489" s="133"/>
      <c r="AH489" s="362"/>
      <c r="AI489" s="128"/>
      <c r="AJ489" s="363"/>
      <c r="AK489" s="364"/>
      <c r="AL489" s="358"/>
      <c r="AM489" s="359" t="str">
        <f t="shared" si="75"/>
        <v/>
      </c>
      <c r="AN489" s="360" t="s">
        <v>506</v>
      </c>
      <c r="AO489" s="360">
        <f t="shared" si="76"/>
        <v>0</v>
      </c>
      <c r="AP489" s="360">
        <f t="shared" si="77"/>
        <v>0</v>
      </c>
      <c r="AQ489" s="360">
        <f t="shared" si="78"/>
        <v>0</v>
      </c>
      <c r="AR489" s="361">
        <f t="shared" si="79"/>
        <v>0</v>
      </c>
    </row>
    <row r="490" spans="22:44" x14ac:dyDescent="0.25">
      <c r="V490" s="362"/>
      <c r="W490" s="128"/>
      <c r="X490" s="363"/>
      <c r="Y490" s="364"/>
      <c r="Z490" s="358"/>
      <c r="AA490" s="359" t="str">
        <f t="shared" si="70"/>
        <v/>
      </c>
      <c r="AB490" s="360" t="s">
        <v>506</v>
      </c>
      <c r="AC490" s="360">
        <f t="shared" si="71"/>
        <v>0</v>
      </c>
      <c r="AD490" s="360">
        <f t="shared" si="72"/>
        <v>0</v>
      </c>
      <c r="AE490" s="360">
        <f t="shared" si="73"/>
        <v>0</v>
      </c>
      <c r="AF490" s="361">
        <f t="shared" si="74"/>
        <v>0</v>
      </c>
      <c r="AG490" s="133"/>
      <c r="AH490" s="362"/>
      <c r="AI490" s="128"/>
      <c r="AJ490" s="363"/>
      <c r="AK490" s="364"/>
      <c r="AL490" s="358"/>
      <c r="AM490" s="359" t="str">
        <f t="shared" si="75"/>
        <v/>
      </c>
      <c r="AN490" s="360" t="s">
        <v>506</v>
      </c>
      <c r="AO490" s="360">
        <f t="shared" si="76"/>
        <v>0</v>
      </c>
      <c r="AP490" s="360">
        <f t="shared" si="77"/>
        <v>0</v>
      </c>
      <c r="AQ490" s="360">
        <f t="shared" si="78"/>
        <v>0</v>
      </c>
      <c r="AR490" s="361">
        <f t="shared" si="79"/>
        <v>0</v>
      </c>
    </row>
    <row r="491" spans="22:44" x14ac:dyDescent="0.25">
      <c r="V491" s="362"/>
      <c r="W491" s="128"/>
      <c r="X491" s="363"/>
      <c r="Y491" s="364"/>
      <c r="Z491" s="358"/>
      <c r="AA491" s="359" t="str">
        <f t="shared" si="70"/>
        <v/>
      </c>
      <c r="AB491" s="360" t="s">
        <v>506</v>
      </c>
      <c r="AC491" s="360">
        <f t="shared" si="71"/>
        <v>0</v>
      </c>
      <c r="AD491" s="360">
        <f t="shared" si="72"/>
        <v>0</v>
      </c>
      <c r="AE491" s="360">
        <f t="shared" si="73"/>
        <v>0</v>
      </c>
      <c r="AF491" s="361">
        <f t="shared" si="74"/>
        <v>0</v>
      </c>
      <c r="AG491" s="133"/>
      <c r="AH491" s="362"/>
      <c r="AI491" s="128"/>
      <c r="AJ491" s="363"/>
      <c r="AK491" s="364"/>
      <c r="AL491" s="358"/>
      <c r="AM491" s="359" t="str">
        <f t="shared" si="75"/>
        <v/>
      </c>
      <c r="AN491" s="360" t="s">
        <v>506</v>
      </c>
      <c r="AO491" s="360">
        <f t="shared" si="76"/>
        <v>0</v>
      </c>
      <c r="AP491" s="360">
        <f t="shared" si="77"/>
        <v>0</v>
      </c>
      <c r="AQ491" s="360">
        <f t="shared" si="78"/>
        <v>0</v>
      </c>
      <c r="AR491" s="361">
        <f t="shared" si="79"/>
        <v>0</v>
      </c>
    </row>
    <row r="492" spans="22:44" x14ac:dyDescent="0.25">
      <c r="V492" s="362"/>
      <c r="W492" s="128"/>
      <c r="X492" s="363"/>
      <c r="Y492" s="364"/>
      <c r="Z492" s="358"/>
      <c r="AA492" s="359" t="str">
        <f t="shared" si="70"/>
        <v/>
      </c>
      <c r="AB492" s="360" t="s">
        <v>506</v>
      </c>
      <c r="AC492" s="360">
        <f t="shared" si="71"/>
        <v>0</v>
      </c>
      <c r="AD492" s="360">
        <f t="shared" si="72"/>
        <v>0</v>
      </c>
      <c r="AE492" s="360">
        <f t="shared" si="73"/>
        <v>0</v>
      </c>
      <c r="AF492" s="361">
        <f t="shared" si="74"/>
        <v>0</v>
      </c>
      <c r="AG492" s="133"/>
      <c r="AH492" s="362"/>
      <c r="AI492" s="128"/>
      <c r="AJ492" s="363"/>
      <c r="AK492" s="364"/>
      <c r="AL492" s="358"/>
      <c r="AM492" s="359" t="str">
        <f t="shared" si="75"/>
        <v/>
      </c>
      <c r="AN492" s="360" t="s">
        <v>506</v>
      </c>
      <c r="AO492" s="360">
        <f t="shared" si="76"/>
        <v>0</v>
      </c>
      <c r="AP492" s="360">
        <f t="shared" si="77"/>
        <v>0</v>
      </c>
      <c r="AQ492" s="360">
        <f t="shared" si="78"/>
        <v>0</v>
      </c>
      <c r="AR492" s="361">
        <f t="shared" si="79"/>
        <v>0</v>
      </c>
    </row>
    <row r="493" spans="22:44" x14ac:dyDescent="0.25">
      <c r="V493" s="362"/>
      <c r="W493" s="128"/>
      <c r="X493" s="363"/>
      <c r="Y493" s="364"/>
      <c r="Z493" s="358"/>
      <c r="AA493" s="359" t="str">
        <f t="shared" si="70"/>
        <v/>
      </c>
      <c r="AB493" s="360" t="s">
        <v>506</v>
      </c>
      <c r="AC493" s="360">
        <f t="shared" si="71"/>
        <v>0</v>
      </c>
      <c r="AD493" s="360">
        <f t="shared" si="72"/>
        <v>0</v>
      </c>
      <c r="AE493" s="360">
        <f t="shared" si="73"/>
        <v>0</v>
      </c>
      <c r="AF493" s="361">
        <f t="shared" si="74"/>
        <v>0</v>
      </c>
      <c r="AG493" s="133"/>
      <c r="AH493" s="362"/>
      <c r="AI493" s="128"/>
      <c r="AJ493" s="363"/>
      <c r="AK493" s="364"/>
      <c r="AL493" s="358"/>
      <c r="AM493" s="359" t="str">
        <f t="shared" si="75"/>
        <v/>
      </c>
      <c r="AN493" s="360" t="s">
        <v>506</v>
      </c>
      <c r="AO493" s="360">
        <f t="shared" si="76"/>
        <v>0</v>
      </c>
      <c r="AP493" s="360">
        <f t="shared" si="77"/>
        <v>0</v>
      </c>
      <c r="AQ493" s="360">
        <f t="shared" si="78"/>
        <v>0</v>
      </c>
      <c r="AR493" s="361">
        <f t="shared" si="79"/>
        <v>0</v>
      </c>
    </row>
    <row r="494" spans="22:44" x14ac:dyDescent="0.25">
      <c r="V494" s="362"/>
      <c r="W494" s="128"/>
      <c r="X494" s="363"/>
      <c r="Y494" s="364"/>
      <c r="Z494" s="358"/>
      <c r="AA494" s="359" t="str">
        <f t="shared" si="70"/>
        <v/>
      </c>
      <c r="AB494" s="360" t="s">
        <v>506</v>
      </c>
      <c r="AC494" s="360">
        <f t="shared" si="71"/>
        <v>0</v>
      </c>
      <c r="AD494" s="360">
        <f t="shared" si="72"/>
        <v>0</v>
      </c>
      <c r="AE494" s="360">
        <f t="shared" si="73"/>
        <v>0</v>
      </c>
      <c r="AF494" s="361">
        <f t="shared" si="74"/>
        <v>0</v>
      </c>
      <c r="AG494" s="133"/>
      <c r="AH494" s="362"/>
      <c r="AI494" s="128"/>
      <c r="AJ494" s="363"/>
      <c r="AK494" s="364"/>
      <c r="AL494" s="358"/>
      <c r="AM494" s="359" t="str">
        <f t="shared" si="75"/>
        <v/>
      </c>
      <c r="AN494" s="360" t="s">
        <v>506</v>
      </c>
      <c r="AO494" s="360">
        <f t="shared" si="76"/>
        <v>0</v>
      </c>
      <c r="AP494" s="360">
        <f t="shared" si="77"/>
        <v>0</v>
      </c>
      <c r="AQ494" s="360">
        <f t="shared" si="78"/>
        <v>0</v>
      </c>
      <c r="AR494" s="361">
        <f t="shared" si="79"/>
        <v>0</v>
      </c>
    </row>
    <row r="495" spans="22:44" x14ac:dyDescent="0.25">
      <c r="V495" s="362"/>
      <c r="W495" s="128"/>
      <c r="X495" s="363"/>
      <c r="Y495" s="364"/>
      <c r="Z495" s="358"/>
      <c r="AA495" s="359" t="str">
        <f t="shared" si="70"/>
        <v/>
      </c>
      <c r="AB495" s="360" t="s">
        <v>506</v>
      </c>
      <c r="AC495" s="360">
        <f t="shared" si="71"/>
        <v>0</v>
      </c>
      <c r="AD495" s="360">
        <f t="shared" si="72"/>
        <v>0</v>
      </c>
      <c r="AE495" s="360">
        <f t="shared" si="73"/>
        <v>0</v>
      </c>
      <c r="AF495" s="361">
        <f t="shared" si="74"/>
        <v>0</v>
      </c>
      <c r="AG495" s="133"/>
      <c r="AH495" s="362"/>
      <c r="AI495" s="128"/>
      <c r="AJ495" s="363"/>
      <c r="AK495" s="364"/>
      <c r="AL495" s="358"/>
      <c r="AM495" s="359" t="str">
        <f t="shared" si="75"/>
        <v/>
      </c>
      <c r="AN495" s="360" t="s">
        <v>506</v>
      </c>
      <c r="AO495" s="360">
        <f t="shared" si="76"/>
        <v>0</v>
      </c>
      <c r="AP495" s="360">
        <f t="shared" si="77"/>
        <v>0</v>
      </c>
      <c r="AQ495" s="360">
        <f t="shared" si="78"/>
        <v>0</v>
      </c>
      <c r="AR495" s="361">
        <f t="shared" si="79"/>
        <v>0</v>
      </c>
    </row>
    <row r="496" spans="22:44" x14ac:dyDescent="0.25">
      <c r="V496" s="362"/>
      <c r="W496" s="128"/>
      <c r="X496" s="363"/>
      <c r="Y496" s="364"/>
      <c r="Z496" s="358"/>
      <c r="AA496" s="359" t="str">
        <f t="shared" si="70"/>
        <v/>
      </c>
      <c r="AB496" s="360" t="s">
        <v>506</v>
      </c>
      <c r="AC496" s="360">
        <f t="shared" si="71"/>
        <v>0</v>
      </c>
      <c r="AD496" s="360">
        <f t="shared" si="72"/>
        <v>0</v>
      </c>
      <c r="AE496" s="360">
        <f t="shared" si="73"/>
        <v>0</v>
      </c>
      <c r="AF496" s="361">
        <f t="shared" si="74"/>
        <v>0</v>
      </c>
      <c r="AG496" s="133"/>
      <c r="AH496" s="362"/>
      <c r="AI496" s="128"/>
      <c r="AJ496" s="363"/>
      <c r="AK496" s="364"/>
      <c r="AL496" s="358"/>
      <c r="AM496" s="359" t="str">
        <f t="shared" si="75"/>
        <v/>
      </c>
      <c r="AN496" s="360" t="s">
        <v>506</v>
      </c>
      <c r="AO496" s="360">
        <f t="shared" si="76"/>
        <v>0</v>
      </c>
      <c r="AP496" s="360">
        <f t="shared" si="77"/>
        <v>0</v>
      </c>
      <c r="AQ496" s="360">
        <f t="shared" si="78"/>
        <v>0</v>
      </c>
      <c r="AR496" s="361">
        <f t="shared" si="79"/>
        <v>0</v>
      </c>
    </row>
    <row r="497" spans="22:44" x14ac:dyDescent="0.25">
      <c r="V497" s="362"/>
      <c r="W497" s="128"/>
      <c r="X497" s="363"/>
      <c r="Y497" s="364"/>
      <c r="Z497" s="358"/>
      <c r="AA497" s="359" t="str">
        <f t="shared" si="70"/>
        <v/>
      </c>
      <c r="AB497" s="360" t="s">
        <v>506</v>
      </c>
      <c r="AC497" s="360">
        <f t="shared" si="71"/>
        <v>0</v>
      </c>
      <c r="AD497" s="360">
        <f t="shared" si="72"/>
        <v>0</v>
      </c>
      <c r="AE497" s="360">
        <f t="shared" si="73"/>
        <v>0</v>
      </c>
      <c r="AF497" s="361">
        <f t="shared" si="74"/>
        <v>0</v>
      </c>
      <c r="AG497" s="133"/>
      <c r="AH497" s="362"/>
      <c r="AI497" s="128"/>
      <c r="AJ497" s="363"/>
      <c r="AK497" s="364"/>
      <c r="AL497" s="358"/>
      <c r="AM497" s="359" t="str">
        <f t="shared" si="75"/>
        <v/>
      </c>
      <c r="AN497" s="360" t="s">
        <v>506</v>
      </c>
      <c r="AO497" s="360">
        <f t="shared" si="76"/>
        <v>0</v>
      </c>
      <c r="AP497" s="360">
        <f t="shared" si="77"/>
        <v>0</v>
      </c>
      <c r="AQ497" s="360">
        <f t="shared" si="78"/>
        <v>0</v>
      </c>
      <c r="AR497" s="361">
        <f t="shared" si="79"/>
        <v>0</v>
      </c>
    </row>
    <row r="498" spans="22:44" x14ac:dyDescent="0.25">
      <c r="V498" s="362"/>
      <c r="W498" s="128"/>
      <c r="X498" s="363"/>
      <c r="Y498" s="364"/>
      <c r="Z498" s="358"/>
      <c r="AA498" s="359" t="str">
        <f t="shared" si="70"/>
        <v/>
      </c>
      <c r="AB498" s="360" t="s">
        <v>506</v>
      </c>
      <c r="AC498" s="360">
        <f t="shared" si="71"/>
        <v>0</v>
      </c>
      <c r="AD498" s="360">
        <f t="shared" si="72"/>
        <v>0</v>
      </c>
      <c r="AE498" s="360">
        <f t="shared" si="73"/>
        <v>0</v>
      </c>
      <c r="AF498" s="361">
        <f t="shared" si="74"/>
        <v>0</v>
      </c>
      <c r="AG498" s="133"/>
      <c r="AH498" s="362"/>
      <c r="AI498" s="128"/>
      <c r="AJ498" s="363"/>
      <c r="AK498" s="364"/>
      <c r="AL498" s="358"/>
      <c r="AM498" s="359" t="str">
        <f t="shared" si="75"/>
        <v/>
      </c>
      <c r="AN498" s="360" t="s">
        <v>506</v>
      </c>
      <c r="AO498" s="360">
        <f t="shared" si="76"/>
        <v>0</v>
      </c>
      <c r="AP498" s="360">
        <f t="shared" si="77"/>
        <v>0</v>
      </c>
      <c r="AQ498" s="360">
        <f t="shared" si="78"/>
        <v>0</v>
      </c>
      <c r="AR498" s="361">
        <f t="shared" si="79"/>
        <v>0</v>
      </c>
    </row>
    <row r="499" spans="22:44" x14ac:dyDescent="0.25">
      <c r="V499" s="362"/>
      <c r="W499" s="128"/>
      <c r="X499" s="363"/>
      <c r="Y499" s="364"/>
      <c r="Z499" s="358"/>
      <c r="AA499" s="359" t="str">
        <f t="shared" si="70"/>
        <v/>
      </c>
      <c r="AB499" s="360" t="s">
        <v>506</v>
      </c>
      <c r="AC499" s="360">
        <f t="shared" si="71"/>
        <v>0</v>
      </c>
      <c r="AD499" s="360">
        <f t="shared" si="72"/>
        <v>0</v>
      </c>
      <c r="AE499" s="360">
        <f t="shared" si="73"/>
        <v>0</v>
      </c>
      <c r="AF499" s="361">
        <f t="shared" si="74"/>
        <v>0</v>
      </c>
      <c r="AG499" s="133"/>
      <c r="AH499" s="362"/>
      <c r="AI499" s="128"/>
      <c r="AJ499" s="363"/>
      <c r="AK499" s="364"/>
      <c r="AL499" s="358"/>
      <c r="AM499" s="359" t="str">
        <f t="shared" si="75"/>
        <v/>
      </c>
      <c r="AN499" s="360" t="s">
        <v>506</v>
      </c>
      <c r="AO499" s="360">
        <f t="shared" si="76"/>
        <v>0</v>
      </c>
      <c r="AP499" s="360">
        <f t="shared" si="77"/>
        <v>0</v>
      </c>
      <c r="AQ499" s="360">
        <f t="shared" si="78"/>
        <v>0</v>
      </c>
      <c r="AR499" s="361">
        <f t="shared" si="79"/>
        <v>0</v>
      </c>
    </row>
    <row r="500" spans="22:44" x14ac:dyDescent="0.25">
      <c r="V500" s="362"/>
      <c r="W500" s="128"/>
      <c r="X500" s="363"/>
      <c r="Y500" s="364"/>
      <c r="Z500" s="358"/>
      <c r="AA500" s="359" t="str">
        <f t="shared" si="70"/>
        <v/>
      </c>
      <c r="AB500" s="360" t="s">
        <v>506</v>
      </c>
      <c r="AC500" s="360">
        <f t="shared" si="71"/>
        <v>0</v>
      </c>
      <c r="AD500" s="360">
        <f t="shared" si="72"/>
        <v>0</v>
      </c>
      <c r="AE500" s="360">
        <f t="shared" si="73"/>
        <v>0</v>
      </c>
      <c r="AF500" s="361">
        <f t="shared" si="74"/>
        <v>0</v>
      </c>
      <c r="AG500" s="133"/>
      <c r="AH500" s="362"/>
      <c r="AI500" s="128"/>
      <c r="AJ500" s="363"/>
      <c r="AK500" s="364"/>
      <c r="AL500" s="358"/>
      <c r="AM500" s="359" t="str">
        <f t="shared" si="75"/>
        <v/>
      </c>
      <c r="AN500" s="360" t="s">
        <v>506</v>
      </c>
      <c r="AO500" s="360">
        <f t="shared" si="76"/>
        <v>0</v>
      </c>
      <c r="AP500" s="360">
        <f t="shared" si="77"/>
        <v>0</v>
      </c>
      <c r="AQ500" s="360">
        <f t="shared" si="78"/>
        <v>0</v>
      </c>
      <c r="AR500" s="361">
        <f t="shared" si="79"/>
        <v>0</v>
      </c>
    </row>
    <row r="501" spans="22:44" x14ac:dyDescent="0.25">
      <c r="V501" s="362"/>
      <c r="W501" s="128"/>
      <c r="X501" s="363"/>
      <c r="Y501" s="364"/>
      <c r="Z501" s="358"/>
      <c r="AA501" s="359" t="str">
        <f t="shared" si="70"/>
        <v/>
      </c>
      <c r="AB501" s="360" t="s">
        <v>506</v>
      </c>
      <c r="AC501" s="360">
        <f t="shared" si="71"/>
        <v>0</v>
      </c>
      <c r="AD501" s="360">
        <f t="shared" si="72"/>
        <v>0</v>
      </c>
      <c r="AE501" s="360">
        <f t="shared" si="73"/>
        <v>0</v>
      </c>
      <c r="AF501" s="361">
        <f t="shared" si="74"/>
        <v>0</v>
      </c>
      <c r="AG501" s="133"/>
      <c r="AH501" s="362"/>
      <c r="AI501" s="128"/>
      <c r="AJ501" s="363"/>
      <c r="AK501" s="364"/>
      <c r="AL501" s="358"/>
      <c r="AM501" s="359" t="str">
        <f t="shared" si="75"/>
        <v/>
      </c>
      <c r="AN501" s="360" t="s">
        <v>506</v>
      </c>
      <c r="AO501" s="360">
        <f t="shared" si="76"/>
        <v>0</v>
      </c>
      <c r="AP501" s="360">
        <f t="shared" si="77"/>
        <v>0</v>
      </c>
      <c r="AQ501" s="360">
        <f t="shared" si="78"/>
        <v>0</v>
      </c>
      <c r="AR501" s="361">
        <f t="shared" si="79"/>
        <v>0</v>
      </c>
    </row>
    <row r="502" spans="22:44" x14ac:dyDescent="0.25">
      <c r="V502" s="362"/>
      <c r="W502" s="128"/>
      <c r="X502" s="363"/>
      <c r="Y502" s="364"/>
      <c r="Z502" s="358"/>
      <c r="AA502" s="359" t="str">
        <f t="shared" si="70"/>
        <v/>
      </c>
      <c r="AB502" s="360" t="s">
        <v>506</v>
      </c>
      <c r="AC502" s="360">
        <f t="shared" si="71"/>
        <v>0</v>
      </c>
      <c r="AD502" s="360">
        <f t="shared" si="72"/>
        <v>0</v>
      </c>
      <c r="AE502" s="360">
        <f t="shared" si="73"/>
        <v>0</v>
      </c>
      <c r="AF502" s="361">
        <f t="shared" si="74"/>
        <v>0</v>
      </c>
      <c r="AG502" s="133"/>
      <c r="AH502" s="362"/>
      <c r="AI502" s="128"/>
      <c r="AJ502" s="363"/>
      <c r="AK502" s="364"/>
      <c r="AL502" s="358"/>
      <c r="AM502" s="359" t="str">
        <f t="shared" si="75"/>
        <v/>
      </c>
      <c r="AN502" s="360" t="s">
        <v>506</v>
      </c>
      <c r="AO502" s="360">
        <f t="shared" si="76"/>
        <v>0</v>
      </c>
      <c r="AP502" s="360">
        <f t="shared" si="77"/>
        <v>0</v>
      </c>
      <c r="AQ502" s="360">
        <f t="shared" si="78"/>
        <v>0</v>
      </c>
      <c r="AR502" s="361">
        <f t="shared" si="79"/>
        <v>0</v>
      </c>
    </row>
    <row r="503" spans="22:44" x14ac:dyDescent="0.25">
      <c r="V503" s="362"/>
      <c r="W503" s="128"/>
      <c r="X503" s="363"/>
      <c r="Y503" s="364"/>
      <c r="Z503" s="358"/>
      <c r="AA503" s="359" t="str">
        <f t="shared" si="70"/>
        <v/>
      </c>
      <c r="AB503" s="360" t="s">
        <v>506</v>
      </c>
      <c r="AC503" s="360">
        <f t="shared" si="71"/>
        <v>0</v>
      </c>
      <c r="AD503" s="360">
        <f t="shared" si="72"/>
        <v>0</v>
      </c>
      <c r="AE503" s="360">
        <f t="shared" si="73"/>
        <v>0</v>
      </c>
      <c r="AF503" s="361">
        <f t="shared" si="74"/>
        <v>0</v>
      </c>
      <c r="AG503" s="133"/>
      <c r="AH503" s="362"/>
      <c r="AI503" s="128"/>
      <c r="AJ503" s="363"/>
      <c r="AK503" s="364"/>
      <c r="AL503" s="358"/>
      <c r="AM503" s="359" t="str">
        <f t="shared" si="75"/>
        <v/>
      </c>
      <c r="AN503" s="360" t="s">
        <v>506</v>
      </c>
      <c r="AO503" s="360">
        <f t="shared" si="76"/>
        <v>0</v>
      </c>
      <c r="AP503" s="360">
        <f t="shared" si="77"/>
        <v>0</v>
      </c>
      <c r="AQ503" s="360">
        <f t="shared" si="78"/>
        <v>0</v>
      </c>
      <c r="AR503" s="361">
        <f t="shared" si="79"/>
        <v>0</v>
      </c>
    </row>
    <row r="504" spans="22:44" x14ac:dyDescent="0.25">
      <c r="V504" s="362"/>
      <c r="W504" s="128"/>
      <c r="X504" s="363"/>
      <c r="Y504" s="364"/>
      <c r="Z504" s="358"/>
      <c r="AA504" s="359" t="str">
        <f t="shared" si="70"/>
        <v/>
      </c>
      <c r="AB504" s="360" t="s">
        <v>506</v>
      </c>
      <c r="AC504" s="360">
        <f t="shared" si="71"/>
        <v>0</v>
      </c>
      <c r="AD504" s="360">
        <f t="shared" si="72"/>
        <v>0</v>
      </c>
      <c r="AE504" s="360">
        <f t="shared" si="73"/>
        <v>0</v>
      </c>
      <c r="AF504" s="361">
        <f t="shared" si="74"/>
        <v>0</v>
      </c>
      <c r="AG504" s="133"/>
      <c r="AH504" s="362"/>
      <c r="AI504" s="128"/>
      <c r="AJ504" s="363"/>
      <c r="AK504" s="364"/>
      <c r="AL504" s="358"/>
      <c r="AM504" s="359" t="str">
        <f t="shared" si="75"/>
        <v/>
      </c>
      <c r="AN504" s="360" t="s">
        <v>506</v>
      </c>
      <c r="AO504" s="360">
        <f t="shared" si="76"/>
        <v>0</v>
      </c>
      <c r="AP504" s="360">
        <f t="shared" si="77"/>
        <v>0</v>
      </c>
      <c r="AQ504" s="360">
        <f t="shared" si="78"/>
        <v>0</v>
      </c>
      <c r="AR504" s="361">
        <f t="shared" si="79"/>
        <v>0</v>
      </c>
    </row>
    <row r="505" spans="22:44" x14ac:dyDescent="0.25">
      <c r="V505" s="362"/>
      <c r="W505" s="128"/>
      <c r="X505" s="363"/>
      <c r="Y505" s="364"/>
      <c r="Z505" s="358"/>
      <c r="AA505" s="359" t="str">
        <f t="shared" si="70"/>
        <v/>
      </c>
      <c r="AB505" s="360" t="s">
        <v>506</v>
      </c>
      <c r="AC505" s="360">
        <f t="shared" si="71"/>
        <v>0</v>
      </c>
      <c r="AD505" s="360">
        <f t="shared" si="72"/>
        <v>0</v>
      </c>
      <c r="AE505" s="360">
        <f t="shared" si="73"/>
        <v>0</v>
      </c>
      <c r="AF505" s="361">
        <f t="shared" si="74"/>
        <v>0</v>
      </c>
      <c r="AG505" s="133"/>
      <c r="AH505" s="362"/>
      <c r="AI505" s="128"/>
      <c r="AJ505" s="363"/>
      <c r="AK505" s="364"/>
      <c r="AL505" s="358"/>
      <c r="AM505" s="359" t="str">
        <f t="shared" si="75"/>
        <v/>
      </c>
      <c r="AN505" s="360" t="s">
        <v>506</v>
      </c>
      <c r="AO505" s="360">
        <f t="shared" si="76"/>
        <v>0</v>
      </c>
      <c r="AP505" s="360">
        <f t="shared" si="77"/>
        <v>0</v>
      </c>
      <c r="AQ505" s="360">
        <f t="shared" si="78"/>
        <v>0</v>
      </c>
      <c r="AR505" s="361">
        <f t="shared" si="79"/>
        <v>0</v>
      </c>
    </row>
    <row r="506" spans="22:44" x14ac:dyDescent="0.25">
      <c r="V506" s="362"/>
      <c r="W506" s="128"/>
      <c r="X506" s="363"/>
      <c r="Y506" s="364"/>
      <c r="Z506" s="358"/>
      <c r="AA506" s="359" t="str">
        <f t="shared" si="70"/>
        <v/>
      </c>
      <c r="AB506" s="360" t="s">
        <v>506</v>
      </c>
      <c r="AC506" s="360">
        <f t="shared" si="71"/>
        <v>0</v>
      </c>
      <c r="AD506" s="360">
        <f t="shared" si="72"/>
        <v>0</v>
      </c>
      <c r="AE506" s="360">
        <f t="shared" si="73"/>
        <v>0</v>
      </c>
      <c r="AF506" s="361">
        <f t="shared" si="74"/>
        <v>0</v>
      </c>
      <c r="AG506" s="133"/>
      <c r="AH506" s="362"/>
      <c r="AI506" s="128"/>
      <c r="AJ506" s="363"/>
      <c r="AK506" s="364"/>
      <c r="AL506" s="358"/>
      <c r="AM506" s="359" t="str">
        <f t="shared" si="75"/>
        <v/>
      </c>
      <c r="AN506" s="360" t="s">
        <v>506</v>
      </c>
      <c r="AO506" s="360">
        <f t="shared" si="76"/>
        <v>0</v>
      </c>
      <c r="AP506" s="360">
        <f t="shared" si="77"/>
        <v>0</v>
      </c>
      <c r="AQ506" s="360">
        <f t="shared" si="78"/>
        <v>0</v>
      </c>
      <c r="AR506" s="361">
        <f t="shared" si="79"/>
        <v>0</v>
      </c>
    </row>
    <row r="507" spans="22:44" x14ac:dyDescent="0.25">
      <c r="V507" s="362"/>
      <c r="W507" s="128"/>
      <c r="X507" s="363"/>
      <c r="Y507" s="364"/>
      <c r="Z507" s="358"/>
      <c r="AA507" s="359" t="str">
        <f t="shared" si="70"/>
        <v/>
      </c>
      <c r="AB507" s="360" t="s">
        <v>506</v>
      </c>
      <c r="AC507" s="360">
        <f t="shared" si="71"/>
        <v>0</v>
      </c>
      <c r="AD507" s="360">
        <f t="shared" si="72"/>
        <v>0</v>
      </c>
      <c r="AE507" s="360">
        <f t="shared" si="73"/>
        <v>0</v>
      </c>
      <c r="AF507" s="361">
        <f t="shared" si="74"/>
        <v>0</v>
      </c>
      <c r="AG507" s="133"/>
      <c r="AH507" s="362"/>
      <c r="AI507" s="128"/>
      <c r="AJ507" s="363"/>
      <c r="AK507" s="364"/>
      <c r="AL507" s="358"/>
      <c r="AM507" s="359" t="str">
        <f t="shared" si="75"/>
        <v/>
      </c>
      <c r="AN507" s="360" t="s">
        <v>506</v>
      </c>
      <c r="AO507" s="360">
        <f t="shared" si="76"/>
        <v>0</v>
      </c>
      <c r="AP507" s="360">
        <f t="shared" si="77"/>
        <v>0</v>
      </c>
      <c r="AQ507" s="360">
        <f t="shared" si="78"/>
        <v>0</v>
      </c>
      <c r="AR507" s="361">
        <f t="shared" si="79"/>
        <v>0</v>
      </c>
    </row>
    <row r="508" spans="22:44" x14ac:dyDescent="0.25">
      <c r="V508" s="362"/>
      <c r="W508" s="128"/>
      <c r="X508" s="363"/>
      <c r="Y508" s="364"/>
      <c r="Z508" s="358"/>
      <c r="AA508" s="359" t="str">
        <f t="shared" si="70"/>
        <v/>
      </c>
      <c r="AB508" s="360" t="s">
        <v>506</v>
      </c>
      <c r="AC508" s="360">
        <f t="shared" si="71"/>
        <v>0</v>
      </c>
      <c r="AD508" s="360">
        <f t="shared" si="72"/>
        <v>0</v>
      </c>
      <c r="AE508" s="360">
        <f t="shared" si="73"/>
        <v>0</v>
      </c>
      <c r="AF508" s="361">
        <f t="shared" si="74"/>
        <v>0</v>
      </c>
      <c r="AG508" s="133"/>
      <c r="AH508" s="362"/>
      <c r="AI508" s="128"/>
      <c r="AJ508" s="363"/>
      <c r="AK508" s="364"/>
      <c r="AL508" s="358"/>
      <c r="AM508" s="359" t="str">
        <f t="shared" si="75"/>
        <v/>
      </c>
      <c r="AN508" s="360" t="s">
        <v>506</v>
      </c>
      <c r="AO508" s="360">
        <f t="shared" si="76"/>
        <v>0</v>
      </c>
      <c r="AP508" s="360">
        <f t="shared" si="77"/>
        <v>0</v>
      </c>
      <c r="AQ508" s="360">
        <f t="shared" si="78"/>
        <v>0</v>
      </c>
      <c r="AR508" s="361">
        <f t="shared" si="79"/>
        <v>0</v>
      </c>
    </row>
    <row r="509" spans="22:44" x14ac:dyDescent="0.25">
      <c r="V509" s="362"/>
      <c r="W509" s="128"/>
      <c r="X509" s="363"/>
      <c r="Y509" s="364"/>
      <c r="Z509" s="358"/>
      <c r="AA509" s="359" t="str">
        <f t="shared" si="70"/>
        <v/>
      </c>
      <c r="AB509" s="360" t="s">
        <v>506</v>
      </c>
      <c r="AC509" s="360">
        <f t="shared" si="71"/>
        <v>0</v>
      </c>
      <c r="AD509" s="360">
        <f t="shared" si="72"/>
        <v>0</v>
      </c>
      <c r="AE509" s="360">
        <f t="shared" si="73"/>
        <v>0</v>
      </c>
      <c r="AF509" s="361">
        <f t="shared" si="74"/>
        <v>0</v>
      </c>
      <c r="AG509" s="133"/>
      <c r="AH509" s="362"/>
      <c r="AI509" s="128"/>
      <c r="AJ509" s="363"/>
      <c r="AK509" s="364"/>
      <c r="AL509" s="358"/>
      <c r="AM509" s="359" t="str">
        <f t="shared" si="75"/>
        <v/>
      </c>
      <c r="AN509" s="360" t="s">
        <v>506</v>
      </c>
      <c r="AO509" s="360">
        <f t="shared" si="76"/>
        <v>0</v>
      </c>
      <c r="AP509" s="360">
        <f t="shared" si="77"/>
        <v>0</v>
      </c>
      <c r="AQ509" s="360">
        <f t="shared" si="78"/>
        <v>0</v>
      </c>
      <c r="AR509" s="361">
        <f t="shared" si="79"/>
        <v>0</v>
      </c>
    </row>
    <row r="510" spans="22:44" x14ac:dyDescent="0.25">
      <c r="V510" s="362"/>
      <c r="W510" s="128"/>
      <c r="X510" s="363"/>
      <c r="Y510" s="364"/>
      <c r="Z510" s="358"/>
      <c r="AA510" s="359" t="str">
        <f t="shared" si="70"/>
        <v/>
      </c>
      <c r="AB510" s="360" t="s">
        <v>506</v>
      </c>
      <c r="AC510" s="360">
        <f t="shared" si="71"/>
        <v>0</v>
      </c>
      <c r="AD510" s="360">
        <f t="shared" si="72"/>
        <v>0</v>
      </c>
      <c r="AE510" s="360">
        <f t="shared" si="73"/>
        <v>0</v>
      </c>
      <c r="AF510" s="361">
        <f t="shared" si="74"/>
        <v>0</v>
      </c>
      <c r="AG510" s="133"/>
      <c r="AH510" s="362"/>
      <c r="AI510" s="128"/>
      <c r="AJ510" s="363"/>
      <c r="AK510" s="364"/>
      <c r="AL510" s="358"/>
      <c r="AM510" s="359" t="str">
        <f t="shared" si="75"/>
        <v/>
      </c>
      <c r="AN510" s="360" t="s">
        <v>506</v>
      </c>
      <c r="AO510" s="360">
        <f t="shared" si="76"/>
        <v>0</v>
      </c>
      <c r="AP510" s="360">
        <f t="shared" si="77"/>
        <v>0</v>
      </c>
      <c r="AQ510" s="360">
        <f t="shared" si="78"/>
        <v>0</v>
      </c>
      <c r="AR510" s="361">
        <f t="shared" si="79"/>
        <v>0</v>
      </c>
    </row>
    <row r="511" spans="22:44" x14ac:dyDescent="0.25">
      <c r="V511" s="362"/>
      <c r="W511" s="128"/>
      <c r="X511" s="363"/>
      <c r="Y511" s="364"/>
      <c r="Z511" s="358"/>
      <c r="AA511" s="359" t="str">
        <f t="shared" si="70"/>
        <v/>
      </c>
      <c r="AB511" s="360" t="s">
        <v>506</v>
      </c>
      <c r="AC511" s="360">
        <f t="shared" si="71"/>
        <v>0</v>
      </c>
      <c r="AD511" s="360">
        <f t="shared" si="72"/>
        <v>0</v>
      </c>
      <c r="AE511" s="360">
        <f t="shared" si="73"/>
        <v>0</v>
      </c>
      <c r="AF511" s="361">
        <f t="shared" si="74"/>
        <v>0</v>
      </c>
      <c r="AG511" s="133"/>
      <c r="AH511" s="362"/>
      <c r="AI511" s="128"/>
      <c r="AJ511" s="363"/>
      <c r="AK511" s="364"/>
      <c r="AL511" s="358"/>
      <c r="AM511" s="359" t="str">
        <f t="shared" si="75"/>
        <v/>
      </c>
      <c r="AN511" s="360" t="s">
        <v>506</v>
      </c>
      <c r="AO511" s="360">
        <f t="shared" si="76"/>
        <v>0</v>
      </c>
      <c r="AP511" s="360">
        <f t="shared" si="77"/>
        <v>0</v>
      </c>
      <c r="AQ511" s="360">
        <f t="shared" si="78"/>
        <v>0</v>
      </c>
      <c r="AR511" s="361">
        <f t="shared" si="79"/>
        <v>0</v>
      </c>
    </row>
    <row r="512" spans="22:44" x14ac:dyDescent="0.25">
      <c r="V512" s="362"/>
      <c r="W512" s="128"/>
      <c r="X512" s="363"/>
      <c r="Y512" s="364"/>
      <c r="Z512" s="358"/>
      <c r="AA512" s="359" t="str">
        <f t="shared" si="70"/>
        <v/>
      </c>
      <c r="AB512" s="360" t="s">
        <v>506</v>
      </c>
      <c r="AC512" s="360">
        <f t="shared" si="71"/>
        <v>0</v>
      </c>
      <c r="AD512" s="360">
        <f t="shared" si="72"/>
        <v>0</v>
      </c>
      <c r="AE512" s="360">
        <f t="shared" si="73"/>
        <v>0</v>
      </c>
      <c r="AF512" s="361">
        <f t="shared" si="74"/>
        <v>0</v>
      </c>
      <c r="AG512" s="133"/>
      <c r="AH512" s="362"/>
      <c r="AI512" s="128"/>
      <c r="AJ512" s="363"/>
      <c r="AK512" s="364"/>
      <c r="AL512" s="358"/>
      <c r="AM512" s="359" t="str">
        <f t="shared" si="75"/>
        <v/>
      </c>
      <c r="AN512" s="360" t="s">
        <v>506</v>
      </c>
      <c r="AO512" s="360">
        <f t="shared" si="76"/>
        <v>0</v>
      </c>
      <c r="AP512" s="360">
        <f t="shared" si="77"/>
        <v>0</v>
      </c>
      <c r="AQ512" s="360">
        <f t="shared" si="78"/>
        <v>0</v>
      </c>
      <c r="AR512" s="361">
        <f t="shared" si="79"/>
        <v>0</v>
      </c>
    </row>
    <row r="513" spans="22:44" x14ac:dyDescent="0.25">
      <c r="V513" s="362"/>
      <c r="W513" s="128"/>
      <c r="X513" s="363"/>
      <c r="Y513" s="364"/>
      <c r="Z513" s="358"/>
      <c r="AA513" s="359" t="str">
        <f t="shared" si="70"/>
        <v/>
      </c>
      <c r="AB513" s="360" t="s">
        <v>506</v>
      </c>
      <c r="AC513" s="360">
        <f t="shared" si="71"/>
        <v>0</v>
      </c>
      <c r="AD513" s="360">
        <f t="shared" si="72"/>
        <v>0</v>
      </c>
      <c r="AE513" s="360">
        <f t="shared" si="73"/>
        <v>0</v>
      </c>
      <c r="AF513" s="361">
        <f t="shared" si="74"/>
        <v>0</v>
      </c>
      <c r="AG513" s="133"/>
      <c r="AH513" s="362"/>
      <c r="AI513" s="128"/>
      <c r="AJ513" s="363"/>
      <c r="AK513" s="364"/>
      <c r="AL513" s="358"/>
      <c r="AM513" s="359" t="str">
        <f t="shared" si="75"/>
        <v/>
      </c>
      <c r="AN513" s="360" t="s">
        <v>506</v>
      </c>
      <c r="AO513" s="360">
        <f t="shared" si="76"/>
        <v>0</v>
      </c>
      <c r="AP513" s="360">
        <f t="shared" si="77"/>
        <v>0</v>
      </c>
      <c r="AQ513" s="360">
        <f t="shared" si="78"/>
        <v>0</v>
      </c>
      <c r="AR513" s="361">
        <f t="shared" si="79"/>
        <v>0</v>
      </c>
    </row>
    <row r="514" spans="22:44" x14ac:dyDescent="0.25">
      <c r="V514" s="362"/>
      <c r="W514" s="128"/>
      <c r="X514" s="363"/>
      <c r="Y514" s="364"/>
      <c r="Z514" s="358"/>
      <c r="AA514" s="359" t="str">
        <f t="shared" si="70"/>
        <v/>
      </c>
      <c r="AB514" s="360" t="s">
        <v>506</v>
      </c>
      <c r="AC514" s="360">
        <f t="shared" si="71"/>
        <v>0</v>
      </c>
      <c r="AD514" s="360">
        <f t="shared" si="72"/>
        <v>0</v>
      </c>
      <c r="AE514" s="360">
        <f t="shared" si="73"/>
        <v>0</v>
      </c>
      <c r="AF514" s="361">
        <f t="shared" si="74"/>
        <v>0</v>
      </c>
      <c r="AG514" s="133"/>
      <c r="AH514" s="362"/>
      <c r="AI514" s="128"/>
      <c r="AJ514" s="363"/>
      <c r="AK514" s="364"/>
      <c r="AL514" s="358"/>
      <c r="AM514" s="359" t="str">
        <f t="shared" si="75"/>
        <v/>
      </c>
      <c r="AN514" s="360" t="s">
        <v>506</v>
      </c>
      <c r="AO514" s="360">
        <f t="shared" si="76"/>
        <v>0</v>
      </c>
      <c r="AP514" s="360">
        <f t="shared" si="77"/>
        <v>0</v>
      </c>
      <c r="AQ514" s="360">
        <f t="shared" si="78"/>
        <v>0</v>
      </c>
      <c r="AR514" s="361">
        <f t="shared" si="79"/>
        <v>0</v>
      </c>
    </row>
    <row r="515" spans="22:44" x14ac:dyDescent="0.25">
      <c r="V515" s="362"/>
      <c r="W515" s="128"/>
      <c r="X515" s="363"/>
      <c r="Y515" s="364"/>
      <c r="Z515" s="358"/>
      <c r="AA515" s="359" t="str">
        <f t="shared" si="70"/>
        <v/>
      </c>
      <c r="AB515" s="360" t="s">
        <v>506</v>
      </c>
      <c r="AC515" s="360">
        <f t="shared" si="71"/>
        <v>0</v>
      </c>
      <c r="AD515" s="360">
        <f t="shared" si="72"/>
        <v>0</v>
      </c>
      <c r="AE515" s="360">
        <f t="shared" si="73"/>
        <v>0</v>
      </c>
      <c r="AF515" s="361">
        <f t="shared" si="74"/>
        <v>0</v>
      </c>
      <c r="AG515" s="133"/>
      <c r="AH515" s="362"/>
      <c r="AI515" s="128"/>
      <c r="AJ515" s="363"/>
      <c r="AK515" s="364"/>
      <c r="AL515" s="358"/>
      <c r="AM515" s="359" t="str">
        <f t="shared" si="75"/>
        <v/>
      </c>
      <c r="AN515" s="360" t="s">
        <v>506</v>
      </c>
      <c r="AO515" s="360">
        <f t="shared" si="76"/>
        <v>0</v>
      </c>
      <c r="AP515" s="360">
        <f t="shared" si="77"/>
        <v>0</v>
      </c>
      <c r="AQ515" s="360">
        <f t="shared" si="78"/>
        <v>0</v>
      </c>
      <c r="AR515" s="361">
        <f t="shared" si="79"/>
        <v>0</v>
      </c>
    </row>
    <row r="516" spans="22:44" x14ac:dyDescent="0.25">
      <c r="V516" s="362"/>
      <c r="W516" s="128"/>
      <c r="X516" s="363"/>
      <c r="Y516" s="364"/>
      <c r="Z516" s="358"/>
      <c r="AA516" s="359" t="str">
        <f t="shared" si="70"/>
        <v/>
      </c>
      <c r="AB516" s="360" t="s">
        <v>506</v>
      </c>
      <c r="AC516" s="360">
        <f t="shared" si="71"/>
        <v>0</v>
      </c>
      <c r="AD516" s="360">
        <f t="shared" si="72"/>
        <v>0</v>
      </c>
      <c r="AE516" s="360">
        <f t="shared" si="73"/>
        <v>0</v>
      </c>
      <c r="AF516" s="361">
        <f t="shared" si="74"/>
        <v>0</v>
      </c>
      <c r="AG516" s="133"/>
      <c r="AH516" s="362"/>
      <c r="AI516" s="128"/>
      <c r="AJ516" s="363"/>
      <c r="AK516" s="364"/>
      <c r="AL516" s="358"/>
      <c r="AM516" s="359" t="str">
        <f t="shared" si="75"/>
        <v/>
      </c>
      <c r="AN516" s="360" t="s">
        <v>506</v>
      </c>
      <c r="AO516" s="360">
        <f t="shared" si="76"/>
        <v>0</v>
      </c>
      <c r="AP516" s="360">
        <f t="shared" si="77"/>
        <v>0</v>
      </c>
      <c r="AQ516" s="360">
        <f t="shared" si="78"/>
        <v>0</v>
      </c>
      <c r="AR516" s="361">
        <f t="shared" si="79"/>
        <v>0</v>
      </c>
    </row>
    <row r="517" spans="22:44" x14ac:dyDescent="0.25">
      <c r="V517" s="362"/>
      <c r="W517" s="128"/>
      <c r="X517" s="363"/>
      <c r="Y517" s="364"/>
      <c r="Z517" s="358"/>
      <c r="AA517" s="359" t="str">
        <f t="shared" si="70"/>
        <v/>
      </c>
      <c r="AB517" s="360" t="s">
        <v>506</v>
      </c>
      <c r="AC517" s="360">
        <f t="shared" si="71"/>
        <v>0</v>
      </c>
      <c r="AD517" s="360">
        <f t="shared" si="72"/>
        <v>0</v>
      </c>
      <c r="AE517" s="360">
        <f t="shared" si="73"/>
        <v>0</v>
      </c>
      <c r="AF517" s="361">
        <f t="shared" si="74"/>
        <v>0</v>
      </c>
      <c r="AG517" s="133"/>
      <c r="AH517" s="362"/>
      <c r="AI517" s="128"/>
      <c r="AJ517" s="363"/>
      <c r="AK517" s="364"/>
      <c r="AL517" s="358"/>
      <c r="AM517" s="359" t="str">
        <f t="shared" si="75"/>
        <v/>
      </c>
      <c r="AN517" s="360" t="s">
        <v>506</v>
      </c>
      <c r="AO517" s="360">
        <f t="shared" si="76"/>
        <v>0</v>
      </c>
      <c r="AP517" s="360">
        <f t="shared" si="77"/>
        <v>0</v>
      </c>
      <c r="AQ517" s="360">
        <f t="shared" si="78"/>
        <v>0</v>
      </c>
      <c r="AR517" s="361">
        <f t="shared" si="79"/>
        <v>0</v>
      </c>
    </row>
    <row r="518" spans="22:44" x14ac:dyDescent="0.25">
      <c r="V518" s="362"/>
      <c r="W518" s="128"/>
      <c r="X518" s="363"/>
      <c r="Y518" s="364"/>
      <c r="Z518" s="358"/>
      <c r="AA518" s="359" t="str">
        <f t="shared" si="70"/>
        <v/>
      </c>
      <c r="AB518" s="360" t="s">
        <v>506</v>
      </c>
      <c r="AC518" s="360">
        <f t="shared" si="71"/>
        <v>0</v>
      </c>
      <c r="AD518" s="360">
        <f t="shared" si="72"/>
        <v>0</v>
      </c>
      <c r="AE518" s="360">
        <f t="shared" si="73"/>
        <v>0</v>
      </c>
      <c r="AF518" s="361">
        <f t="shared" si="74"/>
        <v>0</v>
      </c>
      <c r="AG518" s="133"/>
      <c r="AH518" s="362"/>
      <c r="AI518" s="128"/>
      <c r="AJ518" s="363"/>
      <c r="AK518" s="364"/>
      <c r="AL518" s="358"/>
      <c r="AM518" s="359" t="str">
        <f t="shared" si="75"/>
        <v/>
      </c>
      <c r="AN518" s="360" t="s">
        <v>506</v>
      </c>
      <c r="AO518" s="360">
        <f t="shared" si="76"/>
        <v>0</v>
      </c>
      <c r="AP518" s="360">
        <f t="shared" si="77"/>
        <v>0</v>
      </c>
      <c r="AQ518" s="360">
        <f t="shared" si="78"/>
        <v>0</v>
      </c>
      <c r="AR518" s="361">
        <f t="shared" si="79"/>
        <v>0</v>
      </c>
    </row>
    <row r="519" spans="22:44" x14ac:dyDescent="0.25">
      <c r="V519" s="362"/>
      <c r="W519" s="128"/>
      <c r="X519" s="363"/>
      <c r="Y519" s="364"/>
      <c r="Z519" s="358"/>
      <c r="AA519" s="359" t="str">
        <f t="shared" si="70"/>
        <v/>
      </c>
      <c r="AB519" s="360" t="s">
        <v>506</v>
      </c>
      <c r="AC519" s="360">
        <f t="shared" si="71"/>
        <v>0</v>
      </c>
      <c r="AD519" s="360">
        <f t="shared" si="72"/>
        <v>0</v>
      </c>
      <c r="AE519" s="360">
        <f t="shared" si="73"/>
        <v>0</v>
      </c>
      <c r="AF519" s="361">
        <f t="shared" si="74"/>
        <v>0</v>
      </c>
      <c r="AG519" s="133"/>
      <c r="AH519" s="362"/>
      <c r="AI519" s="128"/>
      <c r="AJ519" s="363"/>
      <c r="AK519" s="364"/>
      <c r="AL519" s="358"/>
      <c r="AM519" s="359" t="str">
        <f t="shared" si="75"/>
        <v/>
      </c>
      <c r="AN519" s="360" t="s">
        <v>506</v>
      </c>
      <c r="AO519" s="360">
        <f t="shared" si="76"/>
        <v>0</v>
      </c>
      <c r="AP519" s="360">
        <f t="shared" si="77"/>
        <v>0</v>
      </c>
      <c r="AQ519" s="360">
        <f t="shared" si="78"/>
        <v>0</v>
      </c>
      <c r="AR519" s="361">
        <f t="shared" si="79"/>
        <v>0</v>
      </c>
    </row>
    <row r="520" spans="22:44" x14ac:dyDescent="0.25">
      <c r="V520" s="362"/>
      <c r="W520" s="128"/>
      <c r="X520" s="363"/>
      <c r="Y520" s="364"/>
      <c r="Z520" s="358"/>
      <c r="AA520" s="359" t="str">
        <f t="shared" si="70"/>
        <v/>
      </c>
      <c r="AB520" s="360" t="s">
        <v>506</v>
      </c>
      <c r="AC520" s="360">
        <f t="shared" si="71"/>
        <v>0</v>
      </c>
      <c r="AD520" s="360">
        <f t="shared" si="72"/>
        <v>0</v>
      </c>
      <c r="AE520" s="360">
        <f t="shared" si="73"/>
        <v>0</v>
      </c>
      <c r="AF520" s="361">
        <f t="shared" si="74"/>
        <v>0</v>
      </c>
      <c r="AG520" s="133"/>
      <c r="AH520" s="362"/>
      <c r="AI520" s="128"/>
      <c r="AJ520" s="363"/>
      <c r="AK520" s="364"/>
      <c r="AL520" s="358"/>
      <c r="AM520" s="359" t="str">
        <f t="shared" si="75"/>
        <v/>
      </c>
      <c r="AN520" s="360" t="s">
        <v>506</v>
      </c>
      <c r="AO520" s="360">
        <f t="shared" si="76"/>
        <v>0</v>
      </c>
      <c r="AP520" s="360">
        <f t="shared" si="77"/>
        <v>0</v>
      </c>
      <c r="AQ520" s="360">
        <f t="shared" si="78"/>
        <v>0</v>
      </c>
      <c r="AR520" s="361">
        <f t="shared" si="79"/>
        <v>0</v>
      </c>
    </row>
    <row r="521" spans="22:44" x14ac:dyDescent="0.25">
      <c r="V521" s="362"/>
      <c r="W521" s="128"/>
      <c r="X521" s="363"/>
      <c r="Y521" s="364"/>
      <c r="Z521" s="358"/>
      <c r="AA521" s="359" t="str">
        <f t="shared" ref="AA521:AA584" si="80">IFERROR(INDEX($AU$8:$AU$23,MATCH(V521,$AT$8:$AT$23,0)),"")</f>
        <v/>
      </c>
      <c r="AB521" s="360" t="s">
        <v>506</v>
      </c>
      <c r="AC521" s="360">
        <f t="shared" ref="AC521:AC584" si="81">IFERROR(IF(AB521&gt;=AA521,0,IF(AA521&gt;AB521,SLN(Y521,Z521,AA521),0)),"")</f>
        <v>0</v>
      </c>
      <c r="AD521" s="360">
        <f t="shared" ref="AD521:AD584" si="82">AE521-AC521</f>
        <v>0</v>
      </c>
      <c r="AE521" s="360">
        <f t="shared" ref="AE521:AE584" si="83">IFERROR(IF(OR(AA521=0,AA521=""),
     0,
     IF(AB521&gt;=AA521,
          +Y521,
          (+AC521*AB521))),
"")</f>
        <v>0</v>
      </c>
      <c r="AF521" s="361">
        <f t="shared" ref="AF521:AF584" si="84">IFERROR(IF(AE521&gt;Y521,0,(+Y521-AE521))-Z521,"")</f>
        <v>0</v>
      </c>
      <c r="AG521" s="133"/>
      <c r="AH521" s="362"/>
      <c r="AI521" s="128"/>
      <c r="AJ521" s="363"/>
      <c r="AK521" s="364"/>
      <c r="AL521" s="358"/>
      <c r="AM521" s="359" t="str">
        <f t="shared" ref="AM521:AM584" si="85">IFERROR(INDEX($AU$8:$AU$23,MATCH(AH521,$AT$8:$AT$23,0)),"")</f>
        <v/>
      </c>
      <c r="AN521" s="360" t="s">
        <v>506</v>
      </c>
      <c r="AO521" s="360">
        <f t="shared" ref="AO521:AO584" si="86">IFERROR(IF(AN521&gt;=AM521,0,IF(AM521&gt;AN521,SLN(AK521,AL521,AM521),0)),"")</f>
        <v>0</v>
      </c>
      <c r="AP521" s="360">
        <f t="shared" ref="AP521:AP584" si="87">AQ521-AO521</f>
        <v>0</v>
      </c>
      <c r="AQ521" s="360">
        <f t="shared" ref="AQ521:AQ584" si="88">IFERROR(IF(OR(AM521=0,AM521=""),
     0,
     IF(AN521&gt;=AM521,
          +AK521,
          (+AO521*AN521))),
"")</f>
        <v>0</v>
      </c>
      <c r="AR521" s="361">
        <f t="shared" ref="AR521:AR584" si="89">IFERROR(IF(AQ521&gt;AK521,0,(+AK521-AQ521))-AL521,"")</f>
        <v>0</v>
      </c>
    </row>
    <row r="522" spans="22:44" x14ac:dyDescent="0.25">
      <c r="V522" s="362"/>
      <c r="W522" s="128"/>
      <c r="X522" s="363"/>
      <c r="Y522" s="364"/>
      <c r="Z522" s="358"/>
      <c r="AA522" s="359" t="str">
        <f t="shared" si="80"/>
        <v/>
      </c>
      <c r="AB522" s="360" t="s">
        <v>506</v>
      </c>
      <c r="AC522" s="360">
        <f t="shared" si="81"/>
        <v>0</v>
      </c>
      <c r="AD522" s="360">
        <f t="shared" si="82"/>
        <v>0</v>
      </c>
      <c r="AE522" s="360">
        <f t="shared" si="83"/>
        <v>0</v>
      </c>
      <c r="AF522" s="361">
        <f t="shared" si="84"/>
        <v>0</v>
      </c>
      <c r="AG522" s="133"/>
      <c r="AH522" s="362"/>
      <c r="AI522" s="128"/>
      <c r="AJ522" s="363"/>
      <c r="AK522" s="364"/>
      <c r="AL522" s="358"/>
      <c r="AM522" s="359" t="str">
        <f t="shared" si="85"/>
        <v/>
      </c>
      <c r="AN522" s="360" t="s">
        <v>506</v>
      </c>
      <c r="AO522" s="360">
        <f t="shared" si="86"/>
        <v>0</v>
      </c>
      <c r="AP522" s="360">
        <f t="shared" si="87"/>
        <v>0</v>
      </c>
      <c r="AQ522" s="360">
        <f t="shared" si="88"/>
        <v>0</v>
      </c>
      <c r="AR522" s="361">
        <f t="shared" si="89"/>
        <v>0</v>
      </c>
    </row>
    <row r="523" spans="22:44" x14ac:dyDescent="0.25">
      <c r="V523" s="362"/>
      <c r="W523" s="128"/>
      <c r="X523" s="363"/>
      <c r="Y523" s="364"/>
      <c r="Z523" s="358"/>
      <c r="AA523" s="359" t="str">
        <f t="shared" si="80"/>
        <v/>
      </c>
      <c r="AB523" s="360" t="s">
        <v>506</v>
      </c>
      <c r="AC523" s="360">
        <f t="shared" si="81"/>
        <v>0</v>
      </c>
      <c r="AD523" s="360">
        <f t="shared" si="82"/>
        <v>0</v>
      </c>
      <c r="AE523" s="360">
        <f t="shared" si="83"/>
        <v>0</v>
      </c>
      <c r="AF523" s="361">
        <f t="shared" si="84"/>
        <v>0</v>
      </c>
      <c r="AG523" s="133"/>
      <c r="AH523" s="362"/>
      <c r="AI523" s="128"/>
      <c r="AJ523" s="363"/>
      <c r="AK523" s="364"/>
      <c r="AL523" s="358"/>
      <c r="AM523" s="359" t="str">
        <f t="shared" si="85"/>
        <v/>
      </c>
      <c r="AN523" s="360" t="s">
        <v>506</v>
      </c>
      <c r="AO523" s="360">
        <f t="shared" si="86"/>
        <v>0</v>
      </c>
      <c r="AP523" s="360">
        <f t="shared" si="87"/>
        <v>0</v>
      </c>
      <c r="AQ523" s="360">
        <f t="shared" si="88"/>
        <v>0</v>
      </c>
      <c r="AR523" s="361">
        <f t="shared" si="89"/>
        <v>0</v>
      </c>
    </row>
    <row r="524" spans="22:44" x14ac:dyDescent="0.25">
      <c r="V524" s="362"/>
      <c r="W524" s="128"/>
      <c r="X524" s="363"/>
      <c r="Y524" s="364"/>
      <c r="Z524" s="358"/>
      <c r="AA524" s="359" t="str">
        <f t="shared" si="80"/>
        <v/>
      </c>
      <c r="AB524" s="360" t="s">
        <v>506</v>
      </c>
      <c r="AC524" s="360">
        <f t="shared" si="81"/>
        <v>0</v>
      </c>
      <c r="AD524" s="360">
        <f t="shared" si="82"/>
        <v>0</v>
      </c>
      <c r="AE524" s="360">
        <f t="shared" si="83"/>
        <v>0</v>
      </c>
      <c r="AF524" s="361">
        <f t="shared" si="84"/>
        <v>0</v>
      </c>
      <c r="AG524" s="133"/>
      <c r="AH524" s="362"/>
      <c r="AI524" s="128"/>
      <c r="AJ524" s="363"/>
      <c r="AK524" s="364"/>
      <c r="AL524" s="358"/>
      <c r="AM524" s="359" t="str">
        <f t="shared" si="85"/>
        <v/>
      </c>
      <c r="AN524" s="360" t="s">
        <v>506</v>
      </c>
      <c r="AO524" s="360">
        <f t="shared" si="86"/>
        <v>0</v>
      </c>
      <c r="AP524" s="360">
        <f t="shared" si="87"/>
        <v>0</v>
      </c>
      <c r="AQ524" s="360">
        <f t="shared" si="88"/>
        <v>0</v>
      </c>
      <c r="AR524" s="361">
        <f t="shared" si="89"/>
        <v>0</v>
      </c>
    </row>
    <row r="525" spans="22:44" x14ac:dyDescent="0.25">
      <c r="V525" s="362"/>
      <c r="W525" s="128"/>
      <c r="X525" s="363"/>
      <c r="Y525" s="364"/>
      <c r="Z525" s="358"/>
      <c r="AA525" s="359" t="str">
        <f t="shared" si="80"/>
        <v/>
      </c>
      <c r="AB525" s="360" t="s">
        <v>506</v>
      </c>
      <c r="AC525" s="360">
        <f t="shared" si="81"/>
        <v>0</v>
      </c>
      <c r="AD525" s="360">
        <f t="shared" si="82"/>
        <v>0</v>
      </c>
      <c r="AE525" s="360">
        <f t="shared" si="83"/>
        <v>0</v>
      </c>
      <c r="AF525" s="361">
        <f t="shared" si="84"/>
        <v>0</v>
      </c>
      <c r="AG525" s="133"/>
      <c r="AH525" s="362"/>
      <c r="AI525" s="128"/>
      <c r="AJ525" s="363"/>
      <c r="AK525" s="364"/>
      <c r="AL525" s="358"/>
      <c r="AM525" s="359" t="str">
        <f t="shared" si="85"/>
        <v/>
      </c>
      <c r="AN525" s="360" t="s">
        <v>506</v>
      </c>
      <c r="AO525" s="360">
        <f t="shared" si="86"/>
        <v>0</v>
      </c>
      <c r="AP525" s="360">
        <f t="shared" si="87"/>
        <v>0</v>
      </c>
      <c r="AQ525" s="360">
        <f t="shared" si="88"/>
        <v>0</v>
      </c>
      <c r="AR525" s="361">
        <f t="shared" si="89"/>
        <v>0</v>
      </c>
    </row>
    <row r="526" spans="22:44" x14ac:dyDescent="0.25">
      <c r="V526" s="362"/>
      <c r="W526" s="128"/>
      <c r="X526" s="363"/>
      <c r="Y526" s="364"/>
      <c r="Z526" s="358"/>
      <c r="AA526" s="359" t="str">
        <f t="shared" si="80"/>
        <v/>
      </c>
      <c r="AB526" s="360" t="s">
        <v>506</v>
      </c>
      <c r="AC526" s="360">
        <f t="shared" si="81"/>
        <v>0</v>
      </c>
      <c r="AD526" s="360">
        <f t="shared" si="82"/>
        <v>0</v>
      </c>
      <c r="AE526" s="360">
        <f t="shared" si="83"/>
        <v>0</v>
      </c>
      <c r="AF526" s="361">
        <f t="shared" si="84"/>
        <v>0</v>
      </c>
      <c r="AG526" s="133"/>
      <c r="AH526" s="362"/>
      <c r="AI526" s="128"/>
      <c r="AJ526" s="363"/>
      <c r="AK526" s="364"/>
      <c r="AL526" s="358"/>
      <c r="AM526" s="359" t="str">
        <f t="shared" si="85"/>
        <v/>
      </c>
      <c r="AN526" s="360" t="s">
        <v>506</v>
      </c>
      <c r="AO526" s="360">
        <f t="shared" si="86"/>
        <v>0</v>
      </c>
      <c r="AP526" s="360">
        <f t="shared" si="87"/>
        <v>0</v>
      </c>
      <c r="AQ526" s="360">
        <f t="shared" si="88"/>
        <v>0</v>
      </c>
      <c r="AR526" s="361">
        <f t="shared" si="89"/>
        <v>0</v>
      </c>
    </row>
    <row r="527" spans="22:44" x14ac:dyDescent="0.25">
      <c r="V527" s="362"/>
      <c r="W527" s="128"/>
      <c r="X527" s="363"/>
      <c r="Y527" s="364"/>
      <c r="Z527" s="358"/>
      <c r="AA527" s="359" t="str">
        <f t="shared" si="80"/>
        <v/>
      </c>
      <c r="AB527" s="360" t="s">
        <v>506</v>
      </c>
      <c r="AC527" s="360">
        <f t="shared" si="81"/>
        <v>0</v>
      </c>
      <c r="AD527" s="360">
        <f t="shared" si="82"/>
        <v>0</v>
      </c>
      <c r="AE527" s="360">
        <f t="shared" si="83"/>
        <v>0</v>
      </c>
      <c r="AF527" s="361">
        <f t="shared" si="84"/>
        <v>0</v>
      </c>
      <c r="AG527" s="133"/>
      <c r="AH527" s="362"/>
      <c r="AI527" s="128"/>
      <c r="AJ527" s="363"/>
      <c r="AK527" s="364"/>
      <c r="AL527" s="358"/>
      <c r="AM527" s="359" t="str">
        <f t="shared" si="85"/>
        <v/>
      </c>
      <c r="AN527" s="360" t="s">
        <v>506</v>
      </c>
      <c r="AO527" s="360">
        <f t="shared" si="86"/>
        <v>0</v>
      </c>
      <c r="AP527" s="360">
        <f t="shared" si="87"/>
        <v>0</v>
      </c>
      <c r="AQ527" s="360">
        <f t="shared" si="88"/>
        <v>0</v>
      </c>
      <c r="AR527" s="361">
        <f t="shared" si="89"/>
        <v>0</v>
      </c>
    </row>
    <row r="528" spans="22:44" x14ac:dyDescent="0.25">
      <c r="V528" s="362"/>
      <c r="W528" s="128"/>
      <c r="X528" s="363"/>
      <c r="Y528" s="364"/>
      <c r="Z528" s="358"/>
      <c r="AA528" s="359" t="str">
        <f t="shared" si="80"/>
        <v/>
      </c>
      <c r="AB528" s="360" t="s">
        <v>506</v>
      </c>
      <c r="AC528" s="360">
        <f t="shared" si="81"/>
        <v>0</v>
      </c>
      <c r="AD528" s="360">
        <f t="shared" si="82"/>
        <v>0</v>
      </c>
      <c r="AE528" s="360">
        <f t="shared" si="83"/>
        <v>0</v>
      </c>
      <c r="AF528" s="361">
        <f t="shared" si="84"/>
        <v>0</v>
      </c>
      <c r="AG528" s="133"/>
      <c r="AH528" s="362"/>
      <c r="AI528" s="128"/>
      <c r="AJ528" s="363"/>
      <c r="AK528" s="364"/>
      <c r="AL528" s="358"/>
      <c r="AM528" s="359" t="str">
        <f t="shared" si="85"/>
        <v/>
      </c>
      <c r="AN528" s="360" t="s">
        <v>506</v>
      </c>
      <c r="AO528" s="360">
        <f t="shared" si="86"/>
        <v>0</v>
      </c>
      <c r="AP528" s="360">
        <f t="shared" si="87"/>
        <v>0</v>
      </c>
      <c r="AQ528" s="360">
        <f t="shared" si="88"/>
        <v>0</v>
      </c>
      <c r="AR528" s="361">
        <f t="shared" si="89"/>
        <v>0</v>
      </c>
    </row>
    <row r="529" spans="22:44" x14ac:dyDescent="0.25">
      <c r="V529" s="362"/>
      <c r="W529" s="128"/>
      <c r="X529" s="363"/>
      <c r="Y529" s="364"/>
      <c r="Z529" s="358"/>
      <c r="AA529" s="359" t="str">
        <f t="shared" si="80"/>
        <v/>
      </c>
      <c r="AB529" s="360" t="s">
        <v>506</v>
      </c>
      <c r="AC529" s="360">
        <f t="shared" si="81"/>
        <v>0</v>
      </c>
      <c r="AD529" s="360">
        <f t="shared" si="82"/>
        <v>0</v>
      </c>
      <c r="AE529" s="360">
        <f t="shared" si="83"/>
        <v>0</v>
      </c>
      <c r="AF529" s="361">
        <f t="shared" si="84"/>
        <v>0</v>
      </c>
      <c r="AG529" s="133"/>
      <c r="AH529" s="362"/>
      <c r="AI529" s="128"/>
      <c r="AJ529" s="363"/>
      <c r="AK529" s="364"/>
      <c r="AL529" s="358"/>
      <c r="AM529" s="359" t="str">
        <f t="shared" si="85"/>
        <v/>
      </c>
      <c r="AN529" s="360" t="s">
        <v>506</v>
      </c>
      <c r="AO529" s="360">
        <f t="shared" si="86"/>
        <v>0</v>
      </c>
      <c r="AP529" s="360">
        <f t="shared" si="87"/>
        <v>0</v>
      </c>
      <c r="AQ529" s="360">
        <f t="shared" si="88"/>
        <v>0</v>
      </c>
      <c r="AR529" s="361">
        <f t="shared" si="89"/>
        <v>0</v>
      </c>
    </row>
    <row r="530" spans="22:44" x14ac:dyDescent="0.25">
      <c r="V530" s="362"/>
      <c r="W530" s="128"/>
      <c r="X530" s="363"/>
      <c r="Y530" s="364"/>
      <c r="Z530" s="358"/>
      <c r="AA530" s="359" t="str">
        <f t="shared" si="80"/>
        <v/>
      </c>
      <c r="AB530" s="360" t="s">
        <v>506</v>
      </c>
      <c r="AC530" s="360">
        <f t="shared" si="81"/>
        <v>0</v>
      </c>
      <c r="AD530" s="360">
        <f t="shared" si="82"/>
        <v>0</v>
      </c>
      <c r="AE530" s="360">
        <f t="shared" si="83"/>
        <v>0</v>
      </c>
      <c r="AF530" s="361">
        <f t="shared" si="84"/>
        <v>0</v>
      </c>
      <c r="AG530" s="133"/>
      <c r="AH530" s="362"/>
      <c r="AI530" s="128"/>
      <c r="AJ530" s="363"/>
      <c r="AK530" s="364"/>
      <c r="AL530" s="358"/>
      <c r="AM530" s="359" t="str">
        <f t="shared" si="85"/>
        <v/>
      </c>
      <c r="AN530" s="360" t="s">
        <v>506</v>
      </c>
      <c r="AO530" s="360">
        <f t="shared" si="86"/>
        <v>0</v>
      </c>
      <c r="AP530" s="360">
        <f t="shared" si="87"/>
        <v>0</v>
      </c>
      <c r="AQ530" s="360">
        <f t="shared" si="88"/>
        <v>0</v>
      </c>
      <c r="AR530" s="361">
        <f t="shared" si="89"/>
        <v>0</v>
      </c>
    </row>
    <row r="531" spans="22:44" x14ac:dyDescent="0.25">
      <c r="V531" s="362"/>
      <c r="W531" s="128"/>
      <c r="X531" s="363"/>
      <c r="Y531" s="364"/>
      <c r="Z531" s="358"/>
      <c r="AA531" s="359" t="str">
        <f t="shared" si="80"/>
        <v/>
      </c>
      <c r="AB531" s="360" t="s">
        <v>506</v>
      </c>
      <c r="AC531" s="360">
        <f t="shared" si="81"/>
        <v>0</v>
      </c>
      <c r="AD531" s="360">
        <f t="shared" si="82"/>
        <v>0</v>
      </c>
      <c r="AE531" s="360">
        <f t="shared" si="83"/>
        <v>0</v>
      </c>
      <c r="AF531" s="361">
        <f t="shared" si="84"/>
        <v>0</v>
      </c>
      <c r="AG531" s="133"/>
      <c r="AH531" s="362"/>
      <c r="AI531" s="128"/>
      <c r="AJ531" s="363"/>
      <c r="AK531" s="364"/>
      <c r="AL531" s="358"/>
      <c r="AM531" s="359" t="str">
        <f t="shared" si="85"/>
        <v/>
      </c>
      <c r="AN531" s="360" t="s">
        <v>506</v>
      </c>
      <c r="AO531" s="360">
        <f t="shared" si="86"/>
        <v>0</v>
      </c>
      <c r="AP531" s="360">
        <f t="shared" si="87"/>
        <v>0</v>
      </c>
      <c r="AQ531" s="360">
        <f t="shared" si="88"/>
        <v>0</v>
      </c>
      <c r="AR531" s="361">
        <f t="shared" si="89"/>
        <v>0</v>
      </c>
    </row>
    <row r="532" spans="22:44" x14ac:dyDescent="0.25">
      <c r="V532" s="362"/>
      <c r="W532" s="128"/>
      <c r="X532" s="363"/>
      <c r="Y532" s="364"/>
      <c r="Z532" s="358"/>
      <c r="AA532" s="359" t="str">
        <f t="shared" si="80"/>
        <v/>
      </c>
      <c r="AB532" s="360" t="s">
        <v>506</v>
      </c>
      <c r="AC532" s="360">
        <f t="shared" si="81"/>
        <v>0</v>
      </c>
      <c r="AD532" s="360">
        <f t="shared" si="82"/>
        <v>0</v>
      </c>
      <c r="AE532" s="360">
        <f t="shared" si="83"/>
        <v>0</v>
      </c>
      <c r="AF532" s="361">
        <f t="shared" si="84"/>
        <v>0</v>
      </c>
      <c r="AG532" s="133"/>
      <c r="AH532" s="362"/>
      <c r="AI532" s="128"/>
      <c r="AJ532" s="363"/>
      <c r="AK532" s="364"/>
      <c r="AL532" s="358"/>
      <c r="AM532" s="359" t="str">
        <f t="shared" si="85"/>
        <v/>
      </c>
      <c r="AN532" s="360" t="s">
        <v>506</v>
      </c>
      <c r="AO532" s="360">
        <f t="shared" si="86"/>
        <v>0</v>
      </c>
      <c r="AP532" s="360">
        <f t="shared" si="87"/>
        <v>0</v>
      </c>
      <c r="AQ532" s="360">
        <f t="shared" si="88"/>
        <v>0</v>
      </c>
      <c r="AR532" s="361">
        <f t="shared" si="89"/>
        <v>0</v>
      </c>
    </row>
    <row r="533" spans="22:44" x14ac:dyDescent="0.25">
      <c r="V533" s="362"/>
      <c r="W533" s="128"/>
      <c r="X533" s="363"/>
      <c r="Y533" s="364"/>
      <c r="Z533" s="358"/>
      <c r="AA533" s="359" t="str">
        <f t="shared" si="80"/>
        <v/>
      </c>
      <c r="AB533" s="360" t="s">
        <v>506</v>
      </c>
      <c r="AC533" s="360">
        <f t="shared" si="81"/>
        <v>0</v>
      </c>
      <c r="AD533" s="360">
        <f t="shared" si="82"/>
        <v>0</v>
      </c>
      <c r="AE533" s="360">
        <f t="shared" si="83"/>
        <v>0</v>
      </c>
      <c r="AF533" s="361">
        <f t="shared" si="84"/>
        <v>0</v>
      </c>
      <c r="AG533" s="133"/>
      <c r="AH533" s="362"/>
      <c r="AI533" s="128"/>
      <c r="AJ533" s="363"/>
      <c r="AK533" s="364"/>
      <c r="AL533" s="358"/>
      <c r="AM533" s="359" t="str">
        <f t="shared" si="85"/>
        <v/>
      </c>
      <c r="AN533" s="360" t="s">
        <v>506</v>
      </c>
      <c r="AO533" s="360">
        <f t="shared" si="86"/>
        <v>0</v>
      </c>
      <c r="AP533" s="360">
        <f t="shared" si="87"/>
        <v>0</v>
      </c>
      <c r="AQ533" s="360">
        <f t="shared" si="88"/>
        <v>0</v>
      </c>
      <c r="AR533" s="361">
        <f t="shared" si="89"/>
        <v>0</v>
      </c>
    </row>
    <row r="534" spans="22:44" x14ac:dyDescent="0.25">
      <c r="V534" s="362"/>
      <c r="W534" s="128"/>
      <c r="X534" s="363"/>
      <c r="Y534" s="364"/>
      <c r="Z534" s="358"/>
      <c r="AA534" s="359" t="str">
        <f t="shared" si="80"/>
        <v/>
      </c>
      <c r="AB534" s="360" t="s">
        <v>506</v>
      </c>
      <c r="AC534" s="360">
        <f t="shared" si="81"/>
        <v>0</v>
      </c>
      <c r="AD534" s="360">
        <f t="shared" si="82"/>
        <v>0</v>
      </c>
      <c r="AE534" s="360">
        <f t="shared" si="83"/>
        <v>0</v>
      </c>
      <c r="AF534" s="361">
        <f t="shared" si="84"/>
        <v>0</v>
      </c>
      <c r="AG534" s="133"/>
      <c r="AH534" s="362"/>
      <c r="AI534" s="128"/>
      <c r="AJ534" s="363"/>
      <c r="AK534" s="364"/>
      <c r="AL534" s="358"/>
      <c r="AM534" s="359" t="str">
        <f t="shared" si="85"/>
        <v/>
      </c>
      <c r="AN534" s="360" t="s">
        <v>506</v>
      </c>
      <c r="AO534" s="360">
        <f t="shared" si="86"/>
        <v>0</v>
      </c>
      <c r="AP534" s="360">
        <f t="shared" si="87"/>
        <v>0</v>
      </c>
      <c r="AQ534" s="360">
        <f t="shared" si="88"/>
        <v>0</v>
      </c>
      <c r="AR534" s="361">
        <f t="shared" si="89"/>
        <v>0</v>
      </c>
    </row>
    <row r="535" spans="22:44" x14ac:dyDescent="0.25">
      <c r="V535" s="362"/>
      <c r="W535" s="128"/>
      <c r="X535" s="363"/>
      <c r="Y535" s="364"/>
      <c r="Z535" s="358"/>
      <c r="AA535" s="359" t="str">
        <f t="shared" si="80"/>
        <v/>
      </c>
      <c r="AB535" s="360" t="s">
        <v>506</v>
      </c>
      <c r="AC535" s="360">
        <f t="shared" si="81"/>
        <v>0</v>
      </c>
      <c r="AD535" s="360">
        <f t="shared" si="82"/>
        <v>0</v>
      </c>
      <c r="AE535" s="360">
        <f t="shared" si="83"/>
        <v>0</v>
      </c>
      <c r="AF535" s="361">
        <f t="shared" si="84"/>
        <v>0</v>
      </c>
      <c r="AG535" s="133"/>
      <c r="AH535" s="362"/>
      <c r="AI535" s="128"/>
      <c r="AJ535" s="363"/>
      <c r="AK535" s="364"/>
      <c r="AL535" s="358"/>
      <c r="AM535" s="359" t="str">
        <f t="shared" si="85"/>
        <v/>
      </c>
      <c r="AN535" s="360" t="s">
        <v>506</v>
      </c>
      <c r="AO535" s="360">
        <f t="shared" si="86"/>
        <v>0</v>
      </c>
      <c r="AP535" s="360">
        <f t="shared" si="87"/>
        <v>0</v>
      </c>
      <c r="AQ535" s="360">
        <f t="shared" si="88"/>
        <v>0</v>
      </c>
      <c r="AR535" s="361">
        <f t="shared" si="89"/>
        <v>0</v>
      </c>
    </row>
    <row r="536" spans="22:44" x14ac:dyDescent="0.25">
      <c r="V536" s="362"/>
      <c r="W536" s="128"/>
      <c r="X536" s="363"/>
      <c r="Y536" s="364"/>
      <c r="Z536" s="358"/>
      <c r="AA536" s="359" t="str">
        <f t="shared" si="80"/>
        <v/>
      </c>
      <c r="AB536" s="360" t="s">
        <v>506</v>
      </c>
      <c r="AC536" s="360">
        <f t="shared" si="81"/>
        <v>0</v>
      </c>
      <c r="AD536" s="360">
        <f t="shared" si="82"/>
        <v>0</v>
      </c>
      <c r="AE536" s="360">
        <f t="shared" si="83"/>
        <v>0</v>
      </c>
      <c r="AF536" s="361">
        <f t="shared" si="84"/>
        <v>0</v>
      </c>
      <c r="AG536" s="133"/>
      <c r="AH536" s="362"/>
      <c r="AI536" s="128"/>
      <c r="AJ536" s="363"/>
      <c r="AK536" s="364"/>
      <c r="AL536" s="358"/>
      <c r="AM536" s="359" t="str">
        <f t="shared" si="85"/>
        <v/>
      </c>
      <c r="AN536" s="360" t="s">
        <v>506</v>
      </c>
      <c r="AO536" s="360">
        <f t="shared" si="86"/>
        <v>0</v>
      </c>
      <c r="AP536" s="360">
        <f t="shared" si="87"/>
        <v>0</v>
      </c>
      <c r="AQ536" s="360">
        <f t="shared" si="88"/>
        <v>0</v>
      </c>
      <c r="AR536" s="361">
        <f t="shared" si="89"/>
        <v>0</v>
      </c>
    </row>
    <row r="537" spans="22:44" x14ac:dyDescent="0.25">
      <c r="V537" s="362"/>
      <c r="W537" s="128"/>
      <c r="X537" s="363"/>
      <c r="Y537" s="364"/>
      <c r="Z537" s="358"/>
      <c r="AA537" s="359" t="str">
        <f t="shared" si="80"/>
        <v/>
      </c>
      <c r="AB537" s="360" t="s">
        <v>506</v>
      </c>
      <c r="AC537" s="360">
        <f t="shared" si="81"/>
        <v>0</v>
      </c>
      <c r="AD537" s="360">
        <f t="shared" si="82"/>
        <v>0</v>
      </c>
      <c r="AE537" s="360">
        <f t="shared" si="83"/>
        <v>0</v>
      </c>
      <c r="AF537" s="361">
        <f t="shared" si="84"/>
        <v>0</v>
      </c>
      <c r="AG537" s="133"/>
      <c r="AH537" s="362"/>
      <c r="AI537" s="128"/>
      <c r="AJ537" s="363"/>
      <c r="AK537" s="364"/>
      <c r="AL537" s="358"/>
      <c r="AM537" s="359" t="str">
        <f t="shared" si="85"/>
        <v/>
      </c>
      <c r="AN537" s="360" t="s">
        <v>506</v>
      </c>
      <c r="AO537" s="360">
        <f t="shared" si="86"/>
        <v>0</v>
      </c>
      <c r="AP537" s="360">
        <f t="shared" si="87"/>
        <v>0</v>
      </c>
      <c r="AQ537" s="360">
        <f t="shared" si="88"/>
        <v>0</v>
      </c>
      <c r="AR537" s="361">
        <f t="shared" si="89"/>
        <v>0</v>
      </c>
    </row>
    <row r="538" spans="22:44" x14ac:dyDescent="0.25">
      <c r="V538" s="362"/>
      <c r="W538" s="128"/>
      <c r="X538" s="363"/>
      <c r="Y538" s="364"/>
      <c r="Z538" s="358"/>
      <c r="AA538" s="359" t="str">
        <f t="shared" si="80"/>
        <v/>
      </c>
      <c r="AB538" s="360" t="s">
        <v>506</v>
      </c>
      <c r="AC538" s="360">
        <f t="shared" si="81"/>
        <v>0</v>
      </c>
      <c r="AD538" s="360">
        <f t="shared" si="82"/>
        <v>0</v>
      </c>
      <c r="AE538" s="360">
        <f t="shared" si="83"/>
        <v>0</v>
      </c>
      <c r="AF538" s="361">
        <f t="shared" si="84"/>
        <v>0</v>
      </c>
      <c r="AG538" s="133"/>
      <c r="AH538" s="362"/>
      <c r="AI538" s="128"/>
      <c r="AJ538" s="363"/>
      <c r="AK538" s="364"/>
      <c r="AL538" s="358"/>
      <c r="AM538" s="359" t="str">
        <f t="shared" si="85"/>
        <v/>
      </c>
      <c r="AN538" s="360" t="s">
        <v>506</v>
      </c>
      <c r="AO538" s="360">
        <f t="shared" si="86"/>
        <v>0</v>
      </c>
      <c r="AP538" s="360">
        <f t="shared" si="87"/>
        <v>0</v>
      </c>
      <c r="AQ538" s="360">
        <f t="shared" si="88"/>
        <v>0</v>
      </c>
      <c r="AR538" s="361">
        <f t="shared" si="89"/>
        <v>0</v>
      </c>
    </row>
    <row r="539" spans="22:44" x14ac:dyDescent="0.25">
      <c r="V539" s="362"/>
      <c r="W539" s="128"/>
      <c r="X539" s="363"/>
      <c r="Y539" s="364"/>
      <c r="Z539" s="358"/>
      <c r="AA539" s="359" t="str">
        <f t="shared" si="80"/>
        <v/>
      </c>
      <c r="AB539" s="360" t="s">
        <v>506</v>
      </c>
      <c r="AC539" s="360">
        <f t="shared" si="81"/>
        <v>0</v>
      </c>
      <c r="AD539" s="360">
        <f t="shared" si="82"/>
        <v>0</v>
      </c>
      <c r="AE539" s="360">
        <f t="shared" si="83"/>
        <v>0</v>
      </c>
      <c r="AF539" s="361">
        <f t="shared" si="84"/>
        <v>0</v>
      </c>
      <c r="AG539" s="133"/>
      <c r="AH539" s="362"/>
      <c r="AI539" s="128"/>
      <c r="AJ539" s="363"/>
      <c r="AK539" s="364"/>
      <c r="AL539" s="358"/>
      <c r="AM539" s="359" t="str">
        <f t="shared" si="85"/>
        <v/>
      </c>
      <c r="AN539" s="360" t="s">
        <v>506</v>
      </c>
      <c r="AO539" s="360">
        <f t="shared" si="86"/>
        <v>0</v>
      </c>
      <c r="AP539" s="360">
        <f t="shared" si="87"/>
        <v>0</v>
      </c>
      <c r="AQ539" s="360">
        <f t="shared" si="88"/>
        <v>0</v>
      </c>
      <c r="AR539" s="361">
        <f t="shared" si="89"/>
        <v>0</v>
      </c>
    </row>
    <row r="540" spans="22:44" x14ac:dyDescent="0.25">
      <c r="V540" s="362"/>
      <c r="W540" s="128"/>
      <c r="X540" s="363"/>
      <c r="Y540" s="364"/>
      <c r="Z540" s="358"/>
      <c r="AA540" s="359" t="str">
        <f t="shared" si="80"/>
        <v/>
      </c>
      <c r="AB540" s="360" t="s">
        <v>506</v>
      </c>
      <c r="AC540" s="360">
        <f t="shared" si="81"/>
        <v>0</v>
      </c>
      <c r="AD540" s="360">
        <f t="shared" si="82"/>
        <v>0</v>
      </c>
      <c r="AE540" s="360">
        <f t="shared" si="83"/>
        <v>0</v>
      </c>
      <c r="AF540" s="361">
        <f t="shared" si="84"/>
        <v>0</v>
      </c>
      <c r="AG540" s="133"/>
      <c r="AH540" s="362"/>
      <c r="AI540" s="128"/>
      <c r="AJ540" s="363"/>
      <c r="AK540" s="364"/>
      <c r="AL540" s="358"/>
      <c r="AM540" s="359" t="str">
        <f t="shared" si="85"/>
        <v/>
      </c>
      <c r="AN540" s="360" t="s">
        <v>506</v>
      </c>
      <c r="AO540" s="360">
        <f t="shared" si="86"/>
        <v>0</v>
      </c>
      <c r="AP540" s="360">
        <f t="shared" si="87"/>
        <v>0</v>
      </c>
      <c r="AQ540" s="360">
        <f t="shared" si="88"/>
        <v>0</v>
      </c>
      <c r="AR540" s="361">
        <f t="shared" si="89"/>
        <v>0</v>
      </c>
    </row>
    <row r="541" spans="22:44" x14ac:dyDescent="0.25">
      <c r="V541" s="362"/>
      <c r="W541" s="128"/>
      <c r="X541" s="363"/>
      <c r="Y541" s="364"/>
      <c r="Z541" s="358"/>
      <c r="AA541" s="359" t="str">
        <f t="shared" si="80"/>
        <v/>
      </c>
      <c r="AB541" s="360" t="s">
        <v>506</v>
      </c>
      <c r="AC541" s="360">
        <f t="shared" si="81"/>
        <v>0</v>
      </c>
      <c r="AD541" s="360">
        <f t="shared" si="82"/>
        <v>0</v>
      </c>
      <c r="AE541" s="360">
        <f t="shared" si="83"/>
        <v>0</v>
      </c>
      <c r="AF541" s="361">
        <f t="shared" si="84"/>
        <v>0</v>
      </c>
      <c r="AG541" s="133"/>
      <c r="AH541" s="362"/>
      <c r="AI541" s="128"/>
      <c r="AJ541" s="363"/>
      <c r="AK541" s="364"/>
      <c r="AL541" s="358"/>
      <c r="AM541" s="359" t="str">
        <f t="shared" si="85"/>
        <v/>
      </c>
      <c r="AN541" s="360" t="s">
        <v>506</v>
      </c>
      <c r="AO541" s="360">
        <f t="shared" si="86"/>
        <v>0</v>
      </c>
      <c r="AP541" s="360">
        <f t="shared" si="87"/>
        <v>0</v>
      </c>
      <c r="AQ541" s="360">
        <f t="shared" si="88"/>
        <v>0</v>
      </c>
      <c r="AR541" s="361">
        <f t="shared" si="89"/>
        <v>0</v>
      </c>
    </row>
    <row r="542" spans="22:44" x14ac:dyDescent="0.25">
      <c r="V542" s="362"/>
      <c r="W542" s="128"/>
      <c r="X542" s="363"/>
      <c r="Y542" s="364"/>
      <c r="Z542" s="358"/>
      <c r="AA542" s="359" t="str">
        <f t="shared" si="80"/>
        <v/>
      </c>
      <c r="AB542" s="360" t="s">
        <v>506</v>
      </c>
      <c r="AC542" s="360">
        <f t="shared" si="81"/>
        <v>0</v>
      </c>
      <c r="AD542" s="360">
        <f t="shared" si="82"/>
        <v>0</v>
      </c>
      <c r="AE542" s="360">
        <f t="shared" si="83"/>
        <v>0</v>
      </c>
      <c r="AF542" s="361">
        <f t="shared" si="84"/>
        <v>0</v>
      </c>
      <c r="AG542" s="133"/>
      <c r="AH542" s="362"/>
      <c r="AI542" s="128"/>
      <c r="AJ542" s="363"/>
      <c r="AK542" s="364"/>
      <c r="AL542" s="358"/>
      <c r="AM542" s="359" t="str">
        <f t="shared" si="85"/>
        <v/>
      </c>
      <c r="AN542" s="360" t="s">
        <v>506</v>
      </c>
      <c r="AO542" s="360">
        <f t="shared" si="86"/>
        <v>0</v>
      </c>
      <c r="AP542" s="360">
        <f t="shared" si="87"/>
        <v>0</v>
      </c>
      <c r="AQ542" s="360">
        <f t="shared" si="88"/>
        <v>0</v>
      </c>
      <c r="AR542" s="361">
        <f t="shared" si="89"/>
        <v>0</v>
      </c>
    </row>
    <row r="543" spans="22:44" x14ac:dyDescent="0.25">
      <c r="V543" s="362"/>
      <c r="W543" s="128"/>
      <c r="X543" s="363"/>
      <c r="Y543" s="364"/>
      <c r="Z543" s="358"/>
      <c r="AA543" s="359" t="str">
        <f t="shared" si="80"/>
        <v/>
      </c>
      <c r="AB543" s="360" t="s">
        <v>506</v>
      </c>
      <c r="AC543" s="360">
        <f t="shared" si="81"/>
        <v>0</v>
      </c>
      <c r="AD543" s="360">
        <f t="shared" si="82"/>
        <v>0</v>
      </c>
      <c r="AE543" s="360">
        <f t="shared" si="83"/>
        <v>0</v>
      </c>
      <c r="AF543" s="361">
        <f t="shared" si="84"/>
        <v>0</v>
      </c>
      <c r="AG543" s="133"/>
      <c r="AH543" s="362"/>
      <c r="AI543" s="128"/>
      <c r="AJ543" s="363"/>
      <c r="AK543" s="364"/>
      <c r="AL543" s="358"/>
      <c r="AM543" s="359" t="str">
        <f t="shared" si="85"/>
        <v/>
      </c>
      <c r="AN543" s="360" t="s">
        <v>506</v>
      </c>
      <c r="AO543" s="360">
        <f t="shared" si="86"/>
        <v>0</v>
      </c>
      <c r="AP543" s="360">
        <f t="shared" si="87"/>
        <v>0</v>
      </c>
      <c r="AQ543" s="360">
        <f t="shared" si="88"/>
        <v>0</v>
      </c>
      <c r="AR543" s="361">
        <f t="shared" si="89"/>
        <v>0</v>
      </c>
    </row>
    <row r="544" spans="22:44" x14ac:dyDescent="0.25">
      <c r="V544" s="362"/>
      <c r="W544" s="128"/>
      <c r="X544" s="363"/>
      <c r="Y544" s="364"/>
      <c r="Z544" s="358"/>
      <c r="AA544" s="359" t="str">
        <f t="shared" si="80"/>
        <v/>
      </c>
      <c r="AB544" s="360" t="s">
        <v>506</v>
      </c>
      <c r="AC544" s="360">
        <f t="shared" si="81"/>
        <v>0</v>
      </c>
      <c r="AD544" s="360">
        <f t="shared" si="82"/>
        <v>0</v>
      </c>
      <c r="AE544" s="360">
        <f t="shared" si="83"/>
        <v>0</v>
      </c>
      <c r="AF544" s="361">
        <f t="shared" si="84"/>
        <v>0</v>
      </c>
      <c r="AG544" s="133"/>
      <c r="AH544" s="362"/>
      <c r="AI544" s="128"/>
      <c r="AJ544" s="363"/>
      <c r="AK544" s="364"/>
      <c r="AL544" s="358"/>
      <c r="AM544" s="359" t="str">
        <f t="shared" si="85"/>
        <v/>
      </c>
      <c r="AN544" s="360" t="s">
        <v>506</v>
      </c>
      <c r="AO544" s="360">
        <f t="shared" si="86"/>
        <v>0</v>
      </c>
      <c r="AP544" s="360">
        <f t="shared" si="87"/>
        <v>0</v>
      </c>
      <c r="AQ544" s="360">
        <f t="shared" si="88"/>
        <v>0</v>
      </c>
      <c r="AR544" s="361">
        <f t="shared" si="89"/>
        <v>0</v>
      </c>
    </row>
    <row r="545" spans="22:44" x14ac:dyDescent="0.25">
      <c r="V545" s="362"/>
      <c r="W545" s="128"/>
      <c r="X545" s="363"/>
      <c r="Y545" s="364"/>
      <c r="Z545" s="358"/>
      <c r="AA545" s="359" t="str">
        <f t="shared" si="80"/>
        <v/>
      </c>
      <c r="AB545" s="360" t="s">
        <v>506</v>
      </c>
      <c r="AC545" s="360">
        <f t="shared" si="81"/>
        <v>0</v>
      </c>
      <c r="AD545" s="360">
        <f t="shared" si="82"/>
        <v>0</v>
      </c>
      <c r="AE545" s="360">
        <f t="shared" si="83"/>
        <v>0</v>
      </c>
      <c r="AF545" s="361">
        <f t="shared" si="84"/>
        <v>0</v>
      </c>
      <c r="AG545" s="133"/>
      <c r="AH545" s="362"/>
      <c r="AI545" s="128"/>
      <c r="AJ545" s="363"/>
      <c r="AK545" s="364"/>
      <c r="AL545" s="358"/>
      <c r="AM545" s="359" t="str">
        <f t="shared" si="85"/>
        <v/>
      </c>
      <c r="AN545" s="360" t="s">
        <v>506</v>
      </c>
      <c r="AO545" s="360">
        <f t="shared" si="86"/>
        <v>0</v>
      </c>
      <c r="AP545" s="360">
        <f t="shared" si="87"/>
        <v>0</v>
      </c>
      <c r="AQ545" s="360">
        <f t="shared" si="88"/>
        <v>0</v>
      </c>
      <c r="AR545" s="361">
        <f t="shared" si="89"/>
        <v>0</v>
      </c>
    </row>
    <row r="546" spans="22:44" x14ac:dyDescent="0.25">
      <c r="V546" s="362"/>
      <c r="W546" s="128"/>
      <c r="X546" s="363"/>
      <c r="Y546" s="364"/>
      <c r="Z546" s="358"/>
      <c r="AA546" s="359" t="str">
        <f t="shared" si="80"/>
        <v/>
      </c>
      <c r="AB546" s="360" t="s">
        <v>506</v>
      </c>
      <c r="AC546" s="360">
        <f t="shared" si="81"/>
        <v>0</v>
      </c>
      <c r="AD546" s="360">
        <f t="shared" si="82"/>
        <v>0</v>
      </c>
      <c r="AE546" s="360">
        <f t="shared" si="83"/>
        <v>0</v>
      </c>
      <c r="AF546" s="361">
        <f t="shared" si="84"/>
        <v>0</v>
      </c>
      <c r="AG546" s="133"/>
      <c r="AH546" s="362"/>
      <c r="AI546" s="128"/>
      <c r="AJ546" s="363"/>
      <c r="AK546" s="364"/>
      <c r="AL546" s="358"/>
      <c r="AM546" s="359" t="str">
        <f t="shared" si="85"/>
        <v/>
      </c>
      <c r="AN546" s="360" t="s">
        <v>506</v>
      </c>
      <c r="AO546" s="360">
        <f t="shared" si="86"/>
        <v>0</v>
      </c>
      <c r="AP546" s="360">
        <f t="shared" si="87"/>
        <v>0</v>
      </c>
      <c r="AQ546" s="360">
        <f t="shared" si="88"/>
        <v>0</v>
      </c>
      <c r="AR546" s="361">
        <f t="shared" si="89"/>
        <v>0</v>
      </c>
    </row>
    <row r="547" spans="22:44" x14ac:dyDescent="0.25">
      <c r="V547" s="362"/>
      <c r="W547" s="128"/>
      <c r="X547" s="363"/>
      <c r="Y547" s="364"/>
      <c r="Z547" s="358"/>
      <c r="AA547" s="359" t="str">
        <f t="shared" si="80"/>
        <v/>
      </c>
      <c r="AB547" s="360" t="s">
        <v>506</v>
      </c>
      <c r="AC547" s="360">
        <f t="shared" si="81"/>
        <v>0</v>
      </c>
      <c r="AD547" s="360">
        <f t="shared" si="82"/>
        <v>0</v>
      </c>
      <c r="AE547" s="360">
        <f t="shared" si="83"/>
        <v>0</v>
      </c>
      <c r="AF547" s="361">
        <f t="shared" si="84"/>
        <v>0</v>
      </c>
      <c r="AG547" s="133"/>
      <c r="AH547" s="362"/>
      <c r="AI547" s="128"/>
      <c r="AJ547" s="363"/>
      <c r="AK547" s="364"/>
      <c r="AL547" s="358"/>
      <c r="AM547" s="359" t="str">
        <f t="shared" si="85"/>
        <v/>
      </c>
      <c r="AN547" s="360" t="s">
        <v>506</v>
      </c>
      <c r="AO547" s="360">
        <f t="shared" si="86"/>
        <v>0</v>
      </c>
      <c r="AP547" s="360">
        <f t="shared" si="87"/>
        <v>0</v>
      </c>
      <c r="AQ547" s="360">
        <f t="shared" si="88"/>
        <v>0</v>
      </c>
      <c r="AR547" s="361">
        <f t="shared" si="89"/>
        <v>0</v>
      </c>
    </row>
    <row r="548" spans="22:44" x14ac:dyDescent="0.25">
      <c r="V548" s="362"/>
      <c r="W548" s="128"/>
      <c r="X548" s="363"/>
      <c r="Y548" s="364"/>
      <c r="Z548" s="358"/>
      <c r="AA548" s="359" t="str">
        <f t="shared" si="80"/>
        <v/>
      </c>
      <c r="AB548" s="360" t="s">
        <v>506</v>
      </c>
      <c r="AC548" s="360">
        <f t="shared" si="81"/>
        <v>0</v>
      </c>
      <c r="AD548" s="360">
        <f t="shared" si="82"/>
        <v>0</v>
      </c>
      <c r="AE548" s="360">
        <f t="shared" si="83"/>
        <v>0</v>
      </c>
      <c r="AF548" s="361">
        <f t="shared" si="84"/>
        <v>0</v>
      </c>
      <c r="AG548" s="133"/>
      <c r="AH548" s="362"/>
      <c r="AI548" s="128"/>
      <c r="AJ548" s="363"/>
      <c r="AK548" s="364"/>
      <c r="AL548" s="358"/>
      <c r="AM548" s="359" t="str">
        <f t="shared" si="85"/>
        <v/>
      </c>
      <c r="AN548" s="360" t="s">
        <v>506</v>
      </c>
      <c r="AO548" s="360">
        <f t="shared" si="86"/>
        <v>0</v>
      </c>
      <c r="AP548" s="360">
        <f t="shared" si="87"/>
        <v>0</v>
      </c>
      <c r="AQ548" s="360">
        <f t="shared" si="88"/>
        <v>0</v>
      </c>
      <c r="AR548" s="361">
        <f t="shared" si="89"/>
        <v>0</v>
      </c>
    </row>
    <row r="549" spans="22:44" x14ac:dyDescent="0.25">
      <c r="V549" s="362"/>
      <c r="W549" s="128"/>
      <c r="X549" s="363"/>
      <c r="Y549" s="364"/>
      <c r="Z549" s="358"/>
      <c r="AA549" s="359" t="str">
        <f t="shared" si="80"/>
        <v/>
      </c>
      <c r="AB549" s="360" t="s">
        <v>506</v>
      </c>
      <c r="AC549" s="360">
        <f t="shared" si="81"/>
        <v>0</v>
      </c>
      <c r="AD549" s="360">
        <f t="shared" si="82"/>
        <v>0</v>
      </c>
      <c r="AE549" s="360">
        <f t="shared" si="83"/>
        <v>0</v>
      </c>
      <c r="AF549" s="361">
        <f t="shared" si="84"/>
        <v>0</v>
      </c>
      <c r="AG549" s="133"/>
      <c r="AH549" s="362"/>
      <c r="AI549" s="128"/>
      <c r="AJ549" s="363"/>
      <c r="AK549" s="364"/>
      <c r="AL549" s="358"/>
      <c r="AM549" s="359" t="str">
        <f t="shared" si="85"/>
        <v/>
      </c>
      <c r="AN549" s="360" t="s">
        <v>506</v>
      </c>
      <c r="AO549" s="360">
        <f t="shared" si="86"/>
        <v>0</v>
      </c>
      <c r="AP549" s="360">
        <f t="shared" si="87"/>
        <v>0</v>
      </c>
      <c r="AQ549" s="360">
        <f t="shared" si="88"/>
        <v>0</v>
      </c>
      <c r="AR549" s="361">
        <f t="shared" si="89"/>
        <v>0</v>
      </c>
    </row>
    <row r="550" spans="22:44" x14ac:dyDescent="0.25">
      <c r="V550" s="362"/>
      <c r="W550" s="128"/>
      <c r="X550" s="363"/>
      <c r="Y550" s="364"/>
      <c r="Z550" s="358"/>
      <c r="AA550" s="359" t="str">
        <f t="shared" si="80"/>
        <v/>
      </c>
      <c r="AB550" s="360" t="s">
        <v>506</v>
      </c>
      <c r="AC550" s="360">
        <f t="shared" si="81"/>
        <v>0</v>
      </c>
      <c r="AD550" s="360">
        <f t="shared" si="82"/>
        <v>0</v>
      </c>
      <c r="AE550" s="360">
        <f t="shared" si="83"/>
        <v>0</v>
      </c>
      <c r="AF550" s="361">
        <f t="shared" si="84"/>
        <v>0</v>
      </c>
      <c r="AG550" s="133"/>
      <c r="AH550" s="362"/>
      <c r="AI550" s="128"/>
      <c r="AJ550" s="363"/>
      <c r="AK550" s="364"/>
      <c r="AL550" s="358"/>
      <c r="AM550" s="359" t="str">
        <f t="shared" si="85"/>
        <v/>
      </c>
      <c r="AN550" s="360" t="s">
        <v>506</v>
      </c>
      <c r="AO550" s="360">
        <f t="shared" si="86"/>
        <v>0</v>
      </c>
      <c r="AP550" s="360">
        <f t="shared" si="87"/>
        <v>0</v>
      </c>
      <c r="AQ550" s="360">
        <f t="shared" si="88"/>
        <v>0</v>
      </c>
      <c r="AR550" s="361">
        <f t="shared" si="89"/>
        <v>0</v>
      </c>
    </row>
    <row r="551" spans="22:44" x14ac:dyDescent="0.25">
      <c r="V551" s="362"/>
      <c r="W551" s="128"/>
      <c r="X551" s="363"/>
      <c r="Y551" s="364"/>
      <c r="Z551" s="358"/>
      <c r="AA551" s="359" t="str">
        <f t="shared" si="80"/>
        <v/>
      </c>
      <c r="AB551" s="360" t="s">
        <v>506</v>
      </c>
      <c r="AC551" s="360">
        <f t="shared" si="81"/>
        <v>0</v>
      </c>
      <c r="AD551" s="360">
        <f t="shared" si="82"/>
        <v>0</v>
      </c>
      <c r="AE551" s="360">
        <f t="shared" si="83"/>
        <v>0</v>
      </c>
      <c r="AF551" s="361">
        <f t="shared" si="84"/>
        <v>0</v>
      </c>
      <c r="AG551" s="133"/>
      <c r="AH551" s="362"/>
      <c r="AI551" s="128"/>
      <c r="AJ551" s="363"/>
      <c r="AK551" s="364"/>
      <c r="AL551" s="358"/>
      <c r="AM551" s="359" t="str">
        <f t="shared" si="85"/>
        <v/>
      </c>
      <c r="AN551" s="360" t="s">
        <v>506</v>
      </c>
      <c r="AO551" s="360">
        <f t="shared" si="86"/>
        <v>0</v>
      </c>
      <c r="AP551" s="360">
        <f t="shared" si="87"/>
        <v>0</v>
      </c>
      <c r="AQ551" s="360">
        <f t="shared" si="88"/>
        <v>0</v>
      </c>
      <c r="AR551" s="361">
        <f t="shared" si="89"/>
        <v>0</v>
      </c>
    </row>
    <row r="552" spans="22:44" x14ac:dyDescent="0.25">
      <c r="V552" s="362"/>
      <c r="W552" s="128"/>
      <c r="X552" s="363"/>
      <c r="Y552" s="364"/>
      <c r="Z552" s="358"/>
      <c r="AA552" s="359" t="str">
        <f t="shared" si="80"/>
        <v/>
      </c>
      <c r="AB552" s="360" t="s">
        <v>506</v>
      </c>
      <c r="AC552" s="360">
        <f t="shared" si="81"/>
        <v>0</v>
      </c>
      <c r="AD552" s="360">
        <f t="shared" si="82"/>
        <v>0</v>
      </c>
      <c r="AE552" s="360">
        <f t="shared" si="83"/>
        <v>0</v>
      </c>
      <c r="AF552" s="361">
        <f t="shared" si="84"/>
        <v>0</v>
      </c>
      <c r="AG552" s="133"/>
      <c r="AH552" s="362"/>
      <c r="AI552" s="128"/>
      <c r="AJ552" s="363"/>
      <c r="AK552" s="364"/>
      <c r="AL552" s="358"/>
      <c r="AM552" s="359" t="str">
        <f t="shared" si="85"/>
        <v/>
      </c>
      <c r="AN552" s="360" t="s">
        <v>506</v>
      </c>
      <c r="AO552" s="360">
        <f t="shared" si="86"/>
        <v>0</v>
      </c>
      <c r="AP552" s="360">
        <f t="shared" si="87"/>
        <v>0</v>
      </c>
      <c r="AQ552" s="360">
        <f t="shared" si="88"/>
        <v>0</v>
      </c>
      <c r="AR552" s="361">
        <f t="shared" si="89"/>
        <v>0</v>
      </c>
    </row>
    <row r="553" spans="22:44" x14ac:dyDescent="0.25">
      <c r="V553" s="362"/>
      <c r="W553" s="128"/>
      <c r="X553" s="363"/>
      <c r="Y553" s="364"/>
      <c r="Z553" s="358"/>
      <c r="AA553" s="359" t="str">
        <f t="shared" si="80"/>
        <v/>
      </c>
      <c r="AB553" s="360" t="s">
        <v>506</v>
      </c>
      <c r="AC553" s="360">
        <f t="shared" si="81"/>
        <v>0</v>
      </c>
      <c r="AD553" s="360">
        <f t="shared" si="82"/>
        <v>0</v>
      </c>
      <c r="AE553" s="360">
        <f t="shared" si="83"/>
        <v>0</v>
      </c>
      <c r="AF553" s="361">
        <f t="shared" si="84"/>
        <v>0</v>
      </c>
      <c r="AG553" s="133"/>
      <c r="AH553" s="362"/>
      <c r="AI553" s="128"/>
      <c r="AJ553" s="363"/>
      <c r="AK553" s="364"/>
      <c r="AL553" s="358"/>
      <c r="AM553" s="359" t="str">
        <f t="shared" si="85"/>
        <v/>
      </c>
      <c r="AN553" s="360" t="s">
        <v>506</v>
      </c>
      <c r="AO553" s="360">
        <f t="shared" si="86"/>
        <v>0</v>
      </c>
      <c r="AP553" s="360">
        <f t="shared" si="87"/>
        <v>0</v>
      </c>
      <c r="AQ553" s="360">
        <f t="shared" si="88"/>
        <v>0</v>
      </c>
      <c r="AR553" s="361">
        <f t="shared" si="89"/>
        <v>0</v>
      </c>
    </row>
    <row r="554" spans="22:44" x14ac:dyDescent="0.25">
      <c r="V554" s="362"/>
      <c r="W554" s="128"/>
      <c r="X554" s="363"/>
      <c r="Y554" s="364"/>
      <c r="Z554" s="358"/>
      <c r="AA554" s="359" t="str">
        <f t="shared" si="80"/>
        <v/>
      </c>
      <c r="AB554" s="360" t="s">
        <v>506</v>
      </c>
      <c r="AC554" s="360">
        <f t="shared" si="81"/>
        <v>0</v>
      </c>
      <c r="AD554" s="360">
        <f t="shared" si="82"/>
        <v>0</v>
      </c>
      <c r="AE554" s="360">
        <f t="shared" si="83"/>
        <v>0</v>
      </c>
      <c r="AF554" s="361">
        <f t="shared" si="84"/>
        <v>0</v>
      </c>
      <c r="AG554" s="133"/>
      <c r="AH554" s="362"/>
      <c r="AI554" s="128"/>
      <c r="AJ554" s="363"/>
      <c r="AK554" s="364"/>
      <c r="AL554" s="358"/>
      <c r="AM554" s="359" t="str">
        <f t="shared" si="85"/>
        <v/>
      </c>
      <c r="AN554" s="360" t="s">
        <v>506</v>
      </c>
      <c r="AO554" s="360">
        <f t="shared" si="86"/>
        <v>0</v>
      </c>
      <c r="AP554" s="360">
        <f t="shared" si="87"/>
        <v>0</v>
      </c>
      <c r="AQ554" s="360">
        <f t="shared" si="88"/>
        <v>0</v>
      </c>
      <c r="AR554" s="361">
        <f t="shared" si="89"/>
        <v>0</v>
      </c>
    </row>
    <row r="555" spans="22:44" x14ac:dyDescent="0.25">
      <c r="V555" s="362"/>
      <c r="W555" s="128"/>
      <c r="X555" s="363"/>
      <c r="Y555" s="364"/>
      <c r="Z555" s="358"/>
      <c r="AA555" s="359" t="str">
        <f t="shared" si="80"/>
        <v/>
      </c>
      <c r="AB555" s="360" t="s">
        <v>506</v>
      </c>
      <c r="AC555" s="360">
        <f t="shared" si="81"/>
        <v>0</v>
      </c>
      <c r="AD555" s="360">
        <f t="shared" si="82"/>
        <v>0</v>
      </c>
      <c r="AE555" s="360">
        <f t="shared" si="83"/>
        <v>0</v>
      </c>
      <c r="AF555" s="361">
        <f t="shared" si="84"/>
        <v>0</v>
      </c>
      <c r="AG555" s="133"/>
      <c r="AH555" s="362"/>
      <c r="AI555" s="128"/>
      <c r="AJ555" s="363"/>
      <c r="AK555" s="364"/>
      <c r="AL555" s="358"/>
      <c r="AM555" s="359" t="str">
        <f t="shared" si="85"/>
        <v/>
      </c>
      <c r="AN555" s="360" t="s">
        <v>506</v>
      </c>
      <c r="AO555" s="360">
        <f t="shared" si="86"/>
        <v>0</v>
      </c>
      <c r="AP555" s="360">
        <f t="shared" si="87"/>
        <v>0</v>
      </c>
      <c r="AQ555" s="360">
        <f t="shared" si="88"/>
        <v>0</v>
      </c>
      <c r="AR555" s="361">
        <f t="shared" si="89"/>
        <v>0</v>
      </c>
    </row>
    <row r="556" spans="22:44" x14ac:dyDescent="0.25">
      <c r="V556" s="362"/>
      <c r="W556" s="128"/>
      <c r="X556" s="363"/>
      <c r="Y556" s="364"/>
      <c r="Z556" s="358"/>
      <c r="AA556" s="359" t="str">
        <f t="shared" si="80"/>
        <v/>
      </c>
      <c r="AB556" s="360" t="s">
        <v>506</v>
      </c>
      <c r="AC556" s="360">
        <f t="shared" si="81"/>
        <v>0</v>
      </c>
      <c r="AD556" s="360">
        <f t="shared" si="82"/>
        <v>0</v>
      </c>
      <c r="AE556" s="360">
        <f t="shared" si="83"/>
        <v>0</v>
      </c>
      <c r="AF556" s="361">
        <f t="shared" si="84"/>
        <v>0</v>
      </c>
      <c r="AG556" s="133"/>
      <c r="AH556" s="362"/>
      <c r="AI556" s="128"/>
      <c r="AJ556" s="363"/>
      <c r="AK556" s="364"/>
      <c r="AL556" s="358"/>
      <c r="AM556" s="359" t="str">
        <f t="shared" si="85"/>
        <v/>
      </c>
      <c r="AN556" s="360" t="s">
        <v>506</v>
      </c>
      <c r="AO556" s="360">
        <f t="shared" si="86"/>
        <v>0</v>
      </c>
      <c r="AP556" s="360">
        <f t="shared" si="87"/>
        <v>0</v>
      </c>
      <c r="AQ556" s="360">
        <f t="shared" si="88"/>
        <v>0</v>
      </c>
      <c r="AR556" s="361">
        <f t="shared" si="89"/>
        <v>0</v>
      </c>
    </row>
    <row r="557" spans="22:44" x14ac:dyDescent="0.25">
      <c r="V557" s="362"/>
      <c r="W557" s="128"/>
      <c r="X557" s="363"/>
      <c r="Y557" s="364"/>
      <c r="Z557" s="358"/>
      <c r="AA557" s="359" t="str">
        <f t="shared" si="80"/>
        <v/>
      </c>
      <c r="AB557" s="360" t="s">
        <v>506</v>
      </c>
      <c r="AC557" s="360">
        <f t="shared" si="81"/>
        <v>0</v>
      </c>
      <c r="AD557" s="360">
        <f t="shared" si="82"/>
        <v>0</v>
      </c>
      <c r="AE557" s="360">
        <f t="shared" si="83"/>
        <v>0</v>
      </c>
      <c r="AF557" s="361">
        <f t="shared" si="84"/>
        <v>0</v>
      </c>
      <c r="AG557" s="133"/>
      <c r="AH557" s="362"/>
      <c r="AI557" s="128"/>
      <c r="AJ557" s="363"/>
      <c r="AK557" s="364"/>
      <c r="AL557" s="358"/>
      <c r="AM557" s="359" t="str">
        <f t="shared" si="85"/>
        <v/>
      </c>
      <c r="AN557" s="360" t="s">
        <v>506</v>
      </c>
      <c r="AO557" s="360">
        <f t="shared" si="86"/>
        <v>0</v>
      </c>
      <c r="AP557" s="360">
        <f t="shared" si="87"/>
        <v>0</v>
      </c>
      <c r="AQ557" s="360">
        <f t="shared" si="88"/>
        <v>0</v>
      </c>
      <c r="AR557" s="361">
        <f t="shared" si="89"/>
        <v>0</v>
      </c>
    </row>
    <row r="558" spans="22:44" x14ac:dyDescent="0.25">
      <c r="V558" s="362"/>
      <c r="W558" s="128"/>
      <c r="X558" s="363"/>
      <c r="Y558" s="364"/>
      <c r="Z558" s="358"/>
      <c r="AA558" s="359" t="str">
        <f t="shared" si="80"/>
        <v/>
      </c>
      <c r="AB558" s="360" t="s">
        <v>506</v>
      </c>
      <c r="AC558" s="360">
        <f t="shared" si="81"/>
        <v>0</v>
      </c>
      <c r="AD558" s="360">
        <f t="shared" si="82"/>
        <v>0</v>
      </c>
      <c r="AE558" s="360">
        <f t="shared" si="83"/>
        <v>0</v>
      </c>
      <c r="AF558" s="361">
        <f t="shared" si="84"/>
        <v>0</v>
      </c>
      <c r="AG558" s="133"/>
      <c r="AH558" s="362"/>
      <c r="AI558" s="128"/>
      <c r="AJ558" s="363"/>
      <c r="AK558" s="364"/>
      <c r="AL558" s="358"/>
      <c r="AM558" s="359" t="str">
        <f t="shared" si="85"/>
        <v/>
      </c>
      <c r="AN558" s="360" t="s">
        <v>506</v>
      </c>
      <c r="AO558" s="360">
        <f t="shared" si="86"/>
        <v>0</v>
      </c>
      <c r="AP558" s="360">
        <f t="shared" si="87"/>
        <v>0</v>
      </c>
      <c r="AQ558" s="360">
        <f t="shared" si="88"/>
        <v>0</v>
      </c>
      <c r="AR558" s="361">
        <f t="shared" si="89"/>
        <v>0</v>
      </c>
    </row>
    <row r="559" spans="22:44" x14ac:dyDescent="0.25">
      <c r="V559" s="362"/>
      <c r="W559" s="128"/>
      <c r="X559" s="363"/>
      <c r="Y559" s="364"/>
      <c r="Z559" s="358"/>
      <c r="AA559" s="359" t="str">
        <f t="shared" si="80"/>
        <v/>
      </c>
      <c r="AB559" s="360" t="s">
        <v>506</v>
      </c>
      <c r="AC559" s="360">
        <f t="shared" si="81"/>
        <v>0</v>
      </c>
      <c r="AD559" s="360">
        <f t="shared" si="82"/>
        <v>0</v>
      </c>
      <c r="AE559" s="360">
        <f t="shared" si="83"/>
        <v>0</v>
      </c>
      <c r="AF559" s="361">
        <f t="shared" si="84"/>
        <v>0</v>
      </c>
      <c r="AG559" s="133"/>
      <c r="AH559" s="362"/>
      <c r="AI559" s="128"/>
      <c r="AJ559" s="363"/>
      <c r="AK559" s="364"/>
      <c r="AL559" s="358"/>
      <c r="AM559" s="359" t="str">
        <f t="shared" si="85"/>
        <v/>
      </c>
      <c r="AN559" s="360" t="s">
        <v>506</v>
      </c>
      <c r="AO559" s="360">
        <f t="shared" si="86"/>
        <v>0</v>
      </c>
      <c r="AP559" s="360">
        <f t="shared" si="87"/>
        <v>0</v>
      </c>
      <c r="AQ559" s="360">
        <f t="shared" si="88"/>
        <v>0</v>
      </c>
      <c r="AR559" s="361">
        <f t="shared" si="89"/>
        <v>0</v>
      </c>
    </row>
    <row r="560" spans="22:44" x14ac:dyDescent="0.25">
      <c r="V560" s="362"/>
      <c r="W560" s="128"/>
      <c r="X560" s="363"/>
      <c r="Y560" s="364"/>
      <c r="Z560" s="358"/>
      <c r="AA560" s="359" t="str">
        <f t="shared" si="80"/>
        <v/>
      </c>
      <c r="AB560" s="360" t="s">
        <v>506</v>
      </c>
      <c r="AC560" s="360">
        <f t="shared" si="81"/>
        <v>0</v>
      </c>
      <c r="AD560" s="360">
        <f t="shared" si="82"/>
        <v>0</v>
      </c>
      <c r="AE560" s="360">
        <f t="shared" si="83"/>
        <v>0</v>
      </c>
      <c r="AF560" s="361">
        <f t="shared" si="84"/>
        <v>0</v>
      </c>
      <c r="AG560" s="133"/>
      <c r="AH560" s="362"/>
      <c r="AI560" s="128"/>
      <c r="AJ560" s="363"/>
      <c r="AK560" s="364"/>
      <c r="AL560" s="358"/>
      <c r="AM560" s="359" t="str">
        <f t="shared" si="85"/>
        <v/>
      </c>
      <c r="AN560" s="360" t="s">
        <v>506</v>
      </c>
      <c r="AO560" s="360">
        <f t="shared" si="86"/>
        <v>0</v>
      </c>
      <c r="AP560" s="360">
        <f t="shared" si="87"/>
        <v>0</v>
      </c>
      <c r="AQ560" s="360">
        <f t="shared" si="88"/>
        <v>0</v>
      </c>
      <c r="AR560" s="361">
        <f t="shared" si="89"/>
        <v>0</v>
      </c>
    </row>
    <row r="561" spans="22:44" x14ac:dyDescent="0.25">
      <c r="V561" s="362"/>
      <c r="W561" s="128"/>
      <c r="X561" s="363"/>
      <c r="Y561" s="364"/>
      <c r="Z561" s="358"/>
      <c r="AA561" s="359" t="str">
        <f t="shared" si="80"/>
        <v/>
      </c>
      <c r="AB561" s="360" t="s">
        <v>506</v>
      </c>
      <c r="AC561" s="360">
        <f t="shared" si="81"/>
        <v>0</v>
      </c>
      <c r="AD561" s="360">
        <f t="shared" si="82"/>
        <v>0</v>
      </c>
      <c r="AE561" s="360">
        <f t="shared" si="83"/>
        <v>0</v>
      </c>
      <c r="AF561" s="361">
        <f t="shared" si="84"/>
        <v>0</v>
      </c>
      <c r="AG561" s="133"/>
      <c r="AH561" s="362"/>
      <c r="AI561" s="128"/>
      <c r="AJ561" s="363"/>
      <c r="AK561" s="364"/>
      <c r="AL561" s="358"/>
      <c r="AM561" s="359" t="str">
        <f t="shared" si="85"/>
        <v/>
      </c>
      <c r="AN561" s="360" t="s">
        <v>506</v>
      </c>
      <c r="AO561" s="360">
        <f t="shared" si="86"/>
        <v>0</v>
      </c>
      <c r="AP561" s="360">
        <f t="shared" si="87"/>
        <v>0</v>
      </c>
      <c r="AQ561" s="360">
        <f t="shared" si="88"/>
        <v>0</v>
      </c>
      <c r="AR561" s="361">
        <f t="shared" si="89"/>
        <v>0</v>
      </c>
    </row>
    <row r="562" spans="22:44" x14ac:dyDescent="0.25">
      <c r="V562" s="362"/>
      <c r="W562" s="128"/>
      <c r="X562" s="363"/>
      <c r="Y562" s="364"/>
      <c r="Z562" s="358"/>
      <c r="AA562" s="359" t="str">
        <f t="shared" si="80"/>
        <v/>
      </c>
      <c r="AB562" s="360" t="s">
        <v>506</v>
      </c>
      <c r="AC562" s="360">
        <f t="shared" si="81"/>
        <v>0</v>
      </c>
      <c r="AD562" s="360">
        <f t="shared" si="82"/>
        <v>0</v>
      </c>
      <c r="AE562" s="360">
        <f t="shared" si="83"/>
        <v>0</v>
      </c>
      <c r="AF562" s="361">
        <f t="shared" si="84"/>
        <v>0</v>
      </c>
      <c r="AG562" s="133"/>
      <c r="AH562" s="362"/>
      <c r="AI562" s="128"/>
      <c r="AJ562" s="363"/>
      <c r="AK562" s="364"/>
      <c r="AL562" s="358"/>
      <c r="AM562" s="359" t="str">
        <f t="shared" si="85"/>
        <v/>
      </c>
      <c r="AN562" s="360" t="s">
        <v>506</v>
      </c>
      <c r="AO562" s="360">
        <f t="shared" si="86"/>
        <v>0</v>
      </c>
      <c r="AP562" s="360">
        <f t="shared" si="87"/>
        <v>0</v>
      </c>
      <c r="AQ562" s="360">
        <f t="shared" si="88"/>
        <v>0</v>
      </c>
      <c r="AR562" s="361">
        <f t="shared" si="89"/>
        <v>0</v>
      </c>
    </row>
    <row r="563" spans="22:44" x14ac:dyDescent="0.25">
      <c r="V563" s="362"/>
      <c r="W563" s="128"/>
      <c r="X563" s="363"/>
      <c r="Y563" s="364"/>
      <c r="Z563" s="358"/>
      <c r="AA563" s="359" t="str">
        <f t="shared" si="80"/>
        <v/>
      </c>
      <c r="AB563" s="360" t="s">
        <v>506</v>
      </c>
      <c r="AC563" s="360">
        <f t="shared" si="81"/>
        <v>0</v>
      </c>
      <c r="AD563" s="360">
        <f t="shared" si="82"/>
        <v>0</v>
      </c>
      <c r="AE563" s="360">
        <f t="shared" si="83"/>
        <v>0</v>
      </c>
      <c r="AF563" s="361">
        <f t="shared" si="84"/>
        <v>0</v>
      </c>
      <c r="AG563" s="133"/>
      <c r="AH563" s="362"/>
      <c r="AI563" s="128"/>
      <c r="AJ563" s="363"/>
      <c r="AK563" s="364"/>
      <c r="AL563" s="358"/>
      <c r="AM563" s="359" t="str">
        <f t="shared" si="85"/>
        <v/>
      </c>
      <c r="AN563" s="360" t="s">
        <v>506</v>
      </c>
      <c r="AO563" s="360">
        <f t="shared" si="86"/>
        <v>0</v>
      </c>
      <c r="AP563" s="360">
        <f t="shared" si="87"/>
        <v>0</v>
      </c>
      <c r="AQ563" s="360">
        <f t="shared" si="88"/>
        <v>0</v>
      </c>
      <c r="AR563" s="361">
        <f t="shared" si="89"/>
        <v>0</v>
      </c>
    </row>
    <row r="564" spans="22:44" x14ac:dyDescent="0.25">
      <c r="V564" s="362"/>
      <c r="W564" s="128"/>
      <c r="X564" s="363"/>
      <c r="Y564" s="364"/>
      <c r="Z564" s="358"/>
      <c r="AA564" s="359" t="str">
        <f t="shared" si="80"/>
        <v/>
      </c>
      <c r="AB564" s="360" t="s">
        <v>506</v>
      </c>
      <c r="AC564" s="360">
        <f t="shared" si="81"/>
        <v>0</v>
      </c>
      <c r="AD564" s="360">
        <f t="shared" si="82"/>
        <v>0</v>
      </c>
      <c r="AE564" s="360">
        <f t="shared" si="83"/>
        <v>0</v>
      </c>
      <c r="AF564" s="361">
        <f t="shared" si="84"/>
        <v>0</v>
      </c>
      <c r="AG564" s="133"/>
      <c r="AH564" s="362"/>
      <c r="AI564" s="128"/>
      <c r="AJ564" s="363"/>
      <c r="AK564" s="364"/>
      <c r="AL564" s="358"/>
      <c r="AM564" s="359" t="str">
        <f t="shared" si="85"/>
        <v/>
      </c>
      <c r="AN564" s="360" t="s">
        <v>506</v>
      </c>
      <c r="AO564" s="360">
        <f t="shared" si="86"/>
        <v>0</v>
      </c>
      <c r="AP564" s="360">
        <f t="shared" si="87"/>
        <v>0</v>
      </c>
      <c r="AQ564" s="360">
        <f t="shared" si="88"/>
        <v>0</v>
      </c>
      <c r="AR564" s="361">
        <f t="shared" si="89"/>
        <v>0</v>
      </c>
    </row>
    <row r="565" spans="22:44" x14ac:dyDescent="0.25">
      <c r="V565" s="362"/>
      <c r="W565" s="128"/>
      <c r="X565" s="363"/>
      <c r="Y565" s="364"/>
      <c r="Z565" s="358"/>
      <c r="AA565" s="359" t="str">
        <f t="shared" si="80"/>
        <v/>
      </c>
      <c r="AB565" s="360" t="s">
        <v>506</v>
      </c>
      <c r="AC565" s="360">
        <f t="shared" si="81"/>
        <v>0</v>
      </c>
      <c r="AD565" s="360">
        <f t="shared" si="82"/>
        <v>0</v>
      </c>
      <c r="AE565" s="360">
        <f t="shared" si="83"/>
        <v>0</v>
      </c>
      <c r="AF565" s="361">
        <f t="shared" si="84"/>
        <v>0</v>
      </c>
      <c r="AG565" s="133"/>
      <c r="AH565" s="362"/>
      <c r="AI565" s="128"/>
      <c r="AJ565" s="363"/>
      <c r="AK565" s="364"/>
      <c r="AL565" s="358"/>
      <c r="AM565" s="359" t="str">
        <f t="shared" si="85"/>
        <v/>
      </c>
      <c r="AN565" s="360" t="s">
        <v>506</v>
      </c>
      <c r="AO565" s="360">
        <f t="shared" si="86"/>
        <v>0</v>
      </c>
      <c r="AP565" s="360">
        <f t="shared" si="87"/>
        <v>0</v>
      </c>
      <c r="AQ565" s="360">
        <f t="shared" si="88"/>
        <v>0</v>
      </c>
      <c r="AR565" s="361">
        <f t="shared" si="89"/>
        <v>0</v>
      </c>
    </row>
    <row r="566" spans="22:44" x14ac:dyDescent="0.25">
      <c r="V566" s="362"/>
      <c r="W566" s="128"/>
      <c r="X566" s="363"/>
      <c r="Y566" s="364"/>
      <c r="Z566" s="358"/>
      <c r="AA566" s="359" t="str">
        <f t="shared" si="80"/>
        <v/>
      </c>
      <c r="AB566" s="360" t="s">
        <v>506</v>
      </c>
      <c r="AC566" s="360">
        <f t="shared" si="81"/>
        <v>0</v>
      </c>
      <c r="AD566" s="360">
        <f t="shared" si="82"/>
        <v>0</v>
      </c>
      <c r="AE566" s="360">
        <f t="shared" si="83"/>
        <v>0</v>
      </c>
      <c r="AF566" s="361">
        <f t="shared" si="84"/>
        <v>0</v>
      </c>
      <c r="AG566" s="133"/>
      <c r="AH566" s="362"/>
      <c r="AI566" s="128"/>
      <c r="AJ566" s="363"/>
      <c r="AK566" s="364"/>
      <c r="AL566" s="358"/>
      <c r="AM566" s="359" t="str">
        <f t="shared" si="85"/>
        <v/>
      </c>
      <c r="AN566" s="360" t="s">
        <v>506</v>
      </c>
      <c r="AO566" s="360">
        <f t="shared" si="86"/>
        <v>0</v>
      </c>
      <c r="AP566" s="360">
        <f t="shared" si="87"/>
        <v>0</v>
      </c>
      <c r="AQ566" s="360">
        <f t="shared" si="88"/>
        <v>0</v>
      </c>
      <c r="AR566" s="361">
        <f t="shared" si="89"/>
        <v>0</v>
      </c>
    </row>
    <row r="567" spans="22:44" x14ac:dyDescent="0.25">
      <c r="V567" s="362"/>
      <c r="W567" s="128"/>
      <c r="X567" s="363"/>
      <c r="Y567" s="364"/>
      <c r="Z567" s="358"/>
      <c r="AA567" s="359" t="str">
        <f t="shared" si="80"/>
        <v/>
      </c>
      <c r="AB567" s="360" t="s">
        <v>506</v>
      </c>
      <c r="AC567" s="360">
        <f t="shared" si="81"/>
        <v>0</v>
      </c>
      <c r="AD567" s="360">
        <f t="shared" si="82"/>
        <v>0</v>
      </c>
      <c r="AE567" s="360">
        <f t="shared" si="83"/>
        <v>0</v>
      </c>
      <c r="AF567" s="361">
        <f t="shared" si="84"/>
        <v>0</v>
      </c>
      <c r="AG567" s="133"/>
      <c r="AH567" s="362"/>
      <c r="AI567" s="128"/>
      <c r="AJ567" s="363"/>
      <c r="AK567" s="364"/>
      <c r="AL567" s="358"/>
      <c r="AM567" s="359" t="str">
        <f t="shared" si="85"/>
        <v/>
      </c>
      <c r="AN567" s="360" t="s">
        <v>506</v>
      </c>
      <c r="AO567" s="360">
        <f t="shared" si="86"/>
        <v>0</v>
      </c>
      <c r="AP567" s="360">
        <f t="shared" si="87"/>
        <v>0</v>
      </c>
      <c r="AQ567" s="360">
        <f t="shared" si="88"/>
        <v>0</v>
      </c>
      <c r="AR567" s="361">
        <f t="shared" si="89"/>
        <v>0</v>
      </c>
    </row>
    <row r="568" spans="22:44" x14ac:dyDescent="0.25">
      <c r="V568" s="362"/>
      <c r="W568" s="128"/>
      <c r="X568" s="363"/>
      <c r="Y568" s="364"/>
      <c r="Z568" s="358"/>
      <c r="AA568" s="359" t="str">
        <f t="shared" si="80"/>
        <v/>
      </c>
      <c r="AB568" s="360" t="s">
        <v>506</v>
      </c>
      <c r="AC568" s="360">
        <f t="shared" si="81"/>
        <v>0</v>
      </c>
      <c r="AD568" s="360">
        <f t="shared" si="82"/>
        <v>0</v>
      </c>
      <c r="AE568" s="360">
        <f t="shared" si="83"/>
        <v>0</v>
      </c>
      <c r="AF568" s="361">
        <f t="shared" si="84"/>
        <v>0</v>
      </c>
      <c r="AG568" s="133"/>
      <c r="AH568" s="362"/>
      <c r="AI568" s="128"/>
      <c r="AJ568" s="363"/>
      <c r="AK568" s="364"/>
      <c r="AL568" s="358"/>
      <c r="AM568" s="359" t="str">
        <f t="shared" si="85"/>
        <v/>
      </c>
      <c r="AN568" s="360" t="s">
        <v>506</v>
      </c>
      <c r="AO568" s="360">
        <f t="shared" si="86"/>
        <v>0</v>
      </c>
      <c r="AP568" s="360">
        <f t="shared" si="87"/>
        <v>0</v>
      </c>
      <c r="AQ568" s="360">
        <f t="shared" si="88"/>
        <v>0</v>
      </c>
      <c r="AR568" s="361">
        <f t="shared" si="89"/>
        <v>0</v>
      </c>
    </row>
    <row r="569" spans="22:44" x14ac:dyDescent="0.25">
      <c r="V569" s="362"/>
      <c r="W569" s="128"/>
      <c r="X569" s="363"/>
      <c r="Y569" s="364"/>
      <c r="Z569" s="358"/>
      <c r="AA569" s="359" t="str">
        <f t="shared" si="80"/>
        <v/>
      </c>
      <c r="AB569" s="360" t="s">
        <v>506</v>
      </c>
      <c r="AC569" s="360">
        <f t="shared" si="81"/>
        <v>0</v>
      </c>
      <c r="AD569" s="360">
        <f t="shared" si="82"/>
        <v>0</v>
      </c>
      <c r="AE569" s="360">
        <f t="shared" si="83"/>
        <v>0</v>
      </c>
      <c r="AF569" s="361">
        <f t="shared" si="84"/>
        <v>0</v>
      </c>
      <c r="AG569" s="133"/>
      <c r="AH569" s="362"/>
      <c r="AI569" s="128"/>
      <c r="AJ569" s="363"/>
      <c r="AK569" s="364"/>
      <c r="AL569" s="358"/>
      <c r="AM569" s="359" t="str">
        <f t="shared" si="85"/>
        <v/>
      </c>
      <c r="AN569" s="360" t="s">
        <v>506</v>
      </c>
      <c r="AO569" s="360">
        <f t="shared" si="86"/>
        <v>0</v>
      </c>
      <c r="AP569" s="360">
        <f t="shared" si="87"/>
        <v>0</v>
      </c>
      <c r="AQ569" s="360">
        <f t="shared" si="88"/>
        <v>0</v>
      </c>
      <c r="AR569" s="361">
        <f t="shared" si="89"/>
        <v>0</v>
      </c>
    </row>
    <row r="570" spans="22:44" x14ac:dyDescent="0.25">
      <c r="V570" s="362"/>
      <c r="W570" s="128"/>
      <c r="X570" s="363"/>
      <c r="Y570" s="364"/>
      <c r="Z570" s="358"/>
      <c r="AA570" s="359" t="str">
        <f t="shared" si="80"/>
        <v/>
      </c>
      <c r="AB570" s="360" t="s">
        <v>506</v>
      </c>
      <c r="AC570" s="360">
        <f t="shared" si="81"/>
        <v>0</v>
      </c>
      <c r="AD570" s="360">
        <f t="shared" si="82"/>
        <v>0</v>
      </c>
      <c r="AE570" s="360">
        <f t="shared" si="83"/>
        <v>0</v>
      </c>
      <c r="AF570" s="361">
        <f t="shared" si="84"/>
        <v>0</v>
      </c>
      <c r="AG570" s="133"/>
      <c r="AH570" s="362"/>
      <c r="AI570" s="128"/>
      <c r="AJ570" s="363"/>
      <c r="AK570" s="364"/>
      <c r="AL570" s="358"/>
      <c r="AM570" s="359" t="str">
        <f t="shared" si="85"/>
        <v/>
      </c>
      <c r="AN570" s="360" t="s">
        <v>506</v>
      </c>
      <c r="AO570" s="360">
        <f t="shared" si="86"/>
        <v>0</v>
      </c>
      <c r="AP570" s="360">
        <f t="shared" si="87"/>
        <v>0</v>
      </c>
      <c r="AQ570" s="360">
        <f t="shared" si="88"/>
        <v>0</v>
      </c>
      <c r="AR570" s="361">
        <f t="shared" si="89"/>
        <v>0</v>
      </c>
    </row>
    <row r="571" spans="22:44" x14ac:dyDescent="0.25">
      <c r="V571" s="362"/>
      <c r="W571" s="128"/>
      <c r="X571" s="363"/>
      <c r="Y571" s="364"/>
      <c r="Z571" s="358"/>
      <c r="AA571" s="359" t="str">
        <f t="shared" si="80"/>
        <v/>
      </c>
      <c r="AB571" s="360" t="s">
        <v>506</v>
      </c>
      <c r="AC571" s="360">
        <f t="shared" si="81"/>
        <v>0</v>
      </c>
      <c r="AD571" s="360">
        <f t="shared" si="82"/>
        <v>0</v>
      </c>
      <c r="AE571" s="360">
        <f t="shared" si="83"/>
        <v>0</v>
      </c>
      <c r="AF571" s="361">
        <f t="shared" si="84"/>
        <v>0</v>
      </c>
      <c r="AG571" s="133"/>
      <c r="AH571" s="362"/>
      <c r="AI571" s="128"/>
      <c r="AJ571" s="363"/>
      <c r="AK571" s="364"/>
      <c r="AL571" s="358"/>
      <c r="AM571" s="359" t="str">
        <f t="shared" si="85"/>
        <v/>
      </c>
      <c r="AN571" s="360" t="s">
        <v>506</v>
      </c>
      <c r="AO571" s="360">
        <f t="shared" si="86"/>
        <v>0</v>
      </c>
      <c r="AP571" s="360">
        <f t="shared" si="87"/>
        <v>0</v>
      </c>
      <c r="AQ571" s="360">
        <f t="shared" si="88"/>
        <v>0</v>
      </c>
      <c r="AR571" s="361">
        <f t="shared" si="89"/>
        <v>0</v>
      </c>
    </row>
    <row r="572" spans="22:44" x14ac:dyDescent="0.25">
      <c r="V572" s="362"/>
      <c r="W572" s="128"/>
      <c r="X572" s="363"/>
      <c r="Y572" s="364"/>
      <c r="Z572" s="358"/>
      <c r="AA572" s="359" t="str">
        <f t="shared" si="80"/>
        <v/>
      </c>
      <c r="AB572" s="360" t="s">
        <v>506</v>
      </c>
      <c r="AC572" s="360">
        <f t="shared" si="81"/>
        <v>0</v>
      </c>
      <c r="AD572" s="360">
        <f t="shared" si="82"/>
        <v>0</v>
      </c>
      <c r="AE572" s="360">
        <f t="shared" si="83"/>
        <v>0</v>
      </c>
      <c r="AF572" s="361">
        <f t="shared" si="84"/>
        <v>0</v>
      </c>
      <c r="AG572" s="133"/>
      <c r="AH572" s="362"/>
      <c r="AI572" s="128"/>
      <c r="AJ572" s="363"/>
      <c r="AK572" s="364"/>
      <c r="AL572" s="358"/>
      <c r="AM572" s="359" t="str">
        <f t="shared" si="85"/>
        <v/>
      </c>
      <c r="AN572" s="360" t="s">
        <v>506</v>
      </c>
      <c r="AO572" s="360">
        <f t="shared" si="86"/>
        <v>0</v>
      </c>
      <c r="AP572" s="360">
        <f t="shared" si="87"/>
        <v>0</v>
      </c>
      <c r="AQ572" s="360">
        <f t="shared" si="88"/>
        <v>0</v>
      </c>
      <c r="AR572" s="361">
        <f t="shared" si="89"/>
        <v>0</v>
      </c>
    </row>
    <row r="573" spans="22:44" x14ac:dyDescent="0.25">
      <c r="V573" s="362"/>
      <c r="W573" s="128"/>
      <c r="X573" s="363"/>
      <c r="Y573" s="364"/>
      <c r="Z573" s="358"/>
      <c r="AA573" s="359" t="str">
        <f t="shared" si="80"/>
        <v/>
      </c>
      <c r="AB573" s="360" t="s">
        <v>506</v>
      </c>
      <c r="AC573" s="360">
        <f t="shared" si="81"/>
        <v>0</v>
      </c>
      <c r="AD573" s="360">
        <f t="shared" si="82"/>
        <v>0</v>
      </c>
      <c r="AE573" s="360">
        <f t="shared" si="83"/>
        <v>0</v>
      </c>
      <c r="AF573" s="361">
        <f t="shared" si="84"/>
        <v>0</v>
      </c>
      <c r="AG573" s="133"/>
      <c r="AH573" s="362"/>
      <c r="AI573" s="128"/>
      <c r="AJ573" s="363"/>
      <c r="AK573" s="364"/>
      <c r="AL573" s="358"/>
      <c r="AM573" s="359" t="str">
        <f t="shared" si="85"/>
        <v/>
      </c>
      <c r="AN573" s="360" t="s">
        <v>506</v>
      </c>
      <c r="AO573" s="360">
        <f t="shared" si="86"/>
        <v>0</v>
      </c>
      <c r="AP573" s="360">
        <f t="shared" si="87"/>
        <v>0</v>
      </c>
      <c r="AQ573" s="360">
        <f t="shared" si="88"/>
        <v>0</v>
      </c>
      <c r="AR573" s="361">
        <f t="shared" si="89"/>
        <v>0</v>
      </c>
    </row>
    <row r="574" spans="22:44" x14ac:dyDescent="0.25">
      <c r="V574" s="362"/>
      <c r="W574" s="128"/>
      <c r="X574" s="363"/>
      <c r="Y574" s="364"/>
      <c r="Z574" s="358"/>
      <c r="AA574" s="359" t="str">
        <f t="shared" si="80"/>
        <v/>
      </c>
      <c r="AB574" s="360" t="s">
        <v>506</v>
      </c>
      <c r="AC574" s="360">
        <f t="shared" si="81"/>
        <v>0</v>
      </c>
      <c r="AD574" s="360">
        <f t="shared" si="82"/>
        <v>0</v>
      </c>
      <c r="AE574" s="360">
        <f t="shared" si="83"/>
        <v>0</v>
      </c>
      <c r="AF574" s="361">
        <f t="shared" si="84"/>
        <v>0</v>
      </c>
      <c r="AG574" s="133"/>
      <c r="AH574" s="362"/>
      <c r="AI574" s="128"/>
      <c r="AJ574" s="363"/>
      <c r="AK574" s="364"/>
      <c r="AL574" s="358"/>
      <c r="AM574" s="359" t="str">
        <f t="shared" si="85"/>
        <v/>
      </c>
      <c r="AN574" s="360" t="s">
        <v>506</v>
      </c>
      <c r="AO574" s="360">
        <f t="shared" si="86"/>
        <v>0</v>
      </c>
      <c r="AP574" s="360">
        <f t="shared" si="87"/>
        <v>0</v>
      </c>
      <c r="AQ574" s="360">
        <f t="shared" si="88"/>
        <v>0</v>
      </c>
      <c r="AR574" s="361">
        <f t="shared" si="89"/>
        <v>0</v>
      </c>
    </row>
    <row r="575" spans="22:44" x14ac:dyDescent="0.25">
      <c r="V575" s="362"/>
      <c r="W575" s="128"/>
      <c r="X575" s="363"/>
      <c r="Y575" s="364"/>
      <c r="Z575" s="358"/>
      <c r="AA575" s="359" t="str">
        <f t="shared" si="80"/>
        <v/>
      </c>
      <c r="AB575" s="360" t="s">
        <v>506</v>
      </c>
      <c r="AC575" s="360">
        <f t="shared" si="81"/>
        <v>0</v>
      </c>
      <c r="AD575" s="360">
        <f t="shared" si="82"/>
        <v>0</v>
      </c>
      <c r="AE575" s="360">
        <f t="shared" si="83"/>
        <v>0</v>
      </c>
      <c r="AF575" s="361">
        <f t="shared" si="84"/>
        <v>0</v>
      </c>
      <c r="AG575" s="133"/>
      <c r="AH575" s="362"/>
      <c r="AI575" s="128"/>
      <c r="AJ575" s="363"/>
      <c r="AK575" s="364"/>
      <c r="AL575" s="358"/>
      <c r="AM575" s="359" t="str">
        <f t="shared" si="85"/>
        <v/>
      </c>
      <c r="AN575" s="360" t="s">
        <v>506</v>
      </c>
      <c r="AO575" s="360">
        <f t="shared" si="86"/>
        <v>0</v>
      </c>
      <c r="AP575" s="360">
        <f t="shared" si="87"/>
        <v>0</v>
      </c>
      <c r="AQ575" s="360">
        <f t="shared" si="88"/>
        <v>0</v>
      </c>
      <c r="AR575" s="361">
        <f t="shared" si="89"/>
        <v>0</v>
      </c>
    </row>
    <row r="576" spans="22:44" x14ac:dyDescent="0.25">
      <c r="V576" s="362"/>
      <c r="W576" s="128"/>
      <c r="X576" s="363"/>
      <c r="Y576" s="364"/>
      <c r="Z576" s="358"/>
      <c r="AA576" s="359" t="str">
        <f t="shared" si="80"/>
        <v/>
      </c>
      <c r="AB576" s="360" t="s">
        <v>506</v>
      </c>
      <c r="AC576" s="360">
        <f t="shared" si="81"/>
        <v>0</v>
      </c>
      <c r="AD576" s="360">
        <f t="shared" si="82"/>
        <v>0</v>
      </c>
      <c r="AE576" s="360">
        <f t="shared" si="83"/>
        <v>0</v>
      </c>
      <c r="AF576" s="361">
        <f t="shared" si="84"/>
        <v>0</v>
      </c>
      <c r="AG576" s="133"/>
      <c r="AH576" s="362"/>
      <c r="AI576" s="128"/>
      <c r="AJ576" s="363"/>
      <c r="AK576" s="364"/>
      <c r="AL576" s="358"/>
      <c r="AM576" s="359" t="str">
        <f t="shared" si="85"/>
        <v/>
      </c>
      <c r="AN576" s="360" t="s">
        <v>506</v>
      </c>
      <c r="AO576" s="360">
        <f t="shared" si="86"/>
        <v>0</v>
      </c>
      <c r="AP576" s="360">
        <f t="shared" si="87"/>
        <v>0</v>
      </c>
      <c r="AQ576" s="360">
        <f t="shared" si="88"/>
        <v>0</v>
      </c>
      <c r="AR576" s="361">
        <f t="shared" si="89"/>
        <v>0</v>
      </c>
    </row>
    <row r="577" spans="22:44" x14ac:dyDescent="0.25">
      <c r="V577" s="362"/>
      <c r="W577" s="128"/>
      <c r="X577" s="363"/>
      <c r="Y577" s="364"/>
      <c r="Z577" s="358"/>
      <c r="AA577" s="359" t="str">
        <f t="shared" si="80"/>
        <v/>
      </c>
      <c r="AB577" s="360" t="s">
        <v>506</v>
      </c>
      <c r="AC577" s="360">
        <f t="shared" si="81"/>
        <v>0</v>
      </c>
      <c r="AD577" s="360">
        <f t="shared" si="82"/>
        <v>0</v>
      </c>
      <c r="AE577" s="360">
        <f t="shared" si="83"/>
        <v>0</v>
      </c>
      <c r="AF577" s="361">
        <f t="shared" si="84"/>
        <v>0</v>
      </c>
      <c r="AG577" s="133"/>
      <c r="AH577" s="362"/>
      <c r="AI577" s="128"/>
      <c r="AJ577" s="363"/>
      <c r="AK577" s="364"/>
      <c r="AL577" s="358"/>
      <c r="AM577" s="359" t="str">
        <f t="shared" si="85"/>
        <v/>
      </c>
      <c r="AN577" s="360" t="s">
        <v>506</v>
      </c>
      <c r="AO577" s="360">
        <f t="shared" si="86"/>
        <v>0</v>
      </c>
      <c r="AP577" s="360">
        <f t="shared" si="87"/>
        <v>0</v>
      </c>
      <c r="AQ577" s="360">
        <f t="shared" si="88"/>
        <v>0</v>
      </c>
      <c r="AR577" s="361">
        <f t="shared" si="89"/>
        <v>0</v>
      </c>
    </row>
    <row r="578" spans="22:44" x14ac:dyDescent="0.25">
      <c r="V578" s="362"/>
      <c r="W578" s="128"/>
      <c r="X578" s="363"/>
      <c r="Y578" s="364"/>
      <c r="Z578" s="358"/>
      <c r="AA578" s="359" t="str">
        <f t="shared" si="80"/>
        <v/>
      </c>
      <c r="AB578" s="360" t="s">
        <v>506</v>
      </c>
      <c r="AC578" s="360">
        <f t="shared" si="81"/>
        <v>0</v>
      </c>
      <c r="AD578" s="360">
        <f t="shared" si="82"/>
        <v>0</v>
      </c>
      <c r="AE578" s="360">
        <f t="shared" si="83"/>
        <v>0</v>
      </c>
      <c r="AF578" s="361">
        <f t="shared" si="84"/>
        <v>0</v>
      </c>
      <c r="AG578" s="133"/>
      <c r="AH578" s="362"/>
      <c r="AI578" s="128"/>
      <c r="AJ578" s="363"/>
      <c r="AK578" s="364"/>
      <c r="AL578" s="358"/>
      <c r="AM578" s="359" t="str">
        <f t="shared" si="85"/>
        <v/>
      </c>
      <c r="AN578" s="360" t="s">
        <v>506</v>
      </c>
      <c r="AO578" s="360">
        <f t="shared" si="86"/>
        <v>0</v>
      </c>
      <c r="AP578" s="360">
        <f t="shared" si="87"/>
        <v>0</v>
      </c>
      <c r="AQ578" s="360">
        <f t="shared" si="88"/>
        <v>0</v>
      </c>
      <c r="AR578" s="361">
        <f t="shared" si="89"/>
        <v>0</v>
      </c>
    </row>
    <row r="579" spans="22:44" x14ac:dyDescent="0.25">
      <c r="V579" s="362"/>
      <c r="W579" s="128"/>
      <c r="X579" s="363"/>
      <c r="Y579" s="364"/>
      <c r="Z579" s="358"/>
      <c r="AA579" s="359" t="str">
        <f t="shared" si="80"/>
        <v/>
      </c>
      <c r="AB579" s="360" t="s">
        <v>506</v>
      </c>
      <c r="AC579" s="360">
        <f t="shared" si="81"/>
        <v>0</v>
      </c>
      <c r="AD579" s="360">
        <f t="shared" si="82"/>
        <v>0</v>
      </c>
      <c r="AE579" s="360">
        <f t="shared" si="83"/>
        <v>0</v>
      </c>
      <c r="AF579" s="361">
        <f t="shared" si="84"/>
        <v>0</v>
      </c>
      <c r="AG579" s="133"/>
      <c r="AH579" s="362"/>
      <c r="AI579" s="128"/>
      <c r="AJ579" s="363"/>
      <c r="AK579" s="364"/>
      <c r="AL579" s="358"/>
      <c r="AM579" s="359" t="str">
        <f t="shared" si="85"/>
        <v/>
      </c>
      <c r="AN579" s="360" t="s">
        <v>506</v>
      </c>
      <c r="AO579" s="360">
        <f t="shared" si="86"/>
        <v>0</v>
      </c>
      <c r="AP579" s="360">
        <f t="shared" si="87"/>
        <v>0</v>
      </c>
      <c r="AQ579" s="360">
        <f t="shared" si="88"/>
        <v>0</v>
      </c>
      <c r="AR579" s="361">
        <f t="shared" si="89"/>
        <v>0</v>
      </c>
    </row>
    <row r="580" spans="22:44" x14ac:dyDescent="0.25">
      <c r="V580" s="362"/>
      <c r="W580" s="128"/>
      <c r="X580" s="363"/>
      <c r="Y580" s="364"/>
      <c r="Z580" s="358"/>
      <c r="AA580" s="359" t="str">
        <f t="shared" si="80"/>
        <v/>
      </c>
      <c r="AB580" s="360" t="s">
        <v>506</v>
      </c>
      <c r="AC580" s="360">
        <f t="shared" si="81"/>
        <v>0</v>
      </c>
      <c r="AD580" s="360">
        <f t="shared" si="82"/>
        <v>0</v>
      </c>
      <c r="AE580" s="360">
        <f t="shared" si="83"/>
        <v>0</v>
      </c>
      <c r="AF580" s="361">
        <f t="shared" si="84"/>
        <v>0</v>
      </c>
      <c r="AG580" s="133"/>
      <c r="AH580" s="362"/>
      <c r="AI580" s="128"/>
      <c r="AJ580" s="363"/>
      <c r="AK580" s="364"/>
      <c r="AL580" s="358"/>
      <c r="AM580" s="359" t="str">
        <f t="shared" si="85"/>
        <v/>
      </c>
      <c r="AN580" s="360" t="s">
        <v>506</v>
      </c>
      <c r="AO580" s="360">
        <f t="shared" si="86"/>
        <v>0</v>
      </c>
      <c r="AP580" s="360">
        <f t="shared" si="87"/>
        <v>0</v>
      </c>
      <c r="AQ580" s="360">
        <f t="shared" si="88"/>
        <v>0</v>
      </c>
      <c r="AR580" s="361">
        <f t="shared" si="89"/>
        <v>0</v>
      </c>
    </row>
    <row r="581" spans="22:44" x14ac:dyDescent="0.25">
      <c r="V581" s="362"/>
      <c r="W581" s="128"/>
      <c r="X581" s="363"/>
      <c r="Y581" s="364"/>
      <c r="Z581" s="358"/>
      <c r="AA581" s="359" t="str">
        <f t="shared" si="80"/>
        <v/>
      </c>
      <c r="AB581" s="360" t="s">
        <v>506</v>
      </c>
      <c r="AC581" s="360">
        <f t="shared" si="81"/>
        <v>0</v>
      </c>
      <c r="AD581" s="360">
        <f t="shared" si="82"/>
        <v>0</v>
      </c>
      <c r="AE581" s="360">
        <f t="shared" si="83"/>
        <v>0</v>
      </c>
      <c r="AF581" s="361">
        <f t="shared" si="84"/>
        <v>0</v>
      </c>
      <c r="AG581" s="133"/>
      <c r="AH581" s="362"/>
      <c r="AI581" s="128"/>
      <c r="AJ581" s="363"/>
      <c r="AK581" s="364"/>
      <c r="AL581" s="358"/>
      <c r="AM581" s="359" t="str">
        <f t="shared" si="85"/>
        <v/>
      </c>
      <c r="AN581" s="360" t="s">
        <v>506</v>
      </c>
      <c r="AO581" s="360">
        <f t="shared" si="86"/>
        <v>0</v>
      </c>
      <c r="AP581" s="360">
        <f t="shared" si="87"/>
        <v>0</v>
      </c>
      <c r="AQ581" s="360">
        <f t="shared" si="88"/>
        <v>0</v>
      </c>
      <c r="AR581" s="361">
        <f t="shared" si="89"/>
        <v>0</v>
      </c>
    </row>
    <row r="582" spans="22:44" x14ac:dyDescent="0.25">
      <c r="V582" s="362"/>
      <c r="W582" s="128"/>
      <c r="X582" s="363"/>
      <c r="Y582" s="364"/>
      <c r="Z582" s="358"/>
      <c r="AA582" s="359" t="str">
        <f t="shared" si="80"/>
        <v/>
      </c>
      <c r="AB582" s="360" t="s">
        <v>506</v>
      </c>
      <c r="AC582" s="360">
        <f t="shared" si="81"/>
        <v>0</v>
      </c>
      <c r="AD582" s="360">
        <f t="shared" si="82"/>
        <v>0</v>
      </c>
      <c r="AE582" s="360">
        <f t="shared" si="83"/>
        <v>0</v>
      </c>
      <c r="AF582" s="361">
        <f t="shared" si="84"/>
        <v>0</v>
      </c>
      <c r="AG582" s="133"/>
      <c r="AH582" s="362"/>
      <c r="AI582" s="128"/>
      <c r="AJ582" s="363"/>
      <c r="AK582" s="364"/>
      <c r="AL582" s="358"/>
      <c r="AM582" s="359" t="str">
        <f t="shared" si="85"/>
        <v/>
      </c>
      <c r="AN582" s="360" t="s">
        <v>506</v>
      </c>
      <c r="AO582" s="360">
        <f t="shared" si="86"/>
        <v>0</v>
      </c>
      <c r="AP582" s="360">
        <f t="shared" si="87"/>
        <v>0</v>
      </c>
      <c r="AQ582" s="360">
        <f t="shared" si="88"/>
        <v>0</v>
      </c>
      <c r="AR582" s="361">
        <f t="shared" si="89"/>
        <v>0</v>
      </c>
    </row>
    <row r="583" spans="22:44" x14ac:dyDescent="0.25">
      <c r="V583" s="362"/>
      <c r="W583" s="128"/>
      <c r="X583" s="363"/>
      <c r="Y583" s="364"/>
      <c r="Z583" s="358"/>
      <c r="AA583" s="359" t="str">
        <f t="shared" si="80"/>
        <v/>
      </c>
      <c r="AB583" s="360" t="s">
        <v>506</v>
      </c>
      <c r="AC583" s="360">
        <f t="shared" si="81"/>
        <v>0</v>
      </c>
      <c r="AD583" s="360">
        <f t="shared" si="82"/>
        <v>0</v>
      </c>
      <c r="AE583" s="360">
        <f t="shared" si="83"/>
        <v>0</v>
      </c>
      <c r="AF583" s="361">
        <f t="shared" si="84"/>
        <v>0</v>
      </c>
      <c r="AG583" s="133"/>
      <c r="AH583" s="362"/>
      <c r="AI583" s="128"/>
      <c r="AJ583" s="363"/>
      <c r="AK583" s="364"/>
      <c r="AL583" s="358"/>
      <c r="AM583" s="359" t="str">
        <f t="shared" si="85"/>
        <v/>
      </c>
      <c r="AN583" s="360" t="s">
        <v>506</v>
      </c>
      <c r="AO583" s="360">
        <f t="shared" si="86"/>
        <v>0</v>
      </c>
      <c r="AP583" s="360">
        <f t="shared" si="87"/>
        <v>0</v>
      </c>
      <c r="AQ583" s="360">
        <f t="shared" si="88"/>
        <v>0</v>
      </c>
      <c r="AR583" s="361">
        <f t="shared" si="89"/>
        <v>0</v>
      </c>
    </row>
    <row r="584" spans="22:44" x14ac:dyDescent="0.25">
      <c r="V584" s="362"/>
      <c r="W584" s="128"/>
      <c r="X584" s="363"/>
      <c r="Y584" s="364"/>
      <c r="Z584" s="358"/>
      <c r="AA584" s="359" t="str">
        <f t="shared" si="80"/>
        <v/>
      </c>
      <c r="AB584" s="360" t="s">
        <v>506</v>
      </c>
      <c r="AC584" s="360">
        <f t="shared" si="81"/>
        <v>0</v>
      </c>
      <c r="AD584" s="360">
        <f t="shared" si="82"/>
        <v>0</v>
      </c>
      <c r="AE584" s="360">
        <f t="shared" si="83"/>
        <v>0</v>
      </c>
      <c r="AF584" s="361">
        <f t="shared" si="84"/>
        <v>0</v>
      </c>
      <c r="AG584" s="133"/>
      <c r="AH584" s="362"/>
      <c r="AI584" s="128"/>
      <c r="AJ584" s="363"/>
      <c r="AK584" s="364"/>
      <c r="AL584" s="358"/>
      <c r="AM584" s="359" t="str">
        <f t="shared" si="85"/>
        <v/>
      </c>
      <c r="AN584" s="360" t="s">
        <v>506</v>
      </c>
      <c r="AO584" s="360">
        <f t="shared" si="86"/>
        <v>0</v>
      </c>
      <c r="AP584" s="360">
        <f t="shared" si="87"/>
        <v>0</v>
      </c>
      <c r="AQ584" s="360">
        <f t="shared" si="88"/>
        <v>0</v>
      </c>
      <c r="AR584" s="361">
        <f t="shared" si="89"/>
        <v>0</v>
      </c>
    </row>
    <row r="585" spans="22:44" x14ac:dyDescent="0.25">
      <c r="V585" s="362"/>
      <c r="W585" s="128"/>
      <c r="X585" s="363"/>
      <c r="Y585" s="364"/>
      <c r="Z585" s="358"/>
      <c r="AA585" s="359" t="str">
        <f t="shared" ref="AA585:AA648" si="90">IFERROR(INDEX($AU$8:$AU$23,MATCH(V585,$AT$8:$AT$23,0)),"")</f>
        <v/>
      </c>
      <c r="AB585" s="360" t="s">
        <v>506</v>
      </c>
      <c r="AC585" s="360">
        <f t="shared" ref="AC585:AC648" si="91">IFERROR(IF(AB585&gt;=AA585,0,IF(AA585&gt;AB585,SLN(Y585,Z585,AA585),0)),"")</f>
        <v>0</v>
      </c>
      <c r="AD585" s="360">
        <f t="shared" ref="AD585:AD648" si="92">AE585-AC585</f>
        <v>0</v>
      </c>
      <c r="AE585" s="360">
        <f t="shared" ref="AE585:AE648" si="93">IFERROR(IF(OR(AA585=0,AA585=""),
     0,
     IF(AB585&gt;=AA585,
          +Y585,
          (+AC585*AB585))),
"")</f>
        <v>0</v>
      </c>
      <c r="AF585" s="361">
        <f t="shared" ref="AF585:AF648" si="94">IFERROR(IF(AE585&gt;Y585,0,(+Y585-AE585))-Z585,"")</f>
        <v>0</v>
      </c>
      <c r="AG585" s="133"/>
      <c r="AH585" s="362"/>
      <c r="AI585" s="128"/>
      <c r="AJ585" s="363"/>
      <c r="AK585" s="364"/>
      <c r="AL585" s="358"/>
      <c r="AM585" s="359" t="str">
        <f t="shared" ref="AM585:AM648" si="95">IFERROR(INDEX($AU$8:$AU$23,MATCH(AH585,$AT$8:$AT$23,0)),"")</f>
        <v/>
      </c>
      <c r="AN585" s="360" t="s">
        <v>506</v>
      </c>
      <c r="AO585" s="360">
        <f t="shared" ref="AO585:AO648" si="96">IFERROR(IF(AN585&gt;=AM585,0,IF(AM585&gt;AN585,SLN(AK585,AL585,AM585),0)),"")</f>
        <v>0</v>
      </c>
      <c r="AP585" s="360">
        <f t="shared" ref="AP585:AP648" si="97">AQ585-AO585</f>
        <v>0</v>
      </c>
      <c r="AQ585" s="360">
        <f t="shared" ref="AQ585:AQ648" si="98">IFERROR(IF(OR(AM585=0,AM585=""),
     0,
     IF(AN585&gt;=AM585,
          +AK585,
          (+AO585*AN585))),
"")</f>
        <v>0</v>
      </c>
      <c r="AR585" s="361">
        <f t="shared" ref="AR585:AR648" si="99">IFERROR(IF(AQ585&gt;AK585,0,(+AK585-AQ585))-AL585,"")</f>
        <v>0</v>
      </c>
    </row>
    <row r="586" spans="22:44" x14ac:dyDescent="0.25">
      <c r="V586" s="362"/>
      <c r="W586" s="128"/>
      <c r="X586" s="363"/>
      <c r="Y586" s="364"/>
      <c r="Z586" s="358"/>
      <c r="AA586" s="359" t="str">
        <f t="shared" si="90"/>
        <v/>
      </c>
      <c r="AB586" s="360" t="s">
        <v>506</v>
      </c>
      <c r="AC586" s="360">
        <f t="shared" si="91"/>
        <v>0</v>
      </c>
      <c r="AD586" s="360">
        <f t="shared" si="92"/>
        <v>0</v>
      </c>
      <c r="AE586" s="360">
        <f t="shared" si="93"/>
        <v>0</v>
      </c>
      <c r="AF586" s="361">
        <f t="shared" si="94"/>
        <v>0</v>
      </c>
      <c r="AG586" s="133"/>
      <c r="AH586" s="362"/>
      <c r="AI586" s="128"/>
      <c r="AJ586" s="363"/>
      <c r="AK586" s="364"/>
      <c r="AL586" s="358"/>
      <c r="AM586" s="359" t="str">
        <f t="shared" si="95"/>
        <v/>
      </c>
      <c r="AN586" s="360" t="s">
        <v>506</v>
      </c>
      <c r="AO586" s="360">
        <f t="shared" si="96"/>
        <v>0</v>
      </c>
      <c r="AP586" s="360">
        <f t="shared" si="97"/>
        <v>0</v>
      </c>
      <c r="AQ586" s="360">
        <f t="shared" si="98"/>
        <v>0</v>
      </c>
      <c r="AR586" s="361">
        <f t="shared" si="99"/>
        <v>0</v>
      </c>
    </row>
    <row r="587" spans="22:44" x14ac:dyDescent="0.25">
      <c r="V587" s="362"/>
      <c r="W587" s="128"/>
      <c r="X587" s="363"/>
      <c r="Y587" s="364"/>
      <c r="Z587" s="358"/>
      <c r="AA587" s="359" t="str">
        <f t="shared" si="90"/>
        <v/>
      </c>
      <c r="AB587" s="360" t="s">
        <v>506</v>
      </c>
      <c r="AC587" s="360">
        <f t="shared" si="91"/>
        <v>0</v>
      </c>
      <c r="AD587" s="360">
        <f t="shared" si="92"/>
        <v>0</v>
      </c>
      <c r="AE587" s="360">
        <f t="shared" si="93"/>
        <v>0</v>
      </c>
      <c r="AF587" s="361">
        <f t="shared" si="94"/>
        <v>0</v>
      </c>
      <c r="AG587" s="133"/>
      <c r="AH587" s="362"/>
      <c r="AI587" s="128"/>
      <c r="AJ587" s="363"/>
      <c r="AK587" s="364"/>
      <c r="AL587" s="358"/>
      <c r="AM587" s="359" t="str">
        <f t="shared" si="95"/>
        <v/>
      </c>
      <c r="AN587" s="360" t="s">
        <v>506</v>
      </c>
      <c r="AO587" s="360">
        <f t="shared" si="96"/>
        <v>0</v>
      </c>
      <c r="AP587" s="360">
        <f t="shared" si="97"/>
        <v>0</v>
      </c>
      <c r="AQ587" s="360">
        <f t="shared" si="98"/>
        <v>0</v>
      </c>
      <c r="AR587" s="361">
        <f t="shared" si="99"/>
        <v>0</v>
      </c>
    </row>
    <row r="588" spans="22:44" x14ac:dyDescent="0.25">
      <c r="V588" s="362"/>
      <c r="W588" s="128"/>
      <c r="X588" s="363"/>
      <c r="Y588" s="364"/>
      <c r="Z588" s="358"/>
      <c r="AA588" s="359" t="str">
        <f t="shared" si="90"/>
        <v/>
      </c>
      <c r="AB588" s="360" t="s">
        <v>506</v>
      </c>
      <c r="AC588" s="360">
        <f t="shared" si="91"/>
        <v>0</v>
      </c>
      <c r="AD588" s="360">
        <f t="shared" si="92"/>
        <v>0</v>
      </c>
      <c r="AE588" s="360">
        <f t="shared" si="93"/>
        <v>0</v>
      </c>
      <c r="AF588" s="361">
        <f t="shared" si="94"/>
        <v>0</v>
      </c>
      <c r="AG588" s="133"/>
      <c r="AH588" s="362"/>
      <c r="AI588" s="128"/>
      <c r="AJ588" s="363"/>
      <c r="AK588" s="364"/>
      <c r="AL588" s="358"/>
      <c r="AM588" s="359" t="str">
        <f t="shared" si="95"/>
        <v/>
      </c>
      <c r="AN588" s="360" t="s">
        <v>506</v>
      </c>
      <c r="AO588" s="360">
        <f t="shared" si="96"/>
        <v>0</v>
      </c>
      <c r="AP588" s="360">
        <f t="shared" si="97"/>
        <v>0</v>
      </c>
      <c r="AQ588" s="360">
        <f t="shared" si="98"/>
        <v>0</v>
      </c>
      <c r="AR588" s="361">
        <f t="shared" si="99"/>
        <v>0</v>
      </c>
    </row>
    <row r="589" spans="22:44" x14ac:dyDescent="0.25">
      <c r="V589" s="362"/>
      <c r="W589" s="128"/>
      <c r="X589" s="363"/>
      <c r="Y589" s="364"/>
      <c r="Z589" s="358"/>
      <c r="AA589" s="359" t="str">
        <f t="shared" si="90"/>
        <v/>
      </c>
      <c r="AB589" s="360" t="s">
        <v>506</v>
      </c>
      <c r="AC589" s="360">
        <f t="shared" si="91"/>
        <v>0</v>
      </c>
      <c r="AD589" s="360">
        <f t="shared" si="92"/>
        <v>0</v>
      </c>
      <c r="AE589" s="360">
        <f t="shared" si="93"/>
        <v>0</v>
      </c>
      <c r="AF589" s="361">
        <f t="shared" si="94"/>
        <v>0</v>
      </c>
      <c r="AG589" s="133"/>
      <c r="AH589" s="362"/>
      <c r="AI589" s="128"/>
      <c r="AJ589" s="363"/>
      <c r="AK589" s="364"/>
      <c r="AL589" s="358"/>
      <c r="AM589" s="359" t="str">
        <f t="shared" si="95"/>
        <v/>
      </c>
      <c r="AN589" s="360" t="s">
        <v>506</v>
      </c>
      <c r="AO589" s="360">
        <f t="shared" si="96"/>
        <v>0</v>
      </c>
      <c r="AP589" s="360">
        <f t="shared" si="97"/>
        <v>0</v>
      </c>
      <c r="AQ589" s="360">
        <f t="shared" si="98"/>
        <v>0</v>
      </c>
      <c r="AR589" s="361">
        <f t="shared" si="99"/>
        <v>0</v>
      </c>
    </row>
    <row r="590" spans="22:44" x14ac:dyDescent="0.25">
      <c r="V590" s="362"/>
      <c r="W590" s="128"/>
      <c r="X590" s="363"/>
      <c r="Y590" s="364"/>
      <c r="Z590" s="358"/>
      <c r="AA590" s="359" t="str">
        <f t="shared" si="90"/>
        <v/>
      </c>
      <c r="AB590" s="360" t="s">
        <v>506</v>
      </c>
      <c r="AC590" s="360">
        <f t="shared" si="91"/>
        <v>0</v>
      </c>
      <c r="AD590" s="360">
        <f t="shared" si="92"/>
        <v>0</v>
      </c>
      <c r="AE590" s="360">
        <f t="shared" si="93"/>
        <v>0</v>
      </c>
      <c r="AF590" s="361">
        <f t="shared" si="94"/>
        <v>0</v>
      </c>
      <c r="AG590" s="133"/>
      <c r="AH590" s="362"/>
      <c r="AI590" s="128"/>
      <c r="AJ590" s="363"/>
      <c r="AK590" s="364"/>
      <c r="AL590" s="358"/>
      <c r="AM590" s="359" t="str">
        <f t="shared" si="95"/>
        <v/>
      </c>
      <c r="AN590" s="360" t="s">
        <v>506</v>
      </c>
      <c r="AO590" s="360">
        <f t="shared" si="96"/>
        <v>0</v>
      </c>
      <c r="AP590" s="360">
        <f t="shared" si="97"/>
        <v>0</v>
      </c>
      <c r="AQ590" s="360">
        <f t="shared" si="98"/>
        <v>0</v>
      </c>
      <c r="AR590" s="361">
        <f t="shared" si="99"/>
        <v>0</v>
      </c>
    </row>
    <row r="591" spans="22:44" x14ac:dyDescent="0.25">
      <c r="V591" s="362"/>
      <c r="W591" s="128"/>
      <c r="X591" s="363"/>
      <c r="Y591" s="364"/>
      <c r="Z591" s="358"/>
      <c r="AA591" s="359" t="str">
        <f t="shared" si="90"/>
        <v/>
      </c>
      <c r="AB591" s="360" t="s">
        <v>506</v>
      </c>
      <c r="AC591" s="360">
        <f t="shared" si="91"/>
        <v>0</v>
      </c>
      <c r="AD591" s="360">
        <f t="shared" si="92"/>
        <v>0</v>
      </c>
      <c r="AE591" s="360">
        <f t="shared" si="93"/>
        <v>0</v>
      </c>
      <c r="AF591" s="361">
        <f t="shared" si="94"/>
        <v>0</v>
      </c>
      <c r="AG591" s="133"/>
      <c r="AH591" s="362"/>
      <c r="AI591" s="128"/>
      <c r="AJ591" s="363"/>
      <c r="AK591" s="364"/>
      <c r="AL591" s="358"/>
      <c r="AM591" s="359" t="str">
        <f t="shared" si="95"/>
        <v/>
      </c>
      <c r="AN591" s="360" t="s">
        <v>506</v>
      </c>
      <c r="AO591" s="360">
        <f t="shared" si="96"/>
        <v>0</v>
      </c>
      <c r="AP591" s="360">
        <f t="shared" si="97"/>
        <v>0</v>
      </c>
      <c r="AQ591" s="360">
        <f t="shared" si="98"/>
        <v>0</v>
      </c>
      <c r="AR591" s="361">
        <f t="shared" si="99"/>
        <v>0</v>
      </c>
    </row>
    <row r="592" spans="22:44" x14ac:dyDescent="0.25">
      <c r="V592" s="362"/>
      <c r="W592" s="128"/>
      <c r="X592" s="363"/>
      <c r="Y592" s="364"/>
      <c r="Z592" s="358"/>
      <c r="AA592" s="359" t="str">
        <f t="shared" si="90"/>
        <v/>
      </c>
      <c r="AB592" s="360" t="s">
        <v>506</v>
      </c>
      <c r="AC592" s="360">
        <f t="shared" si="91"/>
        <v>0</v>
      </c>
      <c r="AD592" s="360">
        <f t="shared" si="92"/>
        <v>0</v>
      </c>
      <c r="AE592" s="360">
        <f t="shared" si="93"/>
        <v>0</v>
      </c>
      <c r="AF592" s="361">
        <f t="shared" si="94"/>
        <v>0</v>
      </c>
      <c r="AG592" s="133"/>
      <c r="AH592" s="362"/>
      <c r="AI592" s="128"/>
      <c r="AJ592" s="363"/>
      <c r="AK592" s="364"/>
      <c r="AL592" s="358"/>
      <c r="AM592" s="359" t="str">
        <f t="shared" si="95"/>
        <v/>
      </c>
      <c r="AN592" s="360" t="s">
        <v>506</v>
      </c>
      <c r="AO592" s="360">
        <f t="shared" si="96"/>
        <v>0</v>
      </c>
      <c r="AP592" s="360">
        <f t="shared" si="97"/>
        <v>0</v>
      </c>
      <c r="AQ592" s="360">
        <f t="shared" si="98"/>
        <v>0</v>
      </c>
      <c r="AR592" s="361">
        <f t="shared" si="99"/>
        <v>0</v>
      </c>
    </row>
    <row r="593" spans="22:44" x14ac:dyDescent="0.25">
      <c r="V593" s="362"/>
      <c r="W593" s="128"/>
      <c r="X593" s="363"/>
      <c r="Y593" s="364"/>
      <c r="Z593" s="358"/>
      <c r="AA593" s="359" t="str">
        <f t="shared" si="90"/>
        <v/>
      </c>
      <c r="AB593" s="360" t="s">
        <v>506</v>
      </c>
      <c r="AC593" s="360">
        <f t="shared" si="91"/>
        <v>0</v>
      </c>
      <c r="AD593" s="360">
        <f t="shared" si="92"/>
        <v>0</v>
      </c>
      <c r="AE593" s="360">
        <f t="shared" si="93"/>
        <v>0</v>
      </c>
      <c r="AF593" s="361">
        <f t="shared" si="94"/>
        <v>0</v>
      </c>
      <c r="AG593" s="133"/>
      <c r="AH593" s="362"/>
      <c r="AI593" s="128"/>
      <c r="AJ593" s="363"/>
      <c r="AK593" s="364"/>
      <c r="AL593" s="358"/>
      <c r="AM593" s="359" t="str">
        <f t="shared" si="95"/>
        <v/>
      </c>
      <c r="AN593" s="360" t="s">
        <v>506</v>
      </c>
      <c r="AO593" s="360">
        <f t="shared" si="96"/>
        <v>0</v>
      </c>
      <c r="AP593" s="360">
        <f t="shared" si="97"/>
        <v>0</v>
      </c>
      <c r="AQ593" s="360">
        <f t="shared" si="98"/>
        <v>0</v>
      </c>
      <c r="AR593" s="361">
        <f t="shared" si="99"/>
        <v>0</v>
      </c>
    </row>
    <row r="594" spans="22:44" x14ac:dyDescent="0.25">
      <c r="V594" s="362"/>
      <c r="W594" s="128"/>
      <c r="X594" s="363"/>
      <c r="Y594" s="364"/>
      <c r="Z594" s="358"/>
      <c r="AA594" s="359" t="str">
        <f t="shared" si="90"/>
        <v/>
      </c>
      <c r="AB594" s="360" t="s">
        <v>506</v>
      </c>
      <c r="AC594" s="360">
        <f t="shared" si="91"/>
        <v>0</v>
      </c>
      <c r="AD594" s="360">
        <f t="shared" si="92"/>
        <v>0</v>
      </c>
      <c r="AE594" s="360">
        <f t="shared" si="93"/>
        <v>0</v>
      </c>
      <c r="AF594" s="361">
        <f t="shared" si="94"/>
        <v>0</v>
      </c>
      <c r="AG594" s="133"/>
      <c r="AH594" s="362"/>
      <c r="AI594" s="128"/>
      <c r="AJ594" s="363"/>
      <c r="AK594" s="364"/>
      <c r="AL594" s="358"/>
      <c r="AM594" s="359" t="str">
        <f t="shared" si="95"/>
        <v/>
      </c>
      <c r="AN594" s="360" t="s">
        <v>506</v>
      </c>
      <c r="AO594" s="360">
        <f t="shared" si="96"/>
        <v>0</v>
      </c>
      <c r="AP594" s="360">
        <f t="shared" si="97"/>
        <v>0</v>
      </c>
      <c r="AQ594" s="360">
        <f t="shared" si="98"/>
        <v>0</v>
      </c>
      <c r="AR594" s="361">
        <f t="shared" si="99"/>
        <v>0</v>
      </c>
    </row>
    <row r="595" spans="22:44" x14ac:dyDescent="0.25">
      <c r="V595" s="362"/>
      <c r="W595" s="128"/>
      <c r="X595" s="363"/>
      <c r="Y595" s="364"/>
      <c r="Z595" s="358"/>
      <c r="AA595" s="359" t="str">
        <f t="shared" si="90"/>
        <v/>
      </c>
      <c r="AB595" s="360" t="s">
        <v>506</v>
      </c>
      <c r="AC595" s="360">
        <f t="shared" si="91"/>
        <v>0</v>
      </c>
      <c r="AD595" s="360">
        <f t="shared" si="92"/>
        <v>0</v>
      </c>
      <c r="AE595" s="360">
        <f t="shared" si="93"/>
        <v>0</v>
      </c>
      <c r="AF595" s="361">
        <f t="shared" si="94"/>
        <v>0</v>
      </c>
      <c r="AG595" s="133"/>
      <c r="AH595" s="362"/>
      <c r="AI595" s="128"/>
      <c r="AJ595" s="363"/>
      <c r="AK595" s="364"/>
      <c r="AL595" s="358"/>
      <c r="AM595" s="359" t="str">
        <f t="shared" si="95"/>
        <v/>
      </c>
      <c r="AN595" s="360" t="s">
        <v>506</v>
      </c>
      <c r="AO595" s="360">
        <f t="shared" si="96"/>
        <v>0</v>
      </c>
      <c r="AP595" s="360">
        <f t="shared" si="97"/>
        <v>0</v>
      </c>
      <c r="AQ595" s="360">
        <f t="shared" si="98"/>
        <v>0</v>
      </c>
      <c r="AR595" s="361">
        <f t="shared" si="99"/>
        <v>0</v>
      </c>
    </row>
    <row r="596" spans="22:44" x14ac:dyDescent="0.25">
      <c r="V596" s="362"/>
      <c r="W596" s="128"/>
      <c r="X596" s="363"/>
      <c r="Y596" s="364"/>
      <c r="Z596" s="358"/>
      <c r="AA596" s="359" t="str">
        <f t="shared" si="90"/>
        <v/>
      </c>
      <c r="AB596" s="360" t="s">
        <v>506</v>
      </c>
      <c r="AC596" s="360">
        <f t="shared" si="91"/>
        <v>0</v>
      </c>
      <c r="AD596" s="360">
        <f t="shared" si="92"/>
        <v>0</v>
      </c>
      <c r="AE596" s="360">
        <f t="shared" si="93"/>
        <v>0</v>
      </c>
      <c r="AF596" s="361">
        <f t="shared" si="94"/>
        <v>0</v>
      </c>
      <c r="AG596" s="133"/>
      <c r="AH596" s="362"/>
      <c r="AI596" s="128"/>
      <c r="AJ596" s="363"/>
      <c r="AK596" s="364"/>
      <c r="AL596" s="358"/>
      <c r="AM596" s="359" t="str">
        <f t="shared" si="95"/>
        <v/>
      </c>
      <c r="AN596" s="360" t="s">
        <v>506</v>
      </c>
      <c r="AO596" s="360">
        <f t="shared" si="96"/>
        <v>0</v>
      </c>
      <c r="AP596" s="360">
        <f t="shared" si="97"/>
        <v>0</v>
      </c>
      <c r="AQ596" s="360">
        <f t="shared" si="98"/>
        <v>0</v>
      </c>
      <c r="AR596" s="361">
        <f t="shared" si="99"/>
        <v>0</v>
      </c>
    </row>
    <row r="597" spans="22:44" x14ac:dyDescent="0.25">
      <c r="V597" s="362"/>
      <c r="W597" s="128"/>
      <c r="X597" s="363"/>
      <c r="Y597" s="364"/>
      <c r="Z597" s="358"/>
      <c r="AA597" s="359" t="str">
        <f t="shared" si="90"/>
        <v/>
      </c>
      <c r="AB597" s="360" t="s">
        <v>506</v>
      </c>
      <c r="AC597" s="360">
        <f t="shared" si="91"/>
        <v>0</v>
      </c>
      <c r="AD597" s="360">
        <f t="shared" si="92"/>
        <v>0</v>
      </c>
      <c r="AE597" s="360">
        <f t="shared" si="93"/>
        <v>0</v>
      </c>
      <c r="AF597" s="361">
        <f t="shared" si="94"/>
        <v>0</v>
      </c>
      <c r="AG597" s="133"/>
      <c r="AH597" s="362"/>
      <c r="AI597" s="128"/>
      <c r="AJ597" s="363"/>
      <c r="AK597" s="364"/>
      <c r="AL597" s="358"/>
      <c r="AM597" s="359" t="str">
        <f t="shared" si="95"/>
        <v/>
      </c>
      <c r="AN597" s="360" t="s">
        <v>506</v>
      </c>
      <c r="AO597" s="360">
        <f t="shared" si="96"/>
        <v>0</v>
      </c>
      <c r="AP597" s="360">
        <f t="shared" si="97"/>
        <v>0</v>
      </c>
      <c r="AQ597" s="360">
        <f t="shared" si="98"/>
        <v>0</v>
      </c>
      <c r="AR597" s="361">
        <f t="shared" si="99"/>
        <v>0</v>
      </c>
    </row>
    <row r="598" spans="22:44" x14ac:dyDescent="0.25">
      <c r="V598" s="362"/>
      <c r="W598" s="128"/>
      <c r="X598" s="363"/>
      <c r="Y598" s="364"/>
      <c r="Z598" s="358"/>
      <c r="AA598" s="359" t="str">
        <f t="shared" si="90"/>
        <v/>
      </c>
      <c r="AB598" s="360" t="s">
        <v>506</v>
      </c>
      <c r="AC598" s="360">
        <f t="shared" si="91"/>
        <v>0</v>
      </c>
      <c r="AD598" s="360">
        <f t="shared" si="92"/>
        <v>0</v>
      </c>
      <c r="AE598" s="360">
        <f t="shared" si="93"/>
        <v>0</v>
      </c>
      <c r="AF598" s="361">
        <f t="shared" si="94"/>
        <v>0</v>
      </c>
      <c r="AG598" s="133"/>
      <c r="AH598" s="362"/>
      <c r="AI598" s="128"/>
      <c r="AJ598" s="363"/>
      <c r="AK598" s="364"/>
      <c r="AL598" s="358"/>
      <c r="AM598" s="359" t="str">
        <f t="shared" si="95"/>
        <v/>
      </c>
      <c r="AN598" s="360" t="s">
        <v>506</v>
      </c>
      <c r="AO598" s="360">
        <f t="shared" si="96"/>
        <v>0</v>
      </c>
      <c r="AP598" s="360">
        <f t="shared" si="97"/>
        <v>0</v>
      </c>
      <c r="AQ598" s="360">
        <f t="shared" si="98"/>
        <v>0</v>
      </c>
      <c r="AR598" s="361">
        <f t="shared" si="99"/>
        <v>0</v>
      </c>
    </row>
    <row r="599" spans="22:44" x14ac:dyDescent="0.25">
      <c r="V599" s="362"/>
      <c r="W599" s="128"/>
      <c r="X599" s="363"/>
      <c r="Y599" s="364"/>
      <c r="Z599" s="358"/>
      <c r="AA599" s="359" t="str">
        <f t="shared" si="90"/>
        <v/>
      </c>
      <c r="AB599" s="360" t="s">
        <v>506</v>
      </c>
      <c r="AC599" s="360">
        <f t="shared" si="91"/>
        <v>0</v>
      </c>
      <c r="AD599" s="360">
        <f t="shared" si="92"/>
        <v>0</v>
      </c>
      <c r="AE599" s="360">
        <f t="shared" si="93"/>
        <v>0</v>
      </c>
      <c r="AF599" s="361">
        <f t="shared" si="94"/>
        <v>0</v>
      </c>
      <c r="AG599" s="133"/>
      <c r="AH599" s="362"/>
      <c r="AI599" s="128"/>
      <c r="AJ599" s="363"/>
      <c r="AK599" s="364"/>
      <c r="AL599" s="358"/>
      <c r="AM599" s="359" t="str">
        <f t="shared" si="95"/>
        <v/>
      </c>
      <c r="AN599" s="360" t="s">
        <v>506</v>
      </c>
      <c r="AO599" s="360">
        <f t="shared" si="96"/>
        <v>0</v>
      </c>
      <c r="AP599" s="360">
        <f t="shared" si="97"/>
        <v>0</v>
      </c>
      <c r="AQ599" s="360">
        <f t="shared" si="98"/>
        <v>0</v>
      </c>
      <c r="AR599" s="361">
        <f t="shared" si="99"/>
        <v>0</v>
      </c>
    </row>
    <row r="600" spans="22:44" x14ac:dyDescent="0.25">
      <c r="V600" s="362"/>
      <c r="W600" s="128"/>
      <c r="X600" s="363"/>
      <c r="Y600" s="364"/>
      <c r="Z600" s="358"/>
      <c r="AA600" s="359" t="str">
        <f t="shared" si="90"/>
        <v/>
      </c>
      <c r="AB600" s="360" t="s">
        <v>506</v>
      </c>
      <c r="AC600" s="360">
        <f t="shared" si="91"/>
        <v>0</v>
      </c>
      <c r="AD600" s="360">
        <f t="shared" si="92"/>
        <v>0</v>
      </c>
      <c r="AE600" s="360">
        <f t="shared" si="93"/>
        <v>0</v>
      </c>
      <c r="AF600" s="361">
        <f t="shared" si="94"/>
        <v>0</v>
      </c>
      <c r="AG600" s="133"/>
      <c r="AH600" s="362"/>
      <c r="AI600" s="128"/>
      <c r="AJ600" s="363"/>
      <c r="AK600" s="364"/>
      <c r="AL600" s="358"/>
      <c r="AM600" s="359" t="str">
        <f t="shared" si="95"/>
        <v/>
      </c>
      <c r="AN600" s="360" t="s">
        <v>506</v>
      </c>
      <c r="AO600" s="360">
        <f t="shared" si="96"/>
        <v>0</v>
      </c>
      <c r="AP600" s="360">
        <f t="shared" si="97"/>
        <v>0</v>
      </c>
      <c r="AQ600" s="360">
        <f t="shared" si="98"/>
        <v>0</v>
      </c>
      <c r="AR600" s="361">
        <f t="shared" si="99"/>
        <v>0</v>
      </c>
    </row>
    <row r="601" spans="22:44" x14ac:dyDescent="0.25">
      <c r="V601" s="362"/>
      <c r="W601" s="128"/>
      <c r="X601" s="363"/>
      <c r="Y601" s="364"/>
      <c r="Z601" s="358"/>
      <c r="AA601" s="359" t="str">
        <f t="shared" si="90"/>
        <v/>
      </c>
      <c r="AB601" s="360" t="s">
        <v>506</v>
      </c>
      <c r="AC601" s="360">
        <f t="shared" si="91"/>
        <v>0</v>
      </c>
      <c r="AD601" s="360">
        <f t="shared" si="92"/>
        <v>0</v>
      </c>
      <c r="AE601" s="360">
        <f t="shared" si="93"/>
        <v>0</v>
      </c>
      <c r="AF601" s="361">
        <f t="shared" si="94"/>
        <v>0</v>
      </c>
      <c r="AG601" s="133"/>
      <c r="AH601" s="362"/>
      <c r="AI601" s="128"/>
      <c r="AJ601" s="363"/>
      <c r="AK601" s="364"/>
      <c r="AL601" s="358"/>
      <c r="AM601" s="359" t="str">
        <f t="shared" si="95"/>
        <v/>
      </c>
      <c r="AN601" s="360" t="s">
        <v>506</v>
      </c>
      <c r="AO601" s="360">
        <f t="shared" si="96"/>
        <v>0</v>
      </c>
      <c r="AP601" s="360">
        <f t="shared" si="97"/>
        <v>0</v>
      </c>
      <c r="AQ601" s="360">
        <f t="shared" si="98"/>
        <v>0</v>
      </c>
      <c r="AR601" s="361">
        <f t="shared" si="99"/>
        <v>0</v>
      </c>
    </row>
    <row r="602" spans="22:44" x14ac:dyDescent="0.25">
      <c r="V602" s="362"/>
      <c r="W602" s="128"/>
      <c r="X602" s="363"/>
      <c r="Y602" s="364"/>
      <c r="Z602" s="358"/>
      <c r="AA602" s="359" t="str">
        <f t="shared" si="90"/>
        <v/>
      </c>
      <c r="AB602" s="360" t="s">
        <v>506</v>
      </c>
      <c r="AC602" s="360">
        <f t="shared" si="91"/>
        <v>0</v>
      </c>
      <c r="AD602" s="360">
        <f t="shared" si="92"/>
        <v>0</v>
      </c>
      <c r="AE602" s="360">
        <f t="shared" si="93"/>
        <v>0</v>
      </c>
      <c r="AF602" s="361">
        <f t="shared" si="94"/>
        <v>0</v>
      </c>
      <c r="AG602" s="133"/>
      <c r="AH602" s="362"/>
      <c r="AI602" s="128"/>
      <c r="AJ602" s="363"/>
      <c r="AK602" s="364"/>
      <c r="AL602" s="358"/>
      <c r="AM602" s="359" t="str">
        <f t="shared" si="95"/>
        <v/>
      </c>
      <c r="AN602" s="360" t="s">
        <v>506</v>
      </c>
      <c r="AO602" s="360">
        <f t="shared" si="96"/>
        <v>0</v>
      </c>
      <c r="AP602" s="360">
        <f t="shared" si="97"/>
        <v>0</v>
      </c>
      <c r="AQ602" s="360">
        <f t="shared" si="98"/>
        <v>0</v>
      </c>
      <c r="AR602" s="361">
        <f t="shared" si="99"/>
        <v>0</v>
      </c>
    </row>
    <row r="603" spans="22:44" x14ac:dyDescent="0.25">
      <c r="V603" s="362"/>
      <c r="W603" s="128"/>
      <c r="X603" s="363"/>
      <c r="Y603" s="364"/>
      <c r="Z603" s="358"/>
      <c r="AA603" s="359" t="str">
        <f t="shared" si="90"/>
        <v/>
      </c>
      <c r="AB603" s="360" t="s">
        <v>506</v>
      </c>
      <c r="AC603" s="360">
        <f t="shared" si="91"/>
        <v>0</v>
      </c>
      <c r="AD603" s="360">
        <f t="shared" si="92"/>
        <v>0</v>
      </c>
      <c r="AE603" s="360">
        <f t="shared" si="93"/>
        <v>0</v>
      </c>
      <c r="AF603" s="361">
        <f t="shared" si="94"/>
        <v>0</v>
      </c>
      <c r="AG603" s="133"/>
      <c r="AH603" s="362"/>
      <c r="AI603" s="128"/>
      <c r="AJ603" s="363"/>
      <c r="AK603" s="364"/>
      <c r="AL603" s="358"/>
      <c r="AM603" s="359" t="str">
        <f t="shared" si="95"/>
        <v/>
      </c>
      <c r="AN603" s="360" t="s">
        <v>506</v>
      </c>
      <c r="AO603" s="360">
        <f t="shared" si="96"/>
        <v>0</v>
      </c>
      <c r="AP603" s="360">
        <f t="shared" si="97"/>
        <v>0</v>
      </c>
      <c r="AQ603" s="360">
        <f t="shared" si="98"/>
        <v>0</v>
      </c>
      <c r="AR603" s="361">
        <f t="shared" si="99"/>
        <v>0</v>
      </c>
    </row>
    <row r="604" spans="22:44" x14ac:dyDescent="0.25">
      <c r="V604" s="362"/>
      <c r="W604" s="128"/>
      <c r="X604" s="363"/>
      <c r="Y604" s="364"/>
      <c r="Z604" s="358"/>
      <c r="AA604" s="359" t="str">
        <f t="shared" si="90"/>
        <v/>
      </c>
      <c r="AB604" s="360" t="s">
        <v>506</v>
      </c>
      <c r="AC604" s="360">
        <f t="shared" si="91"/>
        <v>0</v>
      </c>
      <c r="AD604" s="360">
        <f t="shared" si="92"/>
        <v>0</v>
      </c>
      <c r="AE604" s="360">
        <f t="shared" si="93"/>
        <v>0</v>
      </c>
      <c r="AF604" s="361">
        <f t="shared" si="94"/>
        <v>0</v>
      </c>
      <c r="AG604" s="133"/>
      <c r="AH604" s="362"/>
      <c r="AI604" s="128"/>
      <c r="AJ604" s="363"/>
      <c r="AK604" s="364"/>
      <c r="AL604" s="358"/>
      <c r="AM604" s="359" t="str">
        <f t="shared" si="95"/>
        <v/>
      </c>
      <c r="AN604" s="360" t="s">
        <v>506</v>
      </c>
      <c r="AO604" s="360">
        <f t="shared" si="96"/>
        <v>0</v>
      </c>
      <c r="AP604" s="360">
        <f t="shared" si="97"/>
        <v>0</v>
      </c>
      <c r="AQ604" s="360">
        <f t="shared" si="98"/>
        <v>0</v>
      </c>
      <c r="AR604" s="361">
        <f t="shared" si="99"/>
        <v>0</v>
      </c>
    </row>
    <row r="605" spans="22:44" x14ac:dyDescent="0.25">
      <c r="V605" s="362"/>
      <c r="W605" s="128"/>
      <c r="X605" s="363"/>
      <c r="Y605" s="364"/>
      <c r="Z605" s="358"/>
      <c r="AA605" s="359" t="str">
        <f t="shared" si="90"/>
        <v/>
      </c>
      <c r="AB605" s="360" t="s">
        <v>506</v>
      </c>
      <c r="AC605" s="360">
        <f t="shared" si="91"/>
        <v>0</v>
      </c>
      <c r="AD605" s="360">
        <f t="shared" si="92"/>
        <v>0</v>
      </c>
      <c r="AE605" s="360">
        <f t="shared" si="93"/>
        <v>0</v>
      </c>
      <c r="AF605" s="361">
        <f t="shared" si="94"/>
        <v>0</v>
      </c>
      <c r="AG605" s="133"/>
      <c r="AH605" s="362"/>
      <c r="AI605" s="128"/>
      <c r="AJ605" s="363"/>
      <c r="AK605" s="364"/>
      <c r="AL605" s="358"/>
      <c r="AM605" s="359" t="str">
        <f t="shared" si="95"/>
        <v/>
      </c>
      <c r="AN605" s="360" t="s">
        <v>506</v>
      </c>
      <c r="AO605" s="360">
        <f t="shared" si="96"/>
        <v>0</v>
      </c>
      <c r="AP605" s="360">
        <f t="shared" si="97"/>
        <v>0</v>
      </c>
      <c r="AQ605" s="360">
        <f t="shared" si="98"/>
        <v>0</v>
      </c>
      <c r="AR605" s="361">
        <f t="shared" si="99"/>
        <v>0</v>
      </c>
    </row>
    <row r="606" spans="22:44" x14ac:dyDescent="0.25">
      <c r="V606" s="362"/>
      <c r="W606" s="128"/>
      <c r="X606" s="363"/>
      <c r="Y606" s="364"/>
      <c r="Z606" s="358"/>
      <c r="AA606" s="359" t="str">
        <f t="shared" si="90"/>
        <v/>
      </c>
      <c r="AB606" s="360" t="s">
        <v>506</v>
      </c>
      <c r="AC606" s="360">
        <f t="shared" si="91"/>
        <v>0</v>
      </c>
      <c r="AD606" s="360">
        <f t="shared" si="92"/>
        <v>0</v>
      </c>
      <c r="AE606" s="360">
        <f t="shared" si="93"/>
        <v>0</v>
      </c>
      <c r="AF606" s="361">
        <f t="shared" si="94"/>
        <v>0</v>
      </c>
      <c r="AG606" s="133"/>
      <c r="AH606" s="362"/>
      <c r="AI606" s="128"/>
      <c r="AJ606" s="363"/>
      <c r="AK606" s="364"/>
      <c r="AL606" s="358"/>
      <c r="AM606" s="359" t="str">
        <f t="shared" si="95"/>
        <v/>
      </c>
      <c r="AN606" s="360" t="s">
        <v>506</v>
      </c>
      <c r="AO606" s="360">
        <f t="shared" si="96"/>
        <v>0</v>
      </c>
      <c r="AP606" s="360">
        <f t="shared" si="97"/>
        <v>0</v>
      </c>
      <c r="AQ606" s="360">
        <f t="shared" si="98"/>
        <v>0</v>
      </c>
      <c r="AR606" s="361">
        <f t="shared" si="99"/>
        <v>0</v>
      </c>
    </row>
    <row r="607" spans="22:44" x14ac:dyDescent="0.25">
      <c r="V607" s="362"/>
      <c r="W607" s="128"/>
      <c r="X607" s="363"/>
      <c r="Y607" s="364"/>
      <c r="Z607" s="358"/>
      <c r="AA607" s="359" t="str">
        <f t="shared" si="90"/>
        <v/>
      </c>
      <c r="AB607" s="360" t="s">
        <v>506</v>
      </c>
      <c r="AC607" s="360">
        <f t="shared" si="91"/>
        <v>0</v>
      </c>
      <c r="AD607" s="360">
        <f t="shared" si="92"/>
        <v>0</v>
      </c>
      <c r="AE607" s="360">
        <f t="shared" si="93"/>
        <v>0</v>
      </c>
      <c r="AF607" s="361">
        <f t="shared" si="94"/>
        <v>0</v>
      </c>
      <c r="AG607" s="133"/>
      <c r="AH607" s="362"/>
      <c r="AI607" s="128"/>
      <c r="AJ607" s="363"/>
      <c r="AK607" s="364"/>
      <c r="AL607" s="358"/>
      <c r="AM607" s="359" t="str">
        <f t="shared" si="95"/>
        <v/>
      </c>
      <c r="AN607" s="360" t="s">
        <v>506</v>
      </c>
      <c r="AO607" s="360">
        <f t="shared" si="96"/>
        <v>0</v>
      </c>
      <c r="AP607" s="360">
        <f t="shared" si="97"/>
        <v>0</v>
      </c>
      <c r="AQ607" s="360">
        <f t="shared" si="98"/>
        <v>0</v>
      </c>
      <c r="AR607" s="361">
        <f t="shared" si="99"/>
        <v>0</v>
      </c>
    </row>
    <row r="608" spans="22:44" x14ac:dyDescent="0.25">
      <c r="V608" s="362"/>
      <c r="W608" s="128"/>
      <c r="X608" s="363"/>
      <c r="Y608" s="364"/>
      <c r="Z608" s="358"/>
      <c r="AA608" s="359" t="str">
        <f t="shared" si="90"/>
        <v/>
      </c>
      <c r="AB608" s="360" t="s">
        <v>506</v>
      </c>
      <c r="AC608" s="360">
        <f t="shared" si="91"/>
        <v>0</v>
      </c>
      <c r="AD608" s="360">
        <f t="shared" si="92"/>
        <v>0</v>
      </c>
      <c r="AE608" s="360">
        <f t="shared" si="93"/>
        <v>0</v>
      </c>
      <c r="AF608" s="361">
        <f t="shared" si="94"/>
        <v>0</v>
      </c>
      <c r="AG608" s="133"/>
      <c r="AH608" s="362"/>
      <c r="AI608" s="128"/>
      <c r="AJ608" s="363"/>
      <c r="AK608" s="364"/>
      <c r="AL608" s="358"/>
      <c r="AM608" s="359" t="str">
        <f t="shared" si="95"/>
        <v/>
      </c>
      <c r="AN608" s="360" t="s">
        <v>506</v>
      </c>
      <c r="AO608" s="360">
        <f t="shared" si="96"/>
        <v>0</v>
      </c>
      <c r="AP608" s="360">
        <f t="shared" si="97"/>
        <v>0</v>
      </c>
      <c r="AQ608" s="360">
        <f t="shared" si="98"/>
        <v>0</v>
      </c>
      <c r="AR608" s="361">
        <f t="shared" si="99"/>
        <v>0</v>
      </c>
    </row>
    <row r="609" spans="22:44" x14ac:dyDescent="0.25">
      <c r="V609" s="362"/>
      <c r="W609" s="128"/>
      <c r="X609" s="363"/>
      <c r="Y609" s="364"/>
      <c r="Z609" s="358"/>
      <c r="AA609" s="359" t="str">
        <f t="shared" si="90"/>
        <v/>
      </c>
      <c r="AB609" s="360" t="s">
        <v>506</v>
      </c>
      <c r="AC609" s="360">
        <f t="shared" si="91"/>
        <v>0</v>
      </c>
      <c r="AD609" s="360">
        <f t="shared" si="92"/>
        <v>0</v>
      </c>
      <c r="AE609" s="360">
        <f t="shared" si="93"/>
        <v>0</v>
      </c>
      <c r="AF609" s="361">
        <f t="shared" si="94"/>
        <v>0</v>
      </c>
      <c r="AG609" s="133"/>
      <c r="AH609" s="362"/>
      <c r="AI609" s="128"/>
      <c r="AJ609" s="363"/>
      <c r="AK609" s="364"/>
      <c r="AL609" s="358"/>
      <c r="AM609" s="359" t="str">
        <f t="shared" si="95"/>
        <v/>
      </c>
      <c r="AN609" s="360" t="s">
        <v>506</v>
      </c>
      <c r="AO609" s="360">
        <f t="shared" si="96"/>
        <v>0</v>
      </c>
      <c r="AP609" s="360">
        <f t="shared" si="97"/>
        <v>0</v>
      </c>
      <c r="AQ609" s="360">
        <f t="shared" si="98"/>
        <v>0</v>
      </c>
      <c r="AR609" s="361">
        <f t="shared" si="99"/>
        <v>0</v>
      </c>
    </row>
    <row r="610" spans="22:44" x14ac:dyDescent="0.25">
      <c r="V610" s="362"/>
      <c r="W610" s="128"/>
      <c r="X610" s="363"/>
      <c r="Y610" s="364"/>
      <c r="Z610" s="358"/>
      <c r="AA610" s="359" t="str">
        <f t="shared" si="90"/>
        <v/>
      </c>
      <c r="AB610" s="360" t="s">
        <v>506</v>
      </c>
      <c r="AC610" s="360">
        <f t="shared" si="91"/>
        <v>0</v>
      </c>
      <c r="AD610" s="360">
        <f t="shared" si="92"/>
        <v>0</v>
      </c>
      <c r="AE610" s="360">
        <f t="shared" si="93"/>
        <v>0</v>
      </c>
      <c r="AF610" s="361">
        <f t="shared" si="94"/>
        <v>0</v>
      </c>
      <c r="AG610" s="133"/>
      <c r="AH610" s="362"/>
      <c r="AI610" s="128"/>
      <c r="AJ610" s="363"/>
      <c r="AK610" s="364"/>
      <c r="AL610" s="358"/>
      <c r="AM610" s="359" t="str">
        <f t="shared" si="95"/>
        <v/>
      </c>
      <c r="AN610" s="360" t="s">
        <v>506</v>
      </c>
      <c r="AO610" s="360">
        <f t="shared" si="96"/>
        <v>0</v>
      </c>
      <c r="AP610" s="360">
        <f t="shared" si="97"/>
        <v>0</v>
      </c>
      <c r="AQ610" s="360">
        <f t="shared" si="98"/>
        <v>0</v>
      </c>
      <c r="AR610" s="361">
        <f t="shared" si="99"/>
        <v>0</v>
      </c>
    </row>
    <row r="611" spans="22:44" x14ac:dyDescent="0.25">
      <c r="V611" s="362"/>
      <c r="W611" s="128"/>
      <c r="X611" s="363"/>
      <c r="Y611" s="364"/>
      <c r="Z611" s="358"/>
      <c r="AA611" s="359" t="str">
        <f t="shared" si="90"/>
        <v/>
      </c>
      <c r="AB611" s="360" t="s">
        <v>506</v>
      </c>
      <c r="AC611" s="360">
        <f t="shared" si="91"/>
        <v>0</v>
      </c>
      <c r="AD611" s="360">
        <f t="shared" si="92"/>
        <v>0</v>
      </c>
      <c r="AE611" s="360">
        <f t="shared" si="93"/>
        <v>0</v>
      </c>
      <c r="AF611" s="361">
        <f t="shared" si="94"/>
        <v>0</v>
      </c>
      <c r="AG611" s="133"/>
      <c r="AH611" s="362"/>
      <c r="AI611" s="128"/>
      <c r="AJ611" s="363"/>
      <c r="AK611" s="364"/>
      <c r="AL611" s="358"/>
      <c r="AM611" s="359" t="str">
        <f t="shared" si="95"/>
        <v/>
      </c>
      <c r="AN611" s="360" t="s">
        <v>506</v>
      </c>
      <c r="AO611" s="360">
        <f t="shared" si="96"/>
        <v>0</v>
      </c>
      <c r="AP611" s="360">
        <f t="shared" si="97"/>
        <v>0</v>
      </c>
      <c r="AQ611" s="360">
        <f t="shared" si="98"/>
        <v>0</v>
      </c>
      <c r="AR611" s="361">
        <f t="shared" si="99"/>
        <v>0</v>
      </c>
    </row>
    <row r="612" spans="22:44" x14ac:dyDescent="0.25">
      <c r="V612" s="362"/>
      <c r="W612" s="128"/>
      <c r="X612" s="363"/>
      <c r="Y612" s="364"/>
      <c r="Z612" s="358"/>
      <c r="AA612" s="359" t="str">
        <f t="shared" si="90"/>
        <v/>
      </c>
      <c r="AB612" s="360" t="s">
        <v>506</v>
      </c>
      <c r="AC612" s="360">
        <f t="shared" si="91"/>
        <v>0</v>
      </c>
      <c r="AD612" s="360">
        <f t="shared" si="92"/>
        <v>0</v>
      </c>
      <c r="AE612" s="360">
        <f t="shared" si="93"/>
        <v>0</v>
      </c>
      <c r="AF612" s="361">
        <f t="shared" si="94"/>
        <v>0</v>
      </c>
      <c r="AG612" s="133"/>
      <c r="AH612" s="362"/>
      <c r="AI612" s="128"/>
      <c r="AJ612" s="363"/>
      <c r="AK612" s="364"/>
      <c r="AL612" s="358"/>
      <c r="AM612" s="359" t="str">
        <f t="shared" si="95"/>
        <v/>
      </c>
      <c r="AN612" s="360" t="s">
        <v>506</v>
      </c>
      <c r="AO612" s="360">
        <f t="shared" si="96"/>
        <v>0</v>
      </c>
      <c r="AP612" s="360">
        <f t="shared" si="97"/>
        <v>0</v>
      </c>
      <c r="AQ612" s="360">
        <f t="shared" si="98"/>
        <v>0</v>
      </c>
      <c r="AR612" s="361">
        <f t="shared" si="99"/>
        <v>0</v>
      </c>
    </row>
    <row r="613" spans="22:44" x14ac:dyDescent="0.25">
      <c r="V613" s="362"/>
      <c r="W613" s="128"/>
      <c r="X613" s="363"/>
      <c r="Y613" s="364"/>
      <c r="Z613" s="358"/>
      <c r="AA613" s="359" t="str">
        <f t="shared" si="90"/>
        <v/>
      </c>
      <c r="AB613" s="360" t="s">
        <v>506</v>
      </c>
      <c r="AC613" s="360">
        <f t="shared" si="91"/>
        <v>0</v>
      </c>
      <c r="AD613" s="360">
        <f t="shared" si="92"/>
        <v>0</v>
      </c>
      <c r="AE613" s="360">
        <f t="shared" si="93"/>
        <v>0</v>
      </c>
      <c r="AF613" s="361">
        <f t="shared" si="94"/>
        <v>0</v>
      </c>
      <c r="AG613" s="133"/>
      <c r="AH613" s="362"/>
      <c r="AI613" s="128"/>
      <c r="AJ613" s="363"/>
      <c r="AK613" s="364"/>
      <c r="AL613" s="358"/>
      <c r="AM613" s="359" t="str">
        <f t="shared" si="95"/>
        <v/>
      </c>
      <c r="AN613" s="360" t="s">
        <v>506</v>
      </c>
      <c r="AO613" s="360">
        <f t="shared" si="96"/>
        <v>0</v>
      </c>
      <c r="AP613" s="360">
        <f t="shared" si="97"/>
        <v>0</v>
      </c>
      <c r="AQ613" s="360">
        <f t="shared" si="98"/>
        <v>0</v>
      </c>
      <c r="AR613" s="361">
        <f t="shared" si="99"/>
        <v>0</v>
      </c>
    </row>
    <row r="614" spans="22:44" x14ac:dyDescent="0.25">
      <c r="V614" s="362"/>
      <c r="W614" s="128"/>
      <c r="X614" s="363"/>
      <c r="Y614" s="364"/>
      <c r="Z614" s="358"/>
      <c r="AA614" s="359" t="str">
        <f t="shared" si="90"/>
        <v/>
      </c>
      <c r="AB614" s="360" t="s">
        <v>506</v>
      </c>
      <c r="AC614" s="360">
        <f t="shared" si="91"/>
        <v>0</v>
      </c>
      <c r="AD614" s="360">
        <f t="shared" si="92"/>
        <v>0</v>
      </c>
      <c r="AE614" s="360">
        <f t="shared" si="93"/>
        <v>0</v>
      </c>
      <c r="AF614" s="361">
        <f t="shared" si="94"/>
        <v>0</v>
      </c>
      <c r="AG614" s="133"/>
      <c r="AH614" s="362"/>
      <c r="AI614" s="128"/>
      <c r="AJ614" s="363"/>
      <c r="AK614" s="364"/>
      <c r="AL614" s="358"/>
      <c r="AM614" s="359" t="str">
        <f t="shared" si="95"/>
        <v/>
      </c>
      <c r="AN614" s="360" t="s">
        <v>506</v>
      </c>
      <c r="AO614" s="360">
        <f t="shared" si="96"/>
        <v>0</v>
      </c>
      <c r="AP614" s="360">
        <f t="shared" si="97"/>
        <v>0</v>
      </c>
      <c r="AQ614" s="360">
        <f t="shared" si="98"/>
        <v>0</v>
      </c>
      <c r="AR614" s="361">
        <f t="shared" si="99"/>
        <v>0</v>
      </c>
    </row>
    <row r="615" spans="22:44" x14ac:dyDescent="0.25">
      <c r="V615" s="362"/>
      <c r="W615" s="128"/>
      <c r="X615" s="363"/>
      <c r="Y615" s="364"/>
      <c r="Z615" s="358"/>
      <c r="AA615" s="359" t="str">
        <f t="shared" si="90"/>
        <v/>
      </c>
      <c r="AB615" s="360" t="s">
        <v>506</v>
      </c>
      <c r="AC615" s="360">
        <f t="shared" si="91"/>
        <v>0</v>
      </c>
      <c r="AD615" s="360">
        <f t="shared" si="92"/>
        <v>0</v>
      </c>
      <c r="AE615" s="360">
        <f t="shared" si="93"/>
        <v>0</v>
      </c>
      <c r="AF615" s="361">
        <f t="shared" si="94"/>
        <v>0</v>
      </c>
      <c r="AG615" s="133"/>
      <c r="AH615" s="362"/>
      <c r="AI615" s="128"/>
      <c r="AJ615" s="363"/>
      <c r="AK615" s="364"/>
      <c r="AL615" s="358"/>
      <c r="AM615" s="359" t="str">
        <f t="shared" si="95"/>
        <v/>
      </c>
      <c r="AN615" s="360" t="s">
        <v>506</v>
      </c>
      <c r="AO615" s="360">
        <f t="shared" si="96"/>
        <v>0</v>
      </c>
      <c r="AP615" s="360">
        <f t="shared" si="97"/>
        <v>0</v>
      </c>
      <c r="AQ615" s="360">
        <f t="shared" si="98"/>
        <v>0</v>
      </c>
      <c r="AR615" s="361">
        <f t="shared" si="99"/>
        <v>0</v>
      </c>
    </row>
    <row r="616" spans="22:44" x14ac:dyDescent="0.25">
      <c r="V616" s="362"/>
      <c r="W616" s="128"/>
      <c r="X616" s="363"/>
      <c r="Y616" s="364"/>
      <c r="Z616" s="358"/>
      <c r="AA616" s="359" t="str">
        <f t="shared" si="90"/>
        <v/>
      </c>
      <c r="AB616" s="360" t="s">
        <v>506</v>
      </c>
      <c r="AC616" s="360">
        <f t="shared" si="91"/>
        <v>0</v>
      </c>
      <c r="AD616" s="360">
        <f t="shared" si="92"/>
        <v>0</v>
      </c>
      <c r="AE616" s="360">
        <f t="shared" si="93"/>
        <v>0</v>
      </c>
      <c r="AF616" s="361">
        <f t="shared" si="94"/>
        <v>0</v>
      </c>
      <c r="AG616" s="133"/>
      <c r="AH616" s="362"/>
      <c r="AI616" s="128"/>
      <c r="AJ616" s="363"/>
      <c r="AK616" s="364"/>
      <c r="AL616" s="358"/>
      <c r="AM616" s="359" t="str">
        <f t="shared" si="95"/>
        <v/>
      </c>
      <c r="AN616" s="360" t="s">
        <v>506</v>
      </c>
      <c r="AO616" s="360">
        <f t="shared" si="96"/>
        <v>0</v>
      </c>
      <c r="AP616" s="360">
        <f t="shared" si="97"/>
        <v>0</v>
      </c>
      <c r="AQ616" s="360">
        <f t="shared" si="98"/>
        <v>0</v>
      </c>
      <c r="AR616" s="361">
        <f t="shared" si="99"/>
        <v>0</v>
      </c>
    </row>
    <row r="617" spans="22:44" x14ac:dyDescent="0.25">
      <c r="V617" s="362"/>
      <c r="W617" s="128"/>
      <c r="X617" s="363"/>
      <c r="Y617" s="364"/>
      <c r="Z617" s="358"/>
      <c r="AA617" s="359" t="str">
        <f t="shared" si="90"/>
        <v/>
      </c>
      <c r="AB617" s="360" t="s">
        <v>506</v>
      </c>
      <c r="AC617" s="360">
        <f t="shared" si="91"/>
        <v>0</v>
      </c>
      <c r="AD617" s="360">
        <f t="shared" si="92"/>
        <v>0</v>
      </c>
      <c r="AE617" s="360">
        <f t="shared" si="93"/>
        <v>0</v>
      </c>
      <c r="AF617" s="361">
        <f t="shared" si="94"/>
        <v>0</v>
      </c>
      <c r="AG617" s="133"/>
      <c r="AH617" s="362"/>
      <c r="AI617" s="128"/>
      <c r="AJ617" s="363"/>
      <c r="AK617" s="364"/>
      <c r="AL617" s="358"/>
      <c r="AM617" s="359" t="str">
        <f t="shared" si="95"/>
        <v/>
      </c>
      <c r="AN617" s="360" t="s">
        <v>506</v>
      </c>
      <c r="AO617" s="360">
        <f t="shared" si="96"/>
        <v>0</v>
      </c>
      <c r="AP617" s="360">
        <f t="shared" si="97"/>
        <v>0</v>
      </c>
      <c r="AQ617" s="360">
        <f t="shared" si="98"/>
        <v>0</v>
      </c>
      <c r="AR617" s="361">
        <f t="shared" si="99"/>
        <v>0</v>
      </c>
    </row>
    <row r="618" spans="22:44" x14ac:dyDescent="0.25">
      <c r="V618" s="362"/>
      <c r="W618" s="128"/>
      <c r="X618" s="363"/>
      <c r="Y618" s="364"/>
      <c r="Z618" s="358"/>
      <c r="AA618" s="359" t="str">
        <f t="shared" si="90"/>
        <v/>
      </c>
      <c r="AB618" s="360" t="s">
        <v>506</v>
      </c>
      <c r="AC618" s="360">
        <f t="shared" si="91"/>
        <v>0</v>
      </c>
      <c r="AD618" s="360">
        <f t="shared" si="92"/>
        <v>0</v>
      </c>
      <c r="AE618" s="360">
        <f t="shared" si="93"/>
        <v>0</v>
      </c>
      <c r="AF618" s="361">
        <f t="shared" si="94"/>
        <v>0</v>
      </c>
      <c r="AG618" s="133"/>
      <c r="AH618" s="362"/>
      <c r="AI618" s="128"/>
      <c r="AJ618" s="363"/>
      <c r="AK618" s="364"/>
      <c r="AL618" s="358"/>
      <c r="AM618" s="359" t="str">
        <f t="shared" si="95"/>
        <v/>
      </c>
      <c r="AN618" s="360" t="s">
        <v>506</v>
      </c>
      <c r="AO618" s="360">
        <f t="shared" si="96"/>
        <v>0</v>
      </c>
      <c r="AP618" s="360">
        <f t="shared" si="97"/>
        <v>0</v>
      </c>
      <c r="AQ618" s="360">
        <f t="shared" si="98"/>
        <v>0</v>
      </c>
      <c r="AR618" s="361">
        <f t="shared" si="99"/>
        <v>0</v>
      </c>
    </row>
    <row r="619" spans="22:44" x14ac:dyDescent="0.25">
      <c r="V619" s="362"/>
      <c r="W619" s="128"/>
      <c r="X619" s="363"/>
      <c r="Y619" s="364"/>
      <c r="Z619" s="358"/>
      <c r="AA619" s="359" t="str">
        <f t="shared" si="90"/>
        <v/>
      </c>
      <c r="AB619" s="360" t="s">
        <v>506</v>
      </c>
      <c r="AC619" s="360">
        <f t="shared" si="91"/>
        <v>0</v>
      </c>
      <c r="AD619" s="360">
        <f t="shared" si="92"/>
        <v>0</v>
      </c>
      <c r="AE619" s="360">
        <f t="shared" si="93"/>
        <v>0</v>
      </c>
      <c r="AF619" s="361">
        <f t="shared" si="94"/>
        <v>0</v>
      </c>
      <c r="AG619" s="133"/>
      <c r="AH619" s="362"/>
      <c r="AI619" s="128"/>
      <c r="AJ619" s="363"/>
      <c r="AK619" s="364"/>
      <c r="AL619" s="358"/>
      <c r="AM619" s="359" t="str">
        <f t="shared" si="95"/>
        <v/>
      </c>
      <c r="AN619" s="360" t="s">
        <v>506</v>
      </c>
      <c r="AO619" s="360">
        <f t="shared" si="96"/>
        <v>0</v>
      </c>
      <c r="AP619" s="360">
        <f t="shared" si="97"/>
        <v>0</v>
      </c>
      <c r="AQ619" s="360">
        <f t="shared" si="98"/>
        <v>0</v>
      </c>
      <c r="AR619" s="361">
        <f t="shared" si="99"/>
        <v>0</v>
      </c>
    </row>
    <row r="620" spans="22:44" x14ac:dyDescent="0.25">
      <c r="V620" s="362"/>
      <c r="W620" s="128"/>
      <c r="X620" s="363"/>
      <c r="Y620" s="364"/>
      <c r="Z620" s="358"/>
      <c r="AA620" s="359" t="str">
        <f t="shared" si="90"/>
        <v/>
      </c>
      <c r="AB620" s="360" t="s">
        <v>506</v>
      </c>
      <c r="AC620" s="360">
        <f t="shared" si="91"/>
        <v>0</v>
      </c>
      <c r="AD620" s="360">
        <f t="shared" si="92"/>
        <v>0</v>
      </c>
      <c r="AE620" s="360">
        <f t="shared" si="93"/>
        <v>0</v>
      </c>
      <c r="AF620" s="361">
        <f t="shared" si="94"/>
        <v>0</v>
      </c>
      <c r="AG620" s="133"/>
      <c r="AH620" s="362"/>
      <c r="AI620" s="128"/>
      <c r="AJ620" s="363"/>
      <c r="AK620" s="364"/>
      <c r="AL620" s="358"/>
      <c r="AM620" s="359" t="str">
        <f t="shared" si="95"/>
        <v/>
      </c>
      <c r="AN620" s="360" t="s">
        <v>506</v>
      </c>
      <c r="AO620" s="360">
        <f t="shared" si="96"/>
        <v>0</v>
      </c>
      <c r="AP620" s="360">
        <f t="shared" si="97"/>
        <v>0</v>
      </c>
      <c r="AQ620" s="360">
        <f t="shared" si="98"/>
        <v>0</v>
      </c>
      <c r="AR620" s="361">
        <f t="shared" si="99"/>
        <v>0</v>
      </c>
    </row>
    <row r="621" spans="22:44" x14ac:dyDescent="0.25">
      <c r="V621" s="362"/>
      <c r="W621" s="128"/>
      <c r="X621" s="363"/>
      <c r="Y621" s="364"/>
      <c r="Z621" s="358"/>
      <c r="AA621" s="359" t="str">
        <f t="shared" si="90"/>
        <v/>
      </c>
      <c r="AB621" s="360" t="s">
        <v>506</v>
      </c>
      <c r="AC621" s="360">
        <f t="shared" si="91"/>
        <v>0</v>
      </c>
      <c r="AD621" s="360">
        <f t="shared" si="92"/>
        <v>0</v>
      </c>
      <c r="AE621" s="360">
        <f t="shared" si="93"/>
        <v>0</v>
      </c>
      <c r="AF621" s="361">
        <f t="shared" si="94"/>
        <v>0</v>
      </c>
      <c r="AG621" s="133"/>
      <c r="AH621" s="362"/>
      <c r="AI621" s="128"/>
      <c r="AJ621" s="363"/>
      <c r="AK621" s="364"/>
      <c r="AL621" s="358"/>
      <c r="AM621" s="359" t="str">
        <f t="shared" si="95"/>
        <v/>
      </c>
      <c r="AN621" s="360" t="s">
        <v>506</v>
      </c>
      <c r="AO621" s="360">
        <f t="shared" si="96"/>
        <v>0</v>
      </c>
      <c r="AP621" s="360">
        <f t="shared" si="97"/>
        <v>0</v>
      </c>
      <c r="AQ621" s="360">
        <f t="shared" si="98"/>
        <v>0</v>
      </c>
      <c r="AR621" s="361">
        <f t="shared" si="99"/>
        <v>0</v>
      </c>
    </row>
    <row r="622" spans="22:44" x14ac:dyDescent="0.25">
      <c r="V622" s="362"/>
      <c r="W622" s="128"/>
      <c r="X622" s="363"/>
      <c r="Y622" s="364"/>
      <c r="Z622" s="358"/>
      <c r="AA622" s="359" t="str">
        <f t="shared" si="90"/>
        <v/>
      </c>
      <c r="AB622" s="360" t="s">
        <v>506</v>
      </c>
      <c r="AC622" s="360">
        <f t="shared" si="91"/>
        <v>0</v>
      </c>
      <c r="AD622" s="360">
        <f t="shared" si="92"/>
        <v>0</v>
      </c>
      <c r="AE622" s="360">
        <f t="shared" si="93"/>
        <v>0</v>
      </c>
      <c r="AF622" s="361">
        <f t="shared" si="94"/>
        <v>0</v>
      </c>
      <c r="AG622" s="133"/>
      <c r="AH622" s="362"/>
      <c r="AI622" s="128"/>
      <c r="AJ622" s="363"/>
      <c r="AK622" s="364"/>
      <c r="AL622" s="358"/>
      <c r="AM622" s="359" t="str">
        <f t="shared" si="95"/>
        <v/>
      </c>
      <c r="AN622" s="360" t="s">
        <v>506</v>
      </c>
      <c r="AO622" s="360">
        <f t="shared" si="96"/>
        <v>0</v>
      </c>
      <c r="AP622" s="360">
        <f t="shared" si="97"/>
        <v>0</v>
      </c>
      <c r="AQ622" s="360">
        <f t="shared" si="98"/>
        <v>0</v>
      </c>
      <c r="AR622" s="361">
        <f t="shared" si="99"/>
        <v>0</v>
      </c>
    </row>
    <row r="623" spans="22:44" x14ac:dyDescent="0.25">
      <c r="V623" s="362"/>
      <c r="W623" s="128"/>
      <c r="X623" s="363"/>
      <c r="Y623" s="364"/>
      <c r="Z623" s="358"/>
      <c r="AA623" s="359" t="str">
        <f t="shared" si="90"/>
        <v/>
      </c>
      <c r="AB623" s="360" t="s">
        <v>506</v>
      </c>
      <c r="AC623" s="360">
        <f t="shared" si="91"/>
        <v>0</v>
      </c>
      <c r="AD623" s="360">
        <f t="shared" si="92"/>
        <v>0</v>
      </c>
      <c r="AE623" s="360">
        <f t="shared" si="93"/>
        <v>0</v>
      </c>
      <c r="AF623" s="361">
        <f t="shared" si="94"/>
        <v>0</v>
      </c>
      <c r="AG623" s="133"/>
      <c r="AH623" s="362"/>
      <c r="AI623" s="128"/>
      <c r="AJ623" s="363"/>
      <c r="AK623" s="364"/>
      <c r="AL623" s="358"/>
      <c r="AM623" s="359" t="str">
        <f t="shared" si="95"/>
        <v/>
      </c>
      <c r="AN623" s="360" t="s">
        <v>506</v>
      </c>
      <c r="AO623" s="360">
        <f t="shared" si="96"/>
        <v>0</v>
      </c>
      <c r="AP623" s="360">
        <f t="shared" si="97"/>
        <v>0</v>
      </c>
      <c r="AQ623" s="360">
        <f t="shared" si="98"/>
        <v>0</v>
      </c>
      <c r="AR623" s="361">
        <f t="shared" si="99"/>
        <v>0</v>
      </c>
    </row>
    <row r="624" spans="22:44" x14ac:dyDescent="0.25">
      <c r="V624" s="362"/>
      <c r="W624" s="128"/>
      <c r="X624" s="363"/>
      <c r="Y624" s="364"/>
      <c r="Z624" s="358"/>
      <c r="AA624" s="359" t="str">
        <f t="shared" si="90"/>
        <v/>
      </c>
      <c r="AB624" s="360" t="s">
        <v>506</v>
      </c>
      <c r="AC624" s="360">
        <f t="shared" si="91"/>
        <v>0</v>
      </c>
      <c r="AD624" s="360">
        <f t="shared" si="92"/>
        <v>0</v>
      </c>
      <c r="AE624" s="360">
        <f t="shared" si="93"/>
        <v>0</v>
      </c>
      <c r="AF624" s="361">
        <f t="shared" si="94"/>
        <v>0</v>
      </c>
      <c r="AG624" s="133"/>
      <c r="AH624" s="362"/>
      <c r="AI624" s="128"/>
      <c r="AJ624" s="363"/>
      <c r="AK624" s="364"/>
      <c r="AL624" s="358"/>
      <c r="AM624" s="359" t="str">
        <f t="shared" si="95"/>
        <v/>
      </c>
      <c r="AN624" s="360" t="s">
        <v>506</v>
      </c>
      <c r="AO624" s="360">
        <f t="shared" si="96"/>
        <v>0</v>
      </c>
      <c r="AP624" s="360">
        <f t="shared" si="97"/>
        <v>0</v>
      </c>
      <c r="AQ624" s="360">
        <f t="shared" si="98"/>
        <v>0</v>
      </c>
      <c r="AR624" s="361">
        <f t="shared" si="99"/>
        <v>0</v>
      </c>
    </row>
    <row r="625" spans="22:44" x14ac:dyDescent="0.25">
      <c r="V625" s="362"/>
      <c r="W625" s="128"/>
      <c r="X625" s="363"/>
      <c r="Y625" s="364"/>
      <c r="Z625" s="358"/>
      <c r="AA625" s="359" t="str">
        <f t="shared" si="90"/>
        <v/>
      </c>
      <c r="AB625" s="360" t="s">
        <v>506</v>
      </c>
      <c r="AC625" s="360">
        <f t="shared" si="91"/>
        <v>0</v>
      </c>
      <c r="AD625" s="360">
        <f t="shared" si="92"/>
        <v>0</v>
      </c>
      <c r="AE625" s="360">
        <f t="shared" si="93"/>
        <v>0</v>
      </c>
      <c r="AF625" s="361">
        <f t="shared" si="94"/>
        <v>0</v>
      </c>
      <c r="AG625" s="133"/>
      <c r="AH625" s="362"/>
      <c r="AI625" s="128"/>
      <c r="AJ625" s="363"/>
      <c r="AK625" s="364"/>
      <c r="AL625" s="358"/>
      <c r="AM625" s="359" t="str">
        <f t="shared" si="95"/>
        <v/>
      </c>
      <c r="AN625" s="360" t="s">
        <v>506</v>
      </c>
      <c r="AO625" s="360">
        <f t="shared" si="96"/>
        <v>0</v>
      </c>
      <c r="AP625" s="360">
        <f t="shared" si="97"/>
        <v>0</v>
      </c>
      <c r="AQ625" s="360">
        <f t="shared" si="98"/>
        <v>0</v>
      </c>
      <c r="AR625" s="361">
        <f t="shared" si="99"/>
        <v>0</v>
      </c>
    </row>
    <row r="626" spans="22:44" x14ac:dyDescent="0.25">
      <c r="V626" s="362"/>
      <c r="W626" s="128"/>
      <c r="X626" s="363"/>
      <c r="Y626" s="364"/>
      <c r="Z626" s="358"/>
      <c r="AA626" s="359" t="str">
        <f t="shared" si="90"/>
        <v/>
      </c>
      <c r="AB626" s="360" t="s">
        <v>506</v>
      </c>
      <c r="AC626" s="360">
        <f t="shared" si="91"/>
        <v>0</v>
      </c>
      <c r="AD626" s="360">
        <f t="shared" si="92"/>
        <v>0</v>
      </c>
      <c r="AE626" s="360">
        <f t="shared" si="93"/>
        <v>0</v>
      </c>
      <c r="AF626" s="361">
        <f t="shared" si="94"/>
        <v>0</v>
      </c>
      <c r="AG626" s="133"/>
      <c r="AH626" s="362"/>
      <c r="AI626" s="128"/>
      <c r="AJ626" s="363"/>
      <c r="AK626" s="364"/>
      <c r="AL626" s="358"/>
      <c r="AM626" s="359" t="str">
        <f t="shared" si="95"/>
        <v/>
      </c>
      <c r="AN626" s="360" t="s">
        <v>506</v>
      </c>
      <c r="AO626" s="360">
        <f t="shared" si="96"/>
        <v>0</v>
      </c>
      <c r="AP626" s="360">
        <f t="shared" si="97"/>
        <v>0</v>
      </c>
      <c r="AQ626" s="360">
        <f t="shared" si="98"/>
        <v>0</v>
      </c>
      <c r="AR626" s="361">
        <f t="shared" si="99"/>
        <v>0</v>
      </c>
    </row>
    <row r="627" spans="22:44" x14ac:dyDescent="0.25">
      <c r="V627" s="362"/>
      <c r="W627" s="128"/>
      <c r="X627" s="363"/>
      <c r="Y627" s="364"/>
      <c r="Z627" s="358"/>
      <c r="AA627" s="359" t="str">
        <f t="shared" si="90"/>
        <v/>
      </c>
      <c r="AB627" s="360" t="s">
        <v>506</v>
      </c>
      <c r="AC627" s="360">
        <f t="shared" si="91"/>
        <v>0</v>
      </c>
      <c r="AD627" s="360">
        <f t="shared" si="92"/>
        <v>0</v>
      </c>
      <c r="AE627" s="360">
        <f t="shared" si="93"/>
        <v>0</v>
      </c>
      <c r="AF627" s="361">
        <f t="shared" si="94"/>
        <v>0</v>
      </c>
      <c r="AG627" s="133"/>
      <c r="AH627" s="362"/>
      <c r="AI627" s="128"/>
      <c r="AJ627" s="363"/>
      <c r="AK627" s="364"/>
      <c r="AL627" s="358"/>
      <c r="AM627" s="359" t="str">
        <f t="shared" si="95"/>
        <v/>
      </c>
      <c r="AN627" s="360" t="s">
        <v>506</v>
      </c>
      <c r="AO627" s="360">
        <f t="shared" si="96"/>
        <v>0</v>
      </c>
      <c r="AP627" s="360">
        <f t="shared" si="97"/>
        <v>0</v>
      </c>
      <c r="AQ627" s="360">
        <f t="shared" si="98"/>
        <v>0</v>
      </c>
      <c r="AR627" s="361">
        <f t="shared" si="99"/>
        <v>0</v>
      </c>
    </row>
    <row r="628" spans="22:44" x14ac:dyDescent="0.25">
      <c r="V628" s="362"/>
      <c r="W628" s="128"/>
      <c r="X628" s="363"/>
      <c r="Y628" s="364"/>
      <c r="Z628" s="358"/>
      <c r="AA628" s="359" t="str">
        <f t="shared" si="90"/>
        <v/>
      </c>
      <c r="AB628" s="360" t="s">
        <v>506</v>
      </c>
      <c r="AC628" s="360">
        <f t="shared" si="91"/>
        <v>0</v>
      </c>
      <c r="AD628" s="360">
        <f t="shared" si="92"/>
        <v>0</v>
      </c>
      <c r="AE628" s="360">
        <f t="shared" si="93"/>
        <v>0</v>
      </c>
      <c r="AF628" s="361">
        <f t="shared" si="94"/>
        <v>0</v>
      </c>
      <c r="AG628" s="133"/>
      <c r="AH628" s="362"/>
      <c r="AI628" s="128"/>
      <c r="AJ628" s="363"/>
      <c r="AK628" s="364"/>
      <c r="AL628" s="358"/>
      <c r="AM628" s="359" t="str">
        <f t="shared" si="95"/>
        <v/>
      </c>
      <c r="AN628" s="360" t="s">
        <v>506</v>
      </c>
      <c r="AO628" s="360">
        <f t="shared" si="96"/>
        <v>0</v>
      </c>
      <c r="AP628" s="360">
        <f t="shared" si="97"/>
        <v>0</v>
      </c>
      <c r="AQ628" s="360">
        <f t="shared" si="98"/>
        <v>0</v>
      </c>
      <c r="AR628" s="361">
        <f t="shared" si="99"/>
        <v>0</v>
      </c>
    </row>
    <row r="629" spans="22:44" x14ac:dyDescent="0.25">
      <c r="V629" s="362"/>
      <c r="W629" s="128"/>
      <c r="X629" s="363"/>
      <c r="Y629" s="364"/>
      <c r="Z629" s="358"/>
      <c r="AA629" s="359" t="str">
        <f t="shared" si="90"/>
        <v/>
      </c>
      <c r="AB629" s="360" t="s">
        <v>506</v>
      </c>
      <c r="AC629" s="360">
        <f t="shared" si="91"/>
        <v>0</v>
      </c>
      <c r="AD629" s="360">
        <f t="shared" si="92"/>
        <v>0</v>
      </c>
      <c r="AE629" s="360">
        <f t="shared" si="93"/>
        <v>0</v>
      </c>
      <c r="AF629" s="361">
        <f t="shared" si="94"/>
        <v>0</v>
      </c>
      <c r="AG629" s="133"/>
      <c r="AH629" s="362"/>
      <c r="AI629" s="128"/>
      <c r="AJ629" s="363"/>
      <c r="AK629" s="364"/>
      <c r="AL629" s="358"/>
      <c r="AM629" s="359" t="str">
        <f t="shared" si="95"/>
        <v/>
      </c>
      <c r="AN629" s="360" t="s">
        <v>506</v>
      </c>
      <c r="AO629" s="360">
        <f t="shared" si="96"/>
        <v>0</v>
      </c>
      <c r="AP629" s="360">
        <f t="shared" si="97"/>
        <v>0</v>
      </c>
      <c r="AQ629" s="360">
        <f t="shared" si="98"/>
        <v>0</v>
      </c>
      <c r="AR629" s="361">
        <f t="shared" si="99"/>
        <v>0</v>
      </c>
    </row>
    <row r="630" spans="22:44" x14ac:dyDescent="0.25">
      <c r="V630" s="362"/>
      <c r="W630" s="128"/>
      <c r="X630" s="363"/>
      <c r="Y630" s="364"/>
      <c r="Z630" s="358"/>
      <c r="AA630" s="359" t="str">
        <f t="shared" si="90"/>
        <v/>
      </c>
      <c r="AB630" s="360" t="s">
        <v>506</v>
      </c>
      <c r="AC630" s="360">
        <f t="shared" si="91"/>
        <v>0</v>
      </c>
      <c r="AD630" s="360">
        <f t="shared" si="92"/>
        <v>0</v>
      </c>
      <c r="AE630" s="360">
        <f t="shared" si="93"/>
        <v>0</v>
      </c>
      <c r="AF630" s="361">
        <f t="shared" si="94"/>
        <v>0</v>
      </c>
      <c r="AG630" s="133"/>
      <c r="AH630" s="362"/>
      <c r="AI630" s="128"/>
      <c r="AJ630" s="363"/>
      <c r="AK630" s="364"/>
      <c r="AL630" s="358"/>
      <c r="AM630" s="359" t="str">
        <f t="shared" si="95"/>
        <v/>
      </c>
      <c r="AN630" s="360" t="s">
        <v>506</v>
      </c>
      <c r="AO630" s="360">
        <f t="shared" si="96"/>
        <v>0</v>
      </c>
      <c r="AP630" s="360">
        <f t="shared" si="97"/>
        <v>0</v>
      </c>
      <c r="AQ630" s="360">
        <f t="shared" si="98"/>
        <v>0</v>
      </c>
      <c r="AR630" s="361">
        <f t="shared" si="99"/>
        <v>0</v>
      </c>
    </row>
    <row r="631" spans="22:44" x14ac:dyDescent="0.25">
      <c r="V631" s="362"/>
      <c r="W631" s="128"/>
      <c r="X631" s="363"/>
      <c r="Y631" s="364"/>
      <c r="Z631" s="358"/>
      <c r="AA631" s="359" t="str">
        <f t="shared" si="90"/>
        <v/>
      </c>
      <c r="AB631" s="360" t="s">
        <v>506</v>
      </c>
      <c r="AC631" s="360">
        <f t="shared" si="91"/>
        <v>0</v>
      </c>
      <c r="AD631" s="360">
        <f t="shared" si="92"/>
        <v>0</v>
      </c>
      <c r="AE631" s="360">
        <f t="shared" si="93"/>
        <v>0</v>
      </c>
      <c r="AF631" s="361">
        <f t="shared" si="94"/>
        <v>0</v>
      </c>
      <c r="AG631" s="133"/>
      <c r="AH631" s="362"/>
      <c r="AI631" s="128"/>
      <c r="AJ631" s="363"/>
      <c r="AK631" s="364"/>
      <c r="AL631" s="358"/>
      <c r="AM631" s="359" t="str">
        <f t="shared" si="95"/>
        <v/>
      </c>
      <c r="AN631" s="360" t="s">
        <v>506</v>
      </c>
      <c r="AO631" s="360">
        <f t="shared" si="96"/>
        <v>0</v>
      </c>
      <c r="AP631" s="360">
        <f t="shared" si="97"/>
        <v>0</v>
      </c>
      <c r="AQ631" s="360">
        <f t="shared" si="98"/>
        <v>0</v>
      </c>
      <c r="AR631" s="361">
        <f t="shared" si="99"/>
        <v>0</v>
      </c>
    </row>
    <row r="632" spans="22:44" x14ac:dyDescent="0.25">
      <c r="V632" s="362"/>
      <c r="W632" s="128"/>
      <c r="X632" s="363"/>
      <c r="Y632" s="364"/>
      <c r="Z632" s="358"/>
      <c r="AA632" s="359" t="str">
        <f t="shared" si="90"/>
        <v/>
      </c>
      <c r="AB632" s="360" t="s">
        <v>506</v>
      </c>
      <c r="AC632" s="360">
        <f t="shared" si="91"/>
        <v>0</v>
      </c>
      <c r="AD632" s="360">
        <f t="shared" si="92"/>
        <v>0</v>
      </c>
      <c r="AE632" s="360">
        <f t="shared" si="93"/>
        <v>0</v>
      </c>
      <c r="AF632" s="361">
        <f t="shared" si="94"/>
        <v>0</v>
      </c>
      <c r="AG632" s="133"/>
      <c r="AH632" s="362"/>
      <c r="AI632" s="128"/>
      <c r="AJ632" s="363"/>
      <c r="AK632" s="364"/>
      <c r="AL632" s="358"/>
      <c r="AM632" s="359" t="str">
        <f t="shared" si="95"/>
        <v/>
      </c>
      <c r="AN632" s="360" t="s">
        <v>506</v>
      </c>
      <c r="AO632" s="360">
        <f t="shared" si="96"/>
        <v>0</v>
      </c>
      <c r="AP632" s="360">
        <f t="shared" si="97"/>
        <v>0</v>
      </c>
      <c r="AQ632" s="360">
        <f t="shared" si="98"/>
        <v>0</v>
      </c>
      <c r="AR632" s="361">
        <f t="shared" si="99"/>
        <v>0</v>
      </c>
    </row>
    <row r="633" spans="22:44" x14ac:dyDescent="0.25">
      <c r="V633" s="362"/>
      <c r="W633" s="128"/>
      <c r="X633" s="363"/>
      <c r="Y633" s="364"/>
      <c r="Z633" s="358"/>
      <c r="AA633" s="359" t="str">
        <f t="shared" si="90"/>
        <v/>
      </c>
      <c r="AB633" s="360" t="s">
        <v>506</v>
      </c>
      <c r="AC633" s="360">
        <f t="shared" si="91"/>
        <v>0</v>
      </c>
      <c r="AD633" s="360">
        <f t="shared" si="92"/>
        <v>0</v>
      </c>
      <c r="AE633" s="360">
        <f t="shared" si="93"/>
        <v>0</v>
      </c>
      <c r="AF633" s="361">
        <f t="shared" si="94"/>
        <v>0</v>
      </c>
      <c r="AG633" s="133"/>
      <c r="AH633" s="362"/>
      <c r="AI633" s="128"/>
      <c r="AJ633" s="363"/>
      <c r="AK633" s="364"/>
      <c r="AL633" s="358"/>
      <c r="AM633" s="359" t="str">
        <f t="shared" si="95"/>
        <v/>
      </c>
      <c r="AN633" s="360" t="s">
        <v>506</v>
      </c>
      <c r="AO633" s="360">
        <f t="shared" si="96"/>
        <v>0</v>
      </c>
      <c r="AP633" s="360">
        <f t="shared" si="97"/>
        <v>0</v>
      </c>
      <c r="AQ633" s="360">
        <f t="shared" si="98"/>
        <v>0</v>
      </c>
      <c r="AR633" s="361">
        <f t="shared" si="99"/>
        <v>0</v>
      </c>
    </row>
    <row r="634" spans="22:44" x14ac:dyDescent="0.25">
      <c r="V634" s="362"/>
      <c r="W634" s="128"/>
      <c r="X634" s="363"/>
      <c r="Y634" s="364"/>
      <c r="Z634" s="358"/>
      <c r="AA634" s="359" t="str">
        <f t="shared" si="90"/>
        <v/>
      </c>
      <c r="AB634" s="360" t="s">
        <v>506</v>
      </c>
      <c r="AC634" s="360">
        <f t="shared" si="91"/>
        <v>0</v>
      </c>
      <c r="AD634" s="360">
        <f t="shared" si="92"/>
        <v>0</v>
      </c>
      <c r="AE634" s="360">
        <f t="shared" si="93"/>
        <v>0</v>
      </c>
      <c r="AF634" s="361">
        <f t="shared" si="94"/>
        <v>0</v>
      </c>
      <c r="AG634" s="133"/>
      <c r="AH634" s="362"/>
      <c r="AI634" s="128"/>
      <c r="AJ634" s="363"/>
      <c r="AK634" s="364"/>
      <c r="AL634" s="358"/>
      <c r="AM634" s="359" t="str">
        <f t="shared" si="95"/>
        <v/>
      </c>
      <c r="AN634" s="360" t="s">
        <v>506</v>
      </c>
      <c r="AO634" s="360">
        <f t="shared" si="96"/>
        <v>0</v>
      </c>
      <c r="AP634" s="360">
        <f t="shared" si="97"/>
        <v>0</v>
      </c>
      <c r="AQ634" s="360">
        <f t="shared" si="98"/>
        <v>0</v>
      </c>
      <c r="AR634" s="361">
        <f t="shared" si="99"/>
        <v>0</v>
      </c>
    </row>
    <row r="635" spans="22:44" x14ac:dyDescent="0.25">
      <c r="V635" s="362"/>
      <c r="W635" s="128"/>
      <c r="X635" s="363"/>
      <c r="Y635" s="364"/>
      <c r="Z635" s="358"/>
      <c r="AA635" s="359" t="str">
        <f t="shared" si="90"/>
        <v/>
      </c>
      <c r="AB635" s="360" t="s">
        <v>506</v>
      </c>
      <c r="AC635" s="360">
        <f t="shared" si="91"/>
        <v>0</v>
      </c>
      <c r="AD635" s="360">
        <f t="shared" si="92"/>
        <v>0</v>
      </c>
      <c r="AE635" s="360">
        <f t="shared" si="93"/>
        <v>0</v>
      </c>
      <c r="AF635" s="361">
        <f t="shared" si="94"/>
        <v>0</v>
      </c>
      <c r="AG635" s="133"/>
      <c r="AH635" s="362"/>
      <c r="AI635" s="128"/>
      <c r="AJ635" s="363"/>
      <c r="AK635" s="364"/>
      <c r="AL635" s="358"/>
      <c r="AM635" s="359" t="str">
        <f t="shared" si="95"/>
        <v/>
      </c>
      <c r="AN635" s="360" t="s">
        <v>506</v>
      </c>
      <c r="AO635" s="360">
        <f t="shared" si="96"/>
        <v>0</v>
      </c>
      <c r="AP635" s="360">
        <f t="shared" si="97"/>
        <v>0</v>
      </c>
      <c r="AQ635" s="360">
        <f t="shared" si="98"/>
        <v>0</v>
      </c>
      <c r="AR635" s="361">
        <f t="shared" si="99"/>
        <v>0</v>
      </c>
    </row>
    <row r="636" spans="22:44" x14ac:dyDescent="0.25">
      <c r="V636" s="362"/>
      <c r="W636" s="128"/>
      <c r="X636" s="363"/>
      <c r="Y636" s="364"/>
      <c r="Z636" s="358"/>
      <c r="AA636" s="359" t="str">
        <f t="shared" si="90"/>
        <v/>
      </c>
      <c r="AB636" s="360" t="s">
        <v>506</v>
      </c>
      <c r="AC636" s="360">
        <f t="shared" si="91"/>
        <v>0</v>
      </c>
      <c r="AD636" s="360">
        <f t="shared" si="92"/>
        <v>0</v>
      </c>
      <c r="AE636" s="360">
        <f t="shared" si="93"/>
        <v>0</v>
      </c>
      <c r="AF636" s="361">
        <f t="shared" si="94"/>
        <v>0</v>
      </c>
      <c r="AG636" s="133"/>
      <c r="AH636" s="362"/>
      <c r="AI636" s="128"/>
      <c r="AJ636" s="363"/>
      <c r="AK636" s="364"/>
      <c r="AL636" s="358"/>
      <c r="AM636" s="359" t="str">
        <f t="shared" si="95"/>
        <v/>
      </c>
      <c r="AN636" s="360" t="s">
        <v>506</v>
      </c>
      <c r="AO636" s="360">
        <f t="shared" si="96"/>
        <v>0</v>
      </c>
      <c r="AP636" s="360">
        <f t="shared" si="97"/>
        <v>0</v>
      </c>
      <c r="AQ636" s="360">
        <f t="shared" si="98"/>
        <v>0</v>
      </c>
      <c r="AR636" s="361">
        <f t="shared" si="99"/>
        <v>0</v>
      </c>
    </row>
    <row r="637" spans="22:44" x14ac:dyDescent="0.25">
      <c r="V637" s="362"/>
      <c r="W637" s="128"/>
      <c r="X637" s="363"/>
      <c r="Y637" s="364"/>
      <c r="Z637" s="358"/>
      <c r="AA637" s="359" t="str">
        <f t="shared" si="90"/>
        <v/>
      </c>
      <c r="AB637" s="360" t="s">
        <v>506</v>
      </c>
      <c r="AC637" s="360">
        <f t="shared" si="91"/>
        <v>0</v>
      </c>
      <c r="AD637" s="360">
        <f t="shared" si="92"/>
        <v>0</v>
      </c>
      <c r="AE637" s="360">
        <f t="shared" si="93"/>
        <v>0</v>
      </c>
      <c r="AF637" s="361">
        <f t="shared" si="94"/>
        <v>0</v>
      </c>
      <c r="AG637" s="133"/>
      <c r="AH637" s="362"/>
      <c r="AI637" s="128"/>
      <c r="AJ637" s="363"/>
      <c r="AK637" s="364"/>
      <c r="AL637" s="358"/>
      <c r="AM637" s="359" t="str">
        <f t="shared" si="95"/>
        <v/>
      </c>
      <c r="AN637" s="360" t="s">
        <v>506</v>
      </c>
      <c r="AO637" s="360">
        <f t="shared" si="96"/>
        <v>0</v>
      </c>
      <c r="AP637" s="360">
        <f t="shared" si="97"/>
        <v>0</v>
      </c>
      <c r="AQ637" s="360">
        <f t="shared" si="98"/>
        <v>0</v>
      </c>
      <c r="AR637" s="361">
        <f t="shared" si="99"/>
        <v>0</v>
      </c>
    </row>
    <row r="638" spans="22:44" x14ac:dyDescent="0.25">
      <c r="V638" s="362"/>
      <c r="W638" s="128"/>
      <c r="X638" s="363"/>
      <c r="Y638" s="364"/>
      <c r="Z638" s="358"/>
      <c r="AA638" s="359" t="str">
        <f t="shared" si="90"/>
        <v/>
      </c>
      <c r="AB638" s="360" t="s">
        <v>506</v>
      </c>
      <c r="AC638" s="360">
        <f t="shared" si="91"/>
        <v>0</v>
      </c>
      <c r="AD638" s="360">
        <f t="shared" si="92"/>
        <v>0</v>
      </c>
      <c r="AE638" s="360">
        <f t="shared" si="93"/>
        <v>0</v>
      </c>
      <c r="AF638" s="361">
        <f t="shared" si="94"/>
        <v>0</v>
      </c>
      <c r="AG638" s="133"/>
      <c r="AH638" s="362"/>
      <c r="AI638" s="128"/>
      <c r="AJ638" s="363"/>
      <c r="AK638" s="364"/>
      <c r="AL638" s="358"/>
      <c r="AM638" s="359" t="str">
        <f t="shared" si="95"/>
        <v/>
      </c>
      <c r="AN638" s="360" t="s">
        <v>506</v>
      </c>
      <c r="AO638" s="360">
        <f t="shared" si="96"/>
        <v>0</v>
      </c>
      <c r="AP638" s="360">
        <f t="shared" si="97"/>
        <v>0</v>
      </c>
      <c r="AQ638" s="360">
        <f t="shared" si="98"/>
        <v>0</v>
      </c>
      <c r="AR638" s="361">
        <f t="shared" si="99"/>
        <v>0</v>
      </c>
    </row>
    <row r="639" spans="22:44" x14ac:dyDescent="0.25">
      <c r="V639" s="362"/>
      <c r="W639" s="128"/>
      <c r="X639" s="363"/>
      <c r="Y639" s="364"/>
      <c r="Z639" s="358"/>
      <c r="AA639" s="359" t="str">
        <f t="shared" si="90"/>
        <v/>
      </c>
      <c r="AB639" s="360" t="s">
        <v>506</v>
      </c>
      <c r="AC639" s="360">
        <f t="shared" si="91"/>
        <v>0</v>
      </c>
      <c r="AD639" s="360">
        <f t="shared" si="92"/>
        <v>0</v>
      </c>
      <c r="AE639" s="360">
        <f t="shared" si="93"/>
        <v>0</v>
      </c>
      <c r="AF639" s="361">
        <f t="shared" si="94"/>
        <v>0</v>
      </c>
      <c r="AG639" s="133"/>
      <c r="AH639" s="362"/>
      <c r="AI639" s="128"/>
      <c r="AJ639" s="363"/>
      <c r="AK639" s="364"/>
      <c r="AL639" s="358"/>
      <c r="AM639" s="359" t="str">
        <f t="shared" si="95"/>
        <v/>
      </c>
      <c r="AN639" s="360" t="s">
        <v>506</v>
      </c>
      <c r="AO639" s="360">
        <f t="shared" si="96"/>
        <v>0</v>
      </c>
      <c r="AP639" s="360">
        <f t="shared" si="97"/>
        <v>0</v>
      </c>
      <c r="AQ639" s="360">
        <f t="shared" si="98"/>
        <v>0</v>
      </c>
      <c r="AR639" s="361">
        <f t="shared" si="99"/>
        <v>0</v>
      </c>
    </row>
    <row r="640" spans="22:44" x14ac:dyDescent="0.25">
      <c r="V640" s="362"/>
      <c r="W640" s="128"/>
      <c r="X640" s="363"/>
      <c r="Y640" s="364"/>
      <c r="Z640" s="358"/>
      <c r="AA640" s="359" t="str">
        <f t="shared" si="90"/>
        <v/>
      </c>
      <c r="AB640" s="360" t="s">
        <v>506</v>
      </c>
      <c r="AC640" s="360">
        <f t="shared" si="91"/>
        <v>0</v>
      </c>
      <c r="AD640" s="360">
        <f t="shared" si="92"/>
        <v>0</v>
      </c>
      <c r="AE640" s="360">
        <f t="shared" si="93"/>
        <v>0</v>
      </c>
      <c r="AF640" s="361">
        <f t="shared" si="94"/>
        <v>0</v>
      </c>
      <c r="AG640" s="133"/>
      <c r="AH640" s="362"/>
      <c r="AI640" s="128"/>
      <c r="AJ640" s="363"/>
      <c r="AK640" s="364"/>
      <c r="AL640" s="358"/>
      <c r="AM640" s="359" t="str">
        <f t="shared" si="95"/>
        <v/>
      </c>
      <c r="AN640" s="360" t="s">
        <v>506</v>
      </c>
      <c r="AO640" s="360">
        <f t="shared" si="96"/>
        <v>0</v>
      </c>
      <c r="AP640" s="360">
        <f t="shared" si="97"/>
        <v>0</v>
      </c>
      <c r="AQ640" s="360">
        <f t="shared" si="98"/>
        <v>0</v>
      </c>
      <c r="AR640" s="361">
        <f t="shared" si="99"/>
        <v>0</v>
      </c>
    </row>
    <row r="641" spans="22:44" x14ac:dyDescent="0.25">
      <c r="V641" s="362"/>
      <c r="W641" s="128"/>
      <c r="X641" s="363"/>
      <c r="Y641" s="364"/>
      <c r="Z641" s="358"/>
      <c r="AA641" s="359" t="str">
        <f t="shared" si="90"/>
        <v/>
      </c>
      <c r="AB641" s="360" t="s">
        <v>506</v>
      </c>
      <c r="AC641" s="360">
        <f t="shared" si="91"/>
        <v>0</v>
      </c>
      <c r="AD641" s="360">
        <f t="shared" si="92"/>
        <v>0</v>
      </c>
      <c r="AE641" s="360">
        <f t="shared" si="93"/>
        <v>0</v>
      </c>
      <c r="AF641" s="361">
        <f t="shared" si="94"/>
        <v>0</v>
      </c>
      <c r="AG641" s="133"/>
      <c r="AH641" s="362"/>
      <c r="AI641" s="128"/>
      <c r="AJ641" s="363"/>
      <c r="AK641" s="364"/>
      <c r="AL641" s="358"/>
      <c r="AM641" s="359" t="str">
        <f t="shared" si="95"/>
        <v/>
      </c>
      <c r="AN641" s="360" t="s">
        <v>506</v>
      </c>
      <c r="AO641" s="360">
        <f t="shared" si="96"/>
        <v>0</v>
      </c>
      <c r="AP641" s="360">
        <f t="shared" si="97"/>
        <v>0</v>
      </c>
      <c r="AQ641" s="360">
        <f t="shared" si="98"/>
        <v>0</v>
      </c>
      <c r="AR641" s="361">
        <f t="shared" si="99"/>
        <v>0</v>
      </c>
    </row>
    <row r="642" spans="22:44" x14ac:dyDescent="0.25">
      <c r="V642" s="362"/>
      <c r="W642" s="128"/>
      <c r="X642" s="363"/>
      <c r="Y642" s="364"/>
      <c r="Z642" s="358"/>
      <c r="AA642" s="359" t="str">
        <f t="shared" si="90"/>
        <v/>
      </c>
      <c r="AB642" s="360" t="s">
        <v>506</v>
      </c>
      <c r="AC642" s="360">
        <f t="shared" si="91"/>
        <v>0</v>
      </c>
      <c r="AD642" s="360">
        <f t="shared" si="92"/>
        <v>0</v>
      </c>
      <c r="AE642" s="360">
        <f t="shared" si="93"/>
        <v>0</v>
      </c>
      <c r="AF642" s="361">
        <f t="shared" si="94"/>
        <v>0</v>
      </c>
      <c r="AG642" s="133"/>
      <c r="AH642" s="362"/>
      <c r="AI642" s="128"/>
      <c r="AJ642" s="363"/>
      <c r="AK642" s="364"/>
      <c r="AL642" s="358"/>
      <c r="AM642" s="359" t="str">
        <f t="shared" si="95"/>
        <v/>
      </c>
      <c r="AN642" s="360" t="s">
        <v>506</v>
      </c>
      <c r="AO642" s="360">
        <f t="shared" si="96"/>
        <v>0</v>
      </c>
      <c r="AP642" s="360">
        <f t="shared" si="97"/>
        <v>0</v>
      </c>
      <c r="AQ642" s="360">
        <f t="shared" si="98"/>
        <v>0</v>
      </c>
      <c r="AR642" s="361">
        <f t="shared" si="99"/>
        <v>0</v>
      </c>
    </row>
    <row r="643" spans="22:44" x14ac:dyDescent="0.25">
      <c r="V643" s="362"/>
      <c r="W643" s="128"/>
      <c r="X643" s="363"/>
      <c r="Y643" s="364"/>
      <c r="Z643" s="358"/>
      <c r="AA643" s="359" t="str">
        <f t="shared" si="90"/>
        <v/>
      </c>
      <c r="AB643" s="360" t="s">
        <v>506</v>
      </c>
      <c r="AC643" s="360">
        <f t="shared" si="91"/>
        <v>0</v>
      </c>
      <c r="AD643" s="360">
        <f t="shared" si="92"/>
        <v>0</v>
      </c>
      <c r="AE643" s="360">
        <f t="shared" si="93"/>
        <v>0</v>
      </c>
      <c r="AF643" s="361">
        <f t="shared" si="94"/>
        <v>0</v>
      </c>
      <c r="AG643" s="133"/>
      <c r="AH643" s="362"/>
      <c r="AI643" s="128"/>
      <c r="AJ643" s="363"/>
      <c r="AK643" s="364"/>
      <c r="AL643" s="358"/>
      <c r="AM643" s="359" t="str">
        <f t="shared" si="95"/>
        <v/>
      </c>
      <c r="AN643" s="360" t="s">
        <v>506</v>
      </c>
      <c r="AO643" s="360">
        <f t="shared" si="96"/>
        <v>0</v>
      </c>
      <c r="AP643" s="360">
        <f t="shared" si="97"/>
        <v>0</v>
      </c>
      <c r="AQ643" s="360">
        <f t="shared" si="98"/>
        <v>0</v>
      </c>
      <c r="AR643" s="361">
        <f t="shared" si="99"/>
        <v>0</v>
      </c>
    </row>
    <row r="644" spans="22:44" x14ac:dyDescent="0.25">
      <c r="V644" s="362"/>
      <c r="W644" s="128"/>
      <c r="X644" s="363"/>
      <c r="Y644" s="364"/>
      <c r="Z644" s="358"/>
      <c r="AA644" s="359" t="str">
        <f t="shared" si="90"/>
        <v/>
      </c>
      <c r="AB644" s="360" t="s">
        <v>506</v>
      </c>
      <c r="AC644" s="360">
        <f t="shared" si="91"/>
        <v>0</v>
      </c>
      <c r="AD644" s="360">
        <f t="shared" si="92"/>
        <v>0</v>
      </c>
      <c r="AE644" s="360">
        <f t="shared" si="93"/>
        <v>0</v>
      </c>
      <c r="AF644" s="361">
        <f t="shared" si="94"/>
        <v>0</v>
      </c>
      <c r="AG644" s="133"/>
      <c r="AH644" s="362"/>
      <c r="AI644" s="128"/>
      <c r="AJ644" s="363"/>
      <c r="AK644" s="364"/>
      <c r="AL644" s="358"/>
      <c r="AM644" s="359" t="str">
        <f t="shared" si="95"/>
        <v/>
      </c>
      <c r="AN644" s="360" t="s">
        <v>506</v>
      </c>
      <c r="AO644" s="360">
        <f t="shared" si="96"/>
        <v>0</v>
      </c>
      <c r="AP644" s="360">
        <f t="shared" si="97"/>
        <v>0</v>
      </c>
      <c r="AQ644" s="360">
        <f t="shared" si="98"/>
        <v>0</v>
      </c>
      <c r="AR644" s="361">
        <f t="shared" si="99"/>
        <v>0</v>
      </c>
    </row>
    <row r="645" spans="22:44" x14ac:dyDescent="0.25">
      <c r="V645" s="362"/>
      <c r="W645" s="128"/>
      <c r="X645" s="363"/>
      <c r="Y645" s="364"/>
      <c r="Z645" s="358"/>
      <c r="AA645" s="359" t="str">
        <f t="shared" si="90"/>
        <v/>
      </c>
      <c r="AB645" s="360" t="s">
        <v>506</v>
      </c>
      <c r="AC645" s="360">
        <f t="shared" si="91"/>
        <v>0</v>
      </c>
      <c r="AD645" s="360">
        <f t="shared" si="92"/>
        <v>0</v>
      </c>
      <c r="AE645" s="360">
        <f t="shared" si="93"/>
        <v>0</v>
      </c>
      <c r="AF645" s="361">
        <f t="shared" si="94"/>
        <v>0</v>
      </c>
      <c r="AG645" s="133"/>
      <c r="AH645" s="362"/>
      <c r="AI645" s="128"/>
      <c r="AJ645" s="363"/>
      <c r="AK645" s="364"/>
      <c r="AL645" s="358"/>
      <c r="AM645" s="359" t="str">
        <f t="shared" si="95"/>
        <v/>
      </c>
      <c r="AN645" s="360" t="s">
        <v>506</v>
      </c>
      <c r="AO645" s="360">
        <f t="shared" si="96"/>
        <v>0</v>
      </c>
      <c r="AP645" s="360">
        <f t="shared" si="97"/>
        <v>0</v>
      </c>
      <c r="AQ645" s="360">
        <f t="shared" si="98"/>
        <v>0</v>
      </c>
      <c r="AR645" s="361">
        <f t="shared" si="99"/>
        <v>0</v>
      </c>
    </row>
    <row r="646" spans="22:44" x14ac:dyDescent="0.25">
      <c r="V646" s="362"/>
      <c r="W646" s="128"/>
      <c r="X646" s="363"/>
      <c r="Y646" s="364"/>
      <c r="Z646" s="358"/>
      <c r="AA646" s="359" t="str">
        <f t="shared" si="90"/>
        <v/>
      </c>
      <c r="AB646" s="360" t="s">
        <v>506</v>
      </c>
      <c r="AC646" s="360">
        <f t="shared" si="91"/>
        <v>0</v>
      </c>
      <c r="AD646" s="360">
        <f t="shared" si="92"/>
        <v>0</v>
      </c>
      <c r="AE646" s="360">
        <f t="shared" si="93"/>
        <v>0</v>
      </c>
      <c r="AF646" s="361">
        <f t="shared" si="94"/>
        <v>0</v>
      </c>
      <c r="AG646" s="133"/>
      <c r="AH646" s="362"/>
      <c r="AI646" s="128"/>
      <c r="AJ646" s="363"/>
      <c r="AK646" s="364"/>
      <c r="AL646" s="358"/>
      <c r="AM646" s="359" t="str">
        <f t="shared" si="95"/>
        <v/>
      </c>
      <c r="AN646" s="360" t="s">
        <v>506</v>
      </c>
      <c r="AO646" s="360">
        <f t="shared" si="96"/>
        <v>0</v>
      </c>
      <c r="AP646" s="360">
        <f t="shared" si="97"/>
        <v>0</v>
      </c>
      <c r="AQ646" s="360">
        <f t="shared" si="98"/>
        <v>0</v>
      </c>
      <c r="AR646" s="361">
        <f t="shared" si="99"/>
        <v>0</v>
      </c>
    </row>
    <row r="647" spans="22:44" x14ac:dyDescent="0.25">
      <c r="V647" s="362"/>
      <c r="W647" s="128"/>
      <c r="X647" s="363"/>
      <c r="Y647" s="364"/>
      <c r="Z647" s="358"/>
      <c r="AA647" s="359" t="str">
        <f t="shared" si="90"/>
        <v/>
      </c>
      <c r="AB647" s="360" t="s">
        <v>506</v>
      </c>
      <c r="AC647" s="360">
        <f t="shared" si="91"/>
        <v>0</v>
      </c>
      <c r="AD647" s="360">
        <f t="shared" si="92"/>
        <v>0</v>
      </c>
      <c r="AE647" s="360">
        <f t="shared" si="93"/>
        <v>0</v>
      </c>
      <c r="AF647" s="361">
        <f t="shared" si="94"/>
        <v>0</v>
      </c>
      <c r="AG647" s="133"/>
      <c r="AH647" s="362"/>
      <c r="AI647" s="128"/>
      <c r="AJ647" s="363"/>
      <c r="AK647" s="364"/>
      <c r="AL647" s="358"/>
      <c r="AM647" s="359" t="str">
        <f t="shared" si="95"/>
        <v/>
      </c>
      <c r="AN647" s="360" t="s">
        <v>506</v>
      </c>
      <c r="AO647" s="360">
        <f t="shared" si="96"/>
        <v>0</v>
      </c>
      <c r="AP647" s="360">
        <f t="shared" si="97"/>
        <v>0</v>
      </c>
      <c r="AQ647" s="360">
        <f t="shared" si="98"/>
        <v>0</v>
      </c>
      <c r="AR647" s="361">
        <f t="shared" si="99"/>
        <v>0</v>
      </c>
    </row>
    <row r="648" spans="22:44" x14ac:dyDescent="0.25">
      <c r="V648" s="362"/>
      <c r="W648" s="128"/>
      <c r="X648" s="363"/>
      <c r="Y648" s="364"/>
      <c r="Z648" s="358"/>
      <c r="AA648" s="359" t="str">
        <f t="shared" si="90"/>
        <v/>
      </c>
      <c r="AB648" s="360" t="s">
        <v>506</v>
      </c>
      <c r="AC648" s="360">
        <f t="shared" si="91"/>
        <v>0</v>
      </c>
      <c r="AD648" s="360">
        <f t="shared" si="92"/>
        <v>0</v>
      </c>
      <c r="AE648" s="360">
        <f t="shared" si="93"/>
        <v>0</v>
      </c>
      <c r="AF648" s="361">
        <f t="shared" si="94"/>
        <v>0</v>
      </c>
      <c r="AG648" s="133"/>
      <c r="AH648" s="362"/>
      <c r="AI648" s="128"/>
      <c r="AJ648" s="363"/>
      <c r="AK648" s="364"/>
      <c r="AL648" s="358"/>
      <c r="AM648" s="359" t="str">
        <f t="shared" si="95"/>
        <v/>
      </c>
      <c r="AN648" s="360" t="s">
        <v>506</v>
      </c>
      <c r="AO648" s="360">
        <f t="shared" si="96"/>
        <v>0</v>
      </c>
      <c r="AP648" s="360">
        <f t="shared" si="97"/>
        <v>0</v>
      </c>
      <c r="AQ648" s="360">
        <f t="shared" si="98"/>
        <v>0</v>
      </c>
      <c r="AR648" s="361">
        <f t="shared" si="99"/>
        <v>0</v>
      </c>
    </row>
    <row r="649" spans="22:44" x14ac:dyDescent="0.25">
      <c r="V649" s="362"/>
      <c r="W649" s="128"/>
      <c r="X649" s="363"/>
      <c r="Y649" s="364"/>
      <c r="Z649" s="358"/>
      <c r="AA649" s="359" t="str">
        <f t="shared" ref="AA649:AA712" si="100">IFERROR(INDEX($AU$8:$AU$23,MATCH(V649,$AT$8:$AT$23,0)),"")</f>
        <v/>
      </c>
      <c r="AB649" s="360" t="s">
        <v>506</v>
      </c>
      <c r="AC649" s="360">
        <f t="shared" ref="AC649:AC712" si="101">IFERROR(IF(AB649&gt;=AA649,0,IF(AA649&gt;AB649,SLN(Y649,Z649,AA649),0)),"")</f>
        <v>0</v>
      </c>
      <c r="AD649" s="360">
        <f t="shared" ref="AD649:AD712" si="102">AE649-AC649</f>
        <v>0</v>
      </c>
      <c r="AE649" s="360">
        <f t="shared" ref="AE649:AE712" si="103">IFERROR(IF(OR(AA649=0,AA649=""),
     0,
     IF(AB649&gt;=AA649,
          +Y649,
          (+AC649*AB649))),
"")</f>
        <v>0</v>
      </c>
      <c r="AF649" s="361">
        <f t="shared" ref="AF649:AF712" si="104">IFERROR(IF(AE649&gt;Y649,0,(+Y649-AE649))-Z649,"")</f>
        <v>0</v>
      </c>
      <c r="AG649" s="133"/>
      <c r="AH649" s="362"/>
      <c r="AI649" s="128"/>
      <c r="AJ649" s="363"/>
      <c r="AK649" s="364"/>
      <c r="AL649" s="358"/>
      <c r="AM649" s="359" t="str">
        <f t="shared" ref="AM649:AM712" si="105">IFERROR(INDEX($AU$8:$AU$23,MATCH(AH649,$AT$8:$AT$23,0)),"")</f>
        <v/>
      </c>
      <c r="AN649" s="360" t="s">
        <v>506</v>
      </c>
      <c r="AO649" s="360">
        <f t="shared" ref="AO649:AO712" si="106">IFERROR(IF(AN649&gt;=AM649,0,IF(AM649&gt;AN649,SLN(AK649,AL649,AM649),0)),"")</f>
        <v>0</v>
      </c>
      <c r="AP649" s="360">
        <f t="shared" ref="AP649:AP712" si="107">AQ649-AO649</f>
        <v>0</v>
      </c>
      <c r="AQ649" s="360">
        <f t="shared" ref="AQ649:AQ712" si="108">IFERROR(IF(OR(AM649=0,AM649=""),
     0,
     IF(AN649&gt;=AM649,
          +AK649,
          (+AO649*AN649))),
"")</f>
        <v>0</v>
      </c>
      <c r="AR649" s="361">
        <f t="shared" ref="AR649:AR712" si="109">IFERROR(IF(AQ649&gt;AK649,0,(+AK649-AQ649))-AL649,"")</f>
        <v>0</v>
      </c>
    </row>
    <row r="650" spans="22:44" x14ac:dyDescent="0.25">
      <c r="V650" s="362"/>
      <c r="W650" s="128"/>
      <c r="X650" s="363"/>
      <c r="Y650" s="364"/>
      <c r="Z650" s="358"/>
      <c r="AA650" s="359" t="str">
        <f t="shared" si="100"/>
        <v/>
      </c>
      <c r="AB650" s="360" t="s">
        <v>506</v>
      </c>
      <c r="AC650" s="360">
        <f t="shared" si="101"/>
        <v>0</v>
      </c>
      <c r="AD650" s="360">
        <f t="shared" si="102"/>
        <v>0</v>
      </c>
      <c r="AE650" s="360">
        <f t="shared" si="103"/>
        <v>0</v>
      </c>
      <c r="AF650" s="361">
        <f t="shared" si="104"/>
        <v>0</v>
      </c>
      <c r="AG650" s="133"/>
      <c r="AH650" s="362"/>
      <c r="AI650" s="128"/>
      <c r="AJ650" s="363"/>
      <c r="AK650" s="364"/>
      <c r="AL650" s="358"/>
      <c r="AM650" s="359" t="str">
        <f t="shared" si="105"/>
        <v/>
      </c>
      <c r="AN650" s="360" t="s">
        <v>506</v>
      </c>
      <c r="AO650" s="360">
        <f t="shared" si="106"/>
        <v>0</v>
      </c>
      <c r="AP650" s="360">
        <f t="shared" si="107"/>
        <v>0</v>
      </c>
      <c r="AQ650" s="360">
        <f t="shared" si="108"/>
        <v>0</v>
      </c>
      <c r="AR650" s="361">
        <f t="shared" si="109"/>
        <v>0</v>
      </c>
    </row>
    <row r="651" spans="22:44" x14ac:dyDescent="0.25">
      <c r="V651" s="362"/>
      <c r="W651" s="128"/>
      <c r="X651" s="363"/>
      <c r="Y651" s="364"/>
      <c r="Z651" s="358"/>
      <c r="AA651" s="359" t="str">
        <f t="shared" si="100"/>
        <v/>
      </c>
      <c r="AB651" s="360" t="s">
        <v>506</v>
      </c>
      <c r="AC651" s="360">
        <f t="shared" si="101"/>
        <v>0</v>
      </c>
      <c r="AD651" s="360">
        <f t="shared" si="102"/>
        <v>0</v>
      </c>
      <c r="AE651" s="360">
        <f t="shared" si="103"/>
        <v>0</v>
      </c>
      <c r="AF651" s="361">
        <f t="shared" si="104"/>
        <v>0</v>
      </c>
      <c r="AG651" s="133"/>
      <c r="AH651" s="362"/>
      <c r="AI651" s="128"/>
      <c r="AJ651" s="363"/>
      <c r="AK651" s="364"/>
      <c r="AL651" s="358"/>
      <c r="AM651" s="359" t="str">
        <f t="shared" si="105"/>
        <v/>
      </c>
      <c r="AN651" s="360" t="s">
        <v>506</v>
      </c>
      <c r="AO651" s="360">
        <f t="shared" si="106"/>
        <v>0</v>
      </c>
      <c r="AP651" s="360">
        <f t="shared" si="107"/>
        <v>0</v>
      </c>
      <c r="AQ651" s="360">
        <f t="shared" si="108"/>
        <v>0</v>
      </c>
      <c r="AR651" s="361">
        <f t="shared" si="109"/>
        <v>0</v>
      </c>
    </row>
    <row r="652" spans="22:44" x14ac:dyDescent="0.25">
      <c r="V652" s="362"/>
      <c r="W652" s="128"/>
      <c r="X652" s="363"/>
      <c r="Y652" s="364"/>
      <c r="Z652" s="358"/>
      <c r="AA652" s="359" t="str">
        <f t="shared" si="100"/>
        <v/>
      </c>
      <c r="AB652" s="360" t="s">
        <v>506</v>
      </c>
      <c r="AC652" s="360">
        <f t="shared" si="101"/>
        <v>0</v>
      </c>
      <c r="AD652" s="360">
        <f t="shared" si="102"/>
        <v>0</v>
      </c>
      <c r="AE652" s="360">
        <f t="shared" si="103"/>
        <v>0</v>
      </c>
      <c r="AF652" s="361">
        <f t="shared" si="104"/>
        <v>0</v>
      </c>
      <c r="AG652" s="133"/>
      <c r="AH652" s="362"/>
      <c r="AI652" s="128"/>
      <c r="AJ652" s="363"/>
      <c r="AK652" s="364"/>
      <c r="AL652" s="358"/>
      <c r="AM652" s="359" t="str">
        <f t="shared" si="105"/>
        <v/>
      </c>
      <c r="AN652" s="360" t="s">
        <v>506</v>
      </c>
      <c r="AO652" s="360">
        <f t="shared" si="106"/>
        <v>0</v>
      </c>
      <c r="AP652" s="360">
        <f t="shared" si="107"/>
        <v>0</v>
      </c>
      <c r="AQ652" s="360">
        <f t="shared" si="108"/>
        <v>0</v>
      </c>
      <c r="AR652" s="361">
        <f t="shared" si="109"/>
        <v>0</v>
      </c>
    </row>
    <row r="653" spans="22:44" x14ac:dyDescent="0.25">
      <c r="V653" s="362"/>
      <c r="W653" s="128"/>
      <c r="X653" s="363"/>
      <c r="Y653" s="364"/>
      <c r="Z653" s="358"/>
      <c r="AA653" s="359" t="str">
        <f t="shared" si="100"/>
        <v/>
      </c>
      <c r="AB653" s="360" t="s">
        <v>506</v>
      </c>
      <c r="AC653" s="360">
        <f t="shared" si="101"/>
        <v>0</v>
      </c>
      <c r="AD653" s="360">
        <f t="shared" si="102"/>
        <v>0</v>
      </c>
      <c r="AE653" s="360">
        <f t="shared" si="103"/>
        <v>0</v>
      </c>
      <c r="AF653" s="361">
        <f t="shared" si="104"/>
        <v>0</v>
      </c>
      <c r="AG653" s="133"/>
      <c r="AH653" s="362"/>
      <c r="AI653" s="128"/>
      <c r="AJ653" s="363"/>
      <c r="AK653" s="364"/>
      <c r="AL653" s="358"/>
      <c r="AM653" s="359" t="str">
        <f t="shared" si="105"/>
        <v/>
      </c>
      <c r="AN653" s="360" t="s">
        <v>506</v>
      </c>
      <c r="AO653" s="360">
        <f t="shared" si="106"/>
        <v>0</v>
      </c>
      <c r="AP653" s="360">
        <f t="shared" si="107"/>
        <v>0</v>
      </c>
      <c r="AQ653" s="360">
        <f t="shared" si="108"/>
        <v>0</v>
      </c>
      <c r="AR653" s="361">
        <f t="shared" si="109"/>
        <v>0</v>
      </c>
    </row>
    <row r="654" spans="22:44" x14ac:dyDescent="0.25">
      <c r="V654" s="362"/>
      <c r="W654" s="128"/>
      <c r="X654" s="363"/>
      <c r="Y654" s="364"/>
      <c r="Z654" s="358"/>
      <c r="AA654" s="359" t="str">
        <f t="shared" si="100"/>
        <v/>
      </c>
      <c r="AB654" s="360" t="s">
        <v>506</v>
      </c>
      <c r="AC654" s="360">
        <f t="shared" si="101"/>
        <v>0</v>
      </c>
      <c r="AD654" s="360">
        <f t="shared" si="102"/>
        <v>0</v>
      </c>
      <c r="AE654" s="360">
        <f t="shared" si="103"/>
        <v>0</v>
      </c>
      <c r="AF654" s="361">
        <f t="shared" si="104"/>
        <v>0</v>
      </c>
      <c r="AG654" s="133"/>
      <c r="AH654" s="362"/>
      <c r="AI654" s="128"/>
      <c r="AJ654" s="363"/>
      <c r="AK654" s="364"/>
      <c r="AL654" s="358"/>
      <c r="AM654" s="359" t="str">
        <f t="shared" si="105"/>
        <v/>
      </c>
      <c r="AN654" s="360" t="s">
        <v>506</v>
      </c>
      <c r="AO654" s="360">
        <f t="shared" si="106"/>
        <v>0</v>
      </c>
      <c r="AP654" s="360">
        <f t="shared" si="107"/>
        <v>0</v>
      </c>
      <c r="AQ654" s="360">
        <f t="shared" si="108"/>
        <v>0</v>
      </c>
      <c r="AR654" s="361">
        <f t="shared" si="109"/>
        <v>0</v>
      </c>
    </row>
    <row r="655" spans="22:44" x14ac:dyDescent="0.25">
      <c r="V655" s="362"/>
      <c r="W655" s="128"/>
      <c r="X655" s="363"/>
      <c r="Y655" s="364"/>
      <c r="Z655" s="358"/>
      <c r="AA655" s="359" t="str">
        <f t="shared" si="100"/>
        <v/>
      </c>
      <c r="AB655" s="360" t="s">
        <v>506</v>
      </c>
      <c r="AC655" s="360">
        <f t="shared" si="101"/>
        <v>0</v>
      </c>
      <c r="AD655" s="360">
        <f t="shared" si="102"/>
        <v>0</v>
      </c>
      <c r="AE655" s="360">
        <f t="shared" si="103"/>
        <v>0</v>
      </c>
      <c r="AF655" s="361">
        <f t="shared" si="104"/>
        <v>0</v>
      </c>
      <c r="AG655" s="133"/>
      <c r="AH655" s="362"/>
      <c r="AI655" s="128"/>
      <c r="AJ655" s="363"/>
      <c r="AK655" s="364"/>
      <c r="AL655" s="358"/>
      <c r="AM655" s="359" t="str">
        <f t="shared" si="105"/>
        <v/>
      </c>
      <c r="AN655" s="360" t="s">
        <v>506</v>
      </c>
      <c r="AO655" s="360">
        <f t="shared" si="106"/>
        <v>0</v>
      </c>
      <c r="AP655" s="360">
        <f t="shared" si="107"/>
        <v>0</v>
      </c>
      <c r="AQ655" s="360">
        <f t="shared" si="108"/>
        <v>0</v>
      </c>
      <c r="AR655" s="361">
        <f t="shared" si="109"/>
        <v>0</v>
      </c>
    </row>
    <row r="656" spans="22:44" x14ac:dyDescent="0.25">
      <c r="V656" s="362"/>
      <c r="W656" s="128"/>
      <c r="X656" s="363"/>
      <c r="Y656" s="364"/>
      <c r="Z656" s="358"/>
      <c r="AA656" s="359" t="str">
        <f t="shared" si="100"/>
        <v/>
      </c>
      <c r="AB656" s="360" t="s">
        <v>506</v>
      </c>
      <c r="AC656" s="360">
        <f t="shared" si="101"/>
        <v>0</v>
      </c>
      <c r="AD656" s="360">
        <f t="shared" si="102"/>
        <v>0</v>
      </c>
      <c r="AE656" s="360">
        <f t="shared" si="103"/>
        <v>0</v>
      </c>
      <c r="AF656" s="361">
        <f t="shared" si="104"/>
        <v>0</v>
      </c>
      <c r="AG656" s="133"/>
      <c r="AH656" s="362"/>
      <c r="AI656" s="128"/>
      <c r="AJ656" s="363"/>
      <c r="AK656" s="364"/>
      <c r="AL656" s="358"/>
      <c r="AM656" s="359" t="str">
        <f t="shared" si="105"/>
        <v/>
      </c>
      <c r="AN656" s="360" t="s">
        <v>506</v>
      </c>
      <c r="AO656" s="360">
        <f t="shared" si="106"/>
        <v>0</v>
      </c>
      <c r="AP656" s="360">
        <f t="shared" si="107"/>
        <v>0</v>
      </c>
      <c r="AQ656" s="360">
        <f t="shared" si="108"/>
        <v>0</v>
      </c>
      <c r="AR656" s="361">
        <f t="shared" si="109"/>
        <v>0</v>
      </c>
    </row>
    <row r="657" spans="22:44" x14ac:dyDescent="0.25">
      <c r="V657" s="362"/>
      <c r="W657" s="128"/>
      <c r="X657" s="363"/>
      <c r="Y657" s="364"/>
      <c r="Z657" s="358"/>
      <c r="AA657" s="359" t="str">
        <f t="shared" si="100"/>
        <v/>
      </c>
      <c r="AB657" s="360" t="s">
        <v>506</v>
      </c>
      <c r="AC657" s="360">
        <f t="shared" si="101"/>
        <v>0</v>
      </c>
      <c r="AD657" s="360">
        <f t="shared" si="102"/>
        <v>0</v>
      </c>
      <c r="AE657" s="360">
        <f t="shared" si="103"/>
        <v>0</v>
      </c>
      <c r="AF657" s="361">
        <f t="shared" si="104"/>
        <v>0</v>
      </c>
      <c r="AG657" s="133"/>
      <c r="AH657" s="362"/>
      <c r="AI657" s="128"/>
      <c r="AJ657" s="363"/>
      <c r="AK657" s="364"/>
      <c r="AL657" s="358"/>
      <c r="AM657" s="359" t="str">
        <f t="shared" si="105"/>
        <v/>
      </c>
      <c r="AN657" s="360" t="s">
        <v>506</v>
      </c>
      <c r="AO657" s="360">
        <f t="shared" si="106"/>
        <v>0</v>
      </c>
      <c r="AP657" s="360">
        <f t="shared" si="107"/>
        <v>0</v>
      </c>
      <c r="AQ657" s="360">
        <f t="shared" si="108"/>
        <v>0</v>
      </c>
      <c r="AR657" s="361">
        <f t="shared" si="109"/>
        <v>0</v>
      </c>
    </row>
    <row r="658" spans="22:44" x14ac:dyDescent="0.25">
      <c r="V658" s="362"/>
      <c r="W658" s="128"/>
      <c r="X658" s="363"/>
      <c r="Y658" s="364"/>
      <c r="Z658" s="358"/>
      <c r="AA658" s="359" t="str">
        <f t="shared" si="100"/>
        <v/>
      </c>
      <c r="AB658" s="360" t="s">
        <v>506</v>
      </c>
      <c r="AC658" s="360">
        <f t="shared" si="101"/>
        <v>0</v>
      </c>
      <c r="AD658" s="360">
        <f t="shared" si="102"/>
        <v>0</v>
      </c>
      <c r="AE658" s="360">
        <f t="shared" si="103"/>
        <v>0</v>
      </c>
      <c r="AF658" s="361">
        <f t="shared" si="104"/>
        <v>0</v>
      </c>
      <c r="AG658" s="133"/>
      <c r="AH658" s="362"/>
      <c r="AI658" s="128"/>
      <c r="AJ658" s="363"/>
      <c r="AK658" s="364"/>
      <c r="AL658" s="358"/>
      <c r="AM658" s="359" t="str">
        <f t="shared" si="105"/>
        <v/>
      </c>
      <c r="AN658" s="360" t="s">
        <v>506</v>
      </c>
      <c r="AO658" s="360">
        <f t="shared" si="106"/>
        <v>0</v>
      </c>
      <c r="AP658" s="360">
        <f t="shared" si="107"/>
        <v>0</v>
      </c>
      <c r="AQ658" s="360">
        <f t="shared" si="108"/>
        <v>0</v>
      </c>
      <c r="AR658" s="361">
        <f t="shared" si="109"/>
        <v>0</v>
      </c>
    </row>
    <row r="659" spans="22:44" x14ac:dyDescent="0.25">
      <c r="V659" s="362"/>
      <c r="W659" s="128"/>
      <c r="X659" s="363"/>
      <c r="Y659" s="364"/>
      <c r="Z659" s="358"/>
      <c r="AA659" s="359" t="str">
        <f t="shared" si="100"/>
        <v/>
      </c>
      <c r="AB659" s="360" t="s">
        <v>506</v>
      </c>
      <c r="AC659" s="360">
        <f t="shared" si="101"/>
        <v>0</v>
      </c>
      <c r="AD659" s="360">
        <f t="shared" si="102"/>
        <v>0</v>
      </c>
      <c r="AE659" s="360">
        <f t="shared" si="103"/>
        <v>0</v>
      </c>
      <c r="AF659" s="361">
        <f t="shared" si="104"/>
        <v>0</v>
      </c>
      <c r="AG659" s="133"/>
      <c r="AH659" s="362"/>
      <c r="AI659" s="128"/>
      <c r="AJ659" s="363"/>
      <c r="AK659" s="364"/>
      <c r="AL659" s="358"/>
      <c r="AM659" s="359" t="str">
        <f t="shared" si="105"/>
        <v/>
      </c>
      <c r="AN659" s="360" t="s">
        <v>506</v>
      </c>
      <c r="AO659" s="360">
        <f t="shared" si="106"/>
        <v>0</v>
      </c>
      <c r="AP659" s="360">
        <f t="shared" si="107"/>
        <v>0</v>
      </c>
      <c r="AQ659" s="360">
        <f t="shared" si="108"/>
        <v>0</v>
      </c>
      <c r="AR659" s="361">
        <f t="shared" si="109"/>
        <v>0</v>
      </c>
    </row>
    <row r="660" spans="22:44" x14ac:dyDescent="0.25">
      <c r="V660" s="362"/>
      <c r="W660" s="128"/>
      <c r="X660" s="363"/>
      <c r="Y660" s="364"/>
      <c r="Z660" s="358"/>
      <c r="AA660" s="359" t="str">
        <f t="shared" si="100"/>
        <v/>
      </c>
      <c r="AB660" s="360" t="s">
        <v>506</v>
      </c>
      <c r="AC660" s="360">
        <f t="shared" si="101"/>
        <v>0</v>
      </c>
      <c r="AD660" s="360">
        <f t="shared" si="102"/>
        <v>0</v>
      </c>
      <c r="AE660" s="360">
        <f t="shared" si="103"/>
        <v>0</v>
      </c>
      <c r="AF660" s="361">
        <f t="shared" si="104"/>
        <v>0</v>
      </c>
      <c r="AG660" s="133"/>
      <c r="AH660" s="362"/>
      <c r="AI660" s="128"/>
      <c r="AJ660" s="363"/>
      <c r="AK660" s="364"/>
      <c r="AL660" s="358"/>
      <c r="AM660" s="359" t="str">
        <f t="shared" si="105"/>
        <v/>
      </c>
      <c r="AN660" s="360" t="s">
        <v>506</v>
      </c>
      <c r="AO660" s="360">
        <f t="shared" si="106"/>
        <v>0</v>
      </c>
      <c r="AP660" s="360">
        <f t="shared" si="107"/>
        <v>0</v>
      </c>
      <c r="AQ660" s="360">
        <f t="shared" si="108"/>
        <v>0</v>
      </c>
      <c r="AR660" s="361">
        <f t="shared" si="109"/>
        <v>0</v>
      </c>
    </row>
    <row r="661" spans="22:44" x14ac:dyDescent="0.25">
      <c r="V661" s="362"/>
      <c r="W661" s="128"/>
      <c r="X661" s="363"/>
      <c r="Y661" s="364"/>
      <c r="Z661" s="358"/>
      <c r="AA661" s="359" t="str">
        <f t="shared" si="100"/>
        <v/>
      </c>
      <c r="AB661" s="360" t="s">
        <v>506</v>
      </c>
      <c r="AC661" s="360">
        <f t="shared" si="101"/>
        <v>0</v>
      </c>
      <c r="AD661" s="360">
        <f t="shared" si="102"/>
        <v>0</v>
      </c>
      <c r="AE661" s="360">
        <f t="shared" si="103"/>
        <v>0</v>
      </c>
      <c r="AF661" s="361">
        <f t="shared" si="104"/>
        <v>0</v>
      </c>
      <c r="AG661" s="133"/>
      <c r="AH661" s="362"/>
      <c r="AI661" s="128"/>
      <c r="AJ661" s="363"/>
      <c r="AK661" s="364"/>
      <c r="AL661" s="358"/>
      <c r="AM661" s="359" t="str">
        <f t="shared" si="105"/>
        <v/>
      </c>
      <c r="AN661" s="360" t="s">
        <v>506</v>
      </c>
      <c r="AO661" s="360">
        <f t="shared" si="106"/>
        <v>0</v>
      </c>
      <c r="AP661" s="360">
        <f t="shared" si="107"/>
        <v>0</v>
      </c>
      <c r="AQ661" s="360">
        <f t="shared" si="108"/>
        <v>0</v>
      </c>
      <c r="AR661" s="361">
        <f t="shared" si="109"/>
        <v>0</v>
      </c>
    </row>
    <row r="662" spans="22:44" x14ac:dyDescent="0.25">
      <c r="V662" s="362"/>
      <c r="W662" s="128"/>
      <c r="X662" s="363"/>
      <c r="Y662" s="364"/>
      <c r="Z662" s="358"/>
      <c r="AA662" s="359" t="str">
        <f t="shared" si="100"/>
        <v/>
      </c>
      <c r="AB662" s="360" t="s">
        <v>506</v>
      </c>
      <c r="AC662" s="360">
        <f t="shared" si="101"/>
        <v>0</v>
      </c>
      <c r="AD662" s="360">
        <f t="shared" si="102"/>
        <v>0</v>
      </c>
      <c r="AE662" s="360">
        <f t="shared" si="103"/>
        <v>0</v>
      </c>
      <c r="AF662" s="361">
        <f t="shared" si="104"/>
        <v>0</v>
      </c>
      <c r="AG662" s="133"/>
      <c r="AH662" s="362"/>
      <c r="AI662" s="128"/>
      <c r="AJ662" s="363"/>
      <c r="AK662" s="364"/>
      <c r="AL662" s="358"/>
      <c r="AM662" s="359" t="str">
        <f t="shared" si="105"/>
        <v/>
      </c>
      <c r="AN662" s="360" t="s">
        <v>506</v>
      </c>
      <c r="AO662" s="360">
        <f t="shared" si="106"/>
        <v>0</v>
      </c>
      <c r="AP662" s="360">
        <f t="shared" si="107"/>
        <v>0</v>
      </c>
      <c r="AQ662" s="360">
        <f t="shared" si="108"/>
        <v>0</v>
      </c>
      <c r="AR662" s="361">
        <f t="shared" si="109"/>
        <v>0</v>
      </c>
    </row>
    <row r="663" spans="22:44" x14ac:dyDescent="0.25">
      <c r="V663" s="362"/>
      <c r="W663" s="128"/>
      <c r="X663" s="363"/>
      <c r="Y663" s="364"/>
      <c r="Z663" s="358"/>
      <c r="AA663" s="359" t="str">
        <f t="shared" si="100"/>
        <v/>
      </c>
      <c r="AB663" s="360" t="s">
        <v>506</v>
      </c>
      <c r="AC663" s="360">
        <f t="shared" si="101"/>
        <v>0</v>
      </c>
      <c r="AD663" s="360">
        <f t="shared" si="102"/>
        <v>0</v>
      </c>
      <c r="AE663" s="360">
        <f t="shared" si="103"/>
        <v>0</v>
      </c>
      <c r="AF663" s="361">
        <f t="shared" si="104"/>
        <v>0</v>
      </c>
      <c r="AG663" s="133"/>
      <c r="AH663" s="362"/>
      <c r="AI663" s="128"/>
      <c r="AJ663" s="363"/>
      <c r="AK663" s="364"/>
      <c r="AL663" s="358"/>
      <c r="AM663" s="359" t="str">
        <f t="shared" si="105"/>
        <v/>
      </c>
      <c r="AN663" s="360" t="s">
        <v>506</v>
      </c>
      <c r="AO663" s="360">
        <f t="shared" si="106"/>
        <v>0</v>
      </c>
      <c r="AP663" s="360">
        <f t="shared" si="107"/>
        <v>0</v>
      </c>
      <c r="AQ663" s="360">
        <f t="shared" si="108"/>
        <v>0</v>
      </c>
      <c r="AR663" s="361">
        <f t="shared" si="109"/>
        <v>0</v>
      </c>
    </row>
    <row r="664" spans="22:44" x14ac:dyDescent="0.25">
      <c r="V664" s="362"/>
      <c r="W664" s="128"/>
      <c r="X664" s="363"/>
      <c r="Y664" s="364"/>
      <c r="Z664" s="358"/>
      <c r="AA664" s="359" t="str">
        <f t="shared" si="100"/>
        <v/>
      </c>
      <c r="AB664" s="360" t="s">
        <v>506</v>
      </c>
      <c r="AC664" s="360">
        <f t="shared" si="101"/>
        <v>0</v>
      </c>
      <c r="AD664" s="360">
        <f t="shared" si="102"/>
        <v>0</v>
      </c>
      <c r="AE664" s="360">
        <f t="shared" si="103"/>
        <v>0</v>
      </c>
      <c r="AF664" s="361">
        <f t="shared" si="104"/>
        <v>0</v>
      </c>
      <c r="AG664" s="133"/>
      <c r="AH664" s="362"/>
      <c r="AI664" s="128"/>
      <c r="AJ664" s="363"/>
      <c r="AK664" s="364"/>
      <c r="AL664" s="358"/>
      <c r="AM664" s="359" t="str">
        <f t="shared" si="105"/>
        <v/>
      </c>
      <c r="AN664" s="360" t="s">
        <v>506</v>
      </c>
      <c r="AO664" s="360">
        <f t="shared" si="106"/>
        <v>0</v>
      </c>
      <c r="AP664" s="360">
        <f t="shared" si="107"/>
        <v>0</v>
      </c>
      <c r="AQ664" s="360">
        <f t="shared" si="108"/>
        <v>0</v>
      </c>
      <c r="AR664" s="361">
        <f t="shared" si="109"/>
        <v>0</v>
      </c>
    </row>
    <row r="665" spans="22:44" x14ac:dyDescent="0.25">
      <c r="V665" s="362"/>
      <c r="W665" s="128"/>
      <c r="X665" s="363"/>
      <c r="Y665" s="364"/>
      <c r="Z665" s="358"/>
      <c r="AA665" s="359" t="str">
        <f t="shared" si="100"/>
        <v/>
      </c>
      <c r="AB665" s="360" t="s">
        <v>506</v>
      </c>
      <c r="AC665" s="360">
        <f t="shared" si="101"/>
        <v>0</v>
      </c>
      <c r="AD665" s="360">
        <f t="shared" si="102"/>
        <v>0</v>
      </c>
      <c r="AE665" s="360">
        <f t="shared" si="103"/>
        <v>0</v>
      </c>
      <c r="AF665" s="361">
        <f t="shared" si="104"/>
        <v>0</v>
      </c>
      <c r="AG665" s="133"/>
      <c r="AH665" s="362"/>
      <c r="AI665" s="128"/>
      <c r="AJ665" s="363"/>
      <c r="AK665" s="364"/>
      <c r="AL665" s="358"/>
      <c r="AM665" s="359" t="str">
        <f t="shared" si="105"/>
        <v/>
      </c>
      <c r="AN665" s="360" t="s">
        <v>506</v>
      </c>
      <c r="AO665" s="360">
        <f t="shared" si="106"/>
        <v>0</v>
      </c>
      <c r="AP665" s="360">
        <f t="shared" si="107"/>
        <v>0</v>
      </c>
      <c r="AQ665" s="360">
        <f t="shared" si="108"/>
        <v>0</v>
      </c>
      <c r="AR665" s="361">
        <f t="shared" si="109"/>
        <v>0</v>
      </c>
    </row>
    <row r="666" spans="22:44" x14ac:dyDescent="0.25">
      <c r="V666" s="362"/>
      <c r="W666" s="128"/>
      <c r="X666" s="363"/>
      <c r="Y666" s="364"/>
      <c r="Z666" s="358"/>
      <c r="AA666" s="359" t="str">
        <f t="shared" si="100"/>
        <v/>
      </c>
      <c r="AB666" s="360" t="s">
        <v>506</v>
      </c>
      <c r="AC666" s="360">
        <f t="shared" si="101"/>
        <v>0</v>
      </c>
      <c r="AD666" s="360">
        <f t="shared" si="102"/>
        <v>0</v>
      </c>
      <c r="AE666" s="360">
        <f t="shared" si="103"/>
        <v>0</v>
      </c>
      <c r="AF666" s="361">
        <f t="shared" si="104"/>
        <v>0</v>
      </c>
      <c r="AG666" s="133"/>
      <c r="AH666" s="362"/>
      <c r="AI666" s="128"/>
      <c r="AJ666" s="363"/>
      <c r="AK666" s="364"/>
      <c r="AL666" s="358"/>
      <c r="AM666" s="359" t="str">
        <f t="shared" si="105"/>
        <v/>
      </c>
      <c r="AN666" s="360" t="s">
        <v>506</v>
      </c>
      <c r="AO666" s="360">
        <f t="shared" si="106"/>
        <v>0</v>
      </c>
      <c r="AP666" s="360">
        <f t="shared" si="107"/>
        <v>0</v>
      </c>
      <c r="AQ666" s="360">
        <f t="shared" si="108"/>
        <v>0</v>
      </c>
      <c r="AR666" s="361">
        <f t="shared" si="109"/>
        <v>0</v>
      </c>
    </row>
    <row r="667" spans="22:44" x14ac:dyDescent="0.25">
      <c r="V667" s="362"/>
      <c r="W667" s="128"/>
      <c r="X667" s="363"/>
      <c r="Y667" s="364"/>
      <c r="Z667" s="358"/>
      <c r="AA667" s="359" t="str">
        <f t="shared" si="100"/>
        <v/>
      </c>
      <c r="AB667" s="360" t="s">
        <v>506</v>
      </c>
      <c r="AC667" s="360">
        <f t="shared" si="101"/>
        <v>0</v>
      </c>
      <c r="AD667" s="360">
        <f t="shared" si="102"/>
        <v>0</v>
      </c>
      <c r="AE667" s="360">
        <f t="shared" si="103"/>
        <v>0</v>
      </c>
      <c r="AF667" s="361">
        <f t="shared" si="104"/>
        <v>0</v>
      </c>
      <c r="AG667" s="133"/>
      <c r="AH667" s="362"/>
      <c r="AI667" s="128"/>
      <c r="AJ667" s="363"/>
      <c r="AK667" s="364"/>
      <c r="AL667" s="358"/>
      <c r="AM667" s="359" t="str">
        <f t="shared" si="105"/>
        <v/>
      </c>
      <c r="AN667" s="360" t="s">
        <v>506</v>
      </c>
      <c r="AO667" s="360">
        <f t="shared" si="106"/>
        <v>0</v>
      </c>
      <c r="AP667" s="360">
        <f t="shared" si="107"/>
        <v>0</v>
      </c>
      <c r="AQ667" s="360">
        <f t="shared" si="108"/>
        <v>0</v>
      </c>
      <c r="AR667" s="361">
        <f t="shared" si="109"/>
        <v>0</v>
      </c>
    </row>
    <row r="668" spans="22:44" x14ac:dyDescent="0.25">
      <c r="V668" s="362"/>
      <c r="W668" s="128"/>
      <c r="X668" s="363"/>
      <c r="Y668" s="364"/>
      <c r="Z668" s="358"/>
      <c r="AA668" s="359" t="str">
        <f t="shared" si="100"/>
        <v/>
      </c>
      <c r="AB668" s="360" t="s">
        <v>506</v>
      </c>
      <c r="AC668" s="360">
        <f t="shared" si="101"/>
        <v>0</v>
      </c>
      <c r="AD668" s="360">
        <f t="shared" si="102"/>
        <v>0</v>
      </c>
      <c r="AE668" s="360">
        <f t="shared" si="103"/>
        <v>0</v>
      </c>
      <c r="AF668" s="361">
        <f t="shared" si="104"/>
        <v>0</v>
      </c>
      <c r="AG668" s="133"/>
      <c r="AH668" s="362"/>
      <c r="AI668" s="128"/>
      <c r="AJ668" s="363"/>
      <c r="AK668" s="364"/>
      <c r="AL668" s="358"/>
      <c r="AM668" s="359" t="str">
        <f t="shared" si="105"/>
        <v/>
      </c>
      <c r="AN668" s="360" t="s">
        <v>506</v>
      </c>
      <c r="AO668" s="360">
        <f t="shared" si="106"/>
        <v>0</v>
      </c>
      <c r="AP668" s="360">
        <f t="shared" si="107"/>
        <v>0</v>
      </c>
      <c r="AQ668" s="360">
        <f t="shared" si="108"/>
        <v>0</v>
      </c>
      <c r="AR668" s="361">
        <f t="shared" si="109"/>
        <v>0</v>
      </c>
    </row>
    <row r="669" spans="22:44" x14ac:dyDescent="0.25">
      <c r="V669" s="362"/>
      <c r="W669" s="128"/>
      <c r="X669" s="363"/>
      <c r="Y669" s="364"/>
      <c r="Z669" s="358"/>
      <c r="AA669" s="359" t="str">
        <f t="shared" si="100"/>
        <v/>
      </c>
      <c r="AB669" s="360" t="s">
        <v>506</v>
      </c>
      <c r="AC669" s="360">
        <f t="shared" si="101"/>
        <v>0</v>
      </c>
      <c r="AD669" s="360">
        <f t="shared" si="102"/>
        <v>0</v>
      </c>
      <c r="AE669" s="360">
        <f t="shared" si="103"/>
        <v>0</v>
      </c>
      <c r="AF669" s="361">
        <f t="shared" si="104"/>
        <v>0</v>
      </c>
      <c r="AG669" s="133"/>
      <c r="AH669" s="362"/>
      <c r="AI669" s="128"/>
      <c r="AJ669" s="363"/>
      <c r="AK669" s="364"/>
      <c r="AL669" s="358"/>
      <c r="AM669" s="359" t="str">
        <f t="shared" si="105"/>
        <v/>
      </c>
      <c r="AN669" s="360" t="s">
        <v>506</v>
      </c>
      <c r="AO669" s="360">
        <f t="shared" si="106"/>
        <v>0</v>
      </c>
      <c r="AP669" s="360">
        <f t="shared" si="107"/>
        <v>0</v>
      </c>
      <c r="AQ669" s="360">
        <f t="shared" si="108"/>
        <v>0</v>
      </c>
      <c r="AR669" s="361">
        <f t="shared" si="109"/>
        <v>0</v>
      </c>
    </row>
    <row r="670" spans="22:44" x14ac:dyDescent="0.25">
      <c r="V670" s="362"/>
      <c r="W670" s="128"/>
      <c r="X670" s="363"/>
      <c r="Y670" s="364"/>
      <c r="Z670" s="358"/>
      <c r="AA670" s="359" t="str">
        <f t="shared" si="100"/>
        <v/>
      </c>
      <c r="AB670" s="360" t="s">
        <v>506</v>
      </c>
      <c r="AC670" s="360">
        <f t="shared" si="101"/>
        <v>0</v>
      </c>
      <c r="AD670" s="360">
        <f t="shared" si="102"/>
        <v>0</v>
      </c>
      <c r="AE670" s="360">
        <f t="shared" si="103"/>
        <v>0</v>
      </c>
      <c r="AF670" s="361">
        <f t="shared" si="104"/>
        <v>0</v>
      </c>
      <c r="AG670" s="133"/>
      <c r="AH670" s="362"/>
      <c r="AI670" s="128"/>
      <c r="AJ670" s="363"/>
      <c r="AK670" s="364"/>
      <c r="AL670" s="358"/>
      <c r="AM670" s="359" t="str">
        <f t="shared" si="105"/>
        <v/>
      </c>
      <c r="AN670" s="360" t="s">
        <v>506</v>
      </c>
      <c r="AO670" s="360">
        <f t="shared" si="106"/>
        <v>0</v>
      </c>
      <c r="AP670" s="360">
        <f t="shared" si="107"/>
        <v>0</v>
      </c>
      <c r="AQ670" s="360">
        <f t="shared" si="108"/>
        <v>0</v>
      </c>
      <c r="AR670" s="361">
        <f t="shared" si="109"/>
        <v>0</v>
      </c>
    </row>
    <row r="671" spans="22:44" x14ac:dyDescent="0.25">
      <c r="V671" s="362"/>
      <c r="W671" s="128"/>
      <c r="X671" s="363"/>
      <c r="Y671" s="364"/>
      <c r="Z671" s="358"/>
      <c r="AA671" s="359" t="str">
        <f t="shared" si="100"/>
        <v/>
      </c>
      <c r="AB671" s="360" t="s">
        <v>506</v>
      </c>
      <c r="AC671" s="360">
        <f t="shared" si="101"/>
        <v>0</v>
      </c>
      <c r="AD671" s="360">
        <f t="shared" si="102"/>
        <v>0</v>
      </c>
      <c r="AE671" s="360">
        <f t="shared" si="103"/>
        <v>0</v>
      </c>
      <c r="AF671" s="361">
        <f t="shared" si="104"/>
        <v>0</v>
      </c>
      <c r="AG671" s="133"/>
      <c r="AH671" s="362"/>
      <c r="AI671" s="128"/>
      <c r="AJ671" s="363"/>
      <c r="AK671" s="364"/>
      <c r="AL671" s="358"/>
      <c r="AM671" s="359" t="str">
        <f t="shared" si="105"/>
        <v/>
      </c>
      <c r="AN671" s="360" t="s">
        <v>506</v>
      </c>
      <c r="AO671" s="360">
        <f t="shared" si="106"/>
        <v>0</v>
      </c>
      <c r="AP671" s="360">
        <f t="shared" si="107"/>
        <v>0</v>
      </c>
      <c r="AQ671" s="360">
        <f t="shared" si="108"/>
        <v>0</v>
      </c>
      <c r="AR671" s="361">
        <f t="shared" si="109"/>
        <v>0</v>
      </c>
    </row>
    <row r="672" spans="22:44" x14ac:dyDescent="0.25">
      <c r="V672" s="362"/>
      <c r="W672" s="128"/>
      <c r="X672" s="363"/>
      <c r="Y672" s="364"/>
      <c r="Z672" s="358"/>
      <c r="AA672" s="359" t="str">
        <f t="shared" si="100"/>
        <v/>
      </c>
      <c r="AB672" s="360" t="s">
        <v>506</v>
      </c>
      <c r="AC672" s="360">
        <f t="shared" si="101"/>
        <v>0</v>
      </c>
      <c r="AD672" s="360">
        <f t="shared" si="102"/>
        <v>0</v>
      </c>
      <c r="AE672" s="360">
        <f t="shared" si="103"/>
        <v>0</v>
      </c>
      <c r="AF672" s="361">
        <f t="shared" si="104"/>
        <v>0</v>
      </c>
      <c r="AG672" s="133"/>
      <c r="AH672" s="362"/>
      <c r="AI672" s="128"/>
      <c r="AJ672" s="363"/>
      <c r="AK672" s="364"/>
      <c r="AL672" s="358"/>
      <c r="AM672" s="359" t="str">
        <f t="shared" si="105"/>
        <v/>
      </c>
      <c r="AN672" s="360" t="s">
        <v>506</v>
      </c>
      <c r="AO672" s="360">
        <f t="shared" si="106"/>
        <v>0</v>
      </c>
      <c r="AP672" s="360">
        <f t="shared" si="107"/>
        <v>0</v>
      </c>
      <c r="AQ672" s="360">
        <f t="shared" si="108"/>
        <v>0</v>
      </c>
      <c r="AR672" s="361">
        <f t="shared" si="109"/>
        <v>0</v>
      </c>
    </row>
    <row r="673" spans="22:44" x14ac:dyDescent="0.25">
      <c r="V673" s="362"/>
      <c r="W673" s="128"/>
      <c r="X673" s="363"/>
      <c r="Y673" s="364"/>
      <c r="Z673" s="358"/>
      <c r="AA673" s="359" t="str">
        <f t="shared" si="100"/>
        <v/>
      </c>
      <c r="AB673" s="360" t="s">
        <v>506</v>
      </c>
      <c r="AC673" s="360">
        <f t="shared" si="101"/>
        <v>0</v>
      </c>
      <c r="AD673" s="360">
        <f t="shared" si="102"/>
        <v>0</v>
      </c>
      <c r="AE673" s="360">
        <f t="shared" si="103"/>
        <v>0</v>
      </c>
      <c r="AF673" s="361">
        <f t="shared" si="104"/>
        <v>0</v>
      </c>
      <c r="AG673" s="133"/>
      <c r="AH673" s="362"/>
      <c r="AI673" s="128"/>
      <c r="AJ673" s="363"/>
      <c r="AK673" s="364"/>
      <c r="AL673" s="358"/>
      <c r="AM673" s="359" t="str">
        <f t="shared" si="105"/>
        <v/>
      </c>
      <c r="AN673" s="360" t="s">
        <v>506</v>
      </c>
      <c r="AO673" s="360">
        <f t="shared" si="106"/>
        <v>0</v>
      </c>
      <c r="AP673" s="360">
        <f t="shared" si="107"/>
        <v>0</v>
      </c>
      <c r="AQ673" s="360">
        <f t="shared" si="108"/>
        <v>0</v>
      </c>
      <c r="AR673" s="361">
        <f t="shared" si="109"/>
        <v>0</v>
      </c>
    </row>
    <row r="674" spans="22:44" x14ac:dyDescent="0.25">
      <c r="V674" s="362"/>
      <c r="W674" s="128"/>
      <c r="X674" s="363"/>
      <c r="Y674" s="364"/>
      <c r="Z674" s="358"/>
      <c r="AA674" s="359" t="str">
        <f t="shared" si="100"/>
        <v/>
      </c>
      <c r="AB674" s="360" t="s">
        <v>506</v>
      </c>
      <c r="AC674" s="360">
        <f t="shared" si="101"/>
        <v>0</v>
      </c>
      <c r="AD674" s="360">
        <f t="shared" si="102"/>
        <v>0</v>
      </c>
      <c r="AE674" s="360">
        <f t="shared" si="103"/>
        <v>0</v>
      </c>
      <c r="AF674" s="361">
        <f t="shared" si="104"/>
        <v>0</v>
      </c>
      <c r="AG674" s="133"/>
      <c r="AH674" s="362"/>
      <c r="AI674" s="128"/>
      <c r="AJ674" s="363"/>
      <c r="AK674" s="364"/>
      <c r="AL674" s="358"/>
      <c r="AM674" s="359" t="str">
        <f t="shared" si="105"/>
        <v/>
      </c>
      <c r="AN674" s="360" t="s">
        <v>506</v>
      </c>
      <c r="AO674" s="360">
        <f t="shared" si="106"/>
        <v>0</v>
      </c>
      <c r="AP674" s="360">
        <f t="shared" si="107"/>
        <v>0</v>
      </c>
      <c r="AQ674" s="360">
        <f t="shared" si="108"/>
        <v>0</v>
      </c>
      <c r="AR674" s="361">
        <f t="shared" si="109"/>
        <v>0</v>
      </c>
    </row>
    <row r="675" spans="22:44" x14ac:dyDescent="0.25">
      <c r="V675" s="362"/>
      <c r="W675" s="128"/>
      <c r="X675" s="363"/>
      <c r="Y675" s="364"/>
      <c r="Z675" s="358"/>
      <c r="AA675" s="359" t="str">
        <f t="shared" si="100"/>
        <v/>
      </c>
      <c r="AB675" s="360" t="s">
        <v>506</v>
      </c>
      <c r="AC675" s="360">
        <f t="shared" si="101"/>
        <v>0</v>
      </c>
      <c r="AD675" s="360">
        <f t="shared" si="102"/>
        <v>0</v>
      </c>
      <c r="AE675" s="360">
        <f t="shared" si="103"/>
        <v>0</v>
      </c>
      <c r="AF675" s="361">
        <f t="shared" si="104"/>
        <v>0</v>
      </c>
      <c r="AG675" s="133"/>
      <c r="AH675" s="362"/>
      <c r="AI675" s="128"/>
      <c r="AJ675" s="363"/>
      <c r="AK675" s="364"/>
      <c r="AL675" s="358"/>
      <c r="AM675" s="359" t="str">
        <f t="shared" si="105"/>
        <v/>
      </c>
      <c r="AN675" s="360" t="s">
        <v>506</v>
      </c>
      <c r="AO675" s="360">
        <f t="shared" si="106"/>
        <v>0</v>
      </c>
      <c r="AP675" s="360">
        <f t="shared" si="107"/>
        <v>0</v>
      </c>
      <c r="AQ675" s="360">
        <f t="shared" si="108"/>
        <v>0</v>
      </c>
      <c r="AR675" s="361">
        <f t="shared" si="109"/>
        <v>0</v>
      </c>
    </row>
    <row r="676" spans="22:44" x14ac:dyDescent="0.25">
      <c r="V676" s="362"/>
      <c r="W676" s="128"/>
      <c r="X676" s="363"/>
      <c r="Y676" s="364"/>
      <c r="Z676" s="358"/>
      <c r="AA676" s="359" t="str">
        <f t="shared" si="100"/>
        <v/>
      </c>
      <c r="AB676" s="360" t="s">
        <v>506</v>
      </c>
      <c r="AC676" s="360">
        <f t="shared" si="101"/>
        <v>0</v>
      </c>
      <c r="AD676" s="360">
        <f t="shared" si="102"/>
        <v>0</v>
      </c>
      <c r="AE676" s="360">
        <f t="shared" si="103"/>
        <v>0</v>
      </c>
      <c r="AF676" s="361">
        <f t="shared" si="104"/>
        <v>0</v>
      </c>
      <c r="AG676" s="133"/>
      <c r="AH676" s="362"/>
      <c r="AI676" s="128"/>
      <c r="AJ676" s="363"/>
      <c r="AK676" s="364"/>
      <c r="AL676" s="358"/>
      <c r="AM676" s="359" t="str">
        <f t="shared" si="105"/>
        <v/>
      </c>
      <c r="AN676" s="360" t="s">
        <v>506</v>
      </c>
      <c r="AO676" s="360">
        <f t="shared" si="106"/>
        <v>0</v>
      </c>
      <c r="AP676" s="360">
        <f t="shared" si="107"/>
        <v>0</v>
      </c>
      <c r="AQ676" s="360">
        <f t="shared" si="108"/>
        <v>0</v>
      </c>
      <c r="AR676" s="361">
        <f t="shared" si="109"/>
        <v>0</v>
      </c>
    </row>
    <row r="677" spans="22:44" x14ac:dyDescent="0.25">
      <c r="V677" s="362"/>
      <c r="W677" s="128"/>
      <c r="X677" s="363"/>
      <c r="Y677" s="364"/>
      <c r="Z677" s="358"/>
      <c r="AA677" s="359" t="str">
        <f t="shared" si="100"/>
        <v/>
      </c>
      <c r="AB677" s="360" t="s">
        <v>506</v>
      </c>
      <c r="AC677" s="360">
        <f t="shared" si="101"/>
        <v>0</v>
      </c>
      <c r="AD677" s="360">
        <f t="shared" si="102"/>
        <v>0</v>
      </c>
      <c r="AE677" s="360">
        <f t="shared" si="103"/>
        <v>0</v>
      </c>
      <c r="AF677" s="361">
        <f t="shared" si="104"/>
        <v>0</v>
      </c>
      <c r="AG677" s="133"/>
      <c r="AH677" s="362"/>
      <c r="AI677" s="128"/>
      <c r="AJ677" s="363"/>
      <c r="AK677" s="364"/>
      <c r="AL677" s="358"/>
      <c r="AM677" s="359" t="str">
        <f t="shared" si="105"/>
        <v/>
      </c>
      <c r="AN677" s="360" t="s">
        <v>506</v>
      </c>
      <c r="AO677" s="360">
        <f t="shared" si="106"/>
        <v>0</v>
      </c>
      <c r="AP677" s="360">
        <f t="shared" si="107"/>
        <v>0</v>
      </c>
      <c r="AQ677" s="360">
        <f t="shared" si="108"/>
        <v>0</v>
      </c>
      <c r="AR677" s="361">
        <f t="shared" si="109"/>
        <v>0</v>
      </c>
    </row>
    <row r="678" spans="22:44" x14ac:dyDescent="0.25">
      <c r="V678" s="362"/>
      <c r="W678" s="128"/>
      <c r="X678" s="363"/>
      <c r="Y678" s="364"/>
      <c r="Z678" s="358"/>
      <c r="AA678" s="359" t="str">
        <f t="shared" si="100"/>
        <v/>
      </c>
      <c r="AB678" s="360" t="s">
        <v>506</v>
      </c>
      <c r="AC678" s="360">
        <f t="shared" si="101"/>
        <v>0</v>
      </c>
      <c r="AD678" s="360">
        <f t="shared" si="102"/>
        <v>0</v>
      </c>
      <c r="AE678" s="360">
        <f t="shared" si="103"/>
        <v>0</v>
      </c>
      <c r="AF678" s="361">
        <f t="shared" si="104"/>
        <v>0</v>
      </c>
      <c r="AG678" s="133"/>
      <c r="AH678" s="362"/>
      <c r="AI678" s="128"/>
      <c r="AJ678" s="363"/>
      <c r="AK678" s="364"/>
      <c r="AL678" s="358"/>
      <c r="AM678" s="359" t="str">
        <f t="shared" si="105"/>
        <v/>
      </c>
      <c r="AN678" s="360" t="s">
        <v>506</v>
      </c>
      <c r="AO678" s="360">
        <f t="shared" si="106"/>
        <v>0</v>
      </c>
      <c r="AP678" s="360">
        <f t="shared" si="107"/>
        <v>0</v>
      </c>
      <c r="AQ678" s="360">
        <f t="shared" si="108"/>
        <v>0</v>
      </c>
      <c r="AR678" s="361">
        <f t="shared" si="109"/>
        <v>0</v>
      </c>
    </row>
    <row r="679" spans="22:44" x14ac:dyDescent="0.25">
      <c r="V679" s="362"/>
      <c r="W679" s="128"/>
      <c r="X679" s="363"/>
      <c r="Y679" s="364"/>
      <c r="Z679" s="358"/>
      <c r="AA679" s="359" t="str">
        <f t="shared" si="100"/>
        <v/>
      </c>
      <c r="AB679" s="360" t="s">
        <v>506</v>
      </c>
      <c r="AC679" s="360">
        <f t="shared" si="101"/>
        <v>0</v>
      </c>
      <c r="AD679" s="360">
        <f t="shared" si="102"/>
        <v>0</v>
      </c>
      <c r="AE679" s="360">
        <f t="shared" si="103"/>
        <v>0</v>
      </c>
      <c r="AF679" s="361">
        <f t="shared" si="104"/>
        <v>0</v>
      </c>
      <c r="AG679" s="133"/>
      <c r="AH679" s="362"/>
      <c r="AI679" s="128"/>
      <c r="AJ679" s="363"/>
      <c r="AK679" s="364"/>
      <c r="AL679" s="358"/>
      <c r="AM679" s="359" t="str">
        <f t="shared" si="105"/>
        <v/>
      </c>
      <c r="AN679" s="360" t="s">
        <v>506</v>
      </c>
      <c r="AO679" s="360">
        <f t="shared" si="106"/>
        <v>0</v>
      </c>
      <c r="AP679" s="360">
        <f t="shared" si="107"/>
        <v>0</v>
      </c>
      <c r="AQ679" s="360">
        <f t="shared" si="108"/>
        <v>0</v>
      </c>
      <c r="AR679" s="361">
        <f t="shared" si="109"/>
        <v>0</v>
      </c>
    </row>
    <row r="680" spans="22:44" x14ac:dyDescent="0.25">
      <c r="V680" s="362"/>
      <c r="W680" s="128"/>
      <c r="X680" s="363"/>
      <c r="Y680" s="364"/>
      <c r="Z680" s="358"/>
      <c r="AA680" s="359" t="str">
        <f t="shared" si="100"/>
        <v/>
      </c>
      <c r="AB680" s="360" t="s">
        <v>506</v>
      </c>
      <c r="AC680" s="360">
        <f t="shared" si="101"/>
        <v>0</v>
      </c>
      <c r="AD680" s="360">
        <f t="shared" si="102"/>
        <v>0</v>
      </c>
      <c r="AE680" s="360">
        <f t="shared" si="103"/>
        <v>0</v>
      </c>
      <c r="AF680" s="361">
        <f t="shared" si="104"/>
        <v>0</v>
      </c>
      <c r="AG680" s="133"/>
      <c r="AH680" s="362"/>
      <c r="AI680" s="128"/>
      <c r="AJ680" s="363"/>
      <c r="AK680" s="364"/>
      <c r="AL680" s="358"/>
      <c r="AM680" s="359" t="str">
        <f t="shared" si="105"/>
        <v/>
      </c>
      <c r="AN680" s="360" t="s">
        <v>506</v>
      </c>
      <c r="AO680" s="360">
        <f t="shared" si="106"/>
        <v>0</v>
      </c>
      <c r="AP680" s="360">
        <f t="shared" si="107"/>
        <v>0</v>
      </c>
      <c r="AQ680" s="360">
        <f t="shared" si="108"/>
        <v>0</v>
      </c>
      <c r="AR680" s="361">
        <f t="shared" si="109"/>
        <v>0</v>
      </c>
    </row>
    <row r="681" spans="22:44" x14ac:dyDescent="0.25">
      <c r="V681" s="362"/>
      <c r="W681" s="128"/>
      <c r="X681" s="363"/>
      <c r="Y681" s="364"/>
      <c r="Z681" s="358"/>
      <c r="AA681" s="359" t="str">
        <f t="shared" si="100"/>
        <v/>
      </c>
      <c r="AB681" s="360" t="s">
        <v>506</v>
      </c>
      <c r="AC681" s="360">
        <f t="shared" si="101"/>
        <v>0</v>
      </c>
      <c r="AD681" s="360">
        <f t="shared" si="102"/>
        <v>0</v>
      </c>
      <c r="AE681" s="360">
        <f t="shared" si="103"/>
        <v>0</v>
      </c>
      <c r="AF681" s="361">
        <f t="shared" si="104"/>
        <v>0</v>
      </c>
      <c r="AG681" s="133"/>
      <c r="AH681" s="362"/>
      <c r="AI681" s="128"/>
      <c r="AJ681" s="363"/>
      <c r="AK681" s="364"/>
      <c r="AL681" s="358"/>
      <c r="AM681" s="359" t="str">
        <f t="shared" si="105"/>
        <v/>
      </c>
      <c r="AN681" s="360" t="s">
        <v>506</v>
      </c>
      <c r="AO681" s="360">
        <f t="shared" si="106"/>
        <v>0</v>
      </c>
      <c r="AP681" s="360">
        <f t="shared" si="107"/>
        <v>0</v>
      </c>
      <c r="AQ681" s="360">
        <f t="shared" si="108"/>
        <v>0</v>
      </c>
      <c r="AR681" s="361">
        <f t="shared" si="109"/>
        <v>0</v>
      </c>
    </row>
    <row r="682" spans="22:44" x14ac:dyDescent="0.25">
      <c r="V682" s="362"/>
      <c r="W682" s="128"/>
      <c r="X682" s="363"/>
      <c r="Y682" s="364"/>
      <c r="Z682" s="358"/>
      <c r="AA682" s="359" t="str">
        <f t="shared" si="100"/>
        <v/>
      </c>
      <c r="AB682" s="360" t="s">
        <v>506</v>
      </c>
      <c r="AC682" s="360">
        <f t="shared" si="101"/>
        <v>0</v>
      </c>
      <c r="AD682" s="360">
        <f t="shared" si="102"/>
        <v>0</v>
      </c>
      <c r="AE682" s="360">
        <f t="shared" si="103"/>
        <v>0</v>
      </c>
      <c r="AF682" s="361">
        <f t="shared" si="104"/>
        <v>0</v>
      </c>
      <c r="AG682" s="133"/>
      <c r="AH682" s="362"/>
      <c r="AI682" s="128"/>
      <c r="AJ682" s="363"/>
      <c r="AK682" s="364"/>
      <c r="AL682" s="358"/>
      <c r="AM682" s="359" t="str">
        <f t="shared" si="105"/>
        <v/>
      </c>
      <c r="AN682" s="360" t="s">
        <v>506</v>
      </c>
      <c r="AO682" s="360">
        <f t="shared" si="106"/>
        <v>0</v>
      </c>
      <c r="AP682" s="360">
        <f t="shared" si="107"/>
        <v>0</v>
      </c>
      <c r="AQ682" s="360">
        <f t="shared" si="108"/>
        <v>0</v>
      </c>
      <c r="AR682" s="361">
        <f t="shared" si="109"/>
        <v>0</v>
      </c>
    </row>
    <row r="683" spans="22:44" x14ac:dyDescent="0.25">
      <c r="V683" s="362"/>
      <c r="W683" s="128"/>
      <c r="X683" s="363"/>
      <c r="Y683" s="364"/>
      <c r="Z683" s="358"/>
      <c r="AA683" s="359" t="str">
        <f t="shared" si="100"/>
        <v/>
      </c>
      <c r="AB683" s="360" t="s">
        <v>506</v>
      </c>
      <c r="AC683" s="360">
        <f t="shared" si="101"/>
        <v>0</v>
      </c>
      <c r="AD683" s="360">
        <f t="shared" si="102"/>
        <v>0</v>
      </c>
      <c r="AE683" s="360">
        <f t="shared" si="103"/>
        <v>0</v>
      </c>
      <c r="AF683" s="361">
        <f t="shared" si="104"/>
        <v>0</v>
      </c>
      <c r="AG683" s="133"/>
      <c r="AH683" s="362"/>
      <c r="AI683" s="128"/>
      <c r="AJ683" s="363"/>
      <c r="AK683" s="364"/>
      <c r="AL683" s="358"/>
      <c r="AM683" s="359" t="str">
        <f t="shared" si="105"/>
        <v/>
      </c>
      <c r="AN683" s="360" t="s">
        <v>506</v>
      </c>
      <c r="AO683" s="360">
        <f t="shared" si="106"/>
        <v>0</v>
      </c>
      <c r="AP683" s="360">
        <f t="shared" si="107"/>
        <v>0</v>
      </c>
      <c r="AQ683" s="360">
        <f t="shared" si="108"/>
        <v>0</v>
      </c>
      <c r="AR683" s="361">
        <f t="shared" si="109"/>
        <v>0</v>
      </c>
    </row>
    <row r="684" spans="22:44" x14ac:dyDescent="0.25">
      <c r="V684" s="362"/>
      <c r="W684" s="128"/>
      <c r="X684" s="363"/>
      <c r="Y684" s="364"/>
      <c r="Z684" s="358"/>
      <c r="AA684" s="359" t="str">
        <f t="shared" si="100"/>
        <v/>
      </c>
      <c r="AB684" s="360" t="s">
        <v>506</v>
      </c>
      <c r="AC684" s="360">
        <f t="shared" si="101"/>
        <v>0</v>
      </c>
      <c r="AD684" s="360">
        <f t="shared" si="102"/>
        <v>0</v>
      </c>
      <c r="AE684" s="360">
        <f t="shared" si="103"/>
        <v>0</v>
      </c>
      <c r="AF684" s="361">
        <f t="shared" si="104"/>
        <v>0</v>
      </c>
      <c r="AG684" s="133"/>
      <c r="AH684" s="362"/>
      <c r="AI684" s="128"/>
      <c r="AJ684" s="363"/>
      <c r="AK684" s="364"/>
      <c r="AL684" s="358"/>
      <c r="AM684" s="359" t="str">
        <f t="shared" si="105"/>
        <v/>
      </c>
      <c r="AN684" s="360" t="s">
        <v>506</v>
      </c>
      <c r="AO684" s="360">
        <f t="shared" si="106"/>
        <v>0</v>
      </c>
      <c r="AP684" s="360">
        <f t="shared" si="107"/>
        <v>0</v>
      </c>
      <c r="AQ684" s="360">
        <f t="shared" si="108"/>
        <v>0</v>
      </c>
      <c r="AR684" s="361">
        <f t="shared" si="109"/>
        <v>0</v>
      </c>
    </row>
    <row r="685" spans="22:44" x14ac:dyDescent="0.25">
      <c r="V685" s="362"/>
      <c r="W685" s="128"/>
      <c r="X685" s="363"/>
      <c r="Y685" s="364"/>
      <c r="Z685" s="358"/>
      <c r="AA685" s="359" t="str">
        <f t="shared" si="100"/>
        <v/>
      </c>
      <c r="AB685" s="360" t="s">
        <v>506</v>
      </c>
      <c r="AC685" s="360">
        <f t="shared" si="101"/>
        <v>0</v>
      </c>
      <c r="AD685" s="360">
        <f t="shared" si="102"/>
        <v>0</v>
      </c>
      <c r="AE685" s="360">
        <f t="shared" si="103"/>
        <v>0</v>
      </c>
      <c r="AF685" s="361">
        <f t="shared" si="104"/>
        <v>0</v>
      </c>
      <c r="AG685" s="133"/>
      <c r="AH685" s="362"/>
      <c r="AI685" s="128"/>
      <c r="AJ685" s="363"/>
      <c r="AK685" s="364"/>
      <c r="AL685" s="358"/>
      <c r="AM685" s="359" t="str">
        <f t="shared" si="105"/>
        <v/>
      </c>
      <c r="AN685" s="360" t="s">
        <v>506</v>
      </c>
      <c r="AO685" s="360">
        <f t="shared" si="106"/>
        <v>0</v>
      </c>
      <c r="AP685" s="360">
        <f t="shared" si="107"/>
        <v>0</v>
      </c>
      <c r="AQ685" s="360">
        <f t="shared" si="108"/>
        <v>0</v>
      </c>
      <c r="AR685" s="361">
        <f t="shared" si="109"/>
        <v>0</v>
      </c>
    </row>
    <row r="686" spans="22:44" x14ac:dyDescent="0.25">
      <c r="V686" s="362"/>
      <c r="W686" s="128"/>
      <c r="X686" s="363"/>
      <c r="Y686" s="364"/>
      <c r="Z686" s="358"/>
      <c r="AA686" s="359" t="str">
        <f t="shared" si="100"/>
        <v/>
      </c>
      <c r="AB686" s="360" t="s">
        <v>506</v>
      </c>
      <c r="AC686" s="360">
        <f t="shared" si="101"/>
        <v>0</v>
      </c>
      <c r="AD686" s="360">
        <f t="shared" si="102"/>
        <v>0</v>
      </c>
      <c r="AE686" s="360">
        <f t="shared" si="103"/>
        <v>0</v>
      </c>
      <c r="AF686" s="361">
        <f t="shared" si="104"/>
        <v>0</v>
      </c>
      <c r="AG686" s="133"/>
      <c r="AH686" s="362"/>
      <c r="AI686" s="128"/>
      <c r="AJ686" s="363"/>
      <c r="AK686" s="364"/>
      <c r="AL686" s="358"/>
      <c r="AM686" s="359" t="str">
        <f t="shared" si="105"/>
        <v/>
      </c>
      <c r="AN686" s="360" t="s">
        <v>506</v>
      </c>
      <c r="AO686" s="360">
        <f t="shared" si="106"/>
        <v>0</v>
      </c>
      <c r="AP686" s="360">
        <f t="shared" si="107"/>
        <v>0</v>
      </c>
      <c r="AQ686" s="360">
        <f t="shared" si="108"/>
        <v>0</v>
      </c>
      <c r="AR686" s="361">
        <f t="shared" si="109"/>
        <v>0</v>
      </c>
    </row>
    <row r="687" spans="22:44" x14ac:dyDescent="0.25">
      <c r="V687" s="362"/>
      <c r="W687" s="128"/>
      <c r="X687" s="363"/>
      <c r="Y687" s="364"/>
      <c r="Z687" s="358"/>
      <c r="AA687" s="359" t="str">
        <f t="shared" si="100"/>
        <v/>
      </c>
      <c r="AB687" s="360" t="s">
        <v>506</v>
      </c>
      <c r="AC687" s="360">
        <f t="shared" si="101"/>
        <v>0</v>
      </c>
      <c r="AD687" s="360">
        <f t="shared" si="102"/>
        <v>0</v>
      </c>
      <c r="AE687" s="360">
        <f t="shared" si="103"/>
        <v>0</v>
      </c>
      <c r="AF687" s="361">
        <f t="shared" si="104"/>
        <v>0</v>
      </c>
      <c r="AG687" s="133"/>
      <c r="AH687" s="362"/>
      <c r="AI687" s="128"/>
      <c r="AJ687" s="363"/>
      <c r="AK687" s="364"/>
      <c r="AL687" s="358"/>
      <c r="AM687" s="359" t="str">
        <f t="shared" si="105"/>
        <v/>
      </c>
      <c r="AN687" s="360" t="s">
        <v>506</v>
      </c>
      <c r="AO687" s="360">
        <f t="shared" si="106"/>
        <v>0</v>
      </c>
      <c r="AP687" s="360">
        <f t="shared" si="107"/>
        <v>0</v>
      </c>
      <c r="AQ687" s="360">
        <f t="shared" si="108"/>
        <v>0</v>
      </c>
      <c r="AR687" s="361">
        <f t="shared" si="109"/>
        <v>0</v>
      </c>
    </row>
    <row r="688" spans="22:44" x14ac:dyDescent="0.25">
      <c r="V688" s="362"/>
      <c r="W688" s="128"/>
      <c r="X688" s="363"/>
      <c r="Y688" s="364"/>
      <c r="Z688" s="358"/>
      <c r="AA688" s="359" t="str">
        <f t="shared" si="100"/>
        <v/>
      </c>
      <c r="AB688" s="360" t="s">
        <v>506</v>
      </c>
      <c r="AC688" s="360">
        <f t="shared" si="101"/>
        <v>0</v>
      </c>
      <c r="AD688" s="360">
        <f t="shared" si="102"/>
        <v>0</v>
      </c>
      <c r="AE688" s="360">
        <f t="shared" si="103"/>
        <v>0</v>
      </c>
      <c r="AF688" s="361">
        <f t="shared" si="104"/>
        <v>0</v>
      </c>
      <c r="AG688" s="133"/>
      <c r="AH688" s="362"/>
      <c r="AI688" s="128"/>
      <c r="AJ688" s="363"/>
      <c r="AK688" s="364"/>
      <c r="AL688" s="358"/>
      <c r="AM688" s="359" t="str">
        <f t="shared" si="105"/>
        <v/>
      </c>
      <c r="AN688" s="360" t="s">
        <v>506</v>
      </c>
      <c r="AO688" s="360">
        <f t="shared" si="106"/>
        <v>0</v>
      </c>
      <c r="AP688" s="360">
        <f t="shared" si="107"/>
        <v>0</v>
      </c>
      <c r="AQ688" s="360">
        <f t="shared" si="108"/>
        <v>0</v>
      </c>
      <c r="AR688" s="361">
        <f t="shared" si="109"/>
        <v>0</v>
      </c>
    </row>
    <row r="689" spans="22:44" x14ac:dyDescent="0.25">
      <c r="V689" s="362"/>
      <c r="W689" s="128"/>
      <c r="X689" s="363"/>
      <c r="Y689" s="364"/>
      <c r="Z689" s="358"/>
      <c r="AA689" s="359" t="str">
        <f t="shared" si="100"/>
        <v/>
      </c>
      <c r="AB689" s="360" t="s">
        <v>506</v>
      </c>
      <c r="AC689" s="360">
        <f t="shared" si="101"/>
        <v>0</v>
      </c>
      <c r="AD689" s="360">
        <f t="shared" si="102"/>
        <v>0</v>
      </c>
      <c r="AE689" s="360">
        <f t="shared" si="103"/>
        <v>0</v>
      </c>
      <c r="AF689" s="361">
        <f t="shared" si="104"/>
        <v>0</v>
      </c>
      <c r="AG689" s="133"/>
      <c r="AH689" s="362"/>
      <c r="AI689" s="128"/>
      <c r="AJ689" s="363"/>
      <c r="AK689" s="364"/>
      <c r="AL689" s="358"/>
      <c r="AM689" s="359" t="str">
        <f t="shared" si="105"/>
        <v/>
      </c>
      <c r="AN689" s="360" t="s">
        <v>506</v>
      </c>
      <c r="AO689" s="360">
        <f t="shared" si="106"/>
        <v>0</v>
      </c>
      <c r="AP689" s="360">
        <f t="shared" si="107"/>
        <v>0</v>
      </c>
      <c r="AQ689" s="360">
        <f t="shared" si="108"/>
        <v>0</v>
      </c>
      <c r="AR689" s="361">
        <f t="shared" si="109"/>
        <v>0</v>
      </c>
    </row>
    <row r="690" spans="22:44" x14ac:dyDescent="0.25">
      <c r="V690" s="362"/>
      <c r="W690" s="128"/>
      <c r="X690" s="363"/>
      <c r="Y690" s="364"/>
      <c r="Z690" s="358"/>
      <c r="AA690" s="359" t="str">
        <f t="shared" si="100"/>
        <v/>
      </c>
      <c r="AB690" s="360" t="s">
        <v>506</v>
      </c>
      <c r="AC690" s="360">
        <f t="shared" si="101"/>
        <v>0</v>
      </c>
      <c r="AD690" s="360">
        <f t="shared" si="102"/>
        <v>0</v>
      </c>
      <c r="AE690" s="360">
        <f t="shared" si="103"/>
        <v>0</v>
      </c>
      <c r="AF690" s="361">
        <f t="shared" si="104"/>
        <v>0</v>
      </c>
      <c r="AG690" s="133"/>
      <c r="AH690" s="362"/>
      <c r="AI690" s="128"/>
      <c r="AJ690" s="363"/>
      <c r="AK690" s="364"/>
      <c r="AL690" s="358"/>
      <c r="AM690" s="359" t="str">
        <f t="shared" si="105"/>
        <v/>
      </c>
      <c r="AN690" s="360" t="s">
        <v>506</v>
      </c>
      <c r="AO690" s="360">
        <f t="shared" si="106"/>
        <v>0</v>
      </c>
      <c r="AP690" s="360">
        <f t="shared" si="107"/>
        <v>0</v>
      </c>
      <c r="AQ690" s="360">
        <f t="shared" si="108"/>
        <v>0</v>
      </c>
      <c r="AR690" s="361">
        <f t="shared" si="109"/>
        <v>0</v>
      </c>
    </row>
    <row r="691" spans="22:44" x14ac:dyDescent="0.25">
      <c r="V691" s="362"/>
      <c r="W691" s="128"/>
      <c r="X691" s="363"/>
      <c r="Y691" s="364"/>
      <c r="Z691" s="358"/>
      <c r="AA691" s="359" t="str">
        <f t="shared" si="100"/>
        <v/>
      </c>
      <c r="AB691" s="360" t="s">
        <v>506</v>
      </c>
      <c r="AC691" s="360">
        <f t="shared" si="101"/>
        <v>0</v>
      </c>
      <c r="AD691" s="360">
        <f t="shared" si="102"/>
        <v>0</v>
      </c>
      <c r="AE691" s="360">
        <f t="shared" si="103"/>
        <v>0</v>
      </c>
      <c r="AF691" s="361">
        <f t="shared" si="104"/>
        <v>0</v>
      </c>
      <c r="AG691" s="133"/>
      <c r="AH691" s="362"/>
      <c r="AI691" s="128"/>
      <c r="AJ691" s="363"/>
      <c r="AK691" s="364"/>
      <c r="AL691" s="358"/>
      <c r="AM691" s="359" t="str">
        <f t="shared" si="105"/>
        <v/>
      </c>
      <c r="AN691" s="360" t="s">
        <v>506</v>
      </c>
      <c r="AO691" s="360">
        <f t="shared" si="106"/>
        <v>0</v>
      </c>
      <c r="AP691" s="360">
        <f t="shared" si="107"/>
        <v>0</v>
      </c>
      <c r="AQ691" s="360">
        <f t="shared" si="108"/>
        <v>0</v>
      </c>
      <c r="AR691" s="361">
        <f t="shared" si="109"/>
        <v>0</v>
      </c>
    </row>
    <row r="692" spans="22:44" x14ac:dyDescent="0.25">
      <c r="V692" s="362"/>
      <c r="W692" s="128"/>
      <c r="X692" s="363"/>
      <c r="Y692" s="364"/>
      <c r="Z692" s="358"/>
      <c r="AA692" s="359" t="str">
        <f t="shared" si="100"/>
        <v/>
      </c>
      <c r="AB692" s="360" t="s">
        <v>506</v>
      </c>
      <c r="AC692" s="360">
        <f t="shared" si="101"/>
        <v>0</v>
      </c>
      <c r="AD692" s="360">
        <f t="shared" si="102"/>
        <v>0</v>
      </c>
      <c r="AE692" s="360">
        <f t="shared" si="103"/>
        <v>0</v>
      </c>
      <c r="AF692" s="361">
        <f t="shared" si="104"/>
        <v>0</v>
      </c>
      <c r="AG692" s="133"/>
      <c r="AH692" s="362"/>
      <c r="AI692" s="128"/>
      <c r="AJ692" s="363"/>
      <c r="AK692" s="364"/>
      <c r="AL692" s="358"/>
      <c r="AM692" s="359" t="str">
        <f t="shared" si="105"/>
        <v/>
      </c>
      <c r="AN692" s="360" t="s">
        <v>506</v>
      </c>
      <c r="AO692" s="360">
        <f t="shared" si="106"/>
        <v>0</v>
      </c>
      <c r="AP692" s="360">
        <f t="shared" si="107"/>
        <v>0</v>
      </c>
      <c r="AQ692" s="360">
        <f t="shared" si="108"/>
        <v>0</v>
      </c>
      <c r="AR692" s="361">
        <f t="shared" si="109"/>
        <v>0</v>
      </c>
    </row>
    <row r="693" spans="22:44" x14ac:dyDescent="0.25">
      <c r="V693" s="362"/>
      <c r="W693" s="128"/>
      <c r="X693" s="363"/>
      <c r="Y693" s="364"/>
      <c r="Z693" s="358"/>
      <c r="AA693" s="359" t="str">
        <f t="shared" si="100"/>
        <v/>
      </c>
      <c r="AB693" s="360" t="s">
        <v>506</v>
      </c>
      <c r="AC693" s="360">
        <f t="shared" si="101"/>
        <v>0</v>
      </c>
      <c r="AD693" s="360">
        <f t="shared" si="102"/>
        <v>0</v>
      </c>
      <c r="AE693" s="360">
        <f t="shared" si="103"/>
        <v>0</v>
      </c>
      <c r="AF693" s="361">
        <f t="shared" si="104"/>
        <v>0</v>
      </c>
      <c r="AG693" s="133"/>
      <c r="AH693" s="362"/>
      <c r="AI693" s="128"/>
      <c r="AJ693" s="363"/>
      <c r="AK693" s="364"/>
      <c r="AL693" s="358"/>
      <c r="AM693" s="359" t="str">
        <f t="shared" si="105"/>
        <v/>
      </c>
      <c r="AN693" s="360" t="s">
        <v>506</v>
      </c>
      <c r="AO693" s="360">
        <f t="shared" si="106"/>
        <v>0</v>
      </c>
      <c r="AP693" s="360">
        <f t="shared" si="107"/>
        <v>0</v>
      </c>
      <c r="AQ693" s="360">
        <f t="shared" si="108"/>
        <v>0</v>
      </c>
      <c r="AR693" s="361">
        <f t="shared" si="109"/>
        <v>0</v>
      </c>
    </row>
    <row r="694" spans="22:44" x14ac:dyDescent="0.25">
      <c r="V694" s="362"/>
      <c r="W694" s="128"/>
      <c r="X694" s="363"/>
      <c r="Y694" s="364"/>
      <c r="Z694" s="358"/>
      <c r="AA694" s="359" t="str">
        <f t="shared" si="100"/>
        <v/>
      </c>
      <c r="AB694" s="360" t="s">
        <v>506</v>
      </c>
      <c r="AC694" s="360">
        <f t="shared" si="101"/>
        <v>0</v>
      </c>
      <c r="AD694" s="360">
        <f t="shared" si="102"/>
        <v>0</v>
      </c>
      <c r="AE694" s="360">
        <f t="shared" si="103"/>
        <v>0</v>
      </c>
      <c r="AF694" s="361">
        <f t="shared" si="104"/>
        <v>0</v>
      </c>
      <c r="AG694" s="133"/>
      <c r="AH694" s="362"/>
      <c r="AI694" s="128"/>
      <c r="AJ694" s="363"/>
      <c r="AK694" s="364"/>
      <c r="AL694" s="358"/>
      <c r="AM694" s="359" t="str">
        <f t="shared" si="105"/>
        <v/>
      </c>
      <c r="AN694" s="360" t="s">
        <v>506</v>
      </c>
      <c r="AO694" s="360">
        <f t="shared" si="106"/>
        <v>0</v>
      </c>
      <c r="AP694" s="360">
        <f t="shared" si="107"/>
        <v>0</v>
      </c>
      <c r="AQ694" s="360">
        <f t="shared" si="108"/>
        <v>0</v>
      </c>
      <c r="AR694" s="361">
        <f t="shared" si="109"/>
        <v>0</v>
      </c>
    </row>
    <row r="695" spans="22:44" x14ac:dyDescent="0.25">
      <c r="V695" s="362"/>
      <c r="W695" s="128"/>
      <c r="X695" s="363"/>
      <c r="Y695" s="364"/>
      <c r="Z695" s="358"/>
      <c r="AA695" s="359" t="str">
        <f t="shared" si="100"/>
        <v/>
      </c>
      <c r="AB695" s="360" t="s">
        <v>506</v>
      </c>
      <c r="AC695" s="360">
        <f t="shared" si="101"/>
        <v>0</v>
      </c>
      <c r="AD695" s="360">
        <f t="shared" si="102"/>
        <v>0</v>
      </c>
      <c r="AE695" s="360">
        <f t="shared" si="103"/>
        <v>0</v>
      </c>
      <c r="AF695" s="361">
        <f t="shared" si="104"/>
        <v>0</v>
      </c>
      <c r="AG695" s="133"/>
      <c r="AH695" s="362"/>
      <c r="AI695" s="128"/>
      <c r="AJ695" s="363"/>
      <c r="AK695" s="364"/>
      <c r="AL695" s="358"/>
      <c r="AM695" s="359" t="str">
        <f t="shared" si="105"/>
        <v/>
      </c>
      <c r="AN695" s="360" t="s">
        <v>506</v>
      </c>
      <c r="AO695" s="360">
        <f t="shared" si="106"/>
        <v>0</v>
      </c>
      <c r="AP695" s="360">
        <f t="shared" si="107"/>
        <v>0</v>
      </c>
      <c r="AQ695" s="360">
        <f t="shared" si="108"/>
        <v>0</v>
      </c>
      <c r="AR695" s="361">
        <f t="shared" si="109"/>
        <v>0</v>
      </c>
    </row>
    <row r="696" spans="22:44" x14ac:dyDescent="0.25">
      <c r="V696" s="362"/>
      <c r="W696" s="128"/>
      <c r="X696" s="363"/>
      <c r="Y696" s="364"/>
      <c r="Z696" s="358"/>
      <c r="AA696" s="359" t="str">
        <f t="shared" si="100"/>
        <v/>
      </c>
      <c r="AB696" s="360" t="s">
        <v>506</v>
      </c>
      <c r="AC696" s="360">
        <f t="shared" si="101"/>
        <v>0</v>
      </c>
      <c r="AD696" s="360">
        <f t="shared" si="102"/>
        <v>0</v>
      </c>
      <c r="AE696" s="360">
        <f t="shared" si="103"/>
        <v>0</v>
      </c>
      <c r="AF696" s="361">
        <f t="shared" si="104"/>
        <v>0</v>
      </c>
      <c r="AG696" s="133"/>
      <c r="AH696" s="362"/>
      <c r="AI696" s="128"/>
      <c r="AJ696" s="363"/>
      <c r="AK696" s="364"/>
      <c r="AL696" s="358"/>
      <c r="AM696" s="359" t="str">
        <f t="shared" si="105"/>
        <v/>
      </c>
      <c r="AN696" s="360" t="s">
        <v>506</v>
      </c>
      <c r="AO696" s="360">
        <f t="shared" si="106"/>
        <v>0</v>
      </c>
      <c r="AP696" s="360">
        <f t="shared" si="107"/>
        <v>0</v>
      </c>
      <c r="AQ696" s="360">
        <f t="shared" si="108"/>
        <v>0</v>
      </c>
      <c r="AR696" s="361">
        <f t="shared" si="109"/>
        <v>0</v>
      </c>
    </row>
    <row r="697" spans="22:44" x14ac:dyDescent="0.25">
      <c r="V697" s="362"/>
      <c r="W697" s="128"/>
      <c r="X697" s="363"/>
      <c r="Y697" s="364"/>
      <c r="Z697" s="358"/>
      <c r="AA697" s="359" t="str">
        <f t="shared" si="100"/>
        <v/>
      </c>
      <c r="AB697" s="360" t="s">
        <v>506</v>
      </c>
      <c r="AC697" s="360">
        <f t="shared" si="101"/>
        <v>0</v>
      </c>
      <c r="AD697" s="360">
        <f t="shared" si="102"/>
        <v>0</v>
      </c>
      <c r="AE697" s="360">
        <f t="shared" si="103"/>
        <v>0</v>
      </c>
      <c r="AF697" s="361">
        <f t="shared" si="104"/>
        <v>0</v>
      </c>
      <c r="AG697" s="133"/>
      <c r="AH697" s="362"/>
      <c r="AI697" s="128"/>
      <c r="AJ697" s="363"/>
      <c r="AK697" s="364"/>
      <c r="AL697" s="358"/>
      <c r="AM697" s="359" t="str">
        <f t="shared" si="105"/>
        <v/>
      </c>
      <c r="AN697" s="360" t="s">
        <v>506</v>
      </c>
      <c r="AO697" s="360">
        <f t="shared" si="106"/>
        <v>0</v>
      </c>
      <c r="AP697" s="360">
        <f t="shared" si="107"/>
        <v>0</v>
      </c>
      <c r="AQ697" s="360">
        <f t="shared" si="108"/>
        <v>0</v>
      </c>
      <c r="AR697" s="361">
        <f t="shared" si="109"/>
        <v>0</v>
      </c>
    </row>
    <row r="698" spans="22:44" x14ac:dyDescent="0.25">
      <c r="V698" s="362"/>
      <c r="W698" s="128"/>
      <c r="X698" s="363"/>
      <c r="Y698" s="364"/>
      <c r="Z698" s="358"/>
      <c r="AA698" s="359" t="str">
        <f t="shared" si="100"/>
        <v/>
      </c>
      <c r="AB698" s="360" t="s">
        <v>506</v>
      </c>
      <c r="AC698" s="360">
        <f t="shared" si="101"/>
        <v>0</v>
      </c>
      <c r="AD698" s="360">
        <f t="shared" si="102"/>
        <v>0</v>
      </c>
      <c r="AE698" s="360">
        <f t="shared" si="103"/>
        <v>0</v>
      </c>
      <c r="AF698" s="361">
        <f t="shared" si="104"/>
        <v>0</v>
      </c>
      <c r="AG698" s="133"/>
      <c r="AH698" s="362"/>
      <c r="AI698" s="128"/>
      <c r="AJ698" s="363"/>
      <c r="AK698" s="364"/>
      <c r="AL698" s="358"/>
      <c r="AM698" s="359" t="str">
        <f t="shared" si="105"/>
        <v/>
      </c>
      <c r="AN698" s="360" t="s">
        <v>506</v>
      </c>
      <c r="AO698" s="360">
        <f t="shared" si="106"/>
        <v>0</v>
      </c>
      <c r="AP698" s="360">
        <f t="shared" si="107"/>
        <v>0</v>
      </c>
      <c r="AQ698" s="360">
        <f t="shared" si="108"/>
        <v>0</v>
      </c>
      <c r="AR698" s="361">
        <f t="shared" si="109"/>
        <v>0</v>
      </c>
    </row>
    <row r="699" spans="22:44" x14ac:dyDescent="0.25">
      <c r="V699" s="362"/>
      <c r="W699" s="128"/>
      <c r="X699" s="363"/>
      <c r="Y699" s="364"/>
      <c r="Z699" s="358"/>
      <c r="AA699" s="359" t="str">
        <f t="shared" si="100"/>
        <v/>
      </c>
      <c r="AB699" s="360" t="s">
        <v>506</v>
      </c>
      <c r="AC699" s="360">
        <f t="shared" si="101"/>
        <v>0</v>
      </c>
      <c r="AD699" s="360">
        <f t="shared" si="102"/>
        <v>0</v>
      </c>
      <c r="AE699" s="360">
        <f t="shared" si="103"/>
        <v>0</v>
      </c>
      <c r="AF699" s="361">
        <f t="shared" si="104"/>
        <v>0</v>
      </c>
      <c r="AG699" s="133"/>
      <c r="AH699" s="362"/>
      <c r="AI699" s="128"/>
      <c r="AJ699" s="363"/>
      <c r="AK699" s="364"/>
      <c r="AL699" s="358"/>
      <c r="AM699" s="359" t="str">
        <f t="shared" si="105"/>
        <v/>
      </c>
      <c r="AN699" s="360" t="s">
        <v>506</v>
      </c>
      <c r="AO699" s="360">
        <f t="shared" si="106"/>
        <v>0</v>
      </c>
      <c r="AP699" s="360">
        <f t="shared" si="107"/>
        <v>0</v>
      </c>
      <c r="AQ699" s="360">
        <f t="shared" si="108"/>
        <v>0</v>
      </c>
      <c r="AR699" s="361">
        <f t="shared" si="109"/>
        <v>0</v>
      </c>
    </row>
    <row r="700" spans="22:44" x14ac:dyDescent="0.25">
      <c r="V700" s="362"/>
      <c r="W700" s="128"/>
      <c r="X700" s="363"/>
      <c r="Y700" s="364"/>
      <c r="Z700" s="358"/>
      <c r="AA700" s="359" t="str">
        <f t="shared" si="100"/>
        <v/>
      </c>
      <c r="AB700" s="360" t="s">
        <v>506</v>
      </c>
      <c r="AC700" s="360">
        <f t="shared" si="101"/>
        <v>0</v>
      </c>
      <c r="AD700" s="360">
        <f t="shared" si="102"/>
        <v>0</v>
      </c>
      <c r="AE700" s="360">
        <f t="shared" si="103"/>
        <v>0</v>
      </c>
      <c r="AF700" s="361">
        <f t="shared" si="104"/>
        <v>0</v>
      </c>
      <c r="AG700" s="133"/>
      <c r="AH700" s="362"/>
      <c r="AI700" s="128"/>
      <c r="AJ700" s="363"/>
      <c r="AK700" s="364"/>
      <c r="AL700" s="358"/>
      <c r="AM700" s="359" t="str">
        <f t="shared" si="105"/>
        <v/>
      </c>
      <c r="AN700" s="360" t="s">
        <v>506</v>
      </c>
      <c r="AO700" s="360">
        <f t="shared" si="106"/>
        <v>0</v>
      </c>
      <c r="AP700" s="360">
        <f t="shared" si="107"/>
        <v>0</v>
      </c>
      <c r="AQ700" s="360">
        <f t="shared" si="108"/>
        <v>0</v>
      </c>
      <c r="AR700" s="361">
        <f t="shared" si="109"/>
        <v>0</v>
      </c>
    </row>
    <row r="701" spans="22:44" x14ac:dyDescent="0.25">
      <c r="V701" s="362"/>
      <c r="W701" s="128"/>
      <c r="X701" s="363"/>
      <c r="Y701" s="364"/>
      <c r="Z701" s="358"/>
      <c r="AA701" s="359" t="str">
        <f t="shared" si="100"/>
        <v/>
      </c>
      <c r="AB701" s="360" t="s">
        <v>506</v>
      </c>
      <c r="AC701" s="360">
        <f t="shared" si="101"/>
        <v>0</v>
      </c>
      <c r="AD701" s="360">
        <f t="shared" si="102"/>
        <v>0</v>
      </c>
      <c r="AE701" s="360">
        <f t="shared" si="103"/>
        <v>0</v>
      </c>
      <c r="AF701" s="361">
        <f t="shared" si="104"/>
        <v>0</v>
      </c>
      <c r="AG701" s="133"/>
      <c r="AH701" s="362"/>
      <c r="AI701" s="128"/>
      <c r="AJ701" s="363"/>
      <c r="AK701" s="364"/>
      <c r="AL701" s="358"/>
      <c r="AM701" s="359" t="str">
        <f t="shared" si="105"/>
        <v/>
      </c>
      <c r="AN701" s="360" t="s">
        <v>506</v>
      </c>
      <c r="AO701" s="360">
        <f t="shared" si="106"/>
        <v>0</v>
      </c>
      <c r="AP701" s="360">
        <f t="shared" si="107"/>
        <v>0</v>
      </c>
      <c r="AQ701" s="360">
        <f t="shared" si="108"/>
        <v>0</v>
      </c>
      <c r="AR701" s="361">
        <f t="shared" si="109"/>
        <v>0</v>
      </c>
    </row>
    <row r="702" spans="22:44" x14ac:dyDescent="0.25">
      <c r="V702" s="362"/>
      <c r="W702" s="128"/>
      <c r="X702" s="363"/>
      <c r="Y702" s="364"/>
      <c r="Z702" s="358"/>
      <c r="AA702" s="359" t="str">
        <f t="shared" si="100"/>
        <v/>
      </c>
      <c r="AB702" s="360" t="s">
        <v>506</v>
      </c>
      <c r="AC702" s="360">
        <f t="shared" si="101"/>
        <v>0</v>
      </c>
      <c r="AD702" s="360">
        <f t="shared" si="102"/>
        <v>0</v>
      </c>
      <c r="AE702" s="360">
        <f t="shared" si="103"/>
        <v>0</v>
      </c>
      <c r="AF702" s="361">
        <f t="shared" si="104"/>
        <v>0</v>
      </c>
      <c r="AG702" s="133"/>
      <c r="AH702" s="362"/>
      <c r="AI702" s="128"/>
      <c r="AJ702" s="363"/>
      <c r="AK702" s="364"/>
      <c r="AL702" s="358"/>
      <c r="AM702" s="359" t="str">
        <f t="shared" si="105"/>
        <v/>
      </c>
      <c r="AN702" s="360" t="s">
        <v>506</v>
      </c>
      <c r="AO702" s="360">
        <f t="shared" si="106"/>
        <v>0</v>
      </c>
      <c r="AP702" s="360">
        <f t="shared" si="107"/>
        <v>0</v>
      </c>
      <c r="AQ702" s="360">
        <f t="shared" si="108"/>
        <v>0</v>
      </c>
      <c r="AR702" s="361">
        <f t="shared" si="109"/>
        <v>0</v>
      </c>
    </row>
    <row r="703" spans="22:44" x14ac:dyDescent="0.25">
      <c r="V703" s="362"/>
      <c r="W703" s="128"/>
      <c r="X703" s="363"/>
      <c r="Y703" s="364"/>
      <c r="Z703" s="358"/>
      <c r="AA703" s="359" t="str">
        <f t="shared" si="100"/>
        <v/>
      </c>
      <c r="AB703" s="360" t="s">
        <v>506</v>
      </c>
      <c r="AC703" s="360">
        <f t="shared" si="101"/>
        <v>0</v>
      </c>
      <c r="AD703" s="360">
        <f t="shared" si="102"/>
        <v>0</v>
      </c>
      <c r="AE703" s="360">
        <f t="shared" si="103"/>
        <v>0</v>
      </c>
      <c r="AF703" s="361">
        <f t="shared" si="104"/>
        <v>0</v>
      </c>
      <c r="AG703" s="133"/>
      <c r="AH703" s="362"/>
      <c r="AI703" s="128"/>
      <c r="AJ703" s="363"/>
      <c r="AK703" s="364"/>
      <c r="AL703" s="358"/>
      <c r="AM703" s="359" t="str">
        <f t="shared" si="105"/>
        <v/>
      </c>
      <c r="AN703" s="360" t="s">
        <v>506</v>
      </c>
      <c r="AO703" s="360">
        <f t="shared" si="106"/>
        <v>0</v>
      </c>
      <c r="AP703" s="360">
        <f t="shared" si="107"/>
        <v>0</v>
      </c>
      <c r="AQ703" s="360">
        <f t="shared" si="108"/>
        <v>0</v>
      </c>
      <c r="AR703" s="361">
        <f t="shared" si="109"/>
        <v>0</v>
      </c>
    </row>
    <row r="704" spans="22:44" x14ac:dyDescent="0.25">
      <c r="V704" s="362"/>
      <c r="W704" s="128"/>
      <c r="X704" s="363"/>
      <c r="Y704" s="364"/>
      <c r="Z704" s="358"/>
      <c r="AA704" s="359" t="str">
        <f t="shared" si="100"/>
        <v/>
      </c>
      <c r="AB704" s="360" t="s">
        <v>506</v>
      </c>
      <c r="AC704" s="360">
        <f t="shared" si="101"/>
        <v>0</v>
      </c>
      <c r="AD704" s="360">
        <f t="shared" si="102"/>
        <v>0</v>
      </c>
      <c r="AE704" s="360">
        <f t="shared" si="103"/>
        <v>0</v>
      </c>
      <c r="AF704" s="361">
        <f t="shared" si="104"/>
        <v>0</v>
      </c>
      <c r="AG704" s="133"/>
      <c r="AH704" s="362"/>
      <c r="AI704" s="128"/>
      <c r="AJ704" s="363"/>
      <c r="AK704" s="364"/>
      <c r="AL704" s="358"/>
      <c r="AM704" s="359" t="str">
        <f t="shared" si="105"/>
        <v/>
      </c>
      <c r="AN704" s="360" t="s">
        <v>506</v>
      </c>
      <c r="AO704" s="360">
        <f t="shared" si="106"/>
        <v>0</v>
      </c>
      <c r="AP704" s="360">
        <f t="shared" si="107"/>
        <v>0</v>
      </c>
      <c r="AQ704" s="360">
        <f t="shared" si="108"/>
        <v>0</v>
      </c>
      <c r="AR704" s="361">
        <f t="shared" si="109"/>
        <v>0</v>
      </c>
    </row>
    <row r="705" spans="22:44" x14ac:dyDescent="0.25">
      <c r="V705" s="362"/>
      <c r="W705" s="128"/>
      <c r="X705" s="363"/>
      <c r="Y705" s="364"/>
      <c r="Z705" s="358"/>
      <c r="AA705" s="359" t="str">
        <f t="shared" si="100"/>
        <v/>
      </c>
      <c r="AB705" s="360" t="s">
        <v>506</v>
      </c>
      <c r="AC705" s="360">
        <f t="shared" si="101"/>
        <v>0</v>
      </c>
      <c r="AD705" s="360">
        <f t="shared" si="102"/>
        <v>0</v>
      </c>
      <c r="AE705" s="360">
        <f t="shared" si="103"/>
        <v>0</v>
      </c>
      <c r="AF705" s="361">
        <f t="shared" si="104"/>
        <v>0</v>
      </c>
      <c r="AG705" s="133"/>
      <c r="AH705" s="362"/>
      <c r="AI705" s="128"/>
      <c r="AJ705" s="363"/>
      <c r="AK705" s="364"/>
      <c r="AL705" s="358"/>
      <c r="AM705" s="359" t="str">
        <f t="shared" si="105"/>
        <v/>
      </c>
      <c r="AN705" s="360" t="s">
        <v>506</v>
      </c>
      <c r="AO705" s="360">
        <f t="shared" si="106"/>
        <v>0</v>
      </c>
      <c r="AP705" s="360">
        <f t="shared" si="107"/>
        <v>0</v>
      </c>
      <c r="AQ705" s="360">
        <f t="shared" si="108"/>
        <v>0</v>
      </c>
      <c r="AR705" s="361">
        <f t="shared" si="109"/>
        <v>0</v>
      </c>
    </row>
    <row r="706" spans="22:44" x14ac:dyDescent="0.25">
      <c r="V706" s="362"/>
      <c r="W706" s="128"/>
      <c r="X706" s="363"/>
      <c r="Y706" s="364"/>
      <c r="Z706" s="358"/>
      <c r="AA706" s="359" t="str">
        <f t="shared" si="100"/>
        <v/>
      </c>
      <c r="AB706" s="360" t="s">
        <v>506</v>
      </c>
      <c r="AC706" s="360">
        <f t="shared" si="101"/>
        <v>0</v>
      </c>
      <c r="AD706" s="360">
        <f t="shared" si="102"/>
        <v>0</v>
      </c>
      <c r="AE706" s="360">
        <f t="shared" si="103"/>
        <v>0</v>
      </c>
      <c r="AF706" s="361">
        <f t="shared" si="104"/>
        <v>0</v>
      </c>
      <c r="AG706" s="133"/>
      <c r="AH706" s="362"/>
      <c r="AI706" s="128"/>
      <c r="AJ706" s="363"/>
      <c r="AK706" s="364"/>
      <c r="AL706" s="358"/>
      <c r="AM706" s="359" t="str">
        <f t="shared" si="105"/>
        <v/>
      </c>
      <c r="AN706" s="360" t="s">
        <v>506</v>
      </c>
      <c r="AO706" s="360">
        <f t="shared" si="106"/>
        <v>0</v>
      </c>
      <c r="AP706" s="360">
        <f t="shared" si="107"/>
        <v>0</v>
      </c>
      <c r="AQ706" s="360">
        <f t="shared" si="108"/>
        <v>0</v>
      </c>
      <c r="AR706" s="361">
        <f t="shared" si="109"/>
        <v>0</v>
      </c>
    </row>
    <row r="707" spans="22:44" x14ac:dyDescent="0.25">
      <c r="V707" s="362"/>
      <c r="W707" s="128"/>
      <c r="X707" s="363"/>
      <c r="Y707" s="364"/>
      <c r="Z707" s="358"/>
      <c r="AA707" s="359" t="str">
        <f t="shared" si="100"/>
        <v/>
      </c>
      <c r="AB707" s="360" t="s">
        <v>506</v>
      </c>
      <c r="AC707" s="360">
        <f t="shared" si="101"/>
        <v>0</v>
      </c>
      <c r="AD707" s="360">
        <f t="shared" si="102"/>
        <v>0</v>
      </c>
      <c r="AE707" s="360">
        <f t="shared" si="103"/>
        <v>0</v>
      </c>
      <c r="AF707" s="361">
        <f t="shared" si="104"/>
        <v>0</v>
      </c>
      <c r="AG707" s="133"/>
      <c r="AH707" s="362"/>
      <c r="AI707" s="128"/>
      <c r="AJ707" s="363"/>
      <c r="AK707" s="364"/>
      <c r="AL707" s="358"/>
      <c r="AM707" s="359" t="str">
        <f t="shared" si="105"/>
        <v/>
      </c>
      <c r="AN707" s="360" t="s">
        <v>506</v>
      </c>
      <c r="AO707" s="360">
        <f t="shared" si="106"/>
        <v>0</v>
      </c>
      <c r="AP707" s="360">
        <f t="shared" si="107"/>
        <v>0</v>
      </c>
      <c r="AQ707" s="360">
        <f t="shared" si="108"/>
        <v>0</v>
      </c>
      <c r="AR707" s="361">
        <f t="shared" si="109"/>
        <v>0</v>
      </c>
    </row>
    <row r="708" spans="22:44" x14ac:dyDescent="0.25">
      <c r="V708" s="362"/>
      <c r="W708" s="128"/>
      <c r="X708" s="363"/>
      <c r="Y708" s="364"/>
      <c r="Z708" s="358"/>
      <c r="AA708" s="359" t="str">
        <f t="shared" si="100"/>
        <v/>
      </c>
      <c r="AB708" s="360" t="s">
        <v>506</v>
      </c>
      <c r="AC708" s="360">
        <f t="shared" si="101"/>
        <v>0</v>
      </c>
      <c r="AD708" s="360">
        <f t="shared" si="102"/>
        <v>0</v>
      </c>
      <c r="AE708" s="360">
        <f t="shared" si="103"/>
        <v>0</v>
      </c>
      <c r="AF708" s="361">
        <f t="shared" si="104"/>
        <v>0</v>
      </c>
      <c r="AG708" s="133"/>
      <c r="AH708" s="362"/>
      <c r="AI708" s="128"/>
      <c r="AJ708" s="363"/>
      <c r="AK708" s="364"/>
      <c r="AL708" s="358"/>
      <c r="AM708" s="359" t="str">
        <f t="shared" si="105"/>
        <v/>
      </c>
      <c r="AN708" s="360" t="s">
        <v>506</v>
      </c>
      <c r="AO708" s="360">
        <f t="shared" si="106"/>
        <v>0</v>
      </c>
      <c r="AP708" s="360">
        <f t="shared" si="107"/>
        <v>0</v>
      </c>
      <c r="AQ708" s="360">
        <f t="shared" si="108"/>
        <v>0</v>
      </c>
      <c r="AR708" s="361">
        <f t="shared" si="109"/>
        <v>0</v>
      </c>
    </row>
    <row r="709" spans="22:44" x14ac:dyDescent="0.25">
      <c r="V709" s="362"/>
      <c r="W709" s="128"/>
      <c r="X709" s="363"/>
      <c r="Y709" s="364"/>
      <c r="Z709" s="358"/>
      <c r="AA709" s="359" t="str">
        <f t="shared" si="100"/>
        <v/>
      </c>
      <c r="AB709" s="360" t="s">
        <v>506</v>
      </c>
      <c r="AC709" s="360">
        <f t="shared" si="101"/>
        <v>0</v>
      </c>
      <c r="AD709" s="360">
        <f t="shared" si="102"/>
        <v>0</v>
      </c>
      <c r="AE709" s="360">
        <f t="shared" si="103"/>
        <v>0</v>
      </c>
      <c r="AF709" s="361">
        <f t="shared" si="104"/>
        <v>0</v>
      </c>
      <c r="AG709" s="133"/>
      <c r="AH709" s="362"/>
      <c r="AI709" s="128"/>
      <c r="AJ709" s="363"/>
      <c r="AK709" s="364"/>
      <c r="AL709" s="358"/>
      <c r="AM709" s="359" t="str">
        <f t="shared" si="105"/>
        <v/>
      </c>
      <c r="AN709" s="360" t="s">
        <v>506</v>
      </c>
      <c r="AO709" s="360">
        <f t="shared" si="106"/>
        <v>0</v>
      </c>
      <c r="AP709" s="360">
        <f t="shared" si="107"/>
        <v>0</v>
      </c>
      <c r="AQ709" s="360">
        <f t="shared" si="108"/>
        <v>0</v>
      </c>
      <c r="AR709" s="361">
        <f t="shared" si="109"/>
        <v>0</v>
      </c>
    </row>
    <row r="710" spans="22:44" x14ac:dyDescent="0.25">
      <c r="V710" s="362"/>
      <c r="W710" s="128"/>
      <c r="X710" s="363"/>
      <c r="Y710" s="364"/>
      <c r="Z710" s="358"/>
      <c r="AA710" s="359" t="str">
        <f t="shared" si="100"/>
        <v/>
      </c>
      <c r="AB710" s="360" t="s">
        <v>506</v>
      </c>
      <c r="AC710" s="360">
        <f t="shared" si="101"/>
        <v>0</v>
      </c>
      <c r="AD710" s="360">
        <f t="shared" si="102"/>
        <v>0</v>
      </c>
      <c r="AE710" s="360">
        <f t="shared" si="103"/>
        <v>0</v>
      </c>
      <c r="AF710" s="361">
        <f t="shared" si="104"/>
        <v>0</v>
      </c>
      <c r="AG710" s="133"/>
      <c r="AH710" s="362"/>
      <c r="AI710" s="128"/>
      <c r="AJ710" s="363"/>
      <c r="AK710" s="364"/>
      <c r="AL710" s="358"/>
      <c r="AM710" s="359" t="str">
        <f t="shared" si="105"/>
        <v/>
      </c>
      <c r="AN710" s="360" t="s">
        <v>506</v>
      </c>
      <c r="AO710" s="360">
        <f t="shared" si="106"/>
        <v>0</v>
      </c>
      <c r="AP710" s="360">
        <f t="shared" si="107"/>
        <v>0</v>
      </c>
      <c r="AQ710" s="360">
        <f t="shared" si="108"/>
        <v>0</v>
      </c>
      <c r="AR710" s="361">
        <f t="shared" si="109"/>
        <v>0</v>
      </c>
    </row>
    <row r="711" spans="22:44" x14ac:dyDescent="0.25">
      <c r="V711" s="362"/>
      <c r="W711" s="128"/>
      <c r="X711" s="363"/>
      <c r="Y711" s="364"/>
      <c r="Z711" s="358"/>
      <c r="AA711" s="359" t="str">
        <f t="shared" si="100"/>
        <v/>
      </c>
      <c r="AB711" s="360" t="s">
        <v>506</v>
      </c>
      <c r="AC711" s="360">
        <f t="shared" si="101"/>
        <v>0</v>
      </c>
      <c r="AD711" s="360">
        <f t="shared" si="102"/>
        <v>0</v>
      </c>
      <c r="AE711" s="360">
        <f t="shared" si="103"/>
        <v>0</v>
      </c>
      <c r="AF711" s="361">
        <f t="shared" si="104"/>
        <v>0</v>
      </c>
      <c r="AG711" s="133"/>
      <c r="AH711" s="362"/>
      <c r="AI711" s="128"/>
      <c r="AJ711" s="363"/>
      <c r="AK711" s="364"/>
      <c r="AL711" s="358"/>
      <c r="AM711" s="359" t="str">
        <f t="shared" si="105"/>
        <v/>
      </c>
      <c r="AN711" s="360" t="s">
        <v>506</v>
      </c>
      <c r="AO711" s="360">
        <f t="shared" si="106"/>
        <v>0</v>
      </c>
      <c r="AP711" s="360">
        <f t="shared" si="107"/>
        <v>0</v>
      </c>
      <c r="AQ711" s="360">
        <f t="shared" si="108"/>
        <v>0</v>
      </c>
      <c r="AR711" s="361">
        <f t="shared" si="109"/>
        <v>0</v>
      </c>
    </row>
    <row r="712" spans="22:44" x14ac:dyDescent="0.25">
      <c r="V712" s="362"/>
      <c r="W712" s="128"/>
      <c r="X712" s="363"/>
      <c r="Y712" s="364"/>
      <c r="Z712" s="358"/>
      <c r="AA712" s="359" t="str">
        <f t="shared" si="100"/>
        <v/>
      </c>
      <c r="AB712" s="360" t="s">
        <v>506</v>
      </c>
      <c r="AC712" s="360">
        <f t="shared" si="101"/>
        <v>0</v>
      </c>
      <c r="AD712" s="360">
        <f t="shared" si="102"/>
        <v>0</v>
      </c>
      <c r="AE712" s="360">
        <f t="shared" si="103"/>
        <v>0</v>
      </c>
      <c r="AF712" s="361">
        <f t="shared" si="104"/>
        <v>0</v>
      </c>
      <c r="AG712" s="133"/>
      <c r="AH712" s="362"/>
      <c r="AI712" s="128"/>
      <c r="AJ712" s="363"/>
      <c r="AK712" s="364"/>
      <c r="AL712" s="358"/>
      <c r="AM712" s="359" t="str">
        <f t="shared" si="105"/>
        <v/>
      </c>
      <c r="AN712" s="360" t="s">
        <v>506</v>
      </c>
      <c r="AO712" s="360">
        <f t="shared" si="106"/>
        <v>0</v>
      </c>
      <c r="AP712" s="360">
        <f t="shared" si="107"/>
        <v>0</v>
      </c>
      <c r="AQ712" s="360">
        <f t="shared" si="108"/>
        <v>0</v>
      </c>
      <c r="AR712" s="361">
        <f t="shared" si="109"/>
        <v>0</v>
      </c>
    </row>
    <row r="713" spans="22:44" x14ac:dyDescent="0.25">
      <c r="V713" s="362"/>
      <c r="W713" s="128"/>
      <c r="X713" s="363"/>
      <c r="Y713" s="364"/>
      <c r="Z713" s="358"/>
      <c r="AA713" s="359" t="str">
        <f t="shared" ref="AA713:AA776" si="110">IFERROR(INDEX($AU$8:$AU$23,MATCH(V713,$AT$8:$AT$23,0)),"")</f>
        <v/>
      </c>
      <c r="AB713" s="360" t="s">
        <v>506</v>
      </c>
      <c r="AC713" s="360">
        <f t="shared" ref="AC713:AC776" si="111">IFERROR(IF(AB713&gt;=AA713,0,IF(AA713&gt;AB713,SLN(Y713,Z713,AA713),0)),"")</f>
        <v>0</v>
      </c>
      <c r="AD713" s="360">
        <f t="shared" ref="AD713:AD776" si="112">AE713-AC713</f>
        <v>0</v>
      </c>
      <c r="AE713" s="360">
        <f t="shared" ref="AE713:AE776" si="113">IFERROR(IF(OR(AA713=0,AA713=""),
     0,
     IF(AB713&gt;=AA713,
          +Y713,
          (+AC713*AB713))),
"")</f>
        <v>0</v>
      </c>
      <c r="AF713" s="361">
        <f t="shared" ref="AF713:AF776" si="114">IFERROR(IF(AE713&gt;Y713,0,(+Y713-AE713))-Z713,"")</f>
        <v>0</v>
      </c>
      <c r="AG713" s="133"/>
      <c r="AH713" s="362"/>
      <c r="AI713" s="128"/>
      <c r="AJ713" s="363"/>
      <c r="AK713" s="364"/>
      <c r="AL713" s="358"/>
      <c r="AM713" s="359" t="str">
        <f t="shared" ref="AM713:AM776" si="115">IFERROR(INDEX($AU$8:$AU$23,MATCH(AH713,$AT$8:$AT$23,0)),"")</f>
        <v/>
      </c>
      <c r="AN713" s="360" t="s">
        <v>506</v>
      </c>
      <c r="AO713" s="360">
        <f t="shared" ref="AO713:AO776" si="116">IFERROR(IF(AN713&gt;=AM713,0,IF(AM713&gt;AN713,SLN(AK713,AL713,AM713),0)),"")</f>
        <v>0</v>
      </c>
      <c r="AP713" s="360">
        <f t="shared" ref="AP713:AP776" si="117">AQ713-AO713</f>
        <v>0</v>
      </c>
      <c r="AQ713" s="360">
        <f t="shared" ref="AQ713:AQ776" si="118">IFERROR(IF(OR(AM713=0,AM713=""),
     0,
     IF(AN713&gt;=AM713,
          +AK713,
          (+AO713*AN713))),
"")</f>
        <v>0</v>
      </c>
      <c r="AR713" s="361">
        <f t="shared" ref="AR713:AR776" si="119">IFERROR(IF(AQ713&gt;AK713,0,(+AK713-AQ713))-AL713,"")</f>
        <v>0</v>
      </c>
    </row>
    <row r="714" spans="22:44" x14ac:dyDescent="0.25">
      <c r="V714" s="362"/>
      <c r="W714" s="128"/>
      <c r="X714" s="363"/>
      <c r="Y714" s="364"/>
      <c r="Z714" s="358"/>
      <c r="AA714" s="359" t="str">
        <f t="shared" si="110"/>
        <v/>
      </c>
      <c r="AB714" s="360" t="s">
        <v>506</v>
      </c>
      <c r="AC714" s="360">
        <f t="shared" si="111"/>
        <v>0</v>
      </c>
      <c r="AD714" s="360">
        <f t="shared" si="112"/>
        <v>0</v>
      </c>
      <c r="AE714" s="360">
        <f t="shared" si="113"/>
        <v>0</v>
      </c>
      <c r="AF714" s="361">
        <f t="shared" si="114"/>
        <v>0</v>
      </c>
      <c r="AG714" s="133"/>
      <c r="AH714" s="362"/>
      <c r="AI714" s="128"/>
      <c r="AJ714" s="363"/>
      <c r="AK714" s="364"/>
      <c r="AL714" s="358"/>
      <c r="AM714" s="359" t="str">
        <f t="shared" si="115"/>
        <v/>
      </c>
      <c r="AN714" s="360" t="s">
        <v>506</v>
      </c>
      <c r="AO714" s="360">
        <f t="shared" si="116"/>
        <v>0</v>
      </c>
      <c r="AP714" s="360">
        <f t="shared" si="117"/>
        <v>0</v>
      </c>
      <c r="AQ714" s="360">
        <f t="shared" si="118"/>
        <v>0</v>
      </c>
      <c r="AR714" s="361">
        <f t="shared" si="119"/>
        <v>0</v>
      </c>
    </row>
    <row r="715" spans="22:44" x14ac:dyDescent="0.25">
      <c r="V715" s="362"/>
      <c r="W715" s="128"/>
      <c r="X715" s="363"/>
      <c r="Y715" s="364"/>
      <c r="Z715" s="358"/>
      <c r="AA715" s="359" t="str">
        <f t="shared" si="110"/>
        <v/>
      </c>
      <c r="AB715" s="360" t="s">
        <v>506</v>
      </c>
      <c r="AC715" s="360">
        <f t="shared" si="111"/>
        <v>0</v>
      </c>
      <c r="AD715" s="360">
        <f t="shared" si="112"/>
        <v>0</v>
      </c>
      <c r="AE715" s="360">
        <f t="shared" si="113"/>
        <v>0</v>
      </c>
      <c r="AF715" s="361">
        <f t="shared" si="114"/>
        <v>0</v>
      </c>
      <c r="AG715" s="133"/>
      <c r="AH715" s="362"/>
      <c r="AI715" s="128"/>
      <c r="AJ715" s="363"/>
      <c r="AK715" s="364"/>
      <c r="AL715" s="358"/>
      <c r="AM715" s="359" t="str">
        <f t="shared" si="115"/>
        <v/>
      </c>
      <c r="AN715" s="360" t="s">
        <v>506</v>
      </c>
      <c r="AO715" s="360">
        <f t="shared" si="116"/>
        <v>0</v>
      </c>
      <c r="AP715" s="360">
        <f t="shared" si="117"/>
        <v>0</v>
      </c>
      <c r="AQ715" s="360">
        <f t="shared" si="118"/>
        <v>0</v>
      </c>
      <c r="AR715" s="361">
        <f t="shared" si="119"/>
        <v>0</v>
      </c>
    </row>
    <row r="716" spans="22:44" x14ac:dyDescent="0.25">
      <c r="V716" s="362"/>
      <c r="W716" s="128"/>
      <c r="X716" s="363"/>
      <c r="Y716" s="364"/>
      <c r="Z716" s="358"/>
      <c r="AA716" s="359" t="str">
        <f t="shared" si="110"/>
        <v/>
      </c>
      <c r="AB716" s="360" t="s">
        <v>506</v>
      </c>
      <c r="AC716" s="360">
        <f t="shared" si="111"/>
        <v>0</v>
      </c>
      <c r="AD716" s="360">
        <f t="shared" si="112"/>
        <v>0</v>
      </c>
      <c r="AE716" s="360">
        <f t="shared" si="113"/>
        <v>0</v>
      </c>
      <c r="AF716" s="361">
        <f t="shared" si="114"/>
        <v>0</v>
      </c>
      <c r="AG716" s="133"/>
      <c r="AH716" s="362"/>
      <c r="AI716" s="128"/>
      <c r="AJ716" s="363"/>
      <c r="AK716" s="364"/>
      <c r="AL716" s="358"/>
      <c r="AM716" s="359" t="str">
        <f t="shared" si="115"/>
        <v/>
      </c>
      <c r="AN716" s="360" t="s">
        <v>506</v>
      </c>
      <c r="AO716" s="360">
        <f t="shared" si="116"/>
        <v>0</v>
      </c>
      <c r="AP716" s="360">
        <f t="shared" si="117"/>
        <v>0</v>
      </c>
      <c r="AQ716" s="360">
        <f t="shared" si="118"/>
        <v>0</v>
      </c>
      <c r="AR716" s="361">
        <f t="shared" si="119"/>
        <v>0</v>
      </c>
    </row>
    <row r="717" spans="22:44" x14ac:dyDescent="0.25">
      <c r="V717" s="362"/>
      <c r="W717" s="128"/>
      <c r="X717" s="363"/>
      <c r="Y717" s="364"/>
      <c r="Z717" s="358"/>
      <c r="AA717" s="359" t="str">
        <f t="shared" si="110"/>
        <v/>
      </c>
      <c r="AB717" s="360" t="s">
        <v>506</v>
      </c>
      <c r="AC717" s="360">
        <f t="shared" si="111"/>
        <v>0</v>
      </c>
      <c r="AD717" s="360">
        <f t="shared" si="112"/>
        <v>0</v>
      </c>
      <c r="AE717" s="360">
        <f t="shared" si="113"/>
        <v>0</v>
      </c>
      <c r="AF717" s="361">
        <f t="shared" si="114"/>
        <v>0</v>
      </c>
      <c r="AG717" s="133"/>
      <c r="AH717" s="362"/>
      <c r="AI717" s="128"/>
      <c r="AJ717" s="363"/>
      <c r="AK717" s="364"/>
      <c r="AL717" s="358"/>
      <c r="AM717" s="359" t="str">
        <f t="shared" si="115"/>
        <v/>
      </c>
      <c r="AN717" s="360" t="s">
        <v>506</v>
      </c>
      <c r="AO717" s="360">
        <f t="shared" si="116"/>
        <v>0</v>
      </c>
      <c r="AP717" s="360">
        <f t="shared" si="117"/>
        <v>0</v>
      </c>
      <c r="AQ717" s="360">
        <f t="shared" si="118"/>
        <v>0</v>
      </c>
      <c r="AR717" s="361">
        <f t="shared" si="119"/>
        <v>0</v>
      </c>
    </row>
    <row r="718" spans="22:44" x14ac:dyDescent="0.25">
      <c r="V718" s="362"/>
      <c r="W718" s="128"/>
      <c r="X718" s="363"/>
      <c r="Y718" s="364"/>
      <c r="Z718" s="358"/>
      <c r="AA718" s="359" t="str">
        <f t="shared" si="110"/>
        <v/>
      </c>
      <c r="AB718" s="360" t="s">
        <v>506</v>
      </c>
      <c r="AC718" s="360">
        <f t="shared" si="111"/>
        <v>0</v>
      </c>
      <c r="AD718" s="360">
        <f t="shared" si="112"/>
        <v>0</v>
      </c>
      <c r="AE718" s="360">
        <f t="shared" si="113"/>
        <v>0</v>
      </c>
      <c r="AF718" s="361">
        <f t="shared" si="114"/>
        <v>0</v>
      </c>
      <c r="AG718" s="133"/>
      <c r="AH718" s="362"/>
      <c r="AI718" s="128"/>
      <c r="AJ718" s="363"/>
      <c r="AK718" s="364"/>
      <c r="AL718" s="358"/>
      <c r="AM718" s="359" t="str">
        <f t="shared" si="115"/>
        <v/>
      </c>
      <c r="AN718" s="360" t="s">
        <v>506</v>
      </c>
      <c r="AO718" s="360">
        <f t="shared" si="116"/>
        <v>0</v>
      </c>
      <c r="AP718" s="360">
        <f t="shared" si="117"/>
        <v>0</v>
      </c>
      <c r="AQ718" s="360">
        <f t="shared" si="118"/>
        <v>0</v>
      </c>
      <c r="AR718" s="361">
        <f t="shared" si="119"/>
        <v>0</v>
      </c>
    </row>
    <row r="719" spans="22:44" x14ac:dyDescent="0.25">
      <c r="V719" s="362"/>
      <c r="W719" s="128"/>
      <c r="X719" s="363"/>
      <c r="Y719" s="364"/>
      <c r="Z719" s="358"/>
      <c r="AA719" s="359" t="str">
        <f t="shared" si="110"/>
        <v/>
      </c>
      <c r="AB719" s="360" t="s">
        <v>506</v>
      </c>
      <c r="AC719" s="360">
        <f t="shared" si="111"/>
        <v>0</v>
      </c>
      <c r="AD719" s="360">
        <f t="shared" si="112"/>
        <v>0</v>
      </c>
      <c r="AE719" s="360">
        <f t="shared" si="113"/>
        <v>0</v>
      </c>
      <c r="AF719" s="361">
        <f t="shared" si="114"/>
        <v>0</v>
      </c>
      <c r="AG719" s="133"/>
      <c r="AH719" s="362"/>
      <c r="AI719" s="128"/>
      <c r="AJ719" s="363"/>
      <c r="AK719" s="364"/>
      <c r="AL719" s="358"/>
      <c r="AM719" s="359" t="str">
        <f t="shared" si="115"/>
        <v/>
      </c>
      <c r="AN719" s="360" t="s">
        <v>506</v>
      </c>
      <c r="AO719" s="360">
        <f t="shared" si="116"/>
        <v>0</v>
      </c>
      <c r="AP719" s="360">
        <f t="shared" si="117"/>
        <v>0</v>
      </c>
      <c r="AQ719" s="360">
        <f t="shared" si="118"/>
        <v>0</v>
      </c>
      <c r="AR719" s="361">
        <f t="shared" si="119"/>
        <v>0</v>
      </c>
    </row>
    <row r="720" spans="22:44" x14ac:dyDescent="0.25">
      <c r="V720" s="362"/>
      <c r="W720" s="128"/>
      <c r="X720" s="363"/>
      <c r="Y720" s="364"/>
      <c r="Z720" s="358"/>
      <c r="AA720" s="359" t="str">
        <f t="shared" si="110"/>
        <v/>
      </c>
      <c r="AB720" s="360" t="s">
        <v>506</v>
      </c>
      <c r="AC720" s="360">
        <f t="shared" si="111"/>
        <v>0</v>
      </c>
      <c r="AD720" s="360">
        <f t="shared" si="112"/>
        <v>0</v>
      </c>
      <c r="AE720" s="360">
        <f t="shared" si="113"/>
        <v>0</v>
      </c>
      <c r="AF720" s="361">
        <f t="shared" si="114"/>
        <v>0</v>
      </c>
      <c r="AG720" s="133"/>
      <c r="AH720" s="362"/>
      <c r="AI720" s="128"/>
      <c r="AJ720" s="363"/>
      <c r="AK720" s="364"/>
      <c r="AL720" s="358"/>
      <c r="AM720" s="359" t="str">
        <f t="shared" si="115"/>
        <v/>
      </c>
      <c r="AN720" s="360" t="s">
        <v>506</v>
      </c>
      <c r="AO720" s="360">
        <f t="shared" si="116"/>
        <v>0</v>
      </c>
      <c r="AP720" s="360">
        <f t="shared" si="117"/>
        <v>0</v>
      </c>
      <c r="AQ720" s="360">
        <f t="shared" si="118"/>
        <v>0</v>
      </c>
      <c r="AR720" s="361">
        <f t="shared" si="119"/>
        <v>0</v>
      </c>
    </row>
    <row r="721" spans="22:44" x14ac:dyDescent="0.25">
      <c r="V721" s="362"/>
      <c r="W721" s="128"/>
      <c r="X721" s="363"/>
      <c r="Y721" s="364"/>
      <c r="Z721" s="358"/>
      <c r="AA721" s="359" t="str">
        <f t="shared" si="110"/>
        <v/>
      </c>
      <c r="AB721" s="360" t="s">
        <v>506</v>
      </c>
      <c r="AC721" s="360">
        <f t="shared" si="111"/>
        <v>0</v>
      </c>
      <c r="AD721" s="360">
        <f t="shared" si="112"/>
        <v>0</v>
      </c>
      <c r="AE721" s="360">
        <f t="shared" si="113"/>
        <v>0</v>
      </c>
      <c r="AF721" s="361">
        <f t="shared" si="114"/>
        <v>0</v>
      </c>
      <c r="AG721" s="133"/>
      <c r="AH721" s="362"/>
      <c r="AI721" s="128"/>
      <c r="AJ721" s="363"/>
      <c r="AK721" s="364"/>
      <c r="AL721" s="358"/>
      <c r="AM721" s="359" t="str">
        <f t="shared" si="115"/>
        <v/>
      </c>
      <c r="AN721" s="360" t="s">
        <v>506</v>
      </c>
      <c r="AO721" s="360">
        <f t="shared" si="116"/>
        <v>0</v>
      </c>
      <c r="AP721" s="360">
        <f t="shared" si="117"/>
        <v>0</v>
      </c>
      <c r="AQ721" s="360">
        <f t="shared" si="118"/>
        <v>0</v>
      </c>
      <c r="AR721" s="361">
        <f t="shared" si="119"/>
        <v>0</v>
      </c>
    </row>
    <row r="722" spans="22:44" x14ac:dyDescent="0.25">
      <c r="V722" s="362"/>
      <c r="W722" s="128"/>
      <c r="X722" s="363"/>
      <c r="Y722" s="364"/>
      <c r="Z722" s="358"/>
      <c r="AA722" s="359" t="str">
        <f t="shared" si="110"/>
        <v/>
      </c>
      <c r="AB722" s="360" t="s">
        <v>506</v>
      </c>
      <c r="AC722" s="360">
        <f t="shared" si="111"/>
        <v>0</v>
      </c>
      <c r="AD722" s="360">
        <f t="shared" si="112"/>
        <v>0</v>
      </c>
      <c r="AE722" s="360">
        <f t="shared" si="113"/>
        <v>0</v>
      </c>
      <c r="AF722" s="361">
        <f t="shared" si="114"/>
        <v>0</v>
      </c>
      <c r="AG722" s="133"/>
      <c r="AH722" s="362"/>
      <c r="AI722" s="128"/>
      <c r="AJ722" s="363"/>
      <c r="AK722" s="364"/>
      <c r="AL722" s="358"/>
      <c r="AM722" s="359" t="str">
        <f t="shared" si="115"/>
        <v/>
      </c>
      <c r="AN722" s="360" t="s">
        <v>506</v>
      </c>
      <c r="AO722" s="360">
        <f t="shared" si="116"/>
        <v>0</v>
      </c>
      <c r="AP722" s="360">
        <f t="shared" si="117"/>
        <v>0</v>
      </c>
      <c r="AQ722" s="360">
        <f t="shared" si="118"/>
        <v>0</v>
      </c>
      <c r="AR722" s="361">
        <f t="shared" si="119"/>
        <v>0</v>
      </c>
    </row>
    <row r="723" spans="22:44" x14ac:dyDescent="0.25">
      <c r="V723" s="362"/>
      <c r="W723" s="128"/>
      <c r="X723" s="363"/>
      <c r="Y723" s="364"/>
      <c r="Z723" s="358"/>
      <c r="AA723" s="359" t="str">
        <f t="shared" si="110"/>
        <v/>
      </c>
      <c r="AB723" s="360" t="s">
        <v>506</v>
      </c>
      <c r="AC723" s="360">
        <f t="shared" si="111"/>
        <v>0</v>
      </c>
      <c r="AD723" s="360">
        <f t="shared" si="112"/>
        <v>0</v>
      </c>
      <c r="AE723" s="360">
        <f t="shared" si="113"/>
        <v>0</v>
      </c>
      <c r="AF723" s="361">
        <f t="shared" si="114"/>
        <v>0</v>
      </c>
      <c r="AG723" s="133"/>
      <c r="AH723" s="362"/>
      <c r="AI723" s="128"/>
      <c r="AJ723" s="363"/>
      <c r="AK723" s="364"/>
      <c r="AL723" s="358"/>
      <c r="AM723" s="359" t="str">
        <f t="shared" si="115"/>
        <v/>
      </c>
      <c r="AN723" s="360" t="s">
        <v>506</v>
      </c>
      <c r="AO723" s="360">
        <f t="shared" si="116"/>
        <v>0</v>
      </c>
      <c r="AP723" s="360">
        <f t="shared" si="117"/>
        <v>0</v>
      </c>
      <c r="AQ723" s="360">
        <f t="shared" si="118"/>
        <v>0</v>
      </c>
      <c r="AR723" s="361">
        <f t="shared" si="119"/>
        <v>0</v>
      </c>
    </row>
    <row r="724" spans="22:44" x14ac:dyDescent="0.25">
      <c r="V724" s="362"/>
      <c r="W724" s="128"/>
      <c r="X724" s="363"/>
      <c r="Y724" s="364"/>
      <c r="Z724" s="358"/>
      <c r="AA724" s="359" t="str">
        <f t="shared" si="110"/>
        <v/>
      </c>
      <c r="AB724" s="360" t="s">
        <v>506</v>
      </c>
      <c r="AC724" s="360">
        <f t="shared" si="111"/>
        <v>0</v>
      </c>
      <c r="AD724" s="360">
        <f t="shared" si="112"/>
        <v>0</v>
      </c>
      <c r="AE724" s="360">
        <f t="shared" si="113"/>
        <v>0</v>
      </c>
      <c r="AF724" s="361">
        <f t="shared" si="114"/>
        <v>0</v>
      </c>
      <c r="AG724" s="133"/>
      <c r="AH724" s="362"/>
      <c r="AI724" s="128"/>
      <c r="AJ724" s="363"/>
      <c r="AK724" s="364"/>
      <c r="AL724" s="358"/>
      <c r="AM724" s="359" t="str">
        <f t="shared" si="115"/>
        <v/>
      </c>
      <c r="AN724" s="360" t="s">
        <v>506</v>
      </c>
      <c r="AO724" s="360">
        <f t="shared" si="116"/>
        <v>0</v>
      </c>
      <c r="AP724" s="360">
        <f t="shared" si="117"/>
        <v>0</v>
      </c>
      <c r="AQ724" s="360">
        <f t="shared" si="118"/>
        <v>0</v>
      </c>
      <c r="AR724" s="361">
        <f t="shared" si="119"/>
        <v>0</v>
      </c>
    </row>
    <row r="725" spans="22:44" x14ac:dyDescent="0.25">
      <c r="V725" s="362"/>
      <c r="W725" s="128"/>
      <c r="X725" s="363"/>
      <c r="Y725" s="364"/>
      <c r="Z725" s="358"/>
      <c r="AA725" s="359" t="str">
        <f t="shared" si="110"/>
        <v/>
      </c>
      <c r="AB725" s="360" t="s">
        <v>506</v>
      </c>
      <c r="AC725" s="360">
        <f t="shared" si="111"/>
        <v>0</v>
      </c>
      <c r="AD725" s="360">
        <f t="shared" si="112"/>
        <v>0</v>
      </c>
      <c r="AE725" s="360">
        <f t="shared" si="113"/>
        <v>0</v>
      </c>
      <c r="AF725" s="361">
        <f t="shared" si="114"/>
        <v>0</v>
      </c>
      <c r="AG725" s="133"/>
      <c r="AH725" s="362"/>
      <c r="AI725" s="128"/>
      <c r="AJ725" s="363"/>
      <c r="AK725" s="364"/>
      <c r="AL725" s="358"/>
      <c r="AM725" s="359" t="str">
        <f t="shared" si="115"/>
        <v/>
      </c>
      <c r="AN725" s="360" t="s">
        <v>506</v>
      </c>
      <c r="AO725" s="360">
        <f t="shared" si="116"/>
        <v>0</v>
      </c>
      <c r="AP725" s="360">
        <f t="shared" si="117"/>
        <v>0</v>
      </c>
      <c r="AQ725" s="360">
        <f t="shared" si="118"/>
        <v>0</v>
      </c>
      <c r="AR725" s="361">
        <f t="shared" si="119"/>
        <v>0</v>
      </c>
    </row>
    <row r="726" spans="22:44" x14ac:dyDescent="0.25">
      <c r="V726" s="362"/>
      <c r="W726" s="128"/>
      <c r="X726" s="363"/>
      <c r="Y726" s="364"/>
      <c r="Z726" s="358"/>
      <c r="AA726" s="359" t="str">
        <f t="shared" si="110"/>
        <v/>
      </c>
      <c r="AB726" s="360" t="s">
        <v>506</v>
      </c>
      <c r="AC726" s="360">
        <f t="shared" si="111"/>
        <v>0</v>
      </c>
      <c r="AD726" s="360">
        <f t="shared" si="112"/>
        <v>0</v>
      </c>
      <c r="AE726" s="360">
        <f t="shared" si="113"/>
        <v>0</v>
      </c>
      <c r="AF726" s="361">
        <f t="shared" si="114"/>
        <v>0</v>
      </c>
      <c r="AG726" s="133"/>
      <c r="AH726" s="362"/>
      <c r="AI726" s="128"/>
      <c r="AJ726" s="363"/>
      <c r="AK726" s="364"/>
      <c r="AL726" s="358"/>
      <c r="AM726" s="359" t="str">
        <f t="shared" si="115"/>
        <v/>
      </c>
      <c r="AN726" s="360" t="s">
        <v>506</v>
      </c>
      <c r="AO726" s="360">
        <f t="shared" si="116"/>
        <v>0</v>
      </c>
      <c r="AP726" s="360">
        <f t="shared" si="117"/>
        <v>0</v>
      </c>
      <c r="AQ726" s="360">
        <f t="shared" si="118"/>
        <v>0</v>
      </c>
      <c r="AR726" s="361">
        <f t="shared" si="119"/>
        <v>0</v>
      </c>
    </row>
    <row r="727" spans="22:44" x14ac:dyDescent="0.25">
      <c r="V727" s="362"/>
      <c r="W727" s="128"/>
      <c r="X727" s="363"/>
      <c r="Y727" s="364"/>
      <c r="Z727" s="358"/>
      <c r="AA727" s="359" t="str">
        <f t="shared" si="110"/>
        <v/>
      </c>
      <c r="AB727" s="360" t="s">
        <v>506</v>
      </c>
      <c r="AC727" s="360">
        <f t="shared" si="111"/>
        <v>0</v>
      </c>
      <c r="AD727" s="360">
        <f t="shared" si="112"/>
        <v>0</v>
      </c>
      <c r="AE727" s="360">
        <f t="shared" si="113"/>
        <v>0</v>
      </c>
      <c r="AF727" s="361">
        <f t="shared" si="114"/>
        <v>0</v>
      </c>
      <c r="AG727" s="133"/>
      <c r="AH727" s="362"/>
      <c r="AI727" s="128"/>
      <c r="AJ727" s="363"/>
      <c r="AK727" s="364"/>
      <c r="AL727" s="358"/>
      <c r="AM727" s="359" t="str">
        <f t="shared" si="115"/>
        <v/>
      </c>
      <c r="AN727" s="360" t="s">
        <v>506</v>
      </c>
      <c r="AO727" s="360">
        <f t="shared" si="116"/>
        <v>0</v>
      </c>
      <c r="AP727" s="360">
        <f t="shared" si="117"/>
        <v>0</v>
      </c>
      <c r="AQ727" s="360">
        <f t="shared" si="118"/>
        <v>0</v>
      </c>
      <c r="AR727" s="361">
        <f t="shared" si="119"/>
        <v>0</v>
      </c>
    </row>
    <row r="728" spans="22:44" x14ac:dyDescent="0.25">
      <c r="V728" s="362"/>
      <c r="W728" s="128"/>
      <c r="X728" s="363"/>
      <c r="Y728" s="364"/>
      <c r="Z728" s="358"/>
      <c r="AA728" s="359" t="str">
        <f t="shared" si="110"/>
        <v/>
      </c>
      <c r="AB728" s="360" t="s">
        <v>506</v>
      </c>
      <c r="AC728" s="360">
        <f t="shared" si="111"/>
        <v>0</v>
      </c>
      <c r="AD728" s="360">
        <f t="shared" si="112"/>
        <v>0</v>
      </c>
      <c r="AE728" s="360">
        <f t="shared" si="113"/>
        <v>0</v>
      </c>
      <c r="AF728" s="361">
        <f t="shared" si="114"/>
        <v>0</v>
      </c>
      <c r="AG728" s="133"/>
      <c r="AH728" s="362"/>
      <c r="AI728" s="128"/>
      <c r="AJ728" s="363"/>
      <c r="AK728" s="364"/>
      <c r="AL728" s="358"/>
      <c r="AM728" s="359" t="str">
        <f t="shared" si="115"/>
        <v/>
      </c>
      <c r="AN728" s="360" t="s">
        <v>506</v>
      </c>
      <c r="AO728" s="360">
        <f t="shared" si="116"/>
        <v>0</v>
      </c>
      <c r="AP728" s="360">
        <f t="shared" si="117"/>
        <v>0</v>
      </c>
      <c r="AQ728" s="360">
        <f t="shared" si="118"/>
        <v>0</v>
      </c>
      <c r="AR728" s="361">
        <f t="shared" si="119"/>
        <v>0</v>
      </c>
    </row>
    <row r="729" spans="22:44" x14ac:dyDescent="0.25">
      <c r="V729" s="362"/>
      <c r="W729" s="128"/>
      <c r="X729" s="363"/>
      <c r="Y729" s="364"/>
      <c r="Z729" s="358"/>
      <c r="AA729" s="359" t="str">
        <f t="shared" si="110"/>
        <v/>
      </c>
      <c r="AB729" s="360" t="s">
        <v>506</v>
      </c>
      <c r="AC729" s="360">
        <f t="shared" si="111"/>
        <v>0</v>
      </c>
      <c r="AD729" s="360">
        <f t="shared" si="112"/>
        <v>0</v>
      </c>
      <c r="AE729" s="360">
        <f t="shared" si="113"/>
        <v>0</v>
      </c>
      <c r="AF729" s="361">
        <f t="shared" si="114"/>
        <v>0</v>
      </c>
      <c r="AG729" s="133"/>
      <c r="AH729" s="362"/>
      <c r="AI729" s="128"/>
      <c r="AJ729" s="363"/>
      <c r="AK729" s="364"/>
      <c r="AL729" s="358"/>
      <c r="AM729" s="359" t="str">
        <f t="shared" si="115"/>
        <v/>
      </c>
      <c r="AN729" s="360" t="s">
        <v>506</v>
      </c>
      <c r="AO729" s="360">
        <f t="shared" si="116"/>
        <v>0</v>
      </c>
      <c r="AP729" s="360">
        <f t="shared" si="117"/>
        <v>0</v>
      </c>
      <c r="AQ729" s="360">
        <f t="shared" si="118"/>
        <v>0</v>
      </c>
      <c r="AR729" s="361">
        <f t="shared" si="119"/>
        <v>0</v>
      </c>
    </row>
    <row r="730" spans="22:44" x14ac:dyDescent="0.25">
      <c r="V730" s="362"/>
      <c r="W730" s="128"/>
      <c r="X730" s="363"/>
      <c r="Y730" s="364"/>
      <c r="Z730" s="358"/>
      <c r="AA730" s="359" t="str">
        <f t="shared" si="110"/>
        <v/>
      </c>
      <c r="AB730" s="360" t="s">
        <v>506</v>
      </c>
      <c r="AC730" s="360">
        <f t="shared" si="111"/>
        <v>0</v>
      </c>
      <c r="AD730" s="360">
        <f t="shared" si="112"/>
        <v>0</v>
      </c>
      <c r="AE730" s="360">
        <f t="shared" si="113"/>
        <v>0</v>
      </c>
      <c r="AF730" s="361">
        <f t="shared" si="114"/>
        <v>0</v>
      </c>
      <c r="AG730" s="133"/>
      <c r="AH730" s="362"/>
      <c r="AI730" s="128"/>
      <c r="AJ730" s="363"/>
      <c r="AK730" s="364"/>
      <c r="AL730" s="358"/>
      <c r="AM730" s="359" t="str">
        <f t="shared" si="115"/>
        <v/>
      </c>
      <c r="AN730" s="360" t="s">
        <v>506</v>
      </c>
      <c r="AO730" s="360">
        <f t="shared" si="116"/>
        <v>0</v>
      </c>
      <c r="AP730" s="360">
        <f t="shared" si="117"/>
        <v>0</v>
      </c>
      <c r="AQ730" s="360">
        <f t="shared" si="118"/>
        <v>0</v>
      </c>
      <c r="AR730" s="361">
        <f t="shared" si="119"/>
        <v>0</v>
      </c>
    </row>
    <row r="731" spans="22:44" x14ac:dyDescent="0.25">
      <c r="V731" s="362"/>
      <c r="W731" s="128"/>
      <c r="X731" s="363"/>
      <c r="Y731" s="364"/>
      <c r="Z731" s="358"/>
      <c r="AA731" s="359" t="str">
        <f t="shared" si="110"/>
        <v/>
      </c>
      <c r="AB731" s="360" t="s">
        <v>506</v>
      </c>
      <c r="AC731" s="360">
        <f t="shared" si="111"/>
        <v>0</v>
      </c>
      <c r="AD731" s="360">
        <f t="shared" si="112"/>
        <v>0</v>
      </c>
      <c r="AE731" s="360">
        <f t="shared" si="113"/>
        <v>0</v>
      </c>
      <c r="AF731" s="361">
        <f t="shared" si="114"/>
        <v>0</v>
      </c>
      <c r="AG731" s="133"/>
      <c r="AH731" s="362"/>
      <c r="AI731" s="128"/>
      <c r="AJ731" s="363"/>
      <c r="AK731" s="364"/>
      <c r="AL731" s="358"/>
      <c r="AM731" s="359" t="str">
        <f t="shared" si="115"/>
        <v/>
      </c>
      <c r="AN731" s="360" t="s">
        <v>506</v>
      </c>
      <c r="AO731" s="360">
        <f t="shared" si="116"/>
        <v>0</v>
      </c>
      <c r="AP731" s="360">
        <f t="shared" si="117"/>
        <v>0</v>
      </c>
      <c r="AQ731" s="360">
        <f t="shared" si="118"/>
        <v>0</v>
      </c>
      <c r="AR731" s="361">
        <f t="shared" si="119"/>
        <v>0</v>
      </c>
    </row>
    <row r="732" spans="22:44" x14ac:dyDescent="0.25">
      <c r="V732" s="362"/>
      <c r="W732" s="128"/>
      <c r="X732" s="363"/>
      <c r="Y732" s="364"/>
      <c r="Z732" s="358"/>
      <c r="AA732" s="359" t="str">
        <f t="shared" si="110"/>
        <v/>
      </c>
      <c r="AB732" s="360" t="s">
        <v>506</v>
      </c>
      <c r="AC732" s="360">
        <f t="shared" si="111"/>
        <v>0</v>
      </c>
      <c r="AD732" s="360">
        <f t="shared" si="112"/>
        <v>0</v>
      </c>
      <c r="AE732" s="360">
        <f t="shared" si="113"/>
        <v>0</v>
      </c>
      <c r="AF732" s="361">
        <f t="shared" si="114"/>
        <v>0</v>
      </c>
      <c r="AG732" s="133"/>
      <c r="AH732" s="362"/>
      <c r="AI732" s="128"/>
      <c r="AJ732" s="363"/>
      <c r="AK732" s="364"/>
      <c r="AL732" s="358"/>
      <c r="AM732" s="359" t="str">
        <f t="shared" si="115"/>
        <v/>
      </c>
      <c r="AN732" s="360" t="s">
        <v>506</v>
      </c>
      <c r="AO732" s="360">
        <f t="shared" si="116"/>
        <v>0</v>
      </c>
      <c r="AP732" s="360">
        <f t="shared" si="117"/>
        <v>0</v>
      </c>
      <c r="AQ732" s="360">
        <f t="shared" si="118"/>
        <v>0</v>
      </c>
      <c r="AR732" s="361">
        <f t="shared" si="119"/>
        <v>0</v>
      </c>
    </row>
    <row r="733" spans="22:44" x14ac:dyDescent="0.25">
      <c r="V733" s="362"/>
      <c r="W733" s="128"/>
      <c r="X733" s="363"/>
      <c r="Y733" s="364"/>
      <c r="Z733" s="358"/>
      <c r="AA733" s="359" t="str">
        <f t="shared" si="110"/>
        <v/>
      </c>
      <c r="AB733" s="360" t="s">
        <v>506</v>
      </c>
      <c r="AC733" s="360">
        <f t="shared" si="111"/>
        <v>0</v>
      </c>
      <c r="AD733" s="360">
        <f t="shared" si="112"/>
        <v>0</v>
      </c>
      <c r="AE733" s="360">
        <f t="shared" si="113"/>
        <v>0</v>
      </c>
      <c r="AF733" s="361">
        <f t="shared" si="114"/>
        <v>0</v>
      </c>
      <c r="AG733" s="133"/>
      <c r="AH733" s="362"/>
      <c r="AI733" s="128"/>
      <c r="AJ733" s="363"/>
      <c r="AK733" s="364"/>
      <c r="AL733" s="358"/>
      <c r="AM733" s="359" t="str">
        <f t="shared" si="115"/>
        <v/>
      </c>
      <c r="AN733" s="360" t="s">
        <v>506</v>
      </c>
      <c r="AO733" s="360">
        <f t="shared" si="116"/>
        <v>0</v>
      </c>
      <c r="AP733" s="360">
        <f t="shared" si="117"/>
        <v>0</v>
      </c>
      <c r="AQ733" s="360">
        <f t="shared" si="118"/>
        <v>0</v>
      </c>
      <c r="AR733" s="361">
        <f t="shared" si="119"/>
        <v>0</v>
      </c>
    </row>
    <row r="734" spans="22:44" x14ac:dyDescent="0.25">
      <c r="V734" s="362"/>
      <c r="W734" s="128"/>
      <c r="X734" s="363"/>
      <c r="Y734" s="364"/>
      <c r="Z734" s="358"/>
      <c r="AA734" s="359" t="str">
        <f t="shared" si="110"/>
        <v/>
      </c>
      <c r="AB734" s="360" t="s">
        <v>506</v>
      </c>
      <c r="AC734" s="360">
        <f t="shared" si="111"/>
        <v>0</v>
      </c>
      <c r="AD734" s="360">
        <f t="shared" si="112"/>
        <v>0</v>
      </c>
      <c r="AE734" s="360">
        <f t="shared" si="113"/>
        <v>0</v>
      </c>
      <c r="AF734" s="361">
        <f t="shared" si="114"/>
        <v>0</v>
      </c>
      <c r="AG734" s="133"/>
      <c r="AH734" s="362"/>
      <c r="AI734" s="128"/>
      <c r="AJ734" s="363"/>
      <c r="AK734" s="364"/>
      <c r="AL734" s="358"/>
      <c r="AM734" s="359" t="str">
        <f t="shared" si="115"/>
        <v/>
      </c>
      <c r="AN734" s="360" t="s">
        <v>506</v>
      </c>
      <c r="AO734" s="360">
        <f t="shared" si="116"/>
        <v>0</v>
      </c>
      <c r="AP734" s="360">
        <f t="shared" si="117"/>
        <v>0</v>
      </c>
      <c r="AQ734" s="360">
        <f t="shared" si="118"/>
        <v>0</v>
      </c>
      <c r="AR734" s="361">
        <f t="shared" si="119"/>
        <v>0</v>
      </c>
    </row>
    <row r="735" spans="22:44" x14ac:dyDescent="0.25">
      <c r="V735" s="362"/>
      <c r="W735" s="128"/>
      <c r="X735" s="363"/>
      <c r="Y735" s="364"/>
      <c r="Z735" s="358"/>
      <c r="AA735" s="359" t="str">
        <f t="shared" si="110"/>
        <v/>
      </c>
      <c r="AB735" s="360" t="s">
        <v>506</v>
      </c>
      <c r="AC735" s="360">
        <f t="shared" si="111"/>
        <v>0</v>
      </c>
      <c r="AD735" s="360">
        <f t="shared" si="112"/>
        <v>0</v>
      </c>
      <c r="AE735" s="360">
        <f t="shared" si="113"/>
        <v>0</v>
      </c>
      <c r="AF735" s="361">
        <f t="shared" si="114"/>
        <v>0</v>
      </c>
      <c r="AG735" s="133"/>
      <c r="AH735" s="362"/>
      <c r="AI735" s="128"/>
      <c r="AJ735" s="363"/>
      <c r="AK735" s="364"/>
      <c r="AL735" s="358"/>
      <c r="AM735" s="359" t="str">
        <f t="shared" si="115"/>
        <v/>
      </c>
      <c r="AN735" s="360" t="s">
        <v>506</v>
      </c>
      <c r="AO735" s="360">
        <f t="shared" si="116"/>
        <v>0</v>
      </c>
      <c r="AP735" s="360">
        <f t="shared" si="117"/>
        <v>0</v>
      </c>
      <c r="AQ735" s="360">
        <f t="shared" si="118"/>
        <v>0</v>
      </c>
      <c r="AR735" s="361">
        <f t="shared" si="119"/>
        <v>0</v>
      </c>
    </row>
    <row r="736" spans="22:44" x14ac:dyDescent="0.25">
      <c r="V736" s="362"/>
      <c r="W736" s="128"/>
      <c r="X736" s="363"/>
      <c r="Y736" s="364"/>
      <c r="Z736" s="358"/>
      <c r="AA736" s="359" t="str">
        <f t="shared" si="110"/>
        <v/>
      </c>
      <c r="AB736" s="360" t="s">
        <v>506</v>
      </c>
      <c r="AC736" s="360">
        <f t="shared" si="111"/>
        <v>0</v>
      </c>
      <c r="AD736" s="360">
        <f t="shared" si="112"/>
        <v>0</v>
      </c>
      <c r="AE736" s="360">
        <f t="shared" si="113"/>
        <v>0</v>
      </c>
      <c r="AF736" s="361">
        <f t="shared" si="114"/>
        <v>0</v>
      </c>
      <c r="AG736" s="133"/>
      <c r="AH736" s="362"/>
      <c r="AI736" s="128"/>
      <c r="AJ736" s="363"/>
      <c r="AK736" s="364"/>
      <c r="AL736" s="358"/>
      <c r="AM736" s="359" t="str">
        <f t="shared" si="115"/>
        <v/>
      </c>
      <c r="AN736" s="360" t="s">
        <v>506</v>
      </c>
      <c r="AO736" s="360">
        <f t="shared" si="116"/>
        <v>0</v>
      </c>
      <c r="AP736" s="360">
        <f t="shared" si="117"/>
        <v>0</v>
      </c>
      <c r="AQ736" s="360">
        <f t="shared" si="118"/>
        <v>0</v>
      </c>
      <c r="AR736" s="361">
        <f t="shared" si="119"/>
        <v>0</v>
      </c>
    </row>
    <row r="737" spans="22:44" x14ac:dyDescent="0.25">
      <c r="V737" s="362"/>
      <c r="W737" s="128"/>
      <c r="X737" s="363"/>
      <c r="Y737" s="364"/>
      <c r="Z737" s="358"/>
      <c r="AA737" s="359" t="str">
        <f t="shared" si="110"/>
        <v/>
      </c>
      <c r="AB737" s="360" t="s">
        <v>506</v>
      </c>
      <c r="AC737" s="360">
        <f t="shared" si="111"/>
        <v>0</v>
      </c>
      <c r="AD737" s="360">
        <f t="shared" si="112"/>
        <v>0</v>
      </c>
      <c r="AE737" s="360">
        <f t="shared" si="113"/>
        <v>0</v>
      </c>
      <c r="AF737" s="361">
        <f t="shared" si="114"/>
        <v>0</v>
      </c>
      <c r="AG737" s="133"/>
      <c r="AH737" s="362"/>
      <c r="AI737" s="128"/>
      <c r="AJ737" s="363"/>
      <c r="AK737" s="364"/>
      <c r="AL737" s="358"/>
      <c r="AM737" s="359" t="str">
        <f t="shared" si="115"/>
        <v/>
      </c>
      <c r="AN737" s="360" t="s">
        <v>506</v>
      </c>
      <c r="AO737" s="360">
        <f t="shared" si="116"/>
        <v>0</v>
      </c>
      <c r="AP737" s="360">
        <f t="shared" si="117"/>
        <v>0</v>
      </c>
      <c r="AQ737" s="360">
        <f t="shared" si="118"/>
        <v>0</v>
      </c>
      <c r="AR737" s="361">
        <f t="shared" si="119"/>
        <v>0</v>
      </c>
    </row>
    <row r="738" spans="22:44" x14ac:dyDescent="0.25">
      <c r="V738" s="362"/>
      <c r="W738" s="128"/>
      <c r="X738" s="363"/>
      <c r="Y738" s="364"/>
      <c r="Z738" s="358"/>
      <c r="AA738" s="359" t="str">
        <f t="shared" si="110"/>
        <v/>
      </c>
      <c r="AB738" s="360" t="s">
        <v>506</v>
      </c>
      <c r="AC738" s="360">
        <f t="shared" si="111"/>
        <v>0</v>
      </c>
      <c r="AD738" s="360">
        <f t="shared" si="112"/>
        <v>0</v>
      </c>
      <c r="AE738" s="360">
        <f t="shared" si="113"/>
        <v>0</v>
      </c>
      <c r="AF738" s="361">
        <f t="shared" si="114"/>
        <v>0</v>
      </c>
      <c r="AG738" s="133"/>
      <c r="AH738" s="362"/>
      <c r="AI738" s="128"/>
      <c r="AJ738" s="363"/>
      <c r="AK738" s="364"/>
      <c r="AL738" s="358"/>
      <c r="AM738" s="359" t="str">
        <f t="shared" si="115"/>
        <v/>
      </c>
      <c r="AN738" s="360" t="s">
        <v>506</v>
      </c>
      <c r="AO738" s="360">
        <f t="shared" si="116"/>
        <v>0</v>
      </c>
      <c r="AP738" s="360">
        <f t="shared" si="117"/>
        <v>0</v>
      </c>
      <c r="AQ738" s="360">
        <f t="shared" si="118"/>
        <v>0</v>
      </c>
      <c r="AR738" s="361">
        <f t="shared" si="119"/>
        <v>0</v>
      </c>
    </row>
    <row r="739" spans="22:44" x14ac:dyDescent="0.25">
      <c r="V739" s="362"/>
      <c r="W739" s="128"/>
      <c r="X739" s="363"/>
      <c r="Y739" s="364"/>
      <c r="Z739" s="358"/>
      <c r="AA739" s="359" t="str">
        <f t="shared" si="110"/>
        <v/>
      </c>
      <c r="AB739" s="360" t="s">
        <v>506</v>
      </c>
      <c r="AC739" s="360">
        <f t="shared" si="111"/>
        <v>0</v>
      </c>
      <c r="AD739" s="360">
        <f t="shared" si="112"/>
        <v>0</v>
      </c>
      <c r="AE739" s="360">
        <f t="shared" si="113"/>
        <v>0</v>
      </c>
      <c r="AF739" s="361">
        <f t="shared" si="114"/>
        <v>0</v>
      </c>
      <c r="AG739" s="133"/>
      <c r="AH739" s="362"/>
      <c r="AI739" s="128"/>
      <c r="AJ739" s="363"/>
      <c r="AK739" s="364"/>
      <c r="AL739" s="358"/>
      <c r="AM739" s="359" t="str">
        <f t="shared" si="115"/>
        <v/>
      </c>
      <c r="AN739" s="360" t="s">
        <v>506</v>
      </c>
      <c r="AO739" s="360">
        <f t="shared" si="116"/>
        <v>0</v>
      </c>
      <c r="AP739" s="360">
        <f t="shared" si="117"/>
        <v>0</v>
      </c>
      <c r="AQ739" s="360">
        <f t="shared" si="118"/>
        <v>0</v>
      </c>
      <c r="AR739" s="361">
        <f t="shared" si="119"/>
        <v>0</v>
      </c>
    </row>
    <row r="740" spans="22:44" x14ac:dyDescent="0.25">
      <c r="V740" s="362"/>
      <c r="W740" s="128"/>
      <c r="X740" s="363"/>
      <c r="Y740" s="364"/>
      <c r="Z740" s="358"/>
      <c r="AA740" s="359" t="str">
        <f t="shared" si="110"/>
        <v/>
      </c>
      <c r="AB740" s="360" t="s">
        <v>506</v>
      </c>
      <c r="AC740" s="360">
        <f t="shared" si="111"/>
        <v>0</v>
      </c>
      <c r="AD740" s="360">
        <f t="shared" si="112"/>
        <v>0</v>
      </c>
      <c r="AE740" s="360">
        <f t="shared" si="113"/>
        <v>0</v>
      </c>
      <c r="AF740" s="361">
        <f t="shared" si="114"/>
        <v>0</v>
      </c>
      <c r="AG740" s="133"/>
      <c r="AH740" s="362"/>
      <c r="AI740" s="128"/>
      <c r="AJ740" s="363"/>
      <c r="AK740" s="364"/>
      <c r="AL740" s="358"/>
      <c r="AM740" s="359" t="str">
        <f t="shared" si="115"/>
        <v/>
      </c>
      <c r="AN740" s="360" t="s">
        <v>506</v>
      </c>
      <c r="AO740" s="360">
        <f t="shared" si="116"/>
        <v>0</v>
      </c>
      <c r="AP740" s="360">
        <f t="shared" si="117"/>
        <v>0</v>
      </c>
      <c r="AQ740" s="360">
        <f t="shared" si="118"/>
        <v>0</v>
      </c>
      <c r="AR740" s="361">
        <f t="shared" si="119"/>
        <v>0</v>
      </c>
    </row>
    <row r="741" spans="22:44" x14ac:dyDescent="0.25">
      <c r="V741" s="362"/>
      <c r="W741" s="128"/>
      <c r="X741" s="363"/>
      <c r="Y741" s="364"/>
      <c r="Z741" s="358"/>
      <c r="AA741" s="359" t="str">
        <f t="shared" si="110"/>
        <v/>
      </c>
      <c r="AB741" s="360" t="s">
        <v>506</v>
      </c>
      <c r="AC741" s="360">
        <f t="shared" si="111"/>
        <v>0</v>
      </c>
      <c r="AD741" s="360">
        <f t="shared" si="112"/>
        <v>0</v>
      </c>
      <c r="AE741" s="360">
        <f t="shared" si="113"/>
        <v>0</v>
      </c>
      <c r="AF741" s="361">
        <f t="shared" si="114"/>
        <v>0</v>
      </c>
      <c r="AG741" s="133"/>
      <c r="AH741" s="362"/>
      <c r="AI741" s="128"/>
      <c r="AJ741" s="363"/>
      <c r="AK741" s="364"/>
      <c r="AL741" s="358"/>
      <c r="AM741" s="359" t="str">
        <f t="shared" si="115"/>
        <v/>
      </c>
      <c r="AN741" s="360" t="s">
        <v>506</v>
      </c>
      <c r="AO741" s="360">
        <f t="shared" si="116"/>
        <v>0</v>
      </c>
      <c r="AP741" s="360">
        <f t="shared" si="117"/>
        <v>0</v>
      </c>
      <c r="AQ741" s="360">
        <f t="shared" si="118"/>
        <v>0</v>
      </c>
      <c r="AR741" s="361">
        <f t="shared" si="119"/>
        <v>0</v>
      </c>
    </row>
    <row r="742" spans="22:44" x14ac:dyDescent="0.25">
      <c r="V742" s="362"/>
      <c r="W742" s="128"/>
      <c r="X742" s="363"/>
      <c r="Y742" s="364"/>
      <c r="Z742" s="358"/>
      <c r="AA742" s="359" t="str">
        <f t="shared" si="110"/>
        <v/>
      </c>
      <c r="AB742" s="360" t="s">
        <v>506</v>
      </c>
      <c r="AC742" s="360">
        <f t="shared" si="111"/>
        <v>0</v>
      </c>
      <c r="AD742" s="360">
        <f t="shared" si="112"/>
        <v>0</v>
      </c>
      <c r="AE742" s="360">
        <f t="shared" si="113"/>
        <v>0</v>
      </c>
      <c r="AF742" s="361">
        <f t="shared" si="114"/>
        <v>0</v>
      </c>
      <c r="AG742" s="133"/>
      <c r="AH742" s="362"/>
      <c r="AI742" s="128"/>
      <c r="AJ742" s="363"/>
      <c r="AK742" s="364"/>
      <c r="AL742" s="358"/>
      <c r="AM742" s="359" t="str">
        <f t="shared" si="115"/>
        <v/>
      </c>
      <c r="AN742" s="360" t="s">
        <v>506</v>
      </c>
      <c r="AO742" s="360">
        <f t="shared" si="116"/>
        <v>0</v>
      </c>
      <c r="AP742" s="360">
        <f t="shared" si="117"/>
        <v>0</v>
      </c>
      <c r="AQ742" s="360">
        <f t="shared" si="118"/>
        <v>0</v>
      </c>
      <c r="AR742" s="361">
        <f t="shared" si="119"/>
        <v>0</v>
      </c>
    </row>
    <row r="743" spans="22:44" x14ac:dyDescent="0.25">
      <c r="V743" s="362"/>
      <c r="W743" s="128"/>
      <c r="X743" s="363"/>
      <c r="Y743" s="364"/>
      <c r="Z743" s="358"/>
      <c r="AA743" s="359" t="str">
        <f t="shared" si="110"/>
        <v/>
      </c>
      <c r="AB743" s="360" t="s">
        <v>506</v>
      </c>
      <c r="AC743" s="360">
        <f t="shared" si="111"/>
        <v>0</v>
      </c>
      <c r="AD743" s="360">
        <f t="shared" si="112"/>
        <v>0</v>
      </c>
      <c r="AE743" s="360">
        <f t="shared" si="113"/>
        <v>0</v>
      </c>
      <c r="AF743" s="361">
        <f t="shared" si="114"/>
        <v>0</v>
      </c>
      <c r="AG743" s="133"/>
      <c r="AH743" s="362"/>
      <c r="AI743" s="128"/>
      <c r="AJ743" s="363"/>
      <c r="AK743" s="364"/>
      <c r="AL743" s="358"/>
      <c r="AM743" s="359" t="str">
        <f t="shared" si="115"/>
        <v/>
      </c>
      <c r="AN743" s="360" t="s">
        <v>506</v>
      </c>
      <c r="AO743" s="360">
        <f t="shared" si="116"/>
        <v>0</v>
      </c>
      <c r="AP743" s="360">
        <f t="shared" si="117"/>
        <v>0</v>
      </c>
      <c r="AQ743" s="360">
        <f t="shared" si="118"/>
        <v>0</v>
      </c>
      <c r="AR743" s="361">
        <f t="shared" si="119"/>
        <v>0</v>
      </c>
    </row>
    <row r="744" spans="22:44" x14ac:dyDescent="0.25">
      <c r="V744" s="362"/>
      <c r="W744" s="128"/>
      <c r="X744" s="363"/>
      <c r="Y744" s="364"/>
      <c r="Z744" s="358"/>
      <c r="AA744" s="359" t="str">
        <f t="shared" si="110"/>
        <v/>
      </c>
      <c r="AB744" s="360" t="s">
        <v>506</v>
      </c>
      <c r="AC744" s="360">
        <f t="shared" si="111"/>
        <v>0</v>
      </c>
      <c r="AD744" s="360">
        <f t="shared" si="112"/>
        <v>0</v>
      </c>
      <c r="AE744" s="360">
        <f t="shared" si="113"/>
        <v>0</v>
      </c>
      <c r="AF744" s="361">
        <f t="shared" si="114"/>
        <v>0</v>
      </c>
      <c r="AG744" s="133"/>
      <c r="AH744" s="362"/>
      <c r="AI744" s="128"/>
      <c r="AJ744" s="363"/>
      <c r="AK744" s="364"/>
      <c r="AL744" s="358"/>
      <c r="AM744" s="359" t="str">
        <f t="shared" si="115"/>
        <v/>
      </c>
      <c r="AN744" s="360" t="s">
        <v>506</v>
      </c>
      <c r="AO744" s="360">
        <f t="shared" si="116"/>
        <v>0</v>
      </c>
      <c r="AP744" s="360">
        <f t="shared" si="117"/>
        <v>0</v>
      </c>
      <c r="AQ744" s="360">
        <f t="shared" si="118"/>
        <v>0</v>
      </c>
      <c r="AR744" s="361">
        <f t="shared" si="119"/>
        <v>0</v>
      </c>
    </row>
    <row r="745" spans="22:44" x14ac:dyDescent="0.25">
      <c r="V745" s="362"/>
      <c r="W745" s="128"/>
      <c r="X745" s="363"/>
      <c r="Y745" s="364"/>
      <c r="Z745" s="358"/>
      <c r="AA745" s="359" t="str">
        <f t="shared" si="110"/>
        <v/>
      </c>
      <c r="AB745" s="360" t="s">
        <v>506</v>
      </c>
      <c r="AC745" s="360">
        <f t="shared" si="111"/>
        <v>0</v>
      </c>
      <c r="AD745" s="360">
        <f t="shared" si="112"/>
        <v>0</v>
      </c>
      <c r="AE745" s="360">
        <f t="shared" si="113"/>
        <v>0</v>
      </c>
      <c r="AF745" s="361">
        <f t="shared" si="114"/>
        <v>0</v>
      </c>
      <c r="AG745" s="133"/>
      <c r="AH745" s="362"/>
      <c r="AI745" s="128"/>
      <c r="AJ745" s="363"/>
      <c r="AK745" s="364"/>
      <c r="AL745" s="358"/>
      <c r="AM745" s="359" t="str">
        <f t="shared" si="115"/>
        <v/>
      </c>
      <c r="AN745" s="360" t="s">
        <v>506</v>
      </c>
      <c r="AO745" s="360">
        <f t="shared" si="116"/>
        <v>0</v>
      </c>
      <c r="AP745" s="360">
        <f t="shared" si="117"/>
        <v>0</v>
      </c>
      <c r="AQ745" s="360">
        <f t="shared" si="118"/>
        <v>0</v>
      </c>
      <c r="AR745" s="361">
        <f t="shared" si="119"/>
        <v>0</v>
      </c>
    </row>
    <row r="746" spans="22:44" x14ac:dyDescent="0.25">
      <c r="V746" s="362"/>
      <c r="W746" s="128"/>
      <c r="X746" s="363"/>
      <c r="Y746" s="364"/>
      <c r="Z746" s="358"/>
      <c r="AA746" s="359" t="str">
        <f t="shared" si="110"/>
        <v/>
      </c>
      <c r="AB746" s="360" t="s">
        <v>506</v>
      </c>
      <c r="AC746" s="360">
        <f t="shared" si="111"/>
        <v>0</v>
      </c>
      <c r="AD746" s="360">
        <f t="shared" si="112"/>
        <v>0</v>
      </c>
      <c r="AE746" s="360">
        <f t="shared" si="113"/>
        <v>0</v>
      </c>
      <c r="AF746" s="361">
        <f t="shared" si="114"/>
        <v>0</v>
      </c>
      <c r="AG746" s="133"/>
      <c r="AH746" s="362"/>
      <c r="AI746" s="128"/>
      <c r="AJ746" s="363"/>
      <c r="AK746" s="364"/>
      <c r="AL746" s="358"/>
      <c r="AM746" s="359" t="str">
        <f t="shared" si="115"/>
        <v/>
      </c>
      <c r="AN746" s="360" t="s">
        <v>506</v>
      </c>
      <c r="AO746" s="360">
        <f t="shared" si="116"/>
        <v>0</v>
      </c>
      <c r="AP746" s="360">
        <f t="shared" si="117"/>
        <v>0</v>
      </c>
      <c r="AQ746" s="360">
        <f t="shared" si="118"/>
        <v>0</v>
      </c>
      <c r="AR746" s="361">
        <f t="shared" si="119"/>
        <v>0</v>
      </c>
    </row>
    <row r="747" spans="22:44" x14ac:dyDescent="0.25">
      <c r="V747" s="362"/>
      <c r="W747" s="128"/>
      <c r="X747" s="363"/>
      <c r="Y747" s="364"/>
      <c r="Z747" s="358"/>
      <c r="AA747" s="359" t="str">
        <f t="shared" si="110"/>
        <v/>
      </c>
      <c r="AB747" s="360" t="s">
        <v>506</v>
      </c>
      <c r="AC747" s="360">
        <f t="shared" si="111"/>
        <v>0</v>
      </c>
      <c r="AD747" s="360">
        <f t="shared" si="112"/>
        <v>0</v>
      </c>
      <c r="AE747" s="360">
        <f t="shared" si="113"/>
        <v>0</v>
      </c>
      <c r="AF747" s="361">
        <f t="shared" si="114"/>
        <v>0</v>
      </c>
      <c r="AG747" s="133"/>
      <c r="AH747" s="362"/>
      <c r="AI747" s="128"/>
      <c r="AJ747" s="363"/>
      <c r="AK747" s="364"/>
      <c r="AL747" s="358"/>
      <c r="AM747" s="359" t="str">
        <f t="shared" si="115"/>
        <v/>
      </c>
      <c r="AN747" s="360" t="s">
        <v>506</v>
      </c>
      <c r="AO747" s="360">
        <f t="shared" si="116"/>
        <v>0</v>
      </c>
      <c r="AP747" s="360">
        <f t="shared" si="117"/>
        <v>0</v>
      </c>
      <c r="AQ747" s="360">
        <f t="shared" si="118"/>
        <v>0</v>
      </c>
      <c r="AR747" s="361">
        <f t="shared" si="119"/>
        <v>0</v>
      </c>
    </row>
    <row r="748" spans="22:44" x14ac:dyDescent="0.25">
      <c r="V748" s="362"/>
      <c r="W748" s="128"/>
      <c r="X748" s="363"/>
      <c r="Y748" s="364"/>
      <c r="Z748" s="358"/>
      <c r="AA748" s="359" t="str">
        <f t="shared" si="110"/>
        <v/>
      </c>
      <c r="AB748" s="360" t="s">
        <v>506</v>
      </c>
      <c r="AC748" s="360">
        <f t="shared" si="111"/>
        <v>0</v>
      </c>
      <c r="AD748" s="360">
        <f t="shared" si="112"/>
        <v>0</v>
      </c>
      <c r="AE748" s="360">
        <f t="shared" si="113"/>
        <v>0</v>
      </c>
      <c r="AF748" s="361">
        <f t="shared" si="114"/>
        <v>0</v>
      </c>
      <c r="AG748" s="133"/>
      <c r="AH748" s="362"/>
      <c r="AI748" s="128"/>
      <c r="AJ748" s="363"/>
      <c r="AK748" s="364"/>
      <c r="AL748" s="358"/>
      <c r="AM748" s="359" t="str">
        <f t="shared" si="115"/>
        <v/>
      </c>
      <c r="AN748" s="360" t="s">
        <v>506</v>
      </c>
      <c r="AO748" s="360">
        <f t="shared" si="116"/>
        <v>0</v>
      </c>
      <c r="AP748" s="360">
        <f t="shared" si="117"/>
        <v>0</v>
      </c>
      <c r="AQ748" s="360">
        <f t="shared" si="118"/>
        <v>0</v>
      </c>
      <c r="AR748" s="361">
        <f t="shared" si="119"/>
        <v>0</v>
      </c>
    </row>
    <row r="749" spans="22:44" x14ac:dyDescent="0.25">
      <c r="V749" s="362"/>
      <c r="W749" s="128"/>
      <c r="X749" s="363"/>
      <c r="Y749" s="364"/>
      <c r="Z749" s="358"/>
      <c r="AA749" s="359" t="str">
        <f t="shared" si="110"/>
        <v/>
      </c>
      <c r="AB749" s="360" t="s">
        <v>506</v>
      </c>
      <c r="AC749" s="360">
        <f t="shared" si="111"/>
        <v>0</v>
      </c>
      <c r="AD749" s="360">
        <f t="shared" si="112"/>
        <v>0</v>
      </c>
      <c r="AE749" s="360">
        <f t="shared" si="113"/>
        <v>0</v>
      </c>
      <c r="AF749" s="361">
        <f t="shared" si="114"/>
        <v>0</v>
      </c>
      <c r="AG749" s="133"/>
      <c r="AH749" s="362"/>
      <c r="AI749" s="128"/>
      <c r="AJ749" s="363"/>
      <c r="AK749" s="364"/>
      <c r="AL749" s="358"/>
      <c r="AM749" s="359" t="str">
        <f t="shared" si="115"/>
        <v/>
      </c>
      <c r="AN749" s="360" t="s">
        <v>506</v>
      </c>
      <c r="AO749" s="360">
        <f t="shared" si="116"/>
        <v>0</v>
      </c>
      <c r="AP749" s="360">
        <f t="shared" si="117"/>
        <v>0</v>
      </c>
      <c r="AQ749" s="360">
        <f t="shared" si="118"/>
        <v>0</v>
      </c>
      <c r="AR749" s="361">
        <f t="shared" si="119"/>
        <v>0</v>
      </c>
    </row>
    <row r="750" spans="22:44" x14ac:dyDescent="0.25">
      <c r="V750" s="362"/>
      <c r="W750" s="128"/>
      <c r="X750" s="363"/>
      <c r="Y750" s="364"/>
      <c r="Z750" s="358"/>
      <c r="AA750" s="359" t="str">
        <f t="shared" si="110"/>
        <v/>
      </c>
      <c r="AB750" s="360" t="s">
        <v>506</v>
      </c>
      <c r="AC750" s="360">
        <f t="shared" si="111"/>
        <v>0</v>
      </c>
      <c r="AD750" s="360">
        <f t="shared" si="112"/>
        <v>0</v>
      </c>
      <c r="AE750" s="360">
        <f t="shared" si="113"/>
        <v>0</v>
      </c>
      <c r="AF750" s="361">
        <f t="shared" si="114"/>
        <v>0</v>
      </c>
      <c r="AG750" s="133"/>
      <c r="AH750" s="362"/>
      <c r="AI750" s="128"/>
      <c r="AJ750" s="363"/>
      <c r="AK750" s="364"/>
      <c r="AL750" s="358"/>
      <c r="AM750" s="359" t="str">
        <f t="shared" si="115"/>
        <v/>
      </c>
      <c r="AN750" s="360" t="s">
        <v>506</v>
      </c>
      <c r="AO750" s="360">
        <f t="shared" si="116"/>
        <v>0</v>
      </c>
      <c r="AP750" s="360">
        <f t="shared" si="117"/>
        <v>0</v>
      </c>
      <c r="AQ750" s="360">
        <f t="shared" si="118"/>
        <v>0</v>
      </c>
      <c r="AR750" s="361">
        <f t="shared" si="119"/>
        <v>0</v>
      </c>
    </row>
    <row r="751" spans="22:44" x14ac:dyDescent="0.25">
      <c r="V751" s="362"/>
      <c r="W751" s="128"/>
      <c r="X751" s="363"/>
      <c r="Y751" s="364"/>
      <c r="Z751" s="358"/>
      <c r="AA751" s="359" t="str">
        <f t="shared" si="110"/>
        <v/>
      </c>
      <c r="AB751" s="360" t="s">
        <v>506</v>
      </c>
      <c r="AC751" s="360">
        <f t="shared" si="111"/>
        <v>0</v>
      </c>
      <c r="AD751" s="360">
        <f t="shared" si="112"/>
        <v>0</v>
      </c>
      <c r="AE751" s="360">
        <f t="shared" si="113"/>
        <v>0</v>
      </c>
      <c r="AF751" s="361">
        <f t="shared" si="114"/>
        <v>0</v>
      </c>
      <c r="AG751" s="133"/>
      <c r="AH751" s="362"/>
      <c r="AI751" s="128"/>
      <c r="AJ751" s="363"/>
      <c r="AK751" s="364"/>
      <c r="AL751" s="358"/>
      <c r="AM751" s="359" t="str">
        <f t="shared" si="115"/>
        <v/>
      </c>
      <c r="AN751" s="360" t="s">
        <v>506</v>
      </c>
      <c r="AO751" s="360">
        <f t="shared" si="116"/>
        <v>0</v>
      </c>
      <c r="AP751" s="360">
        <f t="shared" si="117"/>
        <v>0</v>
      </c>
      <c r="AQ751" s="360">
        <f t="shared" si="118"/>
        <v>0</v>
      </c>
      <c r="AR751" s="361">
        <f t="shared" si="119"/>
        <v>0</v>
      </c>
    </row>
    <row r="752" spans="22:44" x14ac:dyDescent="0.25">
      <c r="V752" s="362"/>
      <c r="W752" s="128"/>
      <c r="X752" s="363"/>
      <c r="Y752" s="364"/>
      <c r="Z752" s="358"/>
      <c r="AA752" s="359" t="str">
        <f t="shared" si="110"/>
        <v/>
      </c>
      <c r="AB752" s="360" t="s">
        <v>506</v>
      </c>
      <c r="AC752" s="360">
        <f t="shared" si="111"/>
        <v>0</v>
      </c>
      <c r="AD752" s="360">
        <f t="shared" si="112"/>
        <v>0</v>
      </c>
      <c r="AE752" s="360">
        <f t="shared" si="113"/>
        <v>0</v>
      </c>
      <c r="AF752" s="361">
        <f t="shared" si="114"/>
        <v>0</v>
      </c>
      <c r="AG752" s="133"/>
      <c r="AH752" s="362"/>
      <c r="AI752" s="128"/>
      <c r="AJ752" s="363"/>
      <c r="AK752" s="364"/>
      <c r="AL752" s="358"/>
      <c r="AM752" s="359" t="str">
        <f t="shared" si="115"/>
        <v/>
      </c>
      <c r="AN752" s="360" t="s">
        <v>506</v>
      </c>
      <c r="AO752" s="360">
        <f t="shared" si="116"/>
        <v>0</v>
      </c>
      <c r="AP752" s="360">
        <f t="shared" si="117"/>
        <v>0</v>
      </c>
      <c r="AQ752" s="360">
        <f t="shared" si="118"/>
        <v>0</v>
      </c>
      <c r="AR752" s="361">
        <f t="shared" si="119"/>
        <v>0</v>
      </c>
    </row>
    <row r="753" spans="22:44" x14ac:dyDescent="0.25">
      <c r="V753" s="362"/>
      <c r="W753" s="128"/>
      <c r="X753" s="363"/>
      <c r="Y753" s="364"/>
      <c r="Z753" s="358"/>
      <c r="AA753" s="359" t="str">
        <f t="shared" si="110"/>
        <v/>
      </c>
      <c r="AB753" s="360" t="s">
        <v>506</v>
      </c>
      <c r="AC753" s="360">
        <f t="shared" si="111"/>
        <v>0</v>
      </c>
      <c r="AD753" s="360">
        <f t="shared" si="112"/>
        <v>0</v>
      </c>
      <c r="AE753" s="360">
        <f t="shared" si="113"/>
        <v>0</v>
      </c>
      <c r="AF753" s="361">
        <f t="shared" si="114"/>
        <v>0</v>
      </c>
      <c r="AG753" s="133"/>
      <c r="AH753" s="362"/>
      <c r="AI753" s="128"/>
      <c r="AJ753" s="363"/>
      <c r="AK753" s="364"/>
      <c r="AL753" s="358"/>
      <c r="AM753" s="359" t="str">
        <f t="shared" si="115"/>
        <v/>
      </c>
      <c r="AN753" s="360" t="s">
        <v>506</v>
      </c>
      <c r="AO753" s="360">
        <f t="shared" si="116"/>
        <v>0</v>
      </c>
      <c r="AP753" s="360">
        <f t="shared" si="117"/>
        <v>0</v>
      </c>
      <c r="AQ753" s="360">
        <f t="shared" si="118"/>
        <v>0</v>
      </c>
      <c r="AR753" s="361">
        <f t="shared" si="119"/>
        <v>0</v>
      </c>
    </row>
    <row r="754" spans="22:44" x14ac:dyDescent="0.25">
      <c r="V754" s="362"/>
      <c r="W754" s="128"/>
      <c r="X754" s="363"/>
      <c r="Y754" s="364"/>
      <c r="Z754" s="358"/>
      <c r="AA754" s="359" t="str">
        <f t="shared" si="110"/>
        <v/>
      </c>
      <c r="AB754" s="360" t="s">
        <v>506</v>
      </c>
      <c r="AC754" s="360">
        <f t="shared" si="111"/>
        <v>0</v>
      </c>
      <c r="AD754" s="360">
        <f t="shared" si="112"/>
        <v>0</v>
      </c>
      <c r="AE754" s="360">
        <f t="shared" si="113"/>
        <v>0</v>
      </c>
      <c r="AF754" s="361">
        <f t="shared" si="114"/>
        <v>0</v>
      </c>
      <c r="AG754" s="133"/>
      <c r="AH754" s="362"/>
      <c r="AI754" s="128"/>
      <c r="AJ754" s="363"/>
      <c r="AK754" s="364"/>
      <c r="AL754" s="358"/>
      <c r="AM754" s="359" t="str">
        <f t="shared" si="115"/>
        <v/>
      </c>
      <c r="AN754" s="360" t="s">
        <v>506</v>
      </c>
      <c r="AO754" s="360">
        <f t="shared" si="116"/>
        <v>0</v>
      </c>
      <c r="AP754" s="360">
        <f t="shared" si="117"/>
        <v>0</v>
      </c>
      <c r="AQ754" s="360">
        <f t="shared" si="118"/>
        <v>0</v>
      </c>
      <c r="AR754" s="361">
        <f t="shared" si="119"/>
        <v>0</v>
      </c>
    </row>
    <row r="755" spans="22:44" x14ac:dyDescent="0.25">
      <c r="V755" s="362"/>
      <c r="W755" s="128"/>
      <c r="X755" s="363"/>
      <c r="Y755" s="364"/>
      <c r="Z755" s="358"/>
      <c r="AA755" s="359" t="str">
        <f t="shared" si="110"/>
        <v/>
      </c>
      <c r="AB755" s="360" t="s">
        <v>506</v>
      </c>
      <c r="AC755" s="360">
        <f t="shared" si="111"/>
        <v>0</v>
      </c>
      <c r="AD755" s="360">
        <f t="shared" si="112"/>
        <v>0</v>
      </c>
      <c r="AE755" s="360">
        <f t="shared" si="113"/>
        <v>0</v>
      </c>
      <c r="AF755" s="361">
        <f t="shared" si="114"/>
        <v>0</v>
      </c>
      <c r="AG755" s="133"/>
      <c r="AH755" s="362"/>
      <c r="AI755" s="128"/>
      <c r="AJ755" s="363"/>
      <c r="AK755" s="364"/>
      <c r="AL755" s="358"/>
      <c r="AM755" s="359" t="str">
        <f t="shared" si="115"/>
        <v/>
      </c>
      <c r="AN755" s="360" t="s">
        <v>506</v>
      </c>
      <c r="AO755" s="360">
        <f t="shared" si="116"/>
        <v>0</v>
      </c>
      <c r="AP755" s="360">
        <f t="shared" si="117"/>
        <v>0</v>
      </c>
      <c r="AQ755" s="360">
        <f t="shared" si="118"/>
        <v>0</v>
      </c>
      <c r="AR755" s="361">
        <f t="shared" si="119"/>
        <v>0</v>
      </c>
    </row>
    <row r="756" spans="22:44" x14ac:dyDescent="0.25">
      <c r="V756" s="362"/>
      <c r="W756" s="128"/>
      <c r="X756" s="363"/>
      <c r="Y756" s="364"/>
      <c r="Z756" s="358"/>
      <c r="AA756" s="359" t="str">
        <f t="shared" si="110"/>
        <v/>
      </c>
      <c r="AB756" s="360" t="s">
        <v>506</v>
      </c>
      <c r="AC756" s="360">
        <f t="shared" si="111"/>
        <v>0</v>
      </c>
      <c r="AD756" s="360">
        <f t="shared" si="112"/>
        <v>0</v>
      </c>
      <c r="AE756" s="360">
        <f t="shared" si="113"/>
        <v>0</v>
      </c>
      <c r="AF756" s="361">
        <f t="shared" si="114"/>
        <v>0</v>
      </c>
      <c r="AG756" s="133"/>
      <c r="AH756" s="362"/>
      <c r="AI756" s="128"/>
      <c r="AJ756" s="363"/>
      <c r="AK756" s="364"/>
      <c r="AL756" s="358"/>
      <c r="AM756" s="359" t="str">
        <f t="shared" si="115"/>
        <v/>
      </c>
      <c r="AN756" s="360" t="s">
        <v>506</v>
      </c>
      <c r="AO756" s="360">
        <f t="shared" si="116"/>
        <v>0</v>
      </c>
      <c r="AP756" s="360">
        <f t="shared" si="117"/>
        <v>0</v>
      </c>
      <c r="AQ756" s="360">
        <f t="shared" si="118"/>
        <v>0</v>
      </c>
      <c r="AR756" s="361">
        <f t="shared" si="119"/>
        <v>0</v>
      </c>
    </row>
    <row r="757" spans="22:44" x14ac:dyDescent="0.25">
      <c r="V757" s="362"/>
      <c r="W757" s="128"/>
      <c r="X757" s="363"/>
      <c r="Y757" s="364"/>
      <c r="Z757" s="358"/>
      <c r="AA757" s="359" t="str">
        <f t="shared" si="110"/>
        <v/>
      </c>
      <c r="AB757" s="360" t="s">
        <v>506</v>
      </c>
      <c r="AC757" s="360">
        <f t="shared" si="111"/>
        <v>0</v>
      </c>
      <c r="AD757" s="360">
        <f t="shared" si="112"/>
        <v>0</v>
      </c>
      <c r="AE757" s="360">
        <f t="shared" si="113"/>
        <v>0</v>
      </c>
      <c r="AF757" s="361">
        <f t="shared" si="114"/>
        <v>0</v>
      </c>
      <c r="AG757" s="133"/>
      <c r="AH757" s="362"/>
      <c r="AI757" s="128"/>
      <c r="AJ757" s="363"/>
      <c r="AK757" s="364"/>
      <c r="AL757" s="358"/>
      <c r="AM757" s="359" t="str">
        <f t="shared" si="115"/>
        <v/>
      </c>
      <c r="AN757" s="360" t="s">
        <v>506</v>
      </c>
      <c r="AO757" s="360">
        <f t="shared" si="116"/>
        <v>0</v>
      </c>
      <c r="AP757" s="360">
        <f t="shared" si="117"/>
        <v>0</v>
      </c>
      <c r="AQ757" s="360">
        <f t="shared" si="118"/>
        <v>0</v>
      </c>
      <c r="AR757" s="361">
        <f t="shared" si="119"/>
        <v>0</v>
      </c>
    </row>
    <row r="758" spans="22:44" x14ac:dyDescent="0.25">
      <c r="V758" s="362"/>
      <c r="W758" s="128"/>
      <c r="X758" s="363"/>
      <c r="Y758" s="364"/>
      <c r="Z758" s="358"/>
      <c r="AA758" s="359" t="str">
        <f t="shared" si="110"/>
        <v/>
      </c>
      <c r="AB758" s="360" t="s">
        <v>506</v>
      </c>
      <c r="AC758" s="360">
        <f t="shared" si="111"/>
        <v>0</v>
      </c>
      <c r="AD758" s="360">
        <f t="shared" si="112"/>
        <v>0</v>
      </c>
      <c r="AE758" s="360">
        <f t="shared" si="113"/>
        <v>0</v>
      </c>
      <c r="AF758" s="361">
        <f t="shared" si="114"/>
        <v>0</v>
      </c>
      <c r="AG758" s="133"/>
      <c r="AH758" s="362"/>
      <c r="AI758" s="128"/>
      <c r="AJ758" s="363"/>
      <c r="AK758" s="364"/>
      <c r="AL758" s="358"/>
      <c r="AM758" s="359" t="str">
        <f t="shared" si="115"/>
        <v/>
      </c>
      <c r="AN758" s="360" t="s">
        <v>506</v>
      </c>
      <c r="AO758" s="360">
        <f t="shared" si="116"/>
        <v>0</v>
      </c>
      <c r="AP758" s="360">
        <f t="shared" si="117"/>
        <v>0</v>
      </c>
      <c r="AQ758" s="360">
        <f t="shared" si="118"/>
        <v>0</v>
      </c>
      <c r="AR758" s="361">
        <f t="shared" si="119"/>
        <v>0</v>
      </c>
    </row>
    <row r="759" spans="22:44" x14ac:dyDescent="0.25">
      <c r="V759" s="362"/>
      <c r="W759" s="128"/>
      <c r="X759" s="363"/>
      <c r="Y759" s="364"/>
      <c r="Z759" s="358"/>
      <c r="AA759" s="359" t="str">
        <f t="shared" si="110"/>
        <v/>
      </c>
      <c r="AB759" s="360" t="s">
        <v>506</v>
      </c>
      <c r="AC759" s="360">
        <f t="shared" si="111"/>
        <v>0</v>
      </c>
      <c r="AD759" s="360">
        <f t="shared" si="112"/>
        <v>0</v>
      </c>
      <c r="AE759" s="360">
        <f t="shared" si="113"/>
        <v>0</v>
      </c>
      <c r="AF759" s="361">
        <f t="shared" si="114"/>
        <v>0</v>
      </c>
      <c r="AG759" s="133"/>
      <c r="AH759" s="362"/>
      <c r="AI759" s="128"/>
      <c r="AJ759" s="363"/>
      <c r="AK759" s="364"/>
      <c r="AL759" s="358"/>
      <c r="AM759" s="359" t="str">
        <f t="shared" si="115"/>
        <v/>
      </c>
      <c r="AN759" s="360" t="s">
        <v>506</v>
      </c>
      <c r="AO759" s="360">
        <f t="shared" si="116"/>
        <v>0</v>
      </c>
      <c r="AP759" s="360">
        <f t="shared" si="117"/>
        <v>0</v>
      </c>
      <c r="AQ759" s="360">
        <f t="shared" si="118"/>
        <v>0</v>
      </c>
      <c r="AR759" s="361">
        <f t="shared" si="119"/>
        <v>0</v>
      </c>
    </row>
    <row r="760" spans="22:44" x14ac:dyDescent="0.25">
      <c r="V760" s="362"/>
      <c r="W760" s="128"/>
      <c r="X760" s="363"/>
      <c r="Y760" s="364"/>
      <c r="Z760" s="358"/>
      <c r="AA760" s="359" t="str">
        <f t="shared" si="110"/>
        <v/>
      </c>
      <c r="AB760" s="360" t="s">
        <v>506</v>
      </c>
      <c r="AC760" s="360">
        <f t="shared" si="111"/>
        <v>0</v>
      </c>
      <c r="AD760" s="360">
        <f t="shared" si="112"/>
        <v>0</v>
      </c>
      <c r="AE760" s="360">
        <f t="shared" si="113"/>
        <v>0</v>
      </c>
      <c r="AF760" s="361">
        <f t="shared" si="114"/>
        <v>0</v>
      </c>
      <c r="AG760" s="133"/>
      <c r="AH760" s="362"/>
      <c r="AI760" s="128"/>
      <c r="AJ760" s="363"/>
      <c r="AK760" s="364"/>
      <c r="AL760" s="358"/>
      <c r="AM760" s="359" t="str">
        <f t="shared" si="115"/>
        <v/>
      </c>
      <c r="AN760" s="360" t="s">
        <v>506</v>
      </c>
      <c r="AO760" s="360">
        <f t="shared" si="116"/>
        <v>0</v>
      </c>
      <c r="AP760" s="360">
        <f t="shared" si="117"/>
        <v>0</v>
      </c>
      <c r="AQ760" s="360">
        <f t="shared" si="118"/>
        <v>0</v>
      </c>
      <c r="AR760" s="361">
        <f t="shared" si="119"/>
        <v>0</v>
      </c>
    </row>
    <row r="761" spans="22:44" x14ac:dyDescent="0.25">
      <c r="V761" s="362"/>
      <c r="W761" s="128"/>
      <c r="X761" s="363"/>
      <c r="Y761" s="364"/>
      <c r="Z761" s="358"/>
      <c r="AA761" s="359" t="str">
        <f t="shared" si="110"/>
        <v/>
      </c>
      <c r="AB761" s="360" t="s">
        <v>506</v>
      </c>
      <c r="AC761" s="360">
        <f t="shared" si="111"/>
        <v>0</v>
      </c>
      <c r="AD761" s="360">
        <f t="shared" si="112"/>
        <v>0</v>
      </c>
      <c r="AE761" s="360">
        <f t="shared" si="113"/>
        <v>0</v>
      </c>
      <c r="AF761" s="361">
        <f t="shared" si="114"/>
        <v>0</v>
      </c>
      <c r="AG761" s="133"/>
      <c r="AH761" s="362"/>
      <c r="AI761" s="128"/>
      <c r="AJ761" s="363"/>
      <c r="AK761" s="364"/>
      <c r="AL761" s="358"/>
      <c r="AM761" s="359" t="str">
        <f t="shared" si="115"/>
        <v/>
      </c>
      <c r="AN761" s="360" t="s">
        <v>506</v>
      </c>
      <c r="AO761" s="360">
        <f t="shared" si="116"/>
        <v>0</v>
      </c>
      <c r="AP761" s="360">
        <f t="shared" si="117"/>
        <v>0</v>
      </c>
      <c r="AQ761" s="360">
        <f t="shared" si="118"/>
        <v>0</v>
      </c>
      <c r="AR761" s="361">
        <f t="shared" si="119"/>
        <v>0</v>
      </c>
    </row>
    <row r="762" spans="22:44" x14ac:dyDescent="0.25">
      <c r="V762" s="362"/>
      <c r="W762" s="128"/>
      <c r="X762" s="363"/>
      <c r="Y762" s="364"/>
      <c r="Z762" s="358"/>
      <c r="AA762" s="359" t="str">
        <f t="shared" si="110"/>
        <v/>
      </c>
      <c r="AB762" s="360" t="s">
        <v>506</v>
      </c>
      <c r="AC762" s="360">
        <f t="shared" si="111"/>
        <v>0</v>
      </c>
      <c r="AD762" s="360">
        <f t="shared" si="112"/>
        <v>0</v>
      </c>
      <c r="AE762" s="360">
        <f t="shared" si="113"/>
        <v>0</v>
      </c>
      <c r="AF762" s="361">
        <f t="shared" si="114"/>
        <v>0</v>
      </c>
      <c r="AG762" s="133"/>
      <c r="AH762" s="362"/>
      <c r="AI762" s="128"/>
      <c r="AJ762" s="363"/>
      <c r="AK762" s="364"/>
      <c r="AL762" s="358"/>
      <c r="AM762" s="359" t="str">
        <f t="shared" si="115"/>
        <v/>
      </c>
      <c r="AN762" s="360" t="s">
        <v>506</v>
      </c>
      <c r="AO762" s="360">
        <f t="shared" si="116"/>
        <v>0</v>
      </c>
      <c r="AP762" s="360">
        <f t="shared" si="117"/>
        <v>0</v>
      </c>
      <c r="AQ762" s="360">
        <f t="shared" si="118"/>
        <v>0</v>
      </c>
      <c r="AR762" s="361">
        <f t="shared" si="119"/>
        <v>0</v>
      </c>
    </row>
    <row r="763" spans="22:44" x14ac:dyDescent="0.25">
      <c r="V763" s="362"/>
      <c r="W763" s="128"/>
      <c r="X763" s="363"/>
      <c r="Y763" s="364"/>
      <c r="Z763" s="358"/>
      <c r="AA763" s="359" t="str">
        <f t="shared" si="110"/>
        <v/>
      </c>
      <c r="AB763" s="360" t="s">
        <v>506</v>
      </c>
      <c r="AC763" s="360">
        <f t="shared" si="111"/>
        <v>0</v>
      </c>
      <c r="AD763" s="360">
        <f t="shared" si="112"/>
        <v>0</v>
      </c>
      <c r="AE763" s="360">
        <f t="shared" si="113"/>
        <v>0</v>
      </c>
      <c r="AF763" s="361">
        <f t="shared" si="114"/>
        <v>0</v>
      </c>
      <c r="AG763" s="133"/>
      <c r="AH763" s="362"/>
      <c r="AI763" s="128"/>
      <c r="AJ763" s="363"/>
      <c r="AK763" s="364"/>
      <c r="AL763" s="358"/>
      <c r="AM763" s="359" t="str">
        <f t="shared" si="115"/>
        <v/>
      </c>
      <c r="AN763" s="360" t="s">
        <v>506</v>
      </c>
      <c r="AO763" s="360">
        <f t="shared" si="116"/>
        <v>0</v>
      </c>
      <c r="AP763" s="360">
        <f t="shared" si="117"/>
        <v>0</v>
      </c>
      <c r="AQ763" s="360">
        <f t="shared" si="118"/>
        <v>0</v>
      </c>
      <c r="AR763" s="361">
        <f t="shared" si="119"/>
        <v>0</v>
      </c>
    </row>
    <row r="764" spans="22:44" x14ac:dyDescent="0.25">
      <c r="V764" s="362"/>
      <c r="W764" s="128"/>
      <c r="X764" s="363"/>
      <c r="Y764" s="364"/>
      <c r="Z764" s="358"/>
      <c r="AA764" s="359" t="str">
        <f t="shared" si="110"/>
        <v/>
      </c>
      <c r="AB764" s="360" t="s">
        <v>506</v>
      </c>
      <c r="AC764" s="360">
        <f t="shared" si="111"/>
        <v>0</v>
      </c>
      <c r="AD764" s="360">
        <f t="shared" si="112"/>
        <v>0</v>
      </c>
      <c r="AE764" s="360">
        <f t="shared" si="113"/>
        <v>0</v>
      </c>
      <c r="AF764" s="361">
        <f t="shared" si="114"/>
        <v>0</v>
      </c>
      <c r="AG764" s="133"/>
      <c r="AH764" s="362"/>
      <c r="AI764" s="128"/>
      <c r="AJ764" s="363"/>
      <c r="AK764" s="364"/>
      <c r="AL764" s="358"/>
      <c r="AM764" s="359" t="str">
        <f t="shared" si="115"/>
        <v/>
      </c>
      <c r="AN764" s="360" t="s">
        <v>506</v>
      </c>
      <c r="AO764" s="360">
        <f t="shared" si="116"/>
        <v>0</v>
      </c>
      <c r="AP764" s="360">
        <f t="shared" si="117"/>
        <v>0</v>
      </c>
      <c r="AQ764" s="360">
        <f t="shared" si="118"/>
        <v>0</v>
      </c>
      <c r="AR764" s="361">
        <f t="shared" si="119"/>
        <v>0</v>
      </c>
    </row>
    <row r="765" spans="22:44" x14ac:dyDescent="0.25">
      <c r="V765" s="362"/>
      <c r="W765" s="128"/>
      <c r="X765" s="363"/>
      <c r="Y765" s="364"/>
      <c r="Z765" s="358"/>
      <c r="AA765" s="359" t="str">
        <f t="shared" si="110"/>
        <v/>
      </c>
      <c r="AB765" s="360" t="s">
        <v>506</v>
      </c>
      <c r="AC765" s="360">
        <f t="shared" si="111"/>
        <v>0</v>
      </c>
      <c r="AD765" s="360">
        <f t="shared" si="112"/>
        <v>0</v>
      </c>
      <c r="AE765" s="360">
        <f t="shared" si="113"/>
        <v>0</v>
      </c>
      <c r="AF765" s="361">
        <f t="shared" si="114"/>
        <v>0</v>
      </c>
      <c r="AG765" s="133"/>
      <c r="AH765" s="362"/>
      <c r="AI765" s="128"/>
      <c r="AJ765" s="363"/>
      <c r="AK765" s="364"/>
      <c r="AL765" s="358"/>
      <c r="AM765" s="359" t="str">
        <f t="shared" si="115"/>
        <v/>
      </c>
      <c r="AN765" s="360" t="s">
        <v>506</v>
      </c>
      <c r="AO765" s="360">
        <f t="shared" si="116"/>
        <v>0</v>
      </c>
      <c r="AP765" s="360">
        <f t="shared" si="117"/>
        <v>0</v>
      </c>
      <c r="AQ765" s="360">
        <f t="shared" si="118"/>
        <v>0</v>
      </c>
      <c r="AR765" s="361">
        <f t="shared" si="119"/>
        <v>0</v>
      </c>
    </row>
    <row r="766" spans="22:44" x14ac:dyDescent="0.25">
      <c r="V766" s="362"/>
      <c r="W766" s="128"/>
      <c r="X766" s="363"/>
      <c r="Y766" s="364"/>
      <c r="Z766" s="358"/>
      <c r="AA766" s="359" t="str">
        <f t="shared" si="110"/>
        <v/>
      </c>
      <c r="AB766" s="360" t="s">
        <v>506</v>
      </c>
      <c r="AC766" s="360">
        <f t="shared" si="111"/>
        <v>0</v>
      </c>
      <c r="AD766" s="360">
        <f t="shared" si="112"/>
        <v>0</v>
      </c>
      <c r="AE766" s="360">
        <f t="shared" si="113"/>
        <v>0</v>
      </c>
      <c r="AF766" s="361">
        <f t="shared" si="114"/>
        <v>0</v>
      </c>
      <c r="AG766" s="133"/>
      <c r="AH766" s="362"/>
      <c r="AI766" s="128"/>
      <c r="AJ766" s="363"/>
      <c r="AK766" s="364"/>
      <c r="AL766" s="358"/>
      <c r="AM766" s="359" t="str">
        <f t="shared" si="115"/>
        <v/>
      </c>
      <c r="AN766" s="360" t="s">
        <v>506</v>
      </c>
      <c r="AO766" s="360">
        <f t="shared" si="116"/>
        <v>0</v>
      </c>
      <c r="AP766" s="360">
        <f t="shared" si="117"/>
        <v>0</v>
      </c>
      <c r="AQ766" s="360">
        <f t="shared" si="118"/>
        <v>0</v>
      </c>
      <c r="AR766" s="361">
        <f t="shared" si="119"/>
        <v>0</v>
      </c>
    </row>
    <row r="767" spans="22:44" x14ac:dyDescent="0.25">
      <c r="V767" s="362"/>
      <c r="W767" s="128"/>
      <c r="X767" s="363"/>
      <c r="Y767" s="364"/>
      <c r="Z767" s="358"/>
      <c r="AA767" s="359" t="str">
        <f t="shared" si="110"/>
        <v/>
      </c>
      <c r="AB767" s="360" t="s">
        <v>506</v>
      </c>
      <c r="AC767" s="360">
        <f t="shared" si="111"/>
        <v>0</v>
      </c>
      <c r="AD767" s="360">
        <f t="shared" si="112"/>
        <v>0</v>
      </c>
      <c r="AE767" s="360">
        <f t="shared" si="113"/>
        <v>0</v>
      </c>
      <c r="AF767" s="361">
        <f t="shared" si="114"/>
        <v>0</v>
      </c>
      <c r="AG767" s="133"/>
      <c r="AH767" s="362"/>
      <c r="AI767" s="128"/>
      <c r="AJ767" s="363"/>
      <c r="AK767" s="364"/>
      <c r="AL767" s="358"/>
      <c r="AM767" s="359" t="str">
        <f t="shared" si="115"/>
        <v/>
      </c>
      <c r="AN767" s="360" t="s">
        <v>506</v>
      </c>
      <c r="AO767" s="360">
        <f t="shared" si="116"/>
        <v>0</v>
      </c>
      <c r="AP767" s="360">
        <f t="shared" si="117"/>
        <v>0</v>
      </c>
      <c r="AQ767" s="360">
        <f t="shared" si="118"/>
        <v>0</v>
      </c>
      <c r="AR767" s="361">
        <f t="shared" si="119"/>
        <v>0</v>
      </c>
    </row>
    <row r="768" spans="22:44" x14ac:dyDescent="0.25">
      <c r="V768" s="362"/>
      <c r="W768" s="128"/>
      <c r="X768" s="363"/>
      <c r="Y768" s="364"/>
      <c r="Z768" s="358"/>
      <c r="AA768" s="359" t="str">
        <f t="shared" si="110"/>
        <v/>
      </c>
      <c r="AB768" s="360" t="s">
        <v>506</v>
      </c>
      <c r="AC768" s="360">
        <f t="shared" si="111"/>
        <v>0</v>
      </c>
      <c r="AD768" s="360">
        <f t="shared" si="112"/>
        <v>0</v>
      </c>
      <c r="AE768" s="360">
        <f t="shared" si="113"/>
        <v>0</v>
      </c>
      <c r="AF768" s="361">
        <f t="shared" si="114"/>
        <v>0</v>
      </c>
      <c r="AG768" s="133"/>
      <c r="AH768" s="362"/>
      <c r="AI768" s="128"/>
      <c r="AJ768" s="363"/>
      <c r="AK768" s="364"/>
      <c r="AL768" s="358"/>
      <c r="AM768" s="359" t="str">
        <f t="shared" si="115"/>
        <v/>
      </c>
      <c r="AN768" s="360" t="s">
        <v>506</v>
      </c>
      <c r="AO768" s="360">
        <f t="shared" si="116"/>
        <v>0</v>
      </c>
      <c r="AP768" s="360">
        <f t="shared" si="117"/>
        <v>0</v>
      </c>
      <c r="AQ768" s="360">
        <f t="shared" si="118"/>
        <v>0</v>
      </c>
      <c r="AR768" s="361">
        <f t="shared" si="119"/>
        <v>0</v>
      </c>
    </row>
    <row r="769" spans="22:44" x14ac:dyDescent="0.25">
      <c r="V769" s="362"/>
      <c r="W769" s="128"/>
      <c r="X769" s="363"/>
      <c r="Y769" s="364"/>
      <c r="Z769" s="358"/>
      <c r="AA769" s="359" t="str">
        <f t="shared" si="110"/>
        <v/>
      </c>
      <c r="AB769" s="360" t="s">
        <v>506</v>
      </c>
      <c r="AC769" s="360">
        <f t="shared" si="111"/>
        <v>0</v>
      </c>
      <c r="AD769" s="360">
        <f t="shared" si="112"/>
        <v>0</v>
      </c>
      <c r="AE769" s="360">
        <f t="shared" si="113"/>
        <v>0</v>
      </c>
      <c r="AF769" s="361">
        <f t="shared" si="114"/>
        <v>0</v>
      </c>
      <c r="AG769" s="133"/>
      <c r="AH769" s="362"/>
      <c r="AI769" s="128"/>
      <c r="AJ769" s="363"/>
      <c r="AK769" s="364"/>
      <c r="AL769" s="358"/>
      <c r="AM769" s="359" t="str">
        <f t="shared" si="115"/>
        <v/>
      </c>
      <c r="AN769" s="360" t="s">
        <v>506</v>
      </c>
      <c r="AO769" s="360">
        <f t="shared" si="116"/>
        <v>0</v>
      </c>
      <c r="AP769" s="360">
        <f t="shared" si="117"/>
        <v>0</v>
      </c>
      <c r="AQ769" s="360">
        <f t="shared" si="118"/>
        <v>0</v>
      </c>
      <c r="AR769" s="361">
        <f t="shared" si="119"/>
        <v>0</v>
      </c>
    </row>
    <row r="770" spans="22:44" x14ac:dyDescent="0.25">
      <c r="V770" s="362"/>
      <c r="W770" s="128"/>
      <c r="X770" s="363"/>
      <c r="Y770" s="364"/>
      <c r="Z770" s="358"/>
      <c r="AA770" s="359" t="str">
        <f t="shared" si="110"/>
        <v/>
      </c>
      <c r="AB770" s="360" t="s">
        <v>506</v>
      </c>
      <c r="AC770" s="360">
        <f t="shared" si="111"/>
        <v>0</v>
      </c>
      <c r="AD770" s="360">
        <f t="shared" si="112"/>
        <v>0</v>
      </c>
      <c r="AE770" s="360">
        <f t="shared" si="113"/>
        <v>0</v>
      </c>
      <c r="AF770" s="361">
        <f t="shared" si="114"/>
        <v>0</v>
      </c>
      <c r="AG770" s="133"/>
      <c r="AH770" s="362"/>
      <c r="AI770" s="128"/>
      <c r="AJ770" s="363"/>
      <c r="AK770" s="364"/>
      <c r="AL770" s="358"/>
      <c r="AM770" s="359" t="str">
        <f t="shared" si="115"/>
        <v/>
      </c>
      <c r="AN770" s="360" t="s">
        <v>506</v>
      </c>
      <c r="AO770" s="360">
        <f t="shared" si="116"/>
        <v>0</v>
      </c>
      <c r="AP770" s="360">
        <f t="shared" si="117"/>
        <v>0</v>
      </c>
      <c r="AQ770" s="360">
        <f t="shared" si="118"/>
        <v>0</v>
      </c>
      <c r="AR770" s="361">
        <f t="shared" si="119"/>
        <v>0</v>
      </c>
    </row>
    <row r="771" spans="22:44" x14ac:dyDescent="0.25">
      <c r="V771" s="362"/>
      <c r="W771" s="128"/>
      <c r="X771" s="363"/>
      <c r="Y771" s="364"/>
      <c r="Z771" s="358"/>
      <c r="AA771" s="359" t="str">
        <f t="shared" si="110"/>
        <v/>
      </c>
      <c r="AB771" s="360" t="s">
        <v>506</v>
      </c>
      <c r="AC771" s="360">
        <f t="shared" si="111"/>
        <v>0</v>
      </c>
      <c r="AD771" s="360">
        <f t="shared" si="112"/>
        <v>0</v>
      </c>
      <c r="AE771" s="360">
        <f t="shared" si="113"/>
        <v>0</v>
      </c>
      <c r="AF771" s="361">
        <f t="shared" si="114"/>
        <v>0</v>
      </c>
      <c r="AG771" s="133"/>
      <c r="AH771" s="362"/>
      <c r="AI771" s="128"/>
      <c r="AJ771" s="363"/>
      <c r="AK771" s="364"/>
      <c r="AL771" s="358"/>
      <c r="AM771" s="359" t="str">
        <f t="shared" si="115"/>
        <v/>
      </c>
      <c r="AN771" s="360" t="s">
        <v>506</v>
      </c>
      <c r="AO771" s="360">
        <f t="shared" si="116"/>
        <v>0</v>
      </c>
      <c r="AP771" s="360">
        <f t="shared" si="117"/>
        <v>0</v>
      </c>
      <c r="AQ771" s="360">
        <f t="shared" si="118"/>
        <v>0</v>
      </c>
      <c r="AR771" s="361">
        <f t="shared" si="119"/>
        <v>0</v>
      </c>
    </row>
    <row r="772" spans="22:44" x14ac:dyDescent="0.25">
      <c r="V772" s="362"/>
      <c r="W772" s="128"/>
      <c r="X772" s="363"/>
      <c r="Y772" s="364"/>
      <c r="Z772" s="358"/>
      <c r="AA772" s="359" t="str">
        <f t="shared" si="110"/>
        <v/>
      </c>
      <c r="AB772" s="360" t="s">
        <v>506</v>
      </c>
      <c r="AC772" s="360">
        <f t="shared" si="111"/>
        <v>0</v>
      </c>
      <c r="AD772" s="360">
        <f t="shared" si="112"/>
        <v>0</v>
      </c>
      <c r="AE772" s="360">
        <f t="shared" si="113"/>
        <v>0</v>
      </c>
      <c r="AF772" s="361">
        <f t="shared" si="114"/>
        <v>0</v>
      </c>
      <c r="AG772" s="133"/>
      <c r="AH772" s="362"/>
      <c r="AI772" s="128"/>
      <c r="AJ772" s="363"/>
      <c r="AK772" s="364"/>
      <c r="AL772" s="358"/>
      <c r="AM772" s="359" t="str">
        <f t="shared" si="115"/>
        <v/>
      </c>
      <c r="AN772" s="360" t="s">
        <v>506</v>
      </c>
      <c r="AO772" s="360">
        <f t="shared" si="116"/>
        <v>0</v>
      </c>
      <c r="AP772" s="360">
        <f t="shared" si="117"/>
        <v>0</v>
      </c>
      <c r="AQ772" s="360">
        <f t="shared" si="118"/>
        <v>0</v>
      </c>
      <c r="AR772" s="361">
        <f t="shared" si="119"/>
        <v>0</v>
      </c>
    </row>
    <row r="773" spans="22:44" x14ac:dyDescent="0.25">
      <c r="V773" s="362"/>
      <c r="W773" s="128"/>
      <c r="X773" s="363"/>
      <c r="Y773" s="364"/>
      <c r="Z773" s="358"/>
      <c r="AA773" s="359" t="str">
        <f t="shared" si="110"/>
        <v/>
      </c>
      <c r="AB773" s="360" t="s">
        <v>506</v>
      </c>
      <c r="AC773" s="360">
        <f t="shared" si="111"/>
        <v>0</v>
      </c>
      <c r="AD773" s="360">
        <f t="shared" si="112"/>
        <v>0</v>
      </c>
      <c r="AE773" s="360">
        <f t="shared" si="113"/>
        <v>0</v>
      </c>
      <c r="AF773" s="361">
        <f t="shared" si="114"/>
        <v>0</v>
      </c>
      <c r="AG773" s="133"/>
      <c r="AH773" s="362"/>
      <c r="AI773" s="128"/>
      <c r="AJ773" s="363"/>
      <c r="AK773" s="364"/>
      <c r="AL773" s="358"/>
      <c r="AM773" s="359" t="str">
        <f t="shared" si="115"/>
        <v/>
      </c>
      <c r="AN773" s="360" t="s">
        <v>506</v>
      </c>
      <c r="AO773" s="360">
        <f t="shared" si="116"/>
        <v>0</v>
      </c>
      <c r="AP773" s="360">
        <f t="shared" si="117"/>
        <v>0</v>
      </c>
      <c r="AQ773" s="360">
        <f t="shared" si="118"/>
        <v>0</v>
      </c>
      <c r="AR773" s="361">
        <f t="shared" si="119"/>
        <v>0</v>
      </c>
    </row>
    <row r="774" spans="22:44" x14ac:dyDescent="0.25">
      <c r="V774" s="362"/>
      <c r="W774" s="128"/>
      <c r="X774" s="363"/>
      <c r="Y774" s="364"/>
      <c r="Z774" s="358"/>
      <c r="AA774" s="359" t="str">
        <f t="shared" si="110"/>
        <v/>
      </c>
      <c r="AB774" s="360" t="s">
        <v>506</v>
      </c>
      <c r="AC774" s="360">
        <f t="shared" si="111"/>
        <v>0</v>
      </c>
      <c r="AD774" s="360">
        <f t="shared" si="112"/>
        <v>0</v>
      </c>
      <c r="AE774" s="360">
        <f t="shared" si="113"/>
        <v>0</v>
      </c>
      <c r="AF774" s="361">
        <f t="shared" si="114"/>
        <v>0</v>
      </c>
      <c r="AG774" s="133"/>
      <c r="AH774" s="362"/>
      <c r="AI774" s="128"/>
      <c r="AJ774" s="363"/>
      <c r="AK774" s="364"/>
      <c r="AL774" s="358"/>
      <c r="AM774" s="359" t="str">
        <f t="shared" si="115"/>
        <v/>
      </c>
      <c r="AN774" s="360" t="s">
        <v>506</v>
      </c>
      <c r="AO774" s="360">
        <f t="shared" si="116"/>
        <v>0</v>
      </c>
      <c r="AP774" s="360">
        <f t="shared" si="117"/>
        <v>0</v>
      </c>
      <c r="AQ774" s="360">
        <f t="shared" si="118"/>
        <v>0</v>
      </c>
      <c r="AR774" s="361">
        <f t="shared" si="119"/>
        <v>0</v>
      </c>
    </row>
    <row r="775" spans="22:44" x14ac:dyDescent="0.25">
      <c r="V775" s="362"/>
      <c r="W775" s="128"/>
      <c r="X775" s="363"/>
      <c r="Y775" s="364"/>
      <c r="Z775" s="358"/>
      <c r="AA775" s="359" t="str">
        <f t="shared" si="110"/>
        <v/>
      </c>
      <c r="AB775" s="360" t="s">
        <v>506</v>
      </c>
      <c r="AC775" s="360">
        <f t="shared" si="111"/>
        <v>0</v>
      </c>
      <c r="AD775" s="360">
        <f t="shared" si="112"/>
        <v>0</v>
      </c>
      <c r="AE775" s="360">
        <f t="shared" si="113"/>
        <v>0</v>
      </c>
      <c r="AF775" s="361">
        <f t="shared" si="114"/>
        <v>0</v>
      </c>
      <c r="AG775" s="133"/>
      <c r="AH775" s="362"/>
      <c r="AI775" s="128"/>
      <c r="AJ775" s="363"/>
      <c r="AK775" s="364"/>
      <c r="AL775" s="358"/>
      <c r="AM775" s="359" t="str">
        <f t="shared" si="115"/>
        <v/>
      </c>
      <c r="AN775" s="360" t="s">
        <v>506</v>
      </c>
      <c r="AO775" s="360">
        <f t="shared" si="116"/>
        <v>0</v>
      </c>
      <c r="AP775" s="360">
        <f t="shared" si="117"/>
        <v>0</v>
      </c>
      <c r="AQ775" s="360">
        <f t="shared" si="118"/>
        <v>0</v>
      </c>
      <c r="AR775" s="361">
        <f t="shared" si="119"/>
        <v>0</v>
      </c>
    </row>
    <row r="776" spans="22:44" x14ac:dyDescent="0.25">
      <c r="V776" s="362"/>
      <c r="W776" s="128"/>
      <c r="X776" s="363"/>
      <c r="Y776" s="364"/>
      <c r="Z776" s="358"/>
      <c r="AA776" s="359" t="str">
        <f t="shared" si="110"/>
        <v/>
      </c>
      <c r="AB776" s="360" t="s">
        <v>506</v>
      </c>
      <c r="AC776" s="360">
        <f t="shared" si="111"/>
        <v>0</v>
      </c>
      <c r="AD776" s="360">
        <f t="shared" si="112"/>
        <v>0</v>
      </c>
      <c r="AE776" s="360">
        <f t="shared" si="113"/>
        <v>0</v>
      </c>
      <c r="AF776" s="361">
        <f t="shared" si="114"/>
        <v>0</v>
      </c>
      <c r="AG776" s="133"/>
      <c r="AH776" s="362"/>
      <c r="AI776" s="128"/>
      <c r="AJ776" s="363"/>
      <c r="AK776" s="364"/>
      <c r="AL776" s="358"/>
      <c r="AM776" s="359" t="str">
        <f t="shared" si="115"/>
        <v/>
      </c>
      <c r="AN776" s="360" t="s">
        <v>506</v>
      </c>
      <c r="AO776" s="360">
        <f t="shared" si="116"/>
        <v>0</v>
      </c>
      <c r="AP776" s="360">
        <f t="shared" si="117"/>
        <v>0</v>
      </c>
      <c r="AQ776" s="360">
        <f t="shared" si="118"/>
        <v>0</v>
      </c>
      <c r="AR776" s="361">
        <f t="shared" si="119"/>
        <v>0</v>
      </c>
    </row>
    <row r="777" spans="22:44" x14ac:dyDescent="0.25">
      <c r="V777" s="362"/>
      <c r="W777" s="128"/>
      <c r="X777" s="363"/>
      <c r="Y777" s="364"/>
      <c r="Z777" s="358"/>
      <c r="AA777" s="359" t="str">
        <f t="shared" ref="AA777:AA840" si="120">IFERROR(INDEX($AU$8:$AU$23,MATCH(V777,$AT$8:$AT$23,0)),"")</f>
        <v/>
      </c>
      <c r="AB777" s="360" t="s">
        <v>506</v>
      </c>
      <c r="AC777" s="360">
        <f t="shared" ref="AC777:AC840" si="121">IFERROR(IF(AB777&gt;=AA777,0,IF(AA777&gt;AB777,SLN(Y777,Z777,AA777),0)),"")</f>
        <v>0</v>
      </c>
      <c r="AD777" s="360">
        <f t="shared" ref="AD777:AD840" si="122">AE777-AC777</f>
        <v>0</v>
      </c>
      <c r="AE777" s="360">
        <f t="shared" ref="AE777:AE840" si="123">IFERROR(IF(OR(AA777=0,AA777=""),
     0,
     IF(AB777&gt;=AA777,
          +Y777,
          (+AC777*AB777))),
"")</f>
        <v>0</v>
      </c>
      <c r="AF777" s="361">
        <f t="shared" ref="AF777:AF840" si="124">IFERROR(IF(AE777&gt;Y777,0,(+Y777-AE777))-Z777,"")</f>
        <v>0</v>
      </c>
      <c r="AG777" s="133"/>
      <c r="AH777" s="362"/>
      <c r="AI777" s="128"/>
      <c r="AJ777" s="363"/>
      <c r="AK777" s="364"/>
      <c r="AL777" s="358"/>
      <c r="AM777" s="359" t="str">
        <f t="shared" ref="AM777:AM840" si="125">IFERROR(INDEX($AU$8:$AU$23,MATCH(AH777,$AT$8:$AT$23,0)),"")</f>
        <v/>
      </c>
      <c r="AN777" s="360" t="s">
        <v>506</v>
      </c>
      <c r="AO777" s="360">
        <f t="shared" ref="AO777:AO840" si="126">IFERROR(IF(AN777&gt;=AM777,0,IF(AM777&gt;AN777,SLN(AK777,AL777,AM777),0)),"")</f>
        <v>0</v>
      </c>
      <c r="AP777" s="360">
        <f t="shared" ref="AP777:AP840" si="127">AQ777-AO777</f>
        <v>0</v>
      </c>
      <c r="AQ777" s="360">
        <f t="shared" ref="AQ777:AQ840" si="128">IFERROR(IF(OR(AM777=0,AM777=""),
     0,
     IF(AN777&gt;=AM777,
          +AK777,
          (+AO777*AN777))),
"")</f>
        <v>0</v>
      </c>
      <c r="AR777" s="361">
        <f t="shared" ref="AR777:AR840" si="129">IFERROR(IF(AQ777&gt;AK777,0,(+AK777-AQ777))-AL777,"")</f>
        <v>0</v>
      </c>
    </row>
    <row r="778" spans="22:44" x14ac:dyDescent="0.25">
      <c r="V778" s="362"/>
      <c r="W778" s="128"/>
      <c r="X778" s="363"/>
      <c r="Y778" s="364"/>
      <c r="Z778" s="358"/>
      <c r="AA778" s="359" t="str">
        <f t="shared" si="120"/>
        <v/>
      </c>
      <c r="AB778" s="360" t="s">
        <v>506</v>
      </c>
      <c r="AC778" s="360">
        <f t="shared" si="121"/>
        <v>0</v>
      </c>
      <c r="AD778" s="360">
        <f t="shared" si="122"/>
        <v>0</v>
      </c>
      <c r="AE778" s="360">
        <f t="shared" si="123"/>
        <v>0</v>
      </c>
      <c r="AF778" s="361">
        <f t="shared" si="124"/>
        <v>0</v>
      </c>
      <c r="AG778" s="133"/>
      <c r="AH778" s="362"/>
      <c r="AI778" s="128"/>
      <c r="AJ778" s="363"/>
      <c r="AK778" s="364"/>
      <c r="AL778" s="358"/>
      <c r="AM778" s="359" t="str">
        <f t="shared" si="125"/>
        <v/>
      </c>
      <c r="AN778" s="360" t="s">
        <v>506</v>
      </c>
      <c r="AO778" s="360">
        <f t="shared" si="126"/>
        <v>0</v>
      </c>
      <c r="AP778" s="360">
        <f t="shared" si="127"/>
        <v>0</v>
      </c>
      <c r="AQ778" s="360">
        <f t="shared" si="128"/>
        <v>0</v>
      </c>
      <c r="AR778" s="361">
        <f t="shared" si="129"/>
        <v>0</v>
      </c>
    </row>
    <row r="779" spans="22:44" x14ac:dyDescent="0.25">
      <c r="V779" s="362"/>
      <c r="W779" s="128"/>
      <c r="X779" s="363"/>
      <c r="Y779" s="364"/>
      <c r="Z779" s="358"/>
      <c r="AA779" s="359" t="str">
        <f t="shared" si="120"/>
        <v/>
      </c>
      <c r="AB779" s="360" t="s">
        <v>506</v>
      </c>
      <c r="AC779" s="360">
        <f t="shared" si="121"/>
        <v>0</v>
      </c>
      <c r="AD779" s="360">
        <f t="shared" si="122"/>
        <v>0</v>
      </c>
      <c r="AE779" s="360">
        <f t="shared" si="123"/>
        <v>0</v>
      </c>
      <c r="AF779" s="361">
        <f t="shared" si="124"/>
        <v>0</v>
      </c>
      <c r="AG779" s="133"/>
      <c r="AH779" s="362"/>
      <c r="AI779" s="128"/>
      <c r="AJ779" s="363"/>
      <c r="AK779" s="364"/>
      <c r="AL779" s="358"/>
      <c r="AM779" s="359" t="str">
        <f t="shared" si="125"/>
        <v/>
      </c>
      <c r="AN779" s="360" t="s">
        <v>506</v>
      </c>
      <c r="AO779" s="360">
        <f t="shared" si="126"/>
        <v>0</v>
      </c>
      <c r="AP779" s="360">
        <f t="shared" si="127"/>
        <v>0</v>
      </c>
      <c r="AQ779" s="360">
        <f t="shared" si="128"/>
        <v>0</v>
      </c>
      <c r="AR779" s="361">
        <f t="shared" si="129"/>
        <v>0</v>
      </c>
    </row>
    <row r="780" spans="22:44" x14ac:dyDescent="0.25">
      <c r="V780" s="362"/>
      <c r="W780" s="128"/>
      <c r="X780" s="363"/>
      <c r="Y780" s="364"/>
      <c r="Z780" s="358"/>
      <c r="AA780" s="359" t="str">
        <f t="shared" si="120"/>
        <v/>
      </c>
      <c r="AB780" s="360" t="s">
        <v>506</v>
      </c>
      <c r="AC780" s="360">
        <f t="shared" si="121"/>
        <v>0</v>
      </c>
      <c r="AD780" s="360">
        <f t="shared" si="122"/>
        <v>0</v>
      </c>
      <c r="AE780" s="360">
        <f t="shared" si="123"/>
        <v>0</v>
      </c>
      <c r="AF780" s="361">
        <f t="shared" si="124"/>
        <v>0</v>
      </c>
      <c r="AG780" s="133"/>
      <c r="AH780" s="362"/>
      <c r="AI780" s="128"/>
      <c r="AJ780" s="363"/>
      <c r="AK780" s="364"/>
      <c r="AL780" s="358"/>
      <c r="AM780" s="359" t="str">
        <f t="shared" si="125"/>
        <v/>
      </c>
      <c r="AN780" s="360" t="s">
        <v>506</v>
      </c>
      <c r="AO780" s="360">
        <f t="shared" si="126"/>
        <v>0</v>
      </c>
      <c r="AP780" s="360">
        <f t="shared" si="127"/>
        <v>0</v>
      </c>
      <c r="AQ780" s="360">
        <f t="shared" si="128"/>
        <v>0</v>
      </c>
      <c r="AR780" s="361">
        <f t="shared" si="129"/>
        <v>0</v>
      </c>
    </row>
    <row r="781" spans="22:44" x14ac:dyDescent="0.25">
      <c r="V781" s="362"/>
      <c r="W781" s="128"/>
      <c r="X781" s="363"/>
      <c r="Y781" s="364"/>
      <c r="Z781" s="358"/>
      <c r="AA781" s="359" t="str">
        <f t="shared" si="120"/>
        <v/>
      </c>
      <c r="AB781" s="360" t="s">
        <v>506</v>
      </c>
      <c r="AC781" s="360">
        <f t="shared" si="121"/>
        <v>0</v>
      </c>
      <c r="AD781" s="360">
        <f t="shared" si="122"/>
        <v>0</v>
      </c>
      <c r="AE781" s="360">
        <f t="shared" si="123"/>
        <v>0</v>
      </c>
      <c r="AF781" s="361">
        <f t="shared" si="124"/>
        <v>0</v>
      </c>
      <c r="AG781" s="133"/>
      <c r="AH781" s="362"/>
      <c r="AI781" s="128"/>
      <c r="AJ781" s="363"/>
      <c r="AK781" s="364"/>
      <c r="AL781" s="358"/>
      <c r="AM781" s="359" t="str">
        <f t="shared" si="125"/>
        <v/>
      </c>
      <c r="AN781" s="360" t="s">
        <v>506</v>
      </c>
      <c r="AO781" s="360">
        <f t="shared" si="126"/>
        <v>0</v>
      </c>
      <c r="AP781" s="360">
        <f t="shared" si="127"/>
        <v>0</v>
      </c>
      <c r="AQ781" s="360">
        <f t="shared" si="128"/>
        <v>0</v>
      </c>
      <c r="AR781" s="361">
        <f t="shared" si="129"/>
        <v>0</v>
      </c>
    </row>
    <row r="782" spans="22:44" x14ac:dyDescent="0.25">
      <c r="V782" s="362"/>
      <c r="W782" s="128"/>
      <c r="X782" s="363"/>
      <c r="Y782" s="364"/>
      <c r="Z782" s="358"/>
      <c r="AA782" s="359" t="str">
        <f t="shared" si="120"/>
        <v/>
      </c>
      <c r="AB782" s="360" t="s">
        <v>506</v>
      </c>
      <c r="AC782" s="360">
        <f t="shared" si="121"/>
        <v>0</v>
      </c>
      <c r="AD782" s="360">
        <f t="shared" si="122"/>
        <v>0</v>
      </c>
      <c r="AE782" s="360">
        <f t="shared" si="123"/>
        <v>0</v>
      </c>
      <c r="AF782" s="361">
        <f t="shared" si="124"/>
        <v>0</v>
      </c>
      <c r="AG782" s="133"/>
      <c r="AH782" s="362"/>
      <c r="AI782" s="128"/>
      <c r="AJ782" s="363"/>
      <c r="AK782" s="364"/>
      <c r="AL782" s="358"/>
      <c r="AM782" s="359" t="str">
        <f t="shared" si="125"/>
        <v/>
      </c>
      <c r="AN782" s="360" t="s">
        <v>506</v>
      </c>
      <c r="AO782" s="360">
        <f t="shared" si="126"/>
        <v>0</v>
      </c>
      <c r="AP782" s="360">
        <f t="shared" si="127"/>
        <v>0</v>
      </c>
      <c r="AQ782" s="360">
        <f t="shared" si="128"/>
        <v>0</v>
      </c>
      <c r="AR782" s="361">
        <f t="shared" si="129"/>
        <v>0</v>
      </c>
    </row>
    <row r="783" spans="22:44" x14ac:dyDescent="0.25">
      <c r="V783" s="362"/>
      <c r="W783" s="128"/>
      <c r="X783" s="363"/>
      <c r="Y783" s="364"/>
      <c r="Z783" s="358"/>
      <c r="AA783" s="359" t="str">
        <f t="shared" si="120"/>
        <v/>
      </c>
      <c r="AB783" s="360" t="s">
        <v>506</v>
      </c>
      <c r="AC783" s="360">
        <f t="shared" si="121"/>
        <v>0</v>
      </c>
      <c r="AD783" s="360">
        <f t="shared" si="122"/>
        <v>0</v>
      </c>
      <c r="AE783" s="360">
        <f t="shared" si="123"/>
        <v>0</v>
      </c>
      <c r="AF783" s="361">
        <f t="shared" si="124"/>
        <v>0</v>
      </c>
      <c r="AG783" s="133"/>
      <c r="AH783" s="362"/>
      <c r="AI783" s="128"/>
      <c r="AJ783" s="363"/>
      <c r="AK783" s="364"/>
      <c r="AL783" s="358"/>
      <c r="AM783" s="359" t="str">
        <f t="shared" si="125"/>
        <v/>
      </c>
      <c r="AN783" s="360" t="s">
        <v>506</v>
      </c>
      <c r="AO783" s="360">
        <f t="shared" si="126"/>
        <v>0</v>
      </c>
      <c r="AP783" s="360">
        <f t="shared" si="127"/>
        <v>0</v>
      </c>
      <c r="AQ783" s="360">
        <f t="shared" si="128"/>
        <v>0</v>
      </c>
      <c r="AR783" s="361">
        <f t="shared" si="129"/>
        <v>0</v>
      </c>
    </row>
    <row r="784" spans="22:44" x14ac:dyDescent="0.25">
      <c r="V784" s="362"/>
      <c r="W784" s="128"/>
      <c r="X784" s="363"/>
      <c r="Y784" s="364"/>
      <c r="Z784" s="358"/>
      <c r="AA784" s="359" t="str">
        <f t="shared" si="120"/>
        <v/>
      </c>
      <c r="AB784" s="360" t="s">
        <v>506</v>
      </c>
      <c r="AC784" s="360">
        <f t="shared" si="121"/>
        <v>0</v>
      </c>
      <c r="AD784" s="360">
        <f t="shared" si="122"/>
        <v>0</v>
      </c>
      <c r="AE784" s="360">
        <f t="shared" si="123"/>
        <v>0</v>
      </c>
      <c r="AF784" s="361">
        <f t="shared" si="124"/>
        <v>0</v>
      </c>
      <c r="AG784" s="133"/>
      <c r="AH784" s="362"/>
      <c r="AI784" s="128"/>
      <c r="AJ784" s="363"/>
      <c r="AK784" s="364"/>
      <c r="AL784" s="358"/>
      <c r="AM784" s="359" t="str">
        <f t="shared" si="125"/>
        <v/>
      </c>
      <c r="AN784" s="360" t="s">
        <v>506</v>
      </c>
      <c r="AO784" s="360">
        <f t="shared" si="126"/>
        <v>0</v>
      </c>
      <c r="AP784" s="360">
        <f t="shared" si="127"/>
        <v>0</v>
      </c>
      <c r="AQ784" s="360">
        <f t="shared" si="128"/>
        <v>0</v>
      </c>
      <c r="AR784" s="361">
        <f t="shared" si="129"/>
        <v>0</v>
      </c>
    </row>
    <row r="785" spans="22:44" x14ac:dyDescent="0.25">
      <c r="V785" s="362"/>
      <c r="W785" s="128"/>
      <c r="X785" s="363"/>
      <c r="Y785" s="364"/>
      <c r="Z785" s="358"/>
      <c r="AA785" s="359" t="str">
        <f t="shared" si="120"/>
        <v/>
      </c>
      <c r="AB785" s="360" t="s">
        <v>506</v>
      </c>
      <c r="AC785" s="360">
        <f t="shared" si="121"/>
        <v>0</v>
      </c>
      <c r="AD785" s="360">
        <f t="shared" si="122"/>
        <v>0</v>
      </c>
      <c r="AE785" s="360">
        <f t="shared" si="123"/>
        <v>0</v>
      </c>
      <c r="AF785" s="361">
        <f t="shared" si="124"/>
        <v>0</v>
      </c>
      <c r="AG785" s="133"/>
      <c r="AH785" s="362"/>
      <c r="AI785" s="128"/>
      <c r="AJ785" s="363"/>
      <c r="AK785" s="364"/>
      <c r="AL785" s="358"/>
      <c r="AM785" s="359" t="str">
        <f t="shared" si="125"/>
        <v/>
      </c>
      <c r="AN785" s="360" t="s">
        <v>506</v>
      </c>
      <c r="AO785" s="360">
        <f t="shared" si="126"/>
        <v>0</v>
      </c>
      <c r="AP785" s="360">
        <f t="shared" si="127"/>
        <v>0</v>
      </c>
      <c r="AQ785" s="360">
        <f t="shared" si="128"/>
        <v>0</v>
      </c>
      <c r="AR785" s="361">
        <f t="shared" si="129"/>
        <v>0</v>
      </c>
    </row>
    <row r="786" spans="22:44" x14ac:dyDescent="0.25">
      <c r="V786" s="362"/>
      <c r="W786" s="128"/>
      <c r="X786" s="363"/>
      <c r="Y786" s="364"/>
      <c r="Z786" s="358"/>
      <c r="AA786" s="359" t="str">
        <f t="shared" si="120"/>
        <v/>
      </c>
      <c r="AB786" s="360" t="s">
        <v>506</v>
      </c>
      <c r="AC786" s="360">
        <f t="shared" si="121"/>
        <v>0</v>
      </c>
      <c r="AD786" s="360">
        <f t="shared" si="122"/>
        <v>0</v>
      </c>
      <c r="AE786" s="360">
        <f t="shared" si="123"/>
        <v>0</v>
      </c>
      <c r="AF786" s="361">
        <f t="shared" si="124"/>
        <v>0</v>
      </c>
      <c r="AG786" s="133"/>
      <c r="AH786" s="362"/>
      <c r="AI786" s="128"/>
      <c r="AJ786" s="363"/>
      <c r="AK786" s="364"/>
      <c r="AL786" s="358"/>
      <c r="AM786" s="359" t="str">
        <f t="shared" si="125"/>
        <v/>
      </c>
      <c r="AN786" s="360" t="s">
        <v>506</v>
      </c>
      <c r="AO786" s="360">
        <f t="shared" si="126"/>
        <v>0</v>
      </c>
      <c r="AP786" s="360">
        <f t="shared" si="127"/>
        <v>0</v>
      </c>
      <c r="AQ786" s="360">
        <f t="shared" si="128"/>
        <v>0</v>
      </c>
      <c r="AR786" s="361">
        <f t="shared" si="129"/>
        <v>0</v>
      </c>
    </row>
    <row r="787" spans="22:44" x14ac:dyDescent="0.25">
      <c r="V787" s="362"/>
      <c r="W787" s="128"/>
      <c r="X787" s="363"/>
      <c r="Y787" s="364"/>
      <c r="Z787" s="358"/>
      <c r="AA787" s="359" t="str">
        <f t="shared" si="120"/>
        <v/>
      </c>
      <c r="AB787" s="360" t="s">
        <v>506</v>
      </c>
      <c r="AC787" s="360">
        <f t="shared" si="121"/>
        <v>0</v>
      </c>
      <c r="AD787" s="360">
        <f t="shared" si="122"/>
        <v>0</v>
      </c>
      <c r="AE787" s="360">
        <f t="shared" si="123"/>
        <v>0</v>
      </c>
      <c r="AF787" s="361">
        <f t="shared" si="124"/>
        <v>0</v>
      </c>
      <c r="AG787" s="133"/>
      <c r="AH787" s="362"/>
      <c r="AI787" s="128"/>
      <c r="AJ787" s="363"/>
      <c r="AK787" s="364"/>
      <c r="AL787" s="358"/>
      <c r="AM787" s="359" t="str">
        <f t="shared" si="125"/>
        <v/>
      </c>
      <c r="AN787" s="360" t="s">
        <v>506</v>
      </c>
      <c r="AO787" s="360">
        <f t="shared" si="126"/>
        <v>0</v>
      </c>
      <c r="AP787" s="360">
        <f t="shared" si="127"/>
        <v>0</v>
      </c>
      <c r="AQ787" s="360">
        <f t="shared" si="128"/>
        <v>0</v>
      </c>
      <c r="AR787" s="361">
        <f t="shared" si="129"/>
        <v>0</v>
      </c>
    </row>
    <row r="788" spans="22:44" x14ac:dyDescent="0.25">
      <c r="V788" s="362"/>
      <c r="W788" s="128"/>
      <c r="X788" s="363"/>
      <c r="Y788" s="364"/>
      <c r="Z788" s="358"/>
      <c r="AA788" s="359" t="str">
        <f t="shared" si="120"/>
        <v/>
      </c>
      <c r="AB788" s="360" t="s">
        <v>506</v>
      </c>
      <c r="AC788" s="360">
        <f t="shared" si="121"/>
        <v>0</v>
      </c>
      <c r="AD788" s="360">
        <f t="shared" si="122"/>
        <v>0</v>
      </c>
      <c r="AE788" s="360">
        <f t="shared" si="123"/>
        <v>0</v>
      </c>
      <c r="AF788" s="361">
        <f t="shared" si="124"/>
        <v>0</v>
      </c>
      <c r="AG788" s="133"/>
      <c r="AH788" s="362"/>
      <c r="AI788" s="128"/>
      <c r="AJ788" s="363"/>
      <c r="AK788" s="364"/>
      <c r="AL788" s="358"/>
      <c r="AM788" s="359" t="str">
        <f t="shared" si="125"/>
        <v/>
      </c>
      <c r="AN788" s="360" t="s">
        <v>506</v>
      </c>
      <c r="AO788" s="360">
        <f t="shared" si="126"/>
        <v>0</v>
      </c>
      <c r="AP788" s="360">
        <f t="shared" si="127"/>
        <v>0</v>
      </c>
      <c r="AQ788" s="360">
        <f t="shared" si="128"/>
        <v>0</v>
      </c>
      <c r="AR788" s="361">
        <f t="shared" si="129"/>
        <v>0</v>
      </c>
    </row>
    <row r="789" spans="22:44" x14ac:dyDescent="0.25">
      <c r="V789" s="362"/>
      <c r="W789" s="128"/>
      <c r="X789" s="363"/>
      <c r="Y789" s="364"/>
      <c r="Z789" s="358"/>
      <c r="AA789" s="359" t="str">
        <f t="shared" si="120"/>
        <v/>
      </c>
      <c r="AB789" s="360" t="s">
        <v>506</v>
      </c>
      <c r="AC789" s="360">
        <f t="shared" si="121"/>
        <v>0</v>
      </c>
      <c r="AD789" s="360">
        <f t="shared" si="122"/>
        <v>0</v>
      </c>
      <c r="AE789" s="360">
        <f t="shared" si="123"/>
        <v>0</v>
      </c>
      <c r="AF789" s="361">
        <f t="shared" si="124"/>
        <v>0</v>
      </c>
      <c r="AG789" s="133"/>
      <c r="AH789" s="362"/>
      <c r="AI789" s="128"/>
      <c r="AJ789" s="363"/>
      <c r="AK789" s="364"/>
      <c r="AL789" s="358"/>
      <c r="AM789" s="359" t="str">
        <f t="shared" si="125"/>
        <v/>
      </c>
      <c r="AN789" s="360" t="s">
        <v>506</v>
      </c>
      <c r="AO789" s="360">
        <f t="shared" si="126"/>
        <v>0</v>
      </c>
      <c r="AP789" s="360">
        <f t="shared" si="127"/>
        <v>0</v>
      </c>
      <c r="AQ789" s="360">
        <f t="shared" si="128"/>
        <v>0</v>
      </c>
      <c r="AR789" s="361">
        <f t="shared" si="129"/>
        <v>0</v>
      </c>
    </row>
    <row r="790" spans="22:44" x14ac:dyDescent="0.25">
      <c r="V790" s="362"/>
      <c r="W790" s="128"/>
      <c r="X790" s="363"/>
      <c r="Y790" s="364"/>
      <c r="Z790" s="358"/>
      <c r="AA790" s="359" t="str">
        <f t="shared" si="120"/>
        <v/>
      </c>
      <c r="AB790" s="360" t="s">
        <v>506</v>
      </c>
      <c r="AC790" s="360">
        <f t="shared" si="121"/>
        <v>0</v>
      </c>
      <c r="AD790" s="360">
        <f t="shared" si="122"/>
        <v>0</v>
      </c>
      <c r="AE790" s="360">
        <f t="shared" si="123"/>
        <v>0</v>
      </c>
      <c r="AF790" s="361">
        <f t="shared" si="124"/>
        <v>0</v>
      </c>
      <c r="AG790" s="133"/>
      <c r="AH790" s="362"/>
      <c r="AI790" s="128"/>
      <c r="AJ790" s="363"/>
      <c r="AK790" s="364"/>
      <c r="AL790" s="358"/>
      <c r="AM790" s="359" t="str">
        <f t="shared" si="125"/>
        <v/>
      </c>
      <c r="AN790" s="360" t="s">
        <v>506</v>
      </c>
      <c r="AO790" s="360">
        <f t="shared" si="126"/>
        <v>0</v>
      </c>
      <c r="AP790" s="360">
        <f t="shared" si="127"/>
        <v>0</v>
      </c>
      <c r="AQ790" s="360">
        <f t="shared" si="128"/>
        <v>0</v>
      </c>
      <c r="AR790" s="361">
        <f t="shared" si="129"/>
        <v>0</v>
      </c>
    </row>
    <row r="791" spans="22:44" x14ac:dyDescent="0.25">
      <c r="V791" s="362"/>
      <c r="W791" s="128"/>
      <c r="X791" s="363"/>
      <c r="Y791" s="364"/>
      <c r="Z791" s="358"/>
      <c r="AA791" s="359" t="str">
        <f t="shared" si="120"/>
        <v/>
      </c>
      <c r="AB791" s="360" t="s">
        <v>506</v>
      </c>
      <c r="AC791" s="360">
        <f t="shared" si="121"/>
        <v>0</v>
      </c>
      <c r="AD791" s="360">
        <f t="shared" si="122"/>
        <v>0</v>
      </c>
      <c r="AE791" s="360">
        <f t="shared" si="123"/>
        <v>0</v>
      </c>
      <c r="AF791" s="361">
        <f t="shared" si="124"/>
        <v>0</v>
      </c>
      <c r="AG791" s="133"/>
      <c r="AH791" s="362"/>
      <c r="AI791" s="128"/>
      <c r="AJ791" s="363"/>
      <c r="AK791" s="364"/>
      <c r="AL791" s="358"/>
      <c r="AM791" s="359" t="str">
        <f t="shared" si="125"/>
        <v/>
      </c>
      <c r="AN791" s="360" t="s">
        <v>506</v>
      </c>
      <c r="AO791" s="360">
        <f t="shared" si="126"/>
        <v>0</v>
      </c>
      <c r="AP791" s="360">
        <f t="shared" si="127"/>
        <v>0</v>
      </c>
      <c r="AQ791" s="360">
        <f t="shared" si="128"/>
        <v>0</v>
      </c>
      <c r="AR791" s="361">
        <f t="shared" si="129"/>
        <v>0</v>
      </c>
    </row>
    <row r="792" spans="22:44" x14ac:dyDescent="0.25">
      <c r="V792" s="362"/>
      <c r="W792" s="128"/>
      <c r="X792" s="363"/>
      <c r="Y792" s="364"/>
      <c r="Z792" s="358"/>
      <c r="AA792" s="359" t="str">
        <f t="shared" si="120"/>
        <v/>
      </c>
      <c r="AB792" s="360" t="s">
        <v>506</v>
      </c>
      <c r="AC792" s="360">
        <f t="shared" si="121"/>
        <v>0</v>
      </c>
      <c r="AD792" s="360">
        <f t="shared" si="122"/>
        <v>0</v>
      </c>
      <c r="AE792" s="360">
        <f t="shared" si="123"/>
        <v>0</v>
      </c>
      <c r="AF792" s="361">
        <f t="shared" si="124"/>
        <v>0</v>
      </c>
      <c r="AG792" s="133"/>
      <c r="AH792" s="362"/>
      <c r="AI792" s="128"/>
      <c r="AJ792" s="363"/>
      <c r="AK792" s="364"/>
      <c r="AL792" s="358"/>
      <c r="AM792" s="359" t="str">
        <f t="shared" si="125"/>
        <v/>
      </c>
      <c r="AN792" s="360" t="s">
        <v>506</v>
      </c>
      <c r="AO792" s="360">
        <f t="shared" si="126"/>
        <v>0</v>
      </c>
      <c r="AP792" s="360">
        <f t="shared" si="127"/>
        <v>0</v>
      </c>
      <c r="AQ792" s="360">
        <f t="shared" si="128"/>
        <v>0</v>
      </c>
      <c r="AR792" s="361">
        <f t="shared" si="129"/>
        <v>0</v>
      </c>
    </row>
    <row r="793" spans="22:44" x14ac:dyDescent="0.25">
      <c r="V793" s="362"/>
      <c r="W793" s="128"/>
      <c r="X793" s="363"/>
      <c r="Y793" s="364"/>
      <c r="Z793" s="358"/>
      <c r="AA793" s="359" t="str">
        <f t="shared" si="120"/>
        <v/>
      </c>
      <c r="AB793" s="360" t="s">
        <v>506</v>
      </c>
      <c r="AC793" s="360">
        <f t="shared" si="121"/>
        <v>0</v>
      </c>
      <c r="AD793" s="360">
        <f t="shared" si="122"/>
        <v>0</v>
      </c>
      <c r="AE793" s="360">
        <f t="shared" si="123"/>
        <v>0</v>
      </c>
      <c r="AF793" s="361">
        <f t="shared" si="124"/>
        <v>0</v>
      </c>
      <c r="AG793" s="133"/>
      <c r="AH793" s="362"/>
      <c r="AI793" s="128"/>
      <c r="AJ793" s="363"/>
      <c r="AK793" s="364"/>
      <c r="AL793" s="358"/>
      <c r="AM793" s="359" t="str">
        <f t="shared" si="125"/>
        <v/>
      </c>
      <c r="AN793" s="360" t="s">
        <v>506</v>
      </c>
      <c r="AO793" s="360">
        <f t="shared" si="126"/>
        <v>0</v>
      </c>
      <c r="AP793" s="360">
        <f t="shared" si="127"/>
        <v>0</v>
      </c>
      <c r="AQ793" s="360">
        <f t="shared" si="128"/>
        <v>0</v>
      </c>
      <c r="AR793" s="361">
        <f t="shared" si="129"/>
        <v>0</v>
      </c>
    </row>
    <row r="794" spans="22:44" x14ac:dyDescent="0.25">
      <c r="V794" s="362"/>
      <c r="W794" s="128"/>
      <c r="X794" s="363"/>
      <c r="Y794" s="364"/>
      <c r="Z794" s="358"/>
      <c r="AA794" s="359" t="str">
        <f t="shared" si="120"/>
        <v/>
      </c>
      <c r="AB794" s="360" t="s">
        <v>506</v>
      </c>
      <c r="AC794" s="360">
        <f t="shared" si="121"/>
        <v>0</v>
      </c>
      <c r="AD794" s="360">
        <f t="shared" si="122"/>
        <v>0</v>
      </c>
      <c r="AE794" s="360">
        <f t="shared" si="123"/>
        <v>0</v>
      </c>
      <c r="AF794" s="361">
        <f t="shared" si="124"/>
        <v>0</v>
      </c>
      <c r="AG794" s="133"/>
      <c r="AH794" s="362"/>
      <c r="AI794" s="128"/>
      <c r="AJ794" s="363"/>
      <c r="AK794" s="364"/>
      <c r="AL794" s="358"/>
      <c r="AM794" s="359" t="str">
        <f t="shared" si="125"/>
        <v/>
      </c>
      <c r="AN794" s="360" t="s">
        <v>506</v>
      </c>
      <c r="AO794" s="360">
        <f t="shared" si="126"/>
        <v>0</v>
      </c>
      <c r="AP794" s="360">
        <f t="shared" si="127"/>
        <v>0</v>
      </c>
      <c r="AQ794" s="360">
        <f t="shared" si="128"/>
        <v>0</v>
      </c>
      <c r="AR794" s="361">
        <f t="shared" si="129"/>
        <v>0</v>
      </c>
    </row>
    <row r="795" spans="22:44" x14ac:dyDescent="0.25">
      <c r="V795" s="362"/>
      <c r="W795" s="128"/>
      <c r="X795" s="363"/>
      <c r="Y795" s="364"/>
      <c r="Z795" s="358"/>
      <c r="AA795" s="359" t="str">
        <f t="shared" si="120"/>
        <v/>
      </c>
      <c r="AB795" s="360" t="s">
        <v>506</v>
      </c>
      <c r="AC795" s="360">
        <f t="shared" si="121"/>
        <v>0</v>
      </c>
      <c r="AD795" s="360">
        <f t="shared" si="122"/>
        <v>0</v>
      </c>
      <c r="AE795" s="360">
        <f t="shared" si="123"/>
        <v>0</v>
      </c>
      <c r="AF795" s="361">
        <f t="shared" si="124"/>
        <v>0</v>
      </c>
      <c r="AG795" s="133"/>
      <c r="AH795" s="362"/>
      <c r="AI795" s="128"/>
      <c r="AJ795" s="363"/>
      <c r="AK795" s="364"/>
      <c r="AL795" s="358"/>
      <c r="AM795" s="359" t="str">
        <f t="shared" si="125"/>
        <v/>
      </c>
      <c r="AN795" s="360" t="s">
        <v>506</v>
      </c>
      <c r="AO795" s="360">
        <f t="shared" si="126"/>
        <v>0</v>
      </c>
      <c r="AP795" s="360">
        <f t="shared" si="127"/>
        <v>0</v>
      </c>
      <c r="AQ795" s="360">
        <f t="shared" si="128"/>
        <v>0</v>
      </c>
      <c r="AR795" s="361">
        <f t="shared" si="129"/>
        <v>0</v>
      </c>
    </row>
    <row r="796" spans="22:44" x14ac:dyDescent="0.25">
      <c r="V796" s="362"/>
      <c r="W796" s="128"/>
      <c r="X796" s="363"/>
      <c r="Y796" s="364"/>
      <c r="Z796" s="358"/>
      <c r="AA796" s="359" t="str">
        <f t="shared" si="120"/>
        <v/>
      </c>
      <c r="AB796" s="360" t="s">
        <v>506</v>
      </c>
      <c r="AC796" s="360">
        <f t="shared" si="121"/>
        <v>0</v>
      </c>
      <c r="AD796" s="360">
        <f t="shared" si="122"/>
        <v>0</v>
      </c>
      <c r="AE796" s="360">
        <f t="shared" si="123"/>
        <v>0</v>
      </c>
      <c r="AF796" s="361">
        <f t="shared" si="124"/>
        <v>0</v>
      </c>
      <c r="AG796" s="133"/>
      <c r="AH796" s="362"/>
      <c r="AI796" s="128"/>
      <c r="AJ796" s="363"/>
      <c r="AK796" s="364"/>
      <c r="AL796" s="358"/>
      <c r="AM796" s="359" t="str">
        <f t="shared" si="125"/>
        <v/>
      </c>
      <c r="AN796" s="360" t="s">
        <v>506</v>
      </c>
      <c r="AO796" s="360">
        <f t="shared" si="126"/>
        <v>0</v>
      </c>
      <c r="AP796" s="360">
        <f t="shared" si="127"/>
        <v>0</v>
      </c>
      <c r="AQ796" s="360">
        <f t="shared" si="128"/>
        <v>0</v>
      </c>
      <c r="AR796" s="361">
        <f t="shared" si="129"/>
        <v>0</v>
      </c>
    </row>
    <row r="797" spans="22:44" x14ac:dyDescent="0.25">
      <c r="V797" s="362"/>
      <c r="W797" s="128"/>
      <c r="X797" s="363"/>
      <c r="Y797" s="364"/>
      <c r="Z797" s="358"/>
      <c r="AA797" s="359" t="str">
        <f t="shared" si="120"/>
        <v/>
      </c>
      <c r="AB797" s="360" t="s">
        <v>506</v>
      </c>
      <c r="AC797" s="360">
        <f t="shared" si="121"/>
        <v>0</v>
      </c>
      <c r="AD797" s="360">
        <f t="shared" si="122"/>
        <v>0</v>
      </c>
      <c r="AE797" s="360">
        <f t="shared" si="123"/>
        <v>0</v>
      </c>
      <c r="AF797" s="361">
        <f t="shared" si="124"/>
        <v>0</v>
      </c>
      <c r="AG797" s="133"/>
      <c r="AH797" s="362"/>
      <c r="AI797" s="128"/>
      <c r="AJ797" s="363"/>
      <c r="AK797" s="364"/>
      <c r="AL797" s="358"/>
      <c r="AM797" s="359" t="str">
        <f t="shared" si="125"/>
        <v/>
      </c>
      <c r="AN797" s="360" t="s">
        <v>506</v>
      </c>
      <c r="AO797" s="360">
        <f t="shared" si="126"/>
        <v>0</v>
      </c>
      <c r="AP797" s="360">
        <f t="shared" si="127"/>
        <v>0</v>
      </c>
      <c r="AQ797" s="360">
        <f t="shared" si="128"/>
        <v>0</v>
      </c>
      <c r="AR797" s="361">
        <f t="shared" si="129"/>
        <v>0</v>
      </c>
    </row>
    <row r="798" spans="22:44" x14ac:dyDescent="0.25">
      <c r="V798" s="362"/>
      <c r="W798" s="128"/>
      <c r="X798" s="363"/>
      <c r="Y798" s="364"/>
      <c r="Z798" s="358"/>
      <c r="AA798" s="359" t="str">
        <f t="shared" si="120"/>
        <v/>
      </c>
      <c r="AB798" s="360" t="s">
        <v>506</v>
      </c>
      <c r="AC798" s="360">
        <f t="shared" si="121"/>
        <v>0</v>
      </c>
      <c r="AD798" s="360">
        <f t="shared" si="122"/>
        <v>0</v>
      </c>
      <c r="AE798" s="360">
        <f t="shared" si="123"/>
        <v>0</v>
      </c>
      <c r="AF798" s="361">
        <f t="shared" si="124"/>
        <v>0</v>
      </c>
      <c r="AG798" s="133"/>
      <c r="AH798" s="362"/>
      <c r="AI798" s="128"/>
      <c r="AJ798" s="363"/>
      <c r="AK798" s="364"/>
      <c r="AL798" s="358"/>
      <c r="AM798" s="359" t="str">
        <f t="shared" si="125"/>
        <v/>
      </c>
      <c r="AN798" s="360" t="s">
        <v>506</v>
      </c>
      <c r="AO798" s="360">
        <f t="shared" si="126"/>
        <v>0</v>
      </c>
      <c r="AP798" s="360">
        <f t="shared" si="127"/>
        <v>0</v>
      </c>
      <c r="AQ798" s="360">
        <f t="shared" si="128"/>
        <v>0</v>
      </c>
      <c r="AR798" s="361">
        <f t="shared" si="129"/>
        <v>0</v>
      </c>
    </row>
    <row r="799" spans="22:44" x14ac:dyDescent="0.25">
      <c r="V799" s="362"/>
      <c r="W799" s="128"/>
      <c r="X799" s="363"/>
      <c r="Y799" s="364"/>
      <c r="Z799" s="358"/>
      <c r="AA799" s="359" t="str">
        <f t="shared" si="120"/>
        <v/>
      </c>
      <c r="AB799" s="360" t="s">
        <v>506</v>
      </c>
      <c r="AC799" s="360">
        <f t="shared" si="121"/>
        <v>0</v>
      </c>
      <c r="AD799" s="360">
        <f t="shared" si="122"/>
        <v>0</v>
      </c>
      <c r="AE799" s="360">
        <f t="shared" si="123"/>
        <v>0</v>
      </c>
      <c r="AF799" s="361">
        <f t="shared" si="124"/>
        <v>0</v>
      </c>
      <c r="AG799" s="133"/>
      <c r="AH799" s="362"/>
      <c r="AI799" s="128"/>
      <c r="AJ799" s="363"/>
      <c r="AK799" s="364"/>
      <c r="AL799" s="358"/>
      <c r="AM799" s="359" t="str">
        <f t="shared" si="125"/>
        <v/>
      </c>
      <c r="AN799" s="360" t="s">
        <v>506</v>
      </c>
      <c r="AO799" s="360">
        <f t="shared" si="126"/>
        <v>0</v>
      </c>
      <c r="AP799" s="360">
        <f t="shared" si="127"/>
        <v>0</v>
      </c>
      <c r="AQ799" s="360">
        <f t="shared" si="128"/>
        <v>0</v>
      </c>
      <c r="AR799" s="361">
        <f t="shared" si="129"/>
        <v>0</v>
      </c>
    </row>
    <row r="800" spans="22:44" x14ac:dyDescent="0.25">
      <c r="V800" s="362"/>
      <c r="W800" s="128"/>
      <c r="X800" s="363"/>
      <c r="Y800" s="364"/>
      <c r="Z800" s="358"/>
      <c r="AA800" s="359" t="str">
        <f t="shared" si="120"/>
        <v/>
      </c>
      <c r="AB800" s="360" t="s">
        <v>506</v>
      </c>
      <c r="AC800" s="360">
        <f t="shared" si="121"/>
        <v>0</v>
      </c>
      <c r="AD800" s="360">
        <f t="shared" si="122"/>
        <v>0</v>
      </c>
      <c r="AE800" s="360">
        <f t="shared" si="123"/>
        <v>0</v>
      </c>
      <c r="AF800" s="361">
        <f t="shared" si="124"/>
        <v>0</v>
      </c>
      <c r="AG800" s="133"/>
      <c r="AH800" s="362"/>
      <c r="AI800" s="128"/>
      <c r="AJ800" s="363"/>
      <c r="AK800" s="364"/>
      <c r="AL800" s="358"/>
      <c r="AM800" s="359" t="str">
        <f t="shared" si="125"/>
        <v/>
      </c>
      <c r="AN800" s="360" t="s">
        <v>506</v>
      </c>
      <c r="AO800" s="360">
        <f t="shared" si="126"/>
        <v>0</v>
      </c>
      <c r="AP800" s="360">
        <f t="shared" si="127"/>
        <v>0</v>
      </c>
      <c r="AQ800" s="360">
        <f t="shared" si="128"/>
        <v>0</v>
      </c>
      <c r="AR800" s="361">
        <f t="shared" si="129"/>
        <v>0</v>
      </c>
    </row>
    <row r="801" spans="22:44" x14ac:dyDescent="0.25">
      <c r="V801" s="362"/>
      <c r="W801" s="128"/>
      <c r="X801" s="363"/>
      <c r="Y801" s="364"/>
      <c r="Z801" s="358"/>
      <c r="AA801" s="359" t="str">
        <f t="shared" si="120"/>
        <v/>
      </c>
      <c r="AB801" s="360" t="s">
        <v>506</v>
      </c>
      <c r="AC801" s="360">
        <f t="shared" si="121"/>
        <v>0</v>
      </c>
      <c r="AD801" s="360">
        <f t="shared" si="122"/>
        <v>0</v>
      </c>
      <c r="AE801" s="360">
        <f t="shared" si="123"/>
        <v>0</v>
      </c>
      <c r="AF801" s="361">
        <f t="shared" si="124"/>
        <v>0</v>
      </c>
      <c r="AG801" s="133"/>
      <c r="AH801" s="362"/>
      <c r="AI801" s="128"/>
      <c r="AJ801" s="363"/>
      <c r="AK801" s="364"/>
      <c r="AL801" s="358"/>
      <c r="AM801" s="359" t="str">
        <f t="shared" si="125"/>
        <v/>
      </c>
      <c r="AN801" s="360" t="s">
        <v>506</v>
      </c>
      <c r="AO801" s="360">
        <f t="shared" si="126"/>
        <v>0</v>
      </c>
      <c r="AP801" s="360">
        <f t="shared" si="127"/>
        <v>0</v>
      </c>
      <c r="AQ801" s="360">
        <f t="shared" si="128"/>
        <v>0</v>
      </c>
      <c r="AR801" s="361">
        <f t="shared" si="129"/>
        <v>0</v>
      </c>
    </row>
    <row r="802" spans="22:44" x14ac:dyDescent="0.25">
      <c r="V802" s="362"/>
      <c r="W802" s="128"/>
      <c r="X802" s="363"/>
      <c r="Y802" s="364"/>
      <c r="Z802" s="358"/>
      <c r="AA802" s="359" t="str">
        <f t="shared" si="120"/>
        <v/>
      </c>
      <c r="AB802" s="360" t="s">
        <v>506</v>
      </c>
      <c r="AC802" s="360">
        <f t="shared" si="121"/>
        <v>0</v>
      </c>
      <c r="AD802" s="360">
        <f t="shared" si="122"/>
        <v>0</v>
      </c>
      <c r="AE802" s="360">
        <f t="shared" si="123"/>
        <v>0</v>
      </c>
      <c r="AF802" s="361">
        <f t="shared" si="124"/>
        <v>0</v>
      </c>
      <c r="AG802" s="133"/>
      <c r="AH802" s="362"/>
      <c r="AI802" s="128"/>
      <c r="AJ802" s="363"/>
      <c r="AK802" s="364"/>
      <c r="AL802" s="358"/>
      <c r="AM802" s="359" t="str">
        <f t="shared" si="125"/>
        <v/>
      </c>
      <c r="AN802" s="360" t="s">
        <v>506</v>
      </c>
      <c r="AO802" s="360">
        <f t="shared" si="126"/>
        <v>0</v>
      </c>
      <c r="AP802" s="360">
        <f t="shared" si="127"/>
        <v>0</v>
      </c>
      <c r="AQ802" s="360">
        <f t="shared" si="128"/>
        <v>0</v>
      </c>
      <c r="AR802" s="361">
        <f t="shared" si="129"/>
        <v>0</v>
      </c>
    </row>
    <row r="803" spans="22:44" x14ac:dyDescent="0.25">
      <c r="V803" s="362"/>
      <c r="W803" s="128"/>
      <c r="X803" s="363"/>
      <c r="Y803" s="364"/>
      <c r="Z803" s="358"/>
      <c r="AA803" s="359" t="str">
        <f t="shared" si="120"/>
        <v/>
      </c>
      <c r="AB803" s="360" t="s">
        <v>506</v>
      </c>
      <c r="AC803" s="360">
        <f t="shared" si="121"/>
        <v>0</v>
      </c>
      <c r="AD803" s="360">
        <f t="shared" si="122"/>
        <v>0</v>
      </c>
      <c r="AE803" s="360">
        <f t="shared" si="123"/>
        <v>0</v>
      </c>
      <c r="AF803" s="361">
        <f t="shared" si="124"/>
        <v>0</v>
      </c>
      <c r="AG803" s="133"/>
      <c r="AH803" s="362"/>
      <c r="AI803" s="128"/>
      <c r="AJ803" s="363"/>
      <c r="AK803" s="364"/>
      <c r="AL803" s="358"/>
      <c r="AM803" s="359" t="str">
        <f t="shared" si="125"/>
        <v/>
      </c>
      <c r="AN803" s="360" t="s">
        <v>506</v>
      </c>
      <c r="AO803" s="360">
        <f t="shared" si="126"/>
        <v>0</v>
      </c>
      <c r="AP803" s="360">
        <f t="shared" si="127"/>
        <v>0</v>
      </c>
      <c r="AQ803" s="360">
        <f t="shared" si="128"/>
        <v>0</v>
      </c>
      <c r="AR803" s="361">
        <f t="shared" si="129"/>
        <v>0</v>
      </c>
    </row>
    <row r="804" spans="22:44" x14ac:dyDescent="0.25">
      <c r="V804" s="362"/>
      <c r="W804" s="128"/>
      <c r="X804" s="363"/>
      <c r="Y804" s="364"/>
      <c r="Z804" s="358"/>
      <c r="AA804" s="359" t="str">
        <f t="shared" si="120"/>
        <v/>
      </c>
      <c r="AB804" s="360" t="s">
        <v>506</v>
      </c>
      <c r="AC804" s="360">
        <f t="shared" si="121"/>
        <v>0</v>
      </c>
      <c r="AD804" s="360">
        <f t="shared" si="122"/>
        <v>0</v>
      </c>
      <c r="AE804" s="360">
        <f t="shared" si="123"/>
        <v>0</v>
      </c>
      <c r="AF804" s="361">
        <f t="shared" si="124"/>
        <v>0</v>
      </c>
      <c r="AG804" s="133"/>
      <c r="AH804" s="362"/>
      <c r="AI804" s="128"/>
      <c r="AJ804" s="363"/>
      <c r="AK804" s="364"/>
      <c r="AL804" s="358"/>
      <c r="AM804" s="359" t="str">
        <f t="shared" si="125"/>
        <v/>
      </c>
      <c r="AN804" s="360" t="s">
        <v>506</v>
      </c>
      <c r="AO804" s="360">
        <f t="shared" si="126"/>
        <v>0</v>
      </c>
      <c r="AP804" s="360">
        <f t="shared" si="127"/>
        <v>0</v>
      </c>
      <c r="AQ804" s="360">
        <f t="shared" si="128"/>
        <v>0</v>
      </c>
      <c r="AR804" s="361">
        <f t="shared" si="129"/>
        <v>0</v>
      </c>
    </row>
    <row r="805" spans="22:44" x14ac:dyDescent="0.25">
      <c r="V805" s="362"/>
      <c r="W805" s="128"/>
      <c r="X805" s="363"/>
      <c r="Y805" s="364"/>
      <c r="Z805" s="358"/>
      <c r="AA805" s="359" t="str">
        <f t="shared" si="120"/>
        <v/>
      </c>
      <c r="AB805" s="360" t="s">
        <v>506</v>
      </c>
      <c r="AC805" s="360">
        <f t="shared" si="121"/>
        <v>0</v>
      </c>
      <c r="AD805" s="360">
        <f t="shared" si="122"/>
        <v>0</v>
      </c>
      <c r="AE805" s="360">
        <f t="shared" si="123"/>
        <v>0</v>
      </c>
      <c r="AF805" s="361">
        <f t="shared" si="124"/>
        <v>0</v>
      </c>
      <c r="AG805" s="133"/>
      <c r="AH805" s="362"/>
      <c r="AI805" s="128"/>
      <c r="AJ805" s="363"/>
      <c r="AK805" s="364"/>
      <c r="AL805" s="358"/>
      <c r="AM805" s="359" t="str">
        <f t="shared" si="125"/>
        <v/>
      </c>
      <c r="AN805" s="360" t="s">
        <v>506</v>
      </c>
      <c r="AO805" s="360">
        <f t="shared" si="126"/>
        <v>0</v>
      </c>
      <c r="AP805" s="360">
        <f t="shared" si="127"/>
        <v>0</v>
      </c>
      <c r="AQ805" s="360">
        <f t="shared" si="128"/>
        <v>0</v>
      </c>
      <c r="AR805" s="361">
        <f t="shared" si="129"/>
        <v>0</v>
      </c>
    </row>
    <row r="806" spans="22:44" x14ac:dyDescent="0.25">
      <c r="V806" s="362"/>
      <c r="W806" s="128"/>
      <c r="X806" s="363"/>
      <c r="Y806" s="364"/>
      <c r="Z806" s="358"/>
      <c r="AA806" s="359" t="str">
        <f t="shared" si="120"/>
        <v/>
      </c>
      <c r="AB806" s="360" t="s">
        <v>506</v>
      </c>
      <c r="AC806" s="360">
        <f t="shared" si="121"/>
        <v>0</v>
      </c>
      <c r="AD806" s="360">
        <f t="shared" si="122"/>
        <v>0</v>
      </c>
      <c r="AE806" s="360">
        <f t="shared" si="123"/>
        <v>0</v>
      </c>
      <c r="AF806" s="361">
        <f t="shared" si="124"/>
        <v>0</v>
      </c>
      <c r="AG806" s="133"/>
      <c r="AH806" s="362"/>
      <c r="AI806" s="128"/>
      <c r="AJ806" s="363"/>
      <c r="AK806" s="364"/>
      <c r="AL806" s="358"/>
      <c r="AM806" s="359" t="str">
        <f t="shared" si="125"/>
        <v/>
      </c>
      <c r="AN806" s="360" t="s">
        <v>506</v>
      </c>
      <c r="AO806" s="360">
        <f t="shared" si="126"/>
        <v>0</v>
      </c>
      <c r="AP806" s="360">
        <f t="shared" si="127"/>
        <v>0</v>
      </c>
      <c r="AQ806" s="360">
        <f t="shared" si="128"/>
        <v>0</v>
      </c>
      <c r="AR806" s="361">
        <f t="shared" si="129"/>
        <v>0</v>
      </c>
    </row>
    <row r="807" spans="22:44" x14ac:dyDescent="0.25">
      <c r="V807" s="362"/>
      <c r="W807" s="128"/>
      <c r="X807" s="363"/>
      <c r="Y807" s="364"/>
      <c r="Z807" s="358"/>
      <c r="AA807" s="359" t="str">
        <f t="shared" si="120"/>
        <v/>
      </c>
      <c r="AB807" s="360" t="s">
        <v>506</v>
      </c>
      <c r="AC807" s="360">
        <f t="shared" si="121"/>
        <v>0</v>
      </c>
      <c r="AD807" s="360">
        <f t="shared" si="122"/>
        <v>0</v>
      </c>
      <c r="AE807" s="360">
        <f t="shared" si="123"/>
        <v>0</v>
      </c>
      <c r="AF807" s="361">
        <f t="shared" si="124"/>
        <v>0</v>
      </c>
      <c r="AG807" s="133"/>
      <c r="AH807" s="362"/>
      <c r="AI807" s="128"/>
      <c r="AJ807" s="363"/>
      <c r="AK807" s="364"/>
      <c r="AL807" s="358"/>
      <c r="AM807" s="359" t="str">
        <f t="shared" si="125"/>
        <v/>
      </c>
      <c r="AN807" s="360" t="s">
        <v>506</v>
      </c>
      <c r="AO807" s="360">
        <f t="shared" si="126"/>
        <v>0</v>
      </c>
      <c r="AP807" s="360">
        <f t="shared" si="127"/>
        <v>0</v>
      </c>
      <c r="AQ807" s="360">
        <f t="shared" si="128"/>
        <v>0</v>
      </c>
      <c r="AR807" s="361">
        <f t="shared" si="129"/>
        <v>0</v>
      </c>
    </row>
    <row r="808" spans="22:44" x14ac:dyDescent="0.25">
      <c r="V808" s="362"/>
      <c r="W808" s="128"/>
      <c r="X808" s="363"/>
      <c r="Y808" s="364"/>
      <c r="Z808" s="358"/>
      <c r="AA808" s="359" t="str">
        <f t="shared" si="120"/>
        <v/>
      </c>
      <c r="AB808" s="360" t="s">
        <v>506</v>
      </c>
      <c r="AC808" s="360">
        <f t="shared" si="121"/>
        <v>0</v>
      </c>
      <c r="AD808" s="360">
        <f t="shared" si="122"/>
        <v>0</v>
      </c>
      <c r="AE808" s="360">
        <f t="shared" si="123"/>
        <v>0</v>
      </c>
      <c r="AF808" s="361">
        <f t="shared" si="124"/>
        <v>0</v>
      </c>
      <c r="AG808" s="133"/>
      <c r="AH808" s="362"/>
      <c r="AI808" s="128"/>
      <c r="AJ808" s="363"/>
      <c r="AK808" s="364"/>
      <c r="AL808" s="358"/>
      <c r="AM808" s="359" t="str">
        <f t="shared" si="125"/>
        <v/>
      </c>
      <c r="AN808" s="360" t="s">
        <v>506</v>
      </c>
      <c r="AO808" s="360">
        <f t="shared" si="126"/>
        <v>0</v>
      </c>
      <c r="AP808" s="360">
        <f t="shared" si="127"/>
        <v>0</v>
      </c>
      <c r="AQ808" s="360">
        <f t="shared" si="128"/>
        <v>0</v>
      </c>
      <c r="AR808" s="361">
        <f t="shared" si="129"/>
        <v>0</v>
      </c>
    </row>
    <row r="809" spans="22:44" x14ac:dyDescent="0.25">
      <c r="V809" s="362"/>
      <c r="W809" s="128"/>
      <c r="X809" s="363"/>
      <c r="Y809" s="364"/>
      <c r="Z809" s="358"/>
      <c r="AA809" s="359" t="str">
        <f t="shared" si="120"/>
        <v/>
      </c>
      <c r="AB809" s="360" t="s">
        <v>506</v>
      </c>
      <c r="AC809" s="360">
        <f t="shared" si="121"/>
        <v>0</v>
      </c>
      <c r="AD809" s="360">
        <f t="shared" si="122"/>
        <v>0</v>
      </c>
      <c r="AE809" s="360">
        <f t="shared" si="123"/>
        <v>0</v>
      </c>
      <c r="AF809" s="361">
        <f t="shared" si="124"/>
        <v>0</v>
      </c>
      <c r="AG809" s="133"/>
      <c r="AH809" s="362"/>
      <c r="AI809" s="128"/>
      <c r="AJ809" s="363"/>
      <c r="AK809" s="364"/>
      <c r="AL809" s="358"/>
      <c r="AM809" s="359" t="str">
        <f t="shared" si="125"/>
        <v/>
      </c>
      <c r="AN809" s="360" t="s">
        <v>506</v>
      </c>
      <c r="AO809" s="360">
        <f t="shared" si="126"/>
        <v>0</v>
      </c>
      <c r="AP809" s="360">
        <f t="shared" si="127"/>
        <v>0</v>
      </c>
      <c r="AQ809" s="360">
        <f t="shared" si="128"/>
        <v>0</v>
      </c>
      <c r="AR809" s="361">
        <f t="shared" si="129"/>
        <v>0</v>
      </c>
    </row>
    <row r="810" spans="22:44" x14ac:dyDescent="0.25">
      <c r="V810" s="362"/>
      <c r="W810" s="128"/>
      <c r="X810" s="363"/>
      <c r="Y810" s="364"/>
      <c r="Z810" s="358"/>
      <c r="AA810" s="359" t="str">
        <f t="shared" si="120"/>
        <v/>
      </c>
      <c r="AB810" s="360" t="s">
        <v>506</v>
      </c>
      <c r="AC810" s="360">
        <f t="shared" si="121"/>
        <v>0</v>
      </c>
      <c r="AD810" s="360">
        <f t="shared" si="122"/>
        <v>0</v>
      </c>
      <c r="AE810" s="360">
        <f t="shared" si="123"/>
        <v>0</v>
      </c>
      <c r="AF810" s="361">
        <f t="shared" si="124"/>
        <v>0</v>
      </c>
      <c r="AG810" s="133"/>
      <c r="AH810" s="362"/>
      <c r="AI810" s="128"/>
      <c r="AJ810" s="363"/>
      <c r="AK810" s="364"/>
      <c r="AL810" s="358"/>
      <c r="AM810" s="359" t="str">
        <f t="shared" si="125"/>
        <v/>
      </c>
      <c r="AN810" s="360" t="s">
        <v>506</v>
      </c>
      <c r="AO810" s="360">
        <f t="shared" si="126"/>
        <v>0</v>
      </c>
      <c r="AP810" s="360">
        <f t="shared" si="127"/>
        <v>0</v>
      </c>
      <c r="AQ810" s="360">
        <f t="shared" si="128"/>
        <v>0</v>
      </c>
      <c r="AR810" s="361">
        <f t="shared" si="129"/>
        <v>0</v>
      </c>
    </row>
    <row r="811" spans="22:44" x14ac:dyDescent="0.25">
      <c r="V811" s="362"/>
      <c r="W811" s="128"/>
      <c r="X811" s="363"/>
      <c r="Y811" s="364"/>
      <c r="Z811" s="358"/>
      <c r="AA811" s="359" t="str">
        <f t="shared" si="120"/>
        <v/>
      </c>
      <c r="AB811" s="360" t="s">
        <v>506</v>
      </c>
      <c r="AC811" s="360">
        <f t="shared" si="121"/>
        <v>0</v>
      </c>
      <c r="AD811" s="360">
        <f t="shared" si="122"/>
        <v>0</v>
      </c>
      <c r="AE811" s="360">
        <f t="shared" si="123"/>
        <v>0</v>
      </c>
      <c r="AF811" s="361">
        <f t="shared" si="124"/>
        <v>0</v>
      </c>
      <c r="AG811" s="133"/>
      <c r="AH811" s="362"/>
      <c r="AI811" s="128"/>
      <c r="AJ811" s="363"/>
      <c r="AK811" s="364"/>
      <c r="AL811" s="358"/>
      <c r="AM811" s="359" t="str">
        <f t="shared" si="125"/>
        <v/>
      </c>
      <c r="AN811" s="360" t="s">
        <v>506</v>
      </c>
      <c r="AO811" s="360">
        <f t="shared" si="126"/>
        <v>0</v>
      </c>
      <c r="AP811" s="360">
        <f t="shared" si="127"/>
        <v>0</v>
      </c>
      <c r="AQ811" s="360">
        <f t="shared" si="128"/>
        <v>0</v>
      </c>
      <c r="AR811" s="361">
        <f t="shared" si="129"/>
        <v>0</v>
      </c>
    </row>
    <row r="812" spans="22:44" x14ac:dyDescent="0.25">
      <c r="V812" s="362"/>
      <c r="W812" s="128"/>
      <c r="X812" s="363"/>
      <c r="Y812" s="364"/>
      <c r="Z812" s="358"/>
      <c r="AA812" s="359" t="str">
        <f t="shared" si="120"/>
        <v/>
      </c>
      <c r="AB812" s="360" t="s">
        <v>506</v>
      </c>
      <c r="AC812" s="360">
        <f t="shared" si="121"/>
        <v>0</v>
      </c>
      <c r="AD812" s="360">
        <f t="shared" si="122"/>
        <v>0</v>
      </c>
      <c r="AE812" s="360">
        <f t="shared" si="123"/>
        <v>0</v>
      </c>
      <c r="AF812" s="361">
        <f t="shared" si="124"/>
        <v>0</v>
      </c>
      <c r="AG812" s="133"/>
      <c r="AH812" s="362"/>
      <c r="AI812" s="128"/>
      <c r="AJ812" s="363"/>
      <c r="AK812" s="364"/>
      <c r="AL812" s="358"/>
      <c r="AM812" s="359" t="str">
        <f t="shared" si="125"/>
        <v/>
      </c>
      <c r="AN812" s="360" t="s">
        <v>506</v>
      </c>
      <c r="AO812" s="360">
        <f t="shared" si="126"/>
        <v>0</v>
      </c>
      <c r="AP812" s="360">
        <f t="shared" si="127"/>
        <v>0</v>
      </c>
      <c r="AQ812" s="360">
        <f t="shared" si="128"/>
        <v>0</v>
      </c>
      <c r="AR812" s="361">
        <f t="shared" si="129"/>
        <v>0</v>
      </c>
    </row>
    <row r="813" spans="22:44" x14ac:dyDescent="0.25">
      <c r="V813" s="362"/>
      <c r="W813" s="128"/>
      <c r="X813" s="363"/>
      <c r="Y813" s="364"/>
      <c r="Z813" s="358"/>
      <c r="AA813" s="359" t="str">
        <f t="shared" si="120"/>
        <v/>
      </c>
      <c r="AB813" s="360" t="s">
        <v>506</v>
      </c>
      <c r="AC813" s="360">
        <f t="shared" si="121"/>
        <v>0</v>
      </c>
      <c r="AD813" s="360">
        <f t="shared" si="122"/>
        <v>0</v>
      </c>
      <c r="AE813" s="360">
        <f t="shared" si="123"/>
        <v>0</v>
      </c>
      <c r="AF813" s="361">
        <f t="shared" si="124"/>
        <v>0</v>
      </c>
      <c r="AG813" s="133"/>
      <c r="AH813" s="362"/>
      <c r="AI813" s="128"/>
      <c r="AJ813" s="363"/>
      <c r="AK813" s="364"/>
      <c r="AL813" s="358"/>
      <c r="AM813" s="359" t="str">
        <f t="shared" si="125"/>
        <v/>
      </c>
      <c r="AN813" s="360" t="s">
        <v>506</v>
      </c>
      <c r="AO813" s="360">
        <f t="shared" si="126"/>
        <v>0</v>
      </c>
      <c r="AP813" s="360">
        <f t="shared" si="127"/>
        <v>0</v>
      </c>
      <c r="AQ813" s="360">
        <f t="shared" si="128"/>
        <v>0</v>
      </c>
      <c r="AR813" s="361">
        <f t="shared" si="129"/>
        <v>0</v>
      </c>
    </row>
    <row r="814" spans="22:44" x14ac:dyDescent="0.25">
      <c r="V814" s="362"/>
      <c r="W814" s="128"/>
      <c r="X814" s="363"/>
      <c r="Y814" s="364"/>
      <c r="Z814" s="358"/>
      <c r="AA814" s="359" t="str">
        <f t="shared" si="120"/>
        <v/>
      </c>
      <c r="AB814" s="360" t="s">
        <v>506</v>
      </c>
      <c r="AC814" s="360">
        <f t="shared" si="121"/>
        <v>0</v>
      </c>
      <c r="AD814" s="360">
        <f t="shared" si="122"/>
        <v>0</v>
      </c>
      <c r="AE814" s="360">
        <f t="shared" si="123"/>
        <v>0</v>
      </c>
      <c r="AF814" s="361">
        <f t="shared" si="124"/>
        <v>0</v>
      </c>
      <c r="AG814" s="133"/>
      <c r="AH814" s="362"/>
      <c r="AI814" s="128"/>
      <c r="AJ814" s="363"/>
      <c r="AK814" s="364"/>
      <c r="AL814" s="358"/>
      <c r="AM814" s="359" t="str">
        <f t="shared" si="125"/>
        <v/>
      </c>
      <c r="AN814" s="360" t="s">
        <v>506</v>
      </c>
      <c r="AO814" s="360">
        <f t="shared" si="126"/>
        <v>0</v>
      </c>
      <c r="AP814" s="360">
        <f t="shared" si="127"/>
        <v>0</v>
      </c>
      <c r="AQ814" s="360">
        <f t="shared" si="128"/>
        <v>0</v>
      </c>
      <c r="AR814" s="361">
        <f t="shared" si="129"/>
        <v>0</v>
      </c>
    </row>
    <row r="815" spans="22:44" x14ac:dyDescent="0.25">
      <c r="V815" s="362"/>
      <c r="W815" s="128"/>
      <c r="X815" s="363"/>
      <c r="Y815" s="364"/>
      <c r="Z815" s="358"/>
      <c r="AA815" s="359" t="str">
        <f t="shared" si="120"/>
        <v/>
      </c>
      <c r="AB815" s="360" t="s">
        <v>506</v>
      </c>
      <c r="AC815" s="360">
        <f t="shared" si="121"/>
        <v>0</v>
      </c>
      <c r="AD815" s="360">
        <f t="shared" si="122"/>
        <v>0</v>
      </c>
      <c r="AE815" s="360">
        <f t="shared" si="123"/>
        <v>0</v>
      </c>
      <c r="AF815" s="361">
        <f t="shared" si="124"/>
        <v>0</v>
      </c>
      <c r="AG815" s="133"/>
      <c r="AH815" s="362"/>
      <c r="AI815" s="128"/>
      <c r="AJ815" s="363"/>
      <c r="AK815" s="364"/>
      <c r="AL815" s="358"/>
      <c r="AM815" s="359" t="str">
        <f t="shared" si="125"/>
        <v/>
      </c>
      <c r="AN815" s="360" t="s">
        <v>506</v>
      </c>
      <c r="AO815" s="360">
        <f t="shared" si="126"/>
        <v>0</v>
      </c>
      <c r="AP815" s="360">
        <f t="shared" si="127"/>
        <v>0</v>
      </c>
      <c r="AQ815" s="360">
        <f t="shared" si="128"/>
        <v>0</v>
      </c>
      <c r="AR815" s="361">
        <f t="shared" si="129"/>
        <v>0</v>
      </c>
    </row>
    <row r="816" spans="22:44" x14ac:dyDescent="0.25">
      <c r="V816" s="362"/>
      <c r="W816" s="128"/>
      <c r="X816" s="363"/>
      <c r="Y816" s="364"/>
      <c r="Z816" s="358"/>
      <c r="AA816" s="359" t="str">
        <f t="shared" si="120"/>
        <v/>
      </c>
      <c r="AB816" s="360" t="s">
        <v>506</v>
      </c>
      <c r="AC816" s="360">
        <f t="shared" si="121"/>
        <v>0</v>
      </c>
      <c r="AD816" s="360">
        <f t="shared" si="122"/>
        <v>0</v>
      </c>
      <c r="AE816" s="360">
        <f t="shared" si="123"/>
        <v>0</v>
      </c>
      <c r="AF816" s="361">
        <f t="shared" si="124"/>
        <v>0</v>
      </c>
      <c r="AG816" s="133"/>
      <c r="AH816" s="362"/>
      <c r="AI816" s="128"/>
      <c r="AJ816" s="363"/>
      <c r="AK816" s="364"/>
      <c r="AL816" s="358"/>
      <c r="AM816" s="359" t="str">
        <f t="shared" si="125"/>
        <v/>
      </c>
      <c r="AN816" s="360" t="s">
        <v>506</v>
      </c>
      <c r="AO816" s="360">
        <f t="shared" si="126"/>
        <v>0</v>
      </c>
      <c r="AP816" s="360">
        <f t="shared" si="127"/>
        <v>0</v>
      </c>
      <c r="AQ816" s="360">
        <f t="shared" si="128"/>
        <v>0</v>
      </c>
      <c r="AR816" s="361">
        <f t="shared" si="129"/>
        <v>0</v>
      </c>
    </row>
    <row r="817" spans="22:44" x14ac:dyDescent="0.25">
      <c r="V817" s="362"/>
      <c r="W817" s="128"/>
      <c r="X817" s="363"/>
      <c r="Y817" s="364"/>
      <c r="Z817" s="358"/>
      <c r="AA817" s="359" t="str">
        <f t="shared" si="120"/>
        <v/>
      </c>
      <c r="AB817" s="360" t="s">
        <v>506</v>
      </c>
      <c r="AC817" s="360">
        <f t="shared" si="121"/>
        <v>0</v>
      </c>
      <c r="AD817" s="360">
        <f t="shared" si="122"/>
        <v>0</v>
      </c>
      <c r="AE817" s="360">
        <f t="shared" si="123"/>
        <v>0</v>
      </c>
      <c r="AF817" s="361">
        <f t="shared" si="124"/>
        <v>0</v>
      </c>
      <c r="AG817" s="133"/>
      <c r="AH817" s="362"/>
      <c r="AI817" s="128"/>
      <c r="AJ817" s="363"/>
      <c r="AK817" s="364"/>
      <c r="AL817" s="358"/>
      <c r="AM817" s="359" t="str">
        <f t="shared" si="125"/>
        <v/>
      </c>
      <c r="AN817" s="360" t="s">
        <v>506</v>
      </c>
      <c r="AO817" s="360">
        <f t="shared" si="126"/>
        <v>0</v>
      </c>
      <c r="AP817" s="360">
        <f t="shared" si="127"/>
        <v>0</v>
      </c>
      <c r="AQ817" s="360">
        <f t="shared" si="128"/>
        <v>0</v>
      </c>
      <c r="AR817" s="361">
        <f t="shared" si="129"/>
        <v>0</v>
      </c>
    </row>
    <row r="818" spans="22:44" x14ac:dyDescent="0.25">
      <c r="V818" s="362"/>
      <c r="W818" s="128"/>
      <c r="X818" s="363"/>
      <c r="Y818" s="364"/>
      <c r="Z818" s="358"/>
      <c r="AA818" s="359" t="str">
        <f t="shared" si="120"/>
        <v/>
      </c>
      <c r="AB818" s="360" t="s">
        <v>506</v>
      </c>
      <c r="AC818" s="360">
        <f t="shared" si="121"/>
        <v>0</v>
      </c>
      <c r="AD818" s="360">
        <f t="shared" si="122"/>
        <v>0</v>
      </c>
      <c r="AE818" s="360">
        <f t="shared" si="123"/>
        <v>0</v>
      </c>
      <c r="AF818" s="361">
        <f t="shared" si="124"/>
        <v>0</v>
      </c>
      <c r="AG818" s="133"/>
      <c r="AH818" s="362"/>
      <c r="AI818" s="128"/>
      <c r="AJ818" s="363"/>
      <c r="AK818" s="364"/>
      <c r="AL818" s="358"/>
      <c r="AM818" s="359" t="str">
        <f t="shared" si="125"/>
        <v/>
      </c>
      <c r="AN818" s="360" t="s">
        <v>506</v>
      </c>
      <c r="AO818" s="360">
        <f t="shared" si="126"/>
        <v>0</v>
      </c>
      <c r="AP818" s="360">
        <f t="shared" si="127"/>
        <v>0</v>
      </c>
      <c r="AQ818" s="360">
        <f t="shared" si="128"/>
        <v>0</v>
      </c>
      <c r="AR818" s="361">
        <f t="shared" si="129"/>
        <v>0</v>
      </c>
    </row>
    <row r="819" spans="22:44" x14ac:dyDescent="0.25">
      <c r="V819" s="362"/>
      <c r="W819" s="128"/>
      <c r="X819" s="363"/>
      <c r="Y819" s="364"/>
      <c r="Z819" s="358"/>
      <c r="AA819" s="359" t="str">
        <f t="shared" si="120"/>
        <v/>
      </c>
      <c r="AB819" s="360" t="s">
        <v>506</v>
      </c>
      <c r="AC819" s="360">
        <f t="shared" si="121"/>
        <v>0</v>
      </c>
      <c r="AD819" s="360">
        <f t="shared" si="122"/>
        <v>0</v>
      </c>
      <c r="AE819" s="360">
        <f t="shared" si="123"/>
        <v>0</v>
      </c>
      <c r="AF819" s="361">
        <f t="shared" si="124"/>
        <v>0</v>
      </c>
      <c r="AG819" s="133"/>
      <c r="AH819" s="362"/>
      <c r="AI819" s="128"/>
      <c r="AJ819" s="363"/>
      <c r="AK819" s="364"/>
      <c r="AL819" s="358"/>
      <c r="AM819" s="359" t="str">
        <f t="shared" si="125"/>
        <v/>
      </c>
      <c r="AN819" s="360" t="s">
        <v>506</v>
      </c>
      <c r="AO819" s="360">
        <f t="shared" si="126"/>
        <v>0</v>
      </c>
      <c r="AP819" s="360">
        <f t="shared" si="127"/>
        <v>0</v>
      </c>
      <c r="AQ819" s="360">
        <f t="shared" si="128"/>
        <v>0</v>
      </c>
      <c r="AR819" s="361">
        <f t="shared" si="129"/>
        <v>0</v>
      </c>
    </row>
    <row r="820" spans="22:44" x14ac:dyDescent="0.25">
      <c r="V820" s="362"/>
      <c r="W820" s="128"/>
      <c r="X820" s="363"/>
      <c r="Y820" s="364"/>
      <c r="Z820" s="358"/>
      <c r="AA820" s="359" t="str">
        <f t="shared" si="120"/>
        <v/>
      </c>
      <c r="AB820" s="360" t="s">
        <v>506</v>
      </c>
      <c r="AC820" s="360">
        <f t="shared" si="121"/>
        <v>0</v>
      </c>
      <c r="AD820" s="360">
        <f t="shared" si="122"/>
        <v>0</v>
      </c>
      <c r="AE820" s="360">
        <f t="shared" si="123"/>
        <v>0</v>
      </c>
      <c r="AF820" s="361">
        <f t="shared" si="124"/>
        <v>0</v>
      </c>
      <c r="AG820" s="133"/>
      <c r="AH820" s="362"/>
      <c r="AI820" s="128"/>
      <c r="AJ820" s="363"/>
      <c r="AK820" s="364"/>
      <c r="AL820" s="358"/>
      <c r="AM820" s="359" t="str">
        <f t="shared" si="125"/>
        <v/>
      </c>
      <c r="AN820" s="360" t="s">
        <v>506</v>
      </c>
      <c r="AO820" s="360">
        <f t="shared" si="126"/>
        <v>0</v>
      </c>
      <c r="AP820" s="360">
        <f t="shared" si="127"/>
        <v>0</v>
      </c>
      <c r="AQ820" s="360">
        <f t="shared" si="128"/>
        <v>0</v>
      </c>
      <c r="AR820" s="361">
        <f t="shared" si="129"/>
        <v>0</v>
      </c>
    </row>
    <row r="821" spans="22:44" x14ac:dyDescent="0.25">
      <c r="V821" s="362"/>
      <c r="W821" s="128"/>
      <c r="X821" s="363"/>
      <c r="Y821" s="364"/>
      <c r="Z821" s="358"/>
      <c r="AA821" s="359" t="str">
        <f t="shared" si="120"/>
        <v/>
      </c>
      <c r="AB821" s="360" t="s">
        <v>506</v>
      </c>
      <c r="AC821" s="360">
        <f t="shared" si="121"/>
        <v>0</v>
      </c>
      <c r="AD821" s="360">
        <f t="shared" si="122"/>
        <v>0</v>
      </c>
      <c r="AE821" s="360">
        <f t="shared" si="123"/>
        <v>0</v>
      </c>
      <c r="AF821" s="361">
        <f t="shared" si="124"/>
        <v>0</v>
      </c>
      <c r="AG821" s="133"/>
      <c r="AH821" s="362"/>
      <c r="AI821" s="128"/>
      <c r="AJ821" s="363"/>
      <c r="AK821" s="364"/>
      <c r="AL821" s="358"/>
      <c r="AM821" s="359" t="str">
        <f t="shared" si="125"/>
        <v/>
      </c>
      <c r="AN821" s="360" t="s">
        <v>506</v>
      </c>
      <c r="AO821" s="360">
        <f t="shared" si="126"/>
        <v>0</v>
      </c>
      <c r="AP821" s="360">
        <f t="shared" si="127"/>
        <v>0</v>
      </c>
      <c r="AQ821" s="360">
        <f t="shared" si="128"/>
        <v>0</v>
      </c>
      <c r="AR821" s="361">
        <f t="shared" si="129"/>
        <v>0</v>
      </c>
    </row>
    <row r="822" spans="22:44" x14ac:dyDescent="0.25">
      <c r="V822" s="362"/>
      <c r="W822" s="128"/>
      <c r="X822" s="363"/>
      <c r="Y822" s="364"/>
      <c r="Z822" s="358"/>
      <c r="AA822" s="359" t="str">
        <f t="shared" si="120"/>
        <v/>
      </c>
      <c r="AB822" s="360" t="s">
        <v>506</v>
      </c>
      <c r="AC822" s="360">
        <f t="shared" si="121"/>
        <v>0</v>
      </c>
      <c r="AD822" s="360">
        <f t="shared" si="122"/>
        <v>0</v>
      </c>
      <c r="AE822" s="360">
        <f t="shared" si="123"/>
        <v>0</v>
      </c>
      <c r="AF822" s="361">
        <f t="shared" si="124"/>
        <v>0</v>
      </c>
      <c r="AG822" s="133"/>
      <c r="AH822" s="362"/>
      <c r="AI822" s="128"/>
      <c r="AJ822" s="363"/>
      <c r="AK822" s="364"/>
      <c r="AL822" s="358"/>
      <c r="AM822" s="359" t="str">
        <f t="shared" si="125"/>
        <v/>
      </c>
      <c r="AN822" s="360" t="s">
        <v>506</v>
      </c>
      <c r="AO822" s="360">
        <f t="shared" si="126"/>
        <v>0</v>
      </c>
      <c r="AP822" s="360">
        <f t="shared" si="127"/>
        <v>0</v>
      </c>
      <c r="AQ822" s="360">
        <f t="shared" si="128"/>
        <v>0</v>
      </c>
      <c r="AR822" s="361">
        <f t="shared" si="129"/>
        <v>0</v>
      </c>
    </row>
    <row r="823" spans="22:44" x14ac:dyDescent="0.25">
      <c r="V823" s="362"/>
      <c r="W823" s="128"/>
      <c r="X823" s="363"/>
      <c r="Y823" s="364"/>
      <c r="Z823" s="358"/>
      <c r="AA823" s="359" t="str">
        <f t="shared" si="120"/>
        <v/>
      </c>
      <c r="AB823" s="360" t="s">
        <v>506</v>
      </c>
      <c r="AC823" s="360">
        <f t="shared" si="121"/>
        <v>0</v>
      </c>
      <c r="AD823" s="360">
        <f t="shared" si="122"/>
        <v>0</v>
      </c>
      <c r="AE823" s="360">
        <f t="shared" si="123"/>
        <v>0</v>
      </c>
      <c r="AF823" s="361">
        <f t="shared" si="124"/>
        <v>0</v>
      </c>
      <c r="AG823" s="133"/>
      <c r="AH823" s="362"/>
      <c r="AI823" s="128"/>
      <c r="AJ823" s="363"/>
      <c r="AK823" s="364"/>
      <c r="AL823" s="358"/>
      <c r="AM823" s="359" t="str">
        <f t="shared" si="125"/>
        <v/>
      </c>
      <c r="AN823" s="360" t="s">
        <v>506</v>
      </c>
      <c r="AO823" s="360">
        <f t="shared" si="126"/>
        <v>0</v>
      </c>
      <c r="AP823" s="360">
        <f t="shared" si="127"/>
        <v>0</v>
      </c>
      <c r="AQ823" s="360">
        <f t="shared" si="128"/>
        <v>0</v>
      </c>
      <c r="AR823" s="361">
        <f t="shared" si="129"/>
        <v>0</v>
      </c>
    </row>
    <row r="824" spans="22:44" x14ac:dyDescent="0.25">
      <c r="V824" s="362"/>
      <c r="W824" s="128"/>
      <c r="X824" s="363"/>
      <c r="Y824" s="364"/>
      <c r="Z824" s="358"/>
      <c r="AA824" s="359" t="str">
        <f t="shared" si="120"/>
        <v/>
      </c>
      <c r="AB824" s="360" t="s">
        <v>506</v>
      </c>
      <c r="AC824" s="360">
        <f t="shared" si="121"/>
        <v>0</v>
      </c>
      <c r="AD824" s="360">
        <f t="shared" si="122"/>
        <v>0</v>
      </c>
      <c r="AE824" s="360">
        <f t="shared" si="123"/>
        <v>0</v>
      </c>
      <c r="AF824" s="361">
        <f t="shared" si="124"/>
        <v>0</v>
      </c>
      <c r="AG824" s="133"/>
      <c r="AH824" s="362"/>
      <c r="AI824" s="128"/>
      <c r="AJ824" s="363"/>
      <c r="AK824" s="364"/>
      <c r="AL824" s="358"/>
      <c r="AM824" s="359" t="str">
        <f t="shared" si="125"/>
        <v/>
      </c>
      <c r="AN824" s="360" t="s">
        <v>506</v>
      </c>
      <c r="AO824" s="360">
        <f t="shared" si="126"/>
        <v>0</v>
      </c>
      <c r="AP824" s="360">
        <f t="shared" si="127"/>
        <v>0</v>
      </c>
      <c r="AQ824" s="360">
        <f t="shared" si="128"/>
        <v>0</v>
      </c>
      <c r="AR824" s="361">
        <f t="shared" si="129"/>
        <v>0</v>
      </c>
    </row>
    <row r="825" spans="22:44" x14ac:dyDescent="0.25">
      <c r="V825" s="362"/>
      <c r="W825" s="128"/>
      <c r="X825" s="363"/>
      <c r="Y825" s="364"/>
      <c r="Z825" s="358"/>
      <c r="AA825" s="359" t="str">
        <f t="shared" si="120"/>
        <v/>
      </c>
      <c r="AB825" s="360" t="s">
        <v>506</v>
      </c>
      <c r="AC825" s="360">
        <f t="shared" si="121"/>
        <v>0</v>
      </c>
      <c r="AD825" s="360">
        <f t="shared" si="122"/>
        <v>0</v>
      </c>
      <c r="AE825" s="360">
        <f t="shared" si="123"/>
        <v>0</v>
      </c>
      <c r="AF825" s="361">
        <f t="shared" si="124"/>
        <v>0</v>
      </c>
      <c r="AG825" s="133"/>
      <c r="AH825" s="362"/>
      <c r="AI825" s="128"/>
      <c r="AJ825" s="363"/>
      <c r="AK825" s="364"/>
      <c r="AL825" s="358"/>
      <c r="AM825" s="359" t="str">
        <f t="shared" si="125"/>
        <v/>
      </c>
      <c r="AN825" s="360" t="s">
        <v>506</v>
      </c>
      <c r="AO825" s="360">
        <f t="shared" si="126"/>
        <v>0</v>
      </c>
      <c r="AP825" s="360">
        <f t="shared" si="127"/>
        <v>0</v>
      </c>
      <c r="AQ825" s="360">
        <f t="shared" si="128"/>
        <v>0</v>
      </c>
      <c r="AR825" s="361">
        <f t="shared" si="129"/>
        <v>0</v>
      </c>
    </row>
    <row r="826" spans="22:44" x14ac:dyDescent="0.25">
      <c r="V826" s="362"/>
      <c r="W826" s="128"/>
      <c r="X826" s="363"/>
      <c r="Y826" s="364"/>
      <c r="Z826" s="358"/>
      <c r="AA826" s="359" t="str">
        <f t="shared" si="120"/>
        <v/>
      </c>
      <c r="AB826" s="360" t="s">
        <v>506</v>
      </c>
      <c r="AC826" s="360">
        <f t="shared" si="121"/>
        <v>0</v>
      </c>
      <c r="AD826" s="360">
        <f t="shared" si="122"/>
        <v>0</v>
      </c>
      <c r="AE826" s="360">
        <f t="shared" si="123"/>
        <v>0</v>
      </c>
      <c r="AF826" s="361">
        <f t="shared" si="124"/>
        <v>0</v>
      </c>
      <c r="AG826" s="133"/>
      <c r="AH826" s="362"/>
      <c r="AI826" s="128"/>
      <c r="AJ826" s="363"/>
      <c r="AK826" s="364"/>
      <c r="AL826" s="358"/>
      <c r="AM826" s="359" t="str">
        <f t="shared" si="125"/>
        <v/>
      </c>
      <c r="AN826" s="360" t="s">
        <v>506</v>
      </c>
      <c r="AO826" s="360">
        <f t="shared" si="126"/>
        <v>0</v>
      </c>
      <c r="AP826" s="360">
        <f t="shared" si="127"/>
        <v>0</v>
      </c>
      <c r="AQ826" s="360">
        <f t="shared" si="128"/>
        <v>0</v>
      </c>
      <c r="AR826" s="361">
        <f t="shared" si="129"/>
        <v>0</v>
      </c>
    </row>
    <row r="827" spans="22:44" x14ac:dyDescent="0.25">
      <c r="V827" s="362"/>
      <c r="W827" s="128"/>
      <c r="X827" s="363"/>
      <c r="Y827" s="364"/>
      <c r="Z827" s="358"/>
      <c r="AA827" s="359" t="str">
        <f t="shared" si="120"/>
        <v/>
      </c>
      <c r="AB827" s="360" t="s">
        <v>506</v>
      </c>
      <c r="AC827" s="360">
        <f t="shared" si="121"/>
        <v>0</v>
      </c>
      <c r="AD827" s="360">
        <f t="shared" si="122"/>
        <v>0</v>
      </c>
      <c r="AE827" s="360">
        <f t="shared" si="123"/>
        <v>0</v>
      </c>
      <c r="AF827" s="361">
        <f t="shared" si="124"/>
        <v>0</v>
      </c>
      <c r="AG827" s="133"/>
      <c r="AH827" s="362"/>
      <c r="AI827" s="128"/>
      <c r="AJ827" s="363"/>
      <c r="AK827" s="364"/>
      <c r="AL827" s="358"/>
      <c r="AM827" s="359" t="str">
        <f t="shared" si="125"/>
        <v/>
      </c>
      <c r="AN827" s="360" t="s">
        <v>506</v>
      </c>
      <c r="AO827" s="360">
        <f t="shared" si="126"/>
        <v>0</v>
      </c>
      <c r="AP827" s="360">
        <f t="shared" si="127"/>
        <v>0</v>
      </c>
      <c r="AQ827" s="360">
        <f t="shared" si="128"/>
        <v>0</v>
      </c>
      <c r="AR827" s="361">
        <f t="shared" si="129"/>
        <v>0</v>
      </c>
    </row>
    <row r="828" spans="22:44" x14ac:dyDescent="0.25">
      <c r="V828" s="362"/>
      <c r="W828" s="128"/>
      <c r="X828" s="363"/>
      <c r="Y828" s="364"/>
      <c r="Z828" s="358"/>
      <c r="AA828" s="359" t="str">
        <f t="shared" si="120"/>
        <v/>
      </c>
      <c r="AB828" s="360" t="s">
        <v>506</v>
      </c>
      <c r="AC828" s="360">
        <f t="shared" si="121"/>
        <v>0</v>
      </c>
      <c r="AD828" s="360">
        <f t="shared" si="122"/>
        <v>0</v>
      </c>
      <c r="AE828" s="360">
        <f t="shared" si="123"/>
        <v>0</v>
      </c>
      <c r="AF828" s="361">
        <f t="shared" si="124"/>
        <v>0</v>
      </c>
      <c r="AG828" s="133"/>
      <c r="AH828" s="362"/>
      <c r="AI828" s="128"/>
      <c r="AJ828" s="363"/>
      <c r="AK828" s="364"/>
      <c r="AL828" s="358"/>
      <c r="AM828" s="359" t="str">
        <f t="shared" si="125"/>
        <v/>
      </c>
      <c r="AN828" s="360" t="s">
        <v>506</v>
      </c>
      <c r="AO828" s="360">
        <f t="shared" si="126"/>
        <v>0</v>
      </c>
      <c r="AP828" s="360">
        <f t="shared" si="127"/>
        <v>0</v>
      </c>
      <c r="AQ828" s="360">
        <f t="shared" si="128"/>
        <v>0</v>
      </c>
      <c r="AR828" s="361">
        <f t="shared" si="129"/>
        <v>0</v>
      </c>
    </row>
    <row r="829" spans="22:44" x14ac:dyDescent="0.25">
      <c r="V829" s="362"/>
      <c r="W829" s="128"/>
      <c r="X829" s="363"/>
      <c r="Y829" s="364"/>
      <c r="Z829" s="358"/>
      <c r="AA829" s="359" t="str">
        <f t="shared" si="120"/>
        <v/>
      </c>
      <c r="AB829" s="360" t="s">
        <v>506</v>
      </c>
      <c r="AC829" s="360">
        <f t="shared" si="121"/>
        <v>0</v>
      </c>
      <c r="AD829" s="360">
        <f t="shared" si="122"/>
        <v>0</v>
      </c>
      <c r="AE829" s="360">
        <f t="shared" si="123"/>
        <v>0</v>
      </c>
      <c r="AF829" s="361">
        <f t="shared" si="124"/>
        <v>0</v>
      </c>
      <c r="AG829" s="133"/>
      <c r="AH829" s="362"/>
      <c r="AI829" s="128"/>
      <c r="AJ829" s="363"/>
      <c r="AK829" s="364"/>
      <c r="AL829" s="358"/>
      <c r="AM829" s="359" t="str">
        <f t="shared" si="125"/>
        <v/>
      </c>
      <c r="AN829" s="360" t="s">
        <v>506</v>
      </c>
      <c r="AO829" s="360">
        <f t="shared" si="126"/>
        <v>0</v>
      </c>
      <c r="AP829" s="360">
        <f t="shared" si="127"/>
        <v>0</v>
      </c>
      <c r="AQ829" s="360">
        <f t="shared" si="128"/>
        <v>0</v>
      </c>
      <c r="AR829" s="361">
        <f t="shared" si="129"/>
        <v>0</v>
      </c>
    </row>
    <row r="830" spans="22:44" x14ac:dyDescent="0.25">
      <c r="V830" s="362"/>
      <c r="W830" s="128"/>
      <c r="X830" s="363"/>
      <c r="Y830" s="364"/>
      <c r="Z830" s="358"/>
      <c r="AA830" s="359" t="str">
        <f t="shared" si="120"/>
        <v/>
      </c>
      <c r="AB830" s="360" t="s">
        <v>506</v>
      </c>
      <c r="AC830" s="360">
        <f t="shared" si="121"/>
        <v>0</v>
      </c>
      <c r="AD830" s="360">
        <f t="shared" si="122"/>
        <v>0</v>
      </c>
      <c r="AE830" s="360">
        <f t="shared" si="123"/>
        <v>0</v>
      </c>
      <c r="AF830" s="361">
        <f t="shared" si="124"/>
        <v>0</v>
      </c>
      <c r="AG830" s="133"/>
      <c r="AH830" s="362"/>
      <c r="AI830" s="128"/>
      <c r="AJ830" s="363"/>
      <c r="AK830" s="364"/>
      <c r="AL830" s="358"/>
      <c r="AM830" s="359" t="str">
        <f t="shared" si="125"/>
        <v/>
      </c>
      <c r="AN830" s="360" t="s">
        <v>506</v>
      </c>
      <c r="AO830" s="360">
        <f t="shared" si="126"/>
        <v>0</v>
      </c>
      <c r="AP830" s="360">
        <f t="shared" si="127"/>
        <v>0</v>
      </c>
      <c r="AQ830" s="360">
        <f t="shared" si="128"/>
        <v>0</v>
      </c>
      <c r="AR830" s="361">
        <f t="shared" si="129"/>
        <v>0</v>
      </c>
    </row>
    <row r="831" spans="22:44" x14ac:dyDescent="0.25">
      <c r="V831" s="362"/>
      <c r="W831" s="128"/>
      <c r="X831" s="363"/>
      <c r="Y831" s="364"/>
      <c r="Z831" s="358"/>
      <c r="AA831" s="359" t="str">
        <f t="shared" si="120"/>
        <v/>
      </c>
      <c r="AB831" s="360" t="s">
        <v>506</v>
      </c>
      <c r="AC831" s="360">
        <f t="shared" si="121"/>
        <v>0</v>
      </c>
      <c r="AD831" s="360">
        <f t="shared" si="122"/>
        <v>0</v>
      </c>
      <c r="AE831" s="360">
        <f t="shared" si="123"/>
        <v>0</v>
      </c>
      <c r="AF831" s="361">
        <f t="shared" si="124"/>
        <v>0</v>
      </c>
      <c r="AG831" s="133"/>
      <c r="AH831" s="362"/>
      <c r="AI831" s="128"/>
      <c r="AJ831" s="363"/>
      <c r="AK831" s="364"/>
      <c r="AL831" s="358"/>
      <c r="AM831" s="359" t="str">
        <f t="shared" si="125"/>
        <v/>
      </c>
      <c r="AN831" s="360" t="s">
        <v>506</v>
      </c>
      <c r="AO831" s="360">
        <f t="shared" si="126"/>
        <v>0</v>
      </c>
      <c r="AP831" s="360">
        <f t="shared" si="127"/>
        <v>0</v>
      </c>
      <c r="AQ831" s="360">
        <f t="shared" si="128"/>
        <v>0</v>
      </c>
      <c r="AR831" s="361">
        <f t="shared" si="129"/>
        <v>0</v>
      </c>
    </row>
    <row r="832" spans="22:44" x14ac:dyDescent="0.25">
      <c r="V832" s="362"/>
      <c r="W832" s="128"/>
      <c r="X832" s="363"/>
      <c r="Y832" s="364"/>
      <c r="Z832" s="358"/>
      <c r="AA832" s="359" t="str">
        <f t="shared" si="120"/>
        <v/>
      </c>
      <c r="AB832" s="360" t="s">
        <v>506</v>
      </c>
      <c r="AC832" s="360">
        <f t="shared" si="121"/>
        <v>0</v>
      </c>
      <c r="AD832" s="360">
        <f t="shared" si="122"/>
        <v>0</v>
      </c>
      <c r="AE832" s="360">
        <f t="shared" si="123"/>
        <v>0</v>
      </c>
      <c r="AF832" s="361">
        <f t="shared" si="124"/>
        <v>0</v>
      </c>
      <c r="AG832" s="133"/>
      <c r="AH832" s="362"/>
      <c r="AI832" s="128"/>
      <c r="AJ832" s="363"/>
      <c r="AK832" s="364"/>
      <c r="AL832" s="358"/>
      <c r="AM832" s="359" t="str">
        <f t="shared" si="125"/>
        <v/>
      </c>
      <c r="AN832" s="360" t="s">
        <v>506</v>
      </c>
      <c r="AO832" s="360">
        <f t="shared" si="126"/>
        <v>0</v>
      </c>
      <c r="AP832" s="360">
        <f t="shared" si="127"/>
        <v>0</v>
      </c>
      <c r="AQ832" s="360">
        <f t="shared" si="128"/>
        <v>0</v>
      </c>
      <c r="AR832" s="361">
        <f t="shared" si="129"/>
        <v>0</v>
      </c>
    </row>
    <row r="833" spans="22:44" x14ac:dyDescent="0.25">
      <c r="V833" s="362"/>
      <c r="W833" s="128"/>
      <c r="X833" s="363"/>
      <c r="Y833" s="364"/>
      <c r="Z833" s="358"/>
      <c r="AA833" s="359" t="str">
        <f t="shared" si="120"/>
        <v/>
      </c>
      <c r="AB833" s="360" t="s">
        <v>506</v>
      </c>
      <c r="AC833" s="360">
        <f t="shared" si="121"/>
        <v>0</v>
      </c>
      <c r="AD833" s="360">
        <f t="shared" si="122"/>
        <v>0</v>
      </c>
      <c r="AE833" s="360">
        <f t="shared" si="123"/>
        <v>0</v>
      </c>
      <c r="AF833" s="361">
        <f t="shared" si="124"/>
        <v>0</v>
      </c>
      <c r="AG833" s="133"/>
      <c r="AH833" s="362"/>
      <c r="AI833" s="128"/>
      <c r="AJ833" s="363"/>
      <c r="AK833" s="364"/>
      <c r="AL833" s="358"/>
      <c r="AM833" s="359" t="str">
        <f t="shared" si="125"/>
        <v/>
      </c>
      <c r="AN833" s="360" t="s">
        <v>506</v>
      </c>
      <c r="AO833" s="360">
        <f t="shared" si="126"/>
        <v>0</v>
      </c>
      <c r="AP833" s="360">
        <f t="shared" si="127"/>
        <v>0</v>
      </c>
      <c r="AQ833" s="360">
        <f t="shared" si="128"/>
        <v>0</v>
      </c>
      <c r="AR833" s="361">
        <f t="shared" si="129"/>
        <v>0</v>
      </c>
    </row>
    <row r="834" spans="22:44" x14ac:dyDescent="0.25">
      <c r="V834" s="362"/>
      <c r="W834" s="128"/>
      <c r="X834" s="363"/>
      <c r="Y834" s="364"/>
      <c r="Z834" s="358"/>
      <c r="AA834" s="359" t="str">
        <f t="shared" si="120"/>
        <v/>
      </c>
      <c r="AB834" s="360" t="s">
        <v>506</v>
      </c>
      <c r="AC834" s="360">
        <f t="shared" si="121"/>
        <v>0</v>
      </c>
      <c r="AD834" s="360">
        <f t="shared" si="122"/>
        <v>0</v>
      </c>
      <c r="AE834" s="360">
        <f t="shared" si="123"/>
        <v>0</v>
      </c>
      <c r="AF834" s="361">
        <f t="shared" si="124"/>
        <v>0</v>
      </c>
      <c r="AG834" s="133"/>
      <c r="AH834" s="362"/>
      <c r="AI834" s="128"/>
      <c r="AJ834" s="363"/>
      <c r="AK834" s="364"/>
      <c r="AL834" s="358"/>
      <c r="AM834" s="359" t="str">
        <f t="shared" si="125"/>
        <v/>
      </c>
      <c r="AN834" s="360" t="s">
        <v>506</v>
      </c>
      <c r="AO834" s="360">
        <f t="shared" si="126"/>
        <v>0</v>
      </c>
      <c r="AP834" s="360">
        <f t="shared" si="127"/>
        <v>0</v>
      </c>
      <c r="AQ834" s="360">
        <f t="shared" si="128"/>
        <v>0</v>
      </c>
      <c r="AR834" s="361">
        <f t="shared" si="129"/>
        <v>0</v>
      </c>
    </row>
    <row r="835" spans="22:44" x14ac:dyDescent="0.25">
      <c r="V835" s="362"/>
      <c r="W835" s="128"/>
      <c r="X835" s="363"/>
      <c r="Y835" s="364"/>
      <c r="Z835" s="358"/>
      <c r="AA835" s="359" t="str">
        <f t="shared" si="120"/>
        <v/>
      </c>
      <c r="AB835" s="360" t="s">
        <v>506</v>
      </c>
      <c r="AC835" s="360">
        <f t="shared" si="121"/>
        <v>0</v>
      </c>
      <c r="AD835" s="360">
        <f t="shared" si="122"/>
        <v>0</v>
      </c>
      <c r="AE835" s="360">
        <f t="shared" si="123"/>
        <v>0</v>
      </c>
      <c r="AF835" s="361">
        <f t="shared" si="124"/>
        <v>0</v>
      </c>
      <c r="AG835" s="133"/>
      <c r="AH835" s="362"/>
      <c r="AI835" s="128"/>
      <c r="AJ835" s="363"/>
      <c r="AK835" s="364"/>
      <c r="AL835" s="358"/>
      <c r="AM835" s="359" t="str">
        <f t="shared" si="125"/>
        <v/>
      </c>
      <c r="AN835" s="360" t="s">
        <v>506</v>
      </c>
      <c r="AO835" s="360">
        <f t="shared" si="126"/>
        <v>0</v>
      </c>
      <c r="AP835" s="360">
        <f t="shared" si="127"/>
        <v>0</v>
      </c>
      <c r="AQ835" s="360">
        <f t="shared" si="128"/>
        <v>0</v>
      </c>
      <c r="AR835" s="361">
        <f t="shared" si="129"/>
        <v>0</v>
      </c>
    </row>
    <row r="836" spans="22:44" x14ac:dyDescent="0.25">
      <c r="V836" s="362"/>
      <c r="W836" s="128"/>
      <c r="X836" s="363"/>
      <c r="Y836" s="364"/>
      <c r="Z836" s="358"/>
      <c r="AA836" s="359" t="str">
        <f t="shared" si="120"/>
        <v/>
      </c>
      <c r="AB836" s="360" t="s">
        <v>506</v>
      </c>
      <c r="AC836" s="360">
        <f t="shared" si="121"/>
        <v>0</v>
      </c>
      <c r="AD836" s="360">
        <f t="shared" si="122"/>
        <v>0</v>
      </c>
      <c r="AE836" s="360">
        <f t="shared" si="123"/>
        <v>0</v>
      </c>
      <c r="AF836" s="361">
        <f t="shared" si="124"/>
        <v>0</v>
      </c>
      <c r="AG836" s="133"/>
      <c r="AH836" s="362"/>
      <c r="AI836" s="128"/>
      <c r="AJ836" s="363"/>
      <c r="AK836" s="364"/>
      <c r="AL836" s="358"/>
      <c r="AM836" s="359" t="str">
        <f t="shared" si="125"/>
        <v/>
      </c>
      <c r="AN836" s="360" t="s">
        <v>506</v>
      </c>
      <c r="AO836" s="360">
        <f t="shared" si="126"/>
        <v>0</v>
      </c>
      <c r="AP836" s="360">
        <f t="shared" si="127"/>
        <v>0</v>
      </c>
      <c r="AQ836" s="360">
        <f t="shared" si="128"/>
        <v>0</v>
      </c>
      <c r="AR836" s="361">
        <f t="shared" si="129"/>
        <v>0</v>
      </c>
    </row>
    <row r="837" spans="22:44" x14ac:dyDescent="0.25">
      <c r="V837" s="362"/>
      <c r="W837" s="128"/>
      <c r="X837" s="363"/>
      <c r="Y837" s="364"/>
      <c r="Z837" s="358"/>
      <c r="AA837" s="359" t="str">
        <f t="shared" si="120"/>
        <v/>
      </c>
      <c r="AB837" s="360" t="s">
        <v>506</v>
      </c>
      <c r="AC837" s="360">
        <f t="shared" si="121"/>
        <v>0</v>
      </c>
      <c r="AD837" s="360">
        <f t="shared" si="122"/>
        <v>0</v>
      </c>
      <c r="AE837" s="360">
        <f t="shared" si="123"/>
        <v>0</v>
      </c>
      <c r="AF837" s="361">
        <f t="shared" si="124"/>
        <v>0</v>
      </c>
      <c r="AG837" s="133"/>
      <c r="AH837" s="362"/>
      <c r="AI837" s="128"/>
      <c r="AJ837" s="363"/>
      <c r="AK837" s="364"/>
      <c r="AL837" s="358"/>
      <c r="AM837" s="359" t="str">
        <f t="shared" si="125"/>
        <v/>
      </c>
      <c r="AN837" s="360" t="s">
        <v>506</v>
      </c>
      <c r="AO837" s="360">
        <f t="shared" si="126"/>
        <v>0</v>
      </c>
      <c r="AP837" s="360">
        <f t="shared" si="127"/>
        <v>0</v>
      </c>
      <c r="AQ837" s="360">
        <f t="shared" si="128"/>
        <v>0</v>
      </c>
      <c r="AR837" s="361">
        <f t="shared" si="129"/>
        <v>0</v>
      </c>
    </row>
    <row r="838" spans="22:44" x14ac:dyDescent="0.25">
      <c r="V838" s="362"/>
      <c r="W838" s="128"/>
      <c r="X838" s="363"/>
      <c r="Y838" s="364"/>
      <c r="Z838" s="358"/>
      <c r="AA838" s="359" t="str">
        <f t="shared" si="120"/>
        <v/>
      </c>
      <c r="AB838" s="360" t="s">
        <v>506</v>
      </c>
      <c r="AC838" s="360">
        <f t="shared" si="121"/>
        <v>0</v>
      </c>
      <c r="AD838" s="360">
        <f t="shared" si="122"/>
        <v>0</v>
      </c>
      <c r="AE838" s="360">
        <f t="shared" si="123"/>
        <v>0</v>
      </c>
      <c r="AF838" s="361">
        <f t="shared" si="124"/>
        <v>0</v>
      </c>
      <c r="AG838" s="133"/>
      <c r="AH838" s="362"/>
      <c r="AI838" s="128"/>
      <c r="AJ838" s="363"/>
      <c r="AK838" s="364"/>
      <c r="AL838" s="358"/>
      <c r="AM838" s="359" t="str">
        <f t="shared" si="125"/>
        <v/>
      </c>
      <c r="AN838" s="360" t="s">
        <v>506</v>
      </c>
      <c r="AO838" s="360">
        <f t="shared" si="126"/>
        <v>0</v>
      </c>
      <c r="AP838" s="360">
        <f t="shared" si="127"/>
        <v>0</v>
      </c>
      <c r="AQ838" s="360">
        <f t="shared" si="128"/>
        <v>0</v>
      </c>
      <c r="AR838" s="361">
        <f t="shared" si="129"/>
        <v>0</v>
      </c>
    </row>
    <row r="839" spans="22:44" x14ac:dyDescent="0.25">
      <c r="V839" s="362"/>
      <c r="W839" s="128"/>
      <c r="X839" s="363"/>
      <c r="Y839" s="364"/>
      <c r="Z839" s="358"/>
      <c r="AA839" s="359" t="str">
        <f t="shared" si="120"/>
        <v/>
      </c>
      <c r="AB839" s="360" t="s">
        <v>506</v>
      </c>
      <c r="AC839" s="360">
        <f t="shared" si="121"/>
        <v>0</v>
      </c>
      <c r="AD839" s="360">
        <f t="shared" si="122"/>
        <v>0</v>
      </c>
      <c r="AE839" s="360">
        <f t="shared" si="123"/>
        <v>0</v>
      </c>
      <c r="AF839" s="361">
        <f t="shared" si="124"/>
        <v>0</v>
      </c>
      <c r="AG839" s="133"/>
      <c r="AH839" s="362"/>
      <c r="AI839" s="128"/>
      <c r="AJ839" s="363"/>
      <c r="AK839" s="364"/>
      <c r="AL839" s="358"/>
      <c r="AM839" s="359" t="str">
        <f t="shared" si="125"/>
        <v/>
      </c>
      <c r="AN839" s="360" t="s">
        <v>506</v>
      </c>
      <c r="AO839" s="360">
        <f t="shared" si="126"/>
        <v>0</v>
      </c>
      <c r="AP839" s="360">
        <f t="shared" si="127"/>
        <v>0</v>
      </c>
      <c r="AQ839" s="360">
        <f t="shared" si="128"/>
        <v>0</v>
      </c>
      <c r="AR839" s="361">
        <f t="shared" si="129"/>
        <v>0</v>
      </c>
    </row>
    <row r="840" spans="22:44" x14ac:dyDescent="0.25">
      <c r="V840" s="362"/>
      <c r="W840" s="128"/>
      <c r="X840" s="363"/>
      <c r="Y840" s="364"/>
      <c r="Z840" s="358"/>
      <c r="AA840" s="359" t="str">
        <f t="shared" si="120"/>
        <v/>
      </c>
      <c r="AB840" s="360" t="s">
        <v>506</v>
      </c>
      <c r="AC840" s="360">
        <f t="shared" si="121"/>
        <v>0</v>
      </c>
      <c r="AD840" s="360">
        <f t="shared" si="122"/>
        <v>0</v>
      </c>
      <c r="AE840" s="360">
        <f t="shared" si="123"/>
        <v>0</v>
      </c>
      <c r="AF840" s="361">
        <f t="shared" si="124"/>
        <v>0</v>
      </c>
      <c r="AG840" s="133"/>
      <c r="AH840" s="362"/>
      <c r="AI840" s="128"/>
      <c r="AJ840" s="363"/>
      <c r="AK840" s="364"/>
      <c r="AL840" s="358"/>
      <c r="AM840" s="359" t="str">
        <f t="shared" si="125"/>
        <v/>
      </c>
      <c r="AN840" s="360" t="s">
        <v>506</v>
      </c>
      <c r="AO840" s="360">
        <f t="shared" si="126"/>
        <v>0</v>
      </c>
      <c r="AP840" s="360">
        <f t="shared" si="127"/>
        <v>0</v>
      </c>
      <c r="AQ840" s="360">
        <f t="shared" si="128"/>
        <v>0</v>
      </c>
      <c r="AR840" s="361">
        <f t="shared" si="129"/>
        <v>0</v>
      </c>
    </row>
    <row r="841" spans="22:44" x14ac:dyDescent="0.25">
      <c r="V841" s="362"/>
      <c r="W841" s="128"/>
      <c r="X841" s="363"/>
      <c r="Y841" s="364"/>
      <c r="Z841" s="358"/>
      <c r="AA841" s="359" t="str">
        <f t="shared" ref="AA841:AA904" si="130">IFERROR(INDEX($AU$8:$AU$23,MATCH(V841,$AT$8:$AT$23,0)),"")</f>
        <v/>
      </c>
      <c r="AB841" s="360" t="s">
        <v>506</v>
      </c>
      <c r="AC841" s="360">
        <f t="shared" ref="AC841:AC904" si="131">IFERROR(IF(AB841&gt;=AA841,0,IF(AA841&gt;AB841,SLN(Y841,Z841,AA841),0)),"")</f>
        <v>0</v>
      </c>
      <c r="AD841" s="360">
        <f t="shared" ref="AD841:AD904" si="132">AE841-AC841</f>
        <v>0</v>
      </c>
      <c r="AE841" s="360">
        <f t="shared" ref="AE841:AE904" si="133">IFERROR(IF(OR(AA841=0,AA841=""),
     0,
     IF(AB841&gt;=AA841,
          +Y841,
          (+AC841*AB841))),
"")</f>
        <v>0</v>
      </c>
      <c r="AF841" s="361">
        <f t="shared" ref="AF841:AF904" si="134">IFERROR(IF(AE841&gt;Y841,0,(+Y841-AE841))-Z841,"")</f>
        <v>0</v>
      </c>
      <c r="AG841" s="133"/>
      <c r="AH841" s="362"/>
      <c r="AI841" s="128"/>
      <c r="AJ841" s="363"/>
      <c r="AK841" s="364"/>
      <c r="AL841" s="358"/>
      <c r="AM841" s="359" t="str">
        <f t="shared" ref="AM841:AM904" si="135">IFERROR(INDEX($AU$8:$AU$23,MATCH(AH841,$AT$8:$AT$23,0)),"")</f>
        <v/>
      </c>
      <c r="AN841" s="360" t="s">
        <v>506</v>
      </c>
      <c r="AO841" s="360">
        <f t="shared" ref="AO841:AO904" si="136">IFERROR(IF(AN841&gt;=AM841,0,IF(AM841&gt;AN841,SLN(AK841,AL841,AM841),0)),"")</f>
        <v>0</v>
      </c>
      <c r="AP841" s="360">
        <f t="shared" ref="AP841:AP904" si="137">AQ841-AO841</f>
        <v>0</v>
      </c>
      <c r="AQ841" s="360">
        <f t="shared" ref="AQ841:AQ904" si="138">IFERROR(IF(OR(AM841=0,AM841=""),
     0,
     IF(AN841&gt;=AM841,
          +AK841,
          (+AO841*AN841))),
"")</f>
        <v>0</v>
      </c>
      <c r="AR841" s="361">
        <f t="shared" ref="AR841:AR904" si="139">IFERROR(IF(AQ841&gt;AK841,0,(+AK841-AQ841))-AL841,"")</f>
        <v>0</v>
      </c>
    </row>
    <row r="842" spans="22:44" x14ac:dyDescent="0.25">
      <c r="V842" s="362"/>
      <c r="W842" s="128"/>
      <c r="X842" s="363"/>
      <c r="Y842" s="364"/>
      <c r="Z842" s="358"/>
      <c r="AA842" s="359" t="str">
        <f t="shared" si="130"/>
        <v/>
      </c>
      <c r="AB842" s="360" t="s">
        <v>506</v>
      </c>
      <c r="AC842" s="360">
        <f t="shared" si="131"/>
        <v>0</v>
      </c>
      <c r="AD842" s="360">
        <f t="shared" si="132"/>
        <v>0</v>
      </c>
      <c r="AE842" s="360">
        <f t="shared" si="133"/>
        <v>0</v>
      </c>
      <c r="AF842" s="361">
        <f t="shared" si="134"/>
        <v>0</v>
      </c>
      <c r="AG842" s="133"/>
      <c r="AH842" s="362"/>
      <c r="AI842" s="128"/>
      <c r="AJ842" s="363"/>
      <c r="AK842" s="364"/>
      <c r="AL842" s="358"/>
      <c r="AM842" s="359" t="str">
        <f t="shared" si="135"/>
        <v/>
      </c>
      <c r="AN842" s="360" t="s">
        <v>506</v>
      </c>
      <c r="AO842" s="360">
        <f t="shared" si="136"/>
        <v>0</v>
      </c>
      <c r="AP842" s="360">
        <f t="shared" si="137"/>
        <v>0</v>
      </c>
      <c r="AQ842" s="360">
        <f t="shared" si="138"/>
        <v>0</v>
      </c>
      <c r="AR842" s="361">
        <f t="shared" si="139"/>
        <v>0</v>
      </c>
    </row>
    <row r="843" spans="22:44" x14ac:dyDescent="0.25">
      <c r="V843" s="362"/>
      <c r="W843" s="128"/>
      <c r="X843" s="363"/>
      <c r="Y843" s="364"/>
      <c r="Z843" s="358"/>
      <c r="AA843" s="359" t="str">
        <f t="shared" si="130"/>
        <v/>
      </c>
      <c r="AB843" s="360" t="s">
        <v>506</v>
      </c>
      <c r="AC843" s="360">
        <f t="shared" si="131"/>
        <v>0</v>
      </c>
      <c r="AD843" s="360">
        <f t="shared" si="132"/>
        <v>0</v>
      </c>
      <c r="AE843" s="360">
        <f t="shared" si="133"/>
        <v>0</v>
      </c>
      <c r="AF843" s="361">
        <f t="shared" si="134"/>
        <v>0</v>
      </c>
      <c r="AG843" s="133"/>
      <c r="AH843" s="362"/>
      <c r="AI843" s="128"/>
      <c r="AJ843" s="363"/>
      <c r="AK843" s="364"/>
      <c r="AL843" s="358"/>
      <c r="AM843" s="359" t="str">
        <f t="shared" si="135"/>
        <v/>
      </c>
      <c r="AN843" s="360" t="s">
        <v>506</v>
      </c>
      <c r="AO843" s="360">
        <f t="shared" si="136"/>
        <v>0</v>
      </c>
      <c r="AP843" s="360">
        <f t="shared" si="137"/>
        <v>0</v>
      </c>
      <c r="AQ843" s="360">
        <f t="shared" si="138"/>
        <v>0</v>
      </c>
      <c r="AR843" s="361">
        <f t="shared" si="139"/>
        <v>0</v>
      </c>
    </row>
    <row r="844" spans="22:44" x14ac:dyDescent="0.25">
      <c r="V844" s="362"/>
      <c r="W844" s="128"/>
      <c r="X844" s="363"/>
      <c r="Y844" s="364"/>
      <c r="Z844" s="358"/>
      <c r="AA844" s="359" t="str">
        <f t="shared" si="130"/>
        <v/>
      </c>
      <c r="AB844" s="360" t="s">
        <v>506</v>
      </c>
      <c r="AC844" s="360">
        <f t="shared" si="131"/>
        <v>0</v>
      </c>
      <c r="AD844" s="360">
        <f t="shared" si="132"/>
        <v>0</v>
      </c>
      <c r="AE844" s="360">
        <f t="shared" si="133"/>
        <v>0</v>
      </c>
      <c r="AF844" s="361">
        <f t="shared" si="134"/>
        <v>0</v>
      </c>
      <c r="AG844" s="133"/>
      <c r="AH844" s="362"/>
      <c r="AI844" s="128"/>
      <c r="AJ844" s="363"/>
      <c r="AK844" s="364"/>
      <c r="AL844" s="358"/>
      <c r="AM844" s="359" t="str">
        <f t="shared" si="135"/>
        <v/>
      </c>
      <c r="AN844" s="360" t="s">
        <v>506</v>
      </c>
      <c r="AO844" s="360">
        <f t="shared" si="136"/>
        <v>0</v>
      </c>
      <c r="AP844" s="360">
        <f t="shared" si="137"/>
        <v>0</v>
      </c>
      <c r="AQ844" s="360">
        <f t="shared" si="138"/>
        <v>0</v>
      </c>
      <c r="AR844" s="361">
        <f t="shared" si="139"/>
        <v>0</v>
      </c>
    </row>
    <row r="845" spans="22:44" x14ac:dyDescent="0.25">
      <c r="V845" s="362"/>
      <c r="W845" s="128"/>
      <c r="X845" s="363"/>
      <c r="Y845" s="364"/>
      <c r="Z845" s="358"/>
      <c r="AA845" s="359" t="str">
        <f t="shared" si="130"/>
        <v/>
      </c>
      <c r="AB845" s="360" t="s">
        <v>506</v>
      </c>
      <c r="AC845" s="360">
        <f t="shared" si="131"/>
        <v>0</v>
      </c>
      <c r="AD845" s="360">
        <f t="shared" si="132"/>
        <v>0</v>
      </c>
      <c r="AE845" s="360">
        <f t="shared" si="133"/>
        <v>0</v>
      </c>
      <c r="AF845" s="361">
        <f t="shared" si="134"/>
        <v>0</v>
      </c>
      <c r="AG845" s="133"/>
      <c r="AH845" s="362"/>
      <c r="AI845" s="128"/>
      <c r="AJ845" s="363"/>
      <c r="AK845" s="364"/>
      <c r="AL845" s="358"/>
      <c r="AM845" s="359" t="str">
        <f t="shared" si="135"/>
        <v/>
      </c>
      <c r="AN845" s="360" t="s">
        <v>506</v>
      </c>
      <c r="AO845" s="360">
        <f t="shared" si="136"/>
        <v>0</v>
      </c>
      <c r="AP845" s="360">
        <f t="shared" si="137"/>
        <v>0</v>
      </c>
      <c r="AQ845" s="360">
        <f t="shared" si="138"/>
        <v>0</v>
      </c>
      <c r="AR845" s="361">
        <f t="shared" si="139"/>
        <v>0</v>
      </c>
    </row>
    <row r="846" spans="22:44" x14ac:dyDescent="0.25">
      <c r="V846" s="362"/>
      <c r="W846" s="128"/>
      <c r="X846" s="363"/>
      <c r="Y846" s="364"/>
      <c r="Z846" s="358"/>
      <c r="AA846" s="359" t="str">
        <f t="shared" si="130"/>
        <v/>
      </c>
      <c r="AB846" s="360" t="s">
        <v>506</v>
      </c>
      <c r="AC846" s="360">
        <f t="shared" si="131"/>
        <v>0</v>
      </c>
      <c r="AD846" s="360">
        <f t="shared" si="132"/>
        <v>0</v>
      </c>
      <c r="AE846" s="360">
        <f t="shared" si="133"/>
        <v>0</v>
      </c>
      <c r="AF846" s="361">
        <f t="shared" si="134"/>
        <v>0</v>
      </c>
      <c r="AG846" s="133"/>
      <c r="AH846" s="362"/>
      <c r="AI846" s="128"/>
      <c r="AJ846" s="363"/>
      <c r="AK846" s="364"/>
      <c r="AL846" s="358"/>
      <c r="AM846" s="359" t="str">
        <f t="shared" si="135"/>
        <v/>
      </c>
      <c r="AN846" s="360" t="s">
        <v>506</v>
      </c>
      <c r="AO846" s="360">
        <f t="shared" si="136"/>
        <v>0</v>
      </c>
      <c r="AP846" s="360">
        <f t="shared" si="137"/>
        <v>0</v>
      </c>
      <c r="AQ846" s="360">
        <f t="shared" si="138"/>
        <v>0</v>
      </c>
      <c r="AR846" s="361">
        <f t="shared" si="139"/>
        <v>0</v>
      </c>
    </row>
    <row r="847" spans="22:44" x14ac:dyDescent="0.25">
      <c r="V847" s="362"/>
      <c r="W847" s="128"/>
      <c r="X847" s="363"/>
      <c r="Y847" s="364"/>
      <c r="Z847" s="358"/>
      <c r="AA847" s="359" t="str">
        <f t="shared" si="130"/>
        <v/>
      </c>
      <c r="AB847" s="360" t="s">
        <v>506</v>
      </c>
      <c r="AC847" s="360">
        <f t="shared" si="131"/>
        <v>0</v>
      </c>
      <c r="AD847" s="360">
        <f t="shared" si="132"/>
        <v>0</v>
      </c>
      <c r="AE847" s="360">
        <f t="shared" si="133"/>
        <v>0</v>
      </c>
      <c r="AF847" s="361">
        <f t="shared" si="134"/>
        <v>0</v>
      </c>
      <c r="AG847" s="133"/>
      <c r="AH847" s="362"/>
      <c r="AI847" s="128"/>
      <c r="AJ847" s="363"/>
      <c r="AK847" s="364"/>
      <c r="AL847" s="358"/>
      <c r="AM847" s="359" t="str">
        <f t="shared" si="135"/>
        <v/>
      </c>
      <c r="AN847" s="360" t="s">
        <v>506</v>
      </c>
      <c r="AO847" s="360">
        <f t="shared" si="136"/>
        <v>0</v>
      </c>
      <c r="AP847" s="360">
        <f t="shared" si="137"/>
        <v>0</v>
      </c>
      <c r="AQ847" s="360">
        <f t="shared" si="138"/>
        <v>0</v>
      </c>
      <c r="AR847" s="361">
        <f t="shared" si="139"/>
        <v>0</v>
      </c>
    </row>
    <row r="848" spans="22:44" x14ac:dyDescent="0.25">
      <c r="V848" s="362"/>
      <c r="W848" s="128"/>
      <c r="X848" s="363"/>
      <c r="Y848" s="364"/>
      <c r="Z848" s="358"/>
      <c r="AA848" s="359" t="str">
        <f t="shared" si="130"/>
        <v/>
      </c>
      <c r="AB848" s="360" t="s">
        <v>506</v>
      </c>
      <c r="AC848" s="360">
        <f t="shared" si="131"/>
        <v>0</v>
      </c>
      <c r="AD848" s="360">
        <f t="shared" si="132"/>
        <v>0</v>
      </c>
      <c r="AE848" s="360">
        <f t="shared" si="133"/>
        <v>0</v>
      </c>
      <c r="AF848" s="361">
        <f t="shared" si="134"/>
        <v>0</v>
      </c>
      <c r="AG848" s="133"/>
      <c r="AH848" s="362"/>
      <c r="AI848" s="128"/>
      <c r="AJ848" s="363"/>
      <c r="AK848" s="364"/>
      <c r="AL848" s="358"/>
      <c r="AM848" s="359" t="str">
        <f t="shared" si="135"/>
        <v/>
      </c>
      <c r="AN848" s="360" t="s">
        <v>506</v>
      </c>
      <c r="AO848" s="360">
        <f t="shared" si="136"/>
        <v>0</v>
      </c>
      <c r="AP848" s="360">
        <f t="shared" si="137"/>
        <v>0</v>
      </c>
      <c r="AQ848" s="360">
        <f t="shared" si="138"/>
        <v>0</v>
      </c>
      <c r="AR848" s="361">
        <f t="shared" si="139"/>
        <v>0</v>
      </c>
    </row>
    <row r="849" spans="22:44" x14ac:dyDescent="0.25">
      <c r="V849" s="362"/>
      <c r="W849" s="128"/>
      <c r="X849" s="363"/>
      <c r="Y849" s="364"/>
      <c r="Z849" s="358"/>
      <c r="AA849" s="359" t="str">
        <f t="shared" si="130"/>
        <v/>
      </c>
      <c r="AB849" s="360" t="s">
        <v>506</v>
      </c>
      <c r="AC849" s="360">
        <f t="shared" si="131"/>
        <v>0</v>
      </c>
      <c r="AD849" s="360">
        <f t="shared" si="132"/>
        <v>0</v>
      </c>
      <c r="AE849" s="360">
        <f t="shared" si="133"/>
        <v>0</v>
      </c>
      <c r="AF849" s="361">
        <f t="shared" si="134"/>
        <v>0</v>
      </c>
      <c r="AG849" s="133"/>
      <c r="AH849" s="362"/>
      <c r="AI849" s="128"/>
      <c r="AJ849" s="363"/>
      <c r="AK849" s="364"/>
      <c r="AL849" s="358"/>
      <c r="AM849" s="359" t="str">
        <f t="shared" si="135"/>
        <v/>
      </c>
      <c r="AN849" s="360" t="s">
        <v>506</v>
      </c>
      <c r="AO849" s="360">
        <f t="shared" si="136"/>
        <v>0</v>
      </c>
      <c r="AP849" s="360">
        <f t="shared" si="137"/>
        <v>0</v>
      </c>
      <c r="AQ849" s="360">
        <f t="shared" si="138"/>
        <v>0</v>
      </c>
      <c r="AR849" s="361">
        <f t="shared" si="139"/>
        <v>0</v>
      </c>
    </row>
    <row r="850" spans="22:44" x14ac:dyDescent="0.25">
      <c r="V850" s="362"/>
      <c r="W850" s="128"/>
      <c r="X850" s="363"/>
      <c r="Y850" s="364"/>
      <c r="Z850" s="358"/>
      <c r="AA850" s="359" t="str">
        <f t="shared" si="130"/>
        <v/>
      </c>
      <c r="AB850" s="360" t="s">
        <v>506</v>
      </c>
      <c r="AC850" s="360">
        <f t="shared" si="131"/>
        <v>0</v>
      </c>
      <c r="AD850" s="360">
        <f t="shared" si="132"/>
        <v>0</v>
      </c>
      <c r="AE850" s="360">
        <f t="shared" si="133"/>
        <v>0</v>
      </c>
      <c r="AF850" s="361">
        <f t="shared" si="134"/>
        <v>0</v>
      </c>
      <c r="AG850" s="133"/>
      <c r="AH850" s="362"/>
      <c r="AI850" s="128"/>
      <c r="AJ850" s="363"/>
      <c r="AK850" s="364"/>
      <c r="AL850" s="358"/>
      <c r="AM850" s="359" t="str">
        <f t="shared" si="135"/>
        <v/>
      </c>
      <c r="AN850" s="360" t="s">
        <v>506</v>
      </c>
      <c r="AO850" s="360">
        <f t="shared" si="136"/>
        <v>0</v>
      </c>
      <c r="AP850" s="360">
        <f t="shared" si="137"/>
        <v>0</v>
      </c>
      <c r="AQ850" s="360">
        <f t="shared" si="138"/>
        <v>0</v>
      </c>
      <c r="AR850" s="361">
        <f t="shared" si="139"/>
        <v>0</v>
      </c>
    </row>
    <row r="851" spans="22:44" x14ac:dyDescent="0.25">
      <c r="V851" s="362"/>
      <c r="W851" s="128"/>
      <c r="X851" s="363"/>
      <c r="Y851" s="364"/>
      <c r="Z851" s="358"/>
      <c r="AA851" s="359" t="str">
        <f t="shared" si="130"/>
        <v/>
      </c>
      <c r="AB851" s="360" t="s">
        <v>506</v>
      </c>
      <c r="AC851" s="360">
        <f t="shared" si="131"/>
        <v>0</v>
      </c>
      <c r="AD851" s="360">
        <f t="shared" si="132"/>
        <v>0</v>
      </c>
      <c r="AE851" s="360">
        <f t="shared" si="133"/>
        <v>0</v>
      </c>
      <c r="AF851" s="361">
        <f t="shared" si="134"/>
        <v>0</v>
      </c>
      <c r="AG851" s="133"/>
      <c r="AH851" s="362"/>
      <c r="AI851" s="128"/>
      <c r="AJ851" s="363"/>
      <c r="AK851" s="364"/>
      <c r="AL851" s="358"/>
      <c r="AM851" s="359" t="str">
        <f t="shared" si="135"/>
        <v/>
      </c>
      <c r="AN851" s="360" t="s">
        <v>506</v>
      </c>
      <c r="AO851" s="360">
        <f t="shared" si="136"/>
        <v>0</v>
      </c>
      <c r="AP851" s="360">
        <f t="shared" si="137"/>
        <v>0</v>
      </c>
      <c r="AQ851" s="360">
        <f t="shared" si="138"/>
        <v>0</v>
      </c>
      <c r="AR851" s="361">
        <f t="shared" si="139"/>
        <v>0</v>
      </c>
    </row>
    <row r="852" spans="22:44" x14ac:dyDescent="0.25">
      <c r="V852" s="362"/>
      <c r="W852" s="128"/>
      <c r="X852" s="363"/>
      <c r="Y852" s="364"/>
      <c r="Z852" s="358"/>
      <c r="AA852" s="359" t="str">
        <f t="shared" si="130"/>
        <v/>
      </c>
      <c r="AB852" s="360" t="s">
        <v>506</v>
      </c>
      <c r="AC852" s="360">
        <f t="shared" si="131"/>
        <v>0</v>
      </c>
      <c r="AD852" s="360">
        <f t="shared" si="132"/>
        <v>0</v>
      </c>
      <c r="AE852" s="360">
        <f t="shared" si="133"/>
        <v>0</v>
      </c>
      <c r="AF852" s="361">
        <f t="shared" si="134"/>
        <v>0</v>
      </c>
      <c r="AG852" s="133"/>
      <c r="AH852" s="362"/>
      <c r="AI852" s="128"/>
      <c r="AJ852" s="363"/>
      <c r="AK852" s="364"/>
      <c r="AL852" s="358"/>
      <c r="AM852" s="359" t="str">
        <f t="shared" si="135"/>
        <v/>
      </c>
      <c r="AN852" s="360" t="s">
        <v>506</v>
      </c>
      <c r="AO852" s="360">
        <f t="shared" si="136"/>
        <v>0</v>
      </c>
      <c r="AP852" s="360">
        <f t="shared" si="137"/>
        <v>0</v>
      </c>
      <c r="AQ852" s="360">
        <f t="shared" si="138"/>
        <v>0</v>
      </c>
      <c r="AR852" s="361">
        <f t="shared" si="139"/>
        <v>0</v>
      </c>
    </row>
    <row r="853" spans="22:44" x14ac:dyDescent="0.25">
      <c r="V853" s="362"/>
      <c r="W853" s="128"/>
      <c r="X853" s="363"/>
      <c r="Y853" s="364"/>
      <c r="Z853" s="358"/>
      <c r="AA853" s="359" t="str">
        <f t="shared" si="130"/>
        <v/>
      </c>
      <c r="AB853" s="360" t="s">
        <v>506</v>
      </c>
      <c r="AC853" s="360">
        <f t="shared" si="131"/>
        <v>0</v>
      </c>
      <c r="AD853" s="360">
        <f t="shared" si="132"/>
        <v>0</v>
      </c>
      <c r="AE853" s="360">
        <f t="shared" si="133"/>
        <v>0</v>
      </c>
      <c r="AF853" s="361">
        <f t="shared" si="134"/>
        <v>0</v>
      </c>
      <c r="AG853" s="133"/>
      <c r="AH853" s="362"/>
      <c r="AI853" s="128"/>
      <c r="AJ853" s="363"/>
      <c r="AK853" s="364"/>
      <c r="AL853" s="358"/>
      <c r="AM853" s="359" t="str">
        <f t="shared" si="135"/>
        <v/>
      </c>
      <c r="AN853" s="360" t="s">
        <v>506</v>
      </c>
      <c r="AO853" s="360">
        <f t="shared" si="136"/>
        <v>0</v>
      </c>
      <c r="AP853" s="360">
        <f t="shared" si="137"/>
        <v>0</v>
      </c>
      <c r="AQ853" s="360">
        <f t="shared" si="138"/>
        <v>0</v>
      </c>
      <c r="AR853" s="361">
        <f t="shared" si="139"/>
        <v>0</v>
      </c>
    </row>
    <row r="854" spans="22:44" x14ac:dyDescent="0.25">
      <c r="V854" s="362"/>
      <c r="W854" s="128"/>
      <c r="X854" s="363"/>
      <c r="Y854" s="364"/>
      <c r="Z854" s="358"/>
      <c r="AA854" s="359" t="str">
        <f t="shared" si="130"/>
        <v/>
      </c>
      <c r="AB854" s="360" t="s">
        <v>506</v>
      </c>
      <c r="AC854" s="360">
        <f t="shared" si="131"/>
        <v>0</v>
      </c>
      <c r="AD854" s="360">
        <f t="shared" si="132"/>
        <v>0</v>
      </c>
      <c r="AE854" s="360">
        <f t="shared" si="133"/>
        <v>0</v>
      </c>
      <c r="AF854" s="361">
        <f t="shared" si="134"/>
        <v>0</v>
      </c>
      <c r="AG854" s="133"/>
      <c r="AH854" s="362"/>
      <c r="AI854" s="128"/>
      <c r="AJ854" s="363"/>
      <c r="AK854" s="364"/>
      <c r="AL854" s="358"/>
      <c r="AM854" s="359" t="str">
        <f t="shared" si="135"/>
        <v/>
      </c>
      <c r="AN854" s="360" t="s">
        <v>506</v>
      </c>
      <c r="AO854" s="360">
        <f t="shared" si="136"/>
        <v>0</v>
      </c>
      <c r="AP854" s="360">
        <f t="shared" si="137"/>
        <v>0</v>
      </c>
      <c r="AQ854" s="360">
        <f t="shared" si="138"/>
        <v>0</v>
      </c>
      <c r="AR854" s="361">
        <f t="shared" si="139"/>
        <v>0</v>
      </c>
    </row>
    <row r="855" spans="22:44" x14ac:dyDescent="0.25">
      <c r="V855" s="362"/>
      <c r="W855" s="128"/>
      <c r="X855" s="363"/>
      <c r="Y855" s="364"/>
      <c r="Z855" s="358"/>
      <c r="AA855" s="359" t="str">
        <f t="shared" si="130"/>
        <v/>
      </c>
      <c r="AB855" s="360" t="s">
        <v>506</v>
      </c>
      <c r="AC855" s="360">
        <f t="shared" si="131"/>
        <v>0</v>
      </c>
      <c r="AD855" s="360">
        <f t="shared" si="132"/>
        <v>0</v>
      </c>
      <c r="AE855" s="360">
        <f t="shared" si="133"/>
        <v>0</v>
      </c>
      <c r="AF855" s="361">
        <f t="shared" si="134"/>
        <v>0</v>
      </c>
      <c r="AG855" s="133"/>
      <c r="AH855" s="362"/>
      <c r="AI855" s="128"/>
      <c r="AJ855" s="363"/>
      <c r="AK855" s="364"/>
      <c r="AL855" s="358"/>
      <c r="AM855" s="359" t="str">
        <f t="shared" si="135"/>
        <v/>
      </c>
      <c r="AN855" s="360" t="s">
        <v>506</v>
      </c>
      <c r="AO855" s="360">
        <f t="shared" si="136"/>
        <v>0</v>
      </c>
      <c r="AP855" s="360">
        <f t="shared" si="137"/>
        <v>0</v>
      </c>
      <c r="AQ855" s="360">
        <f t="shared" si="138"/>
        <v>0</v>
      </c>
      <c r="AR855" s="361">
        <f t="shared" si="139"/>
        <v>0</v>
      </c>
    </row>
    <row r="856" spans="22:44" x14ac:dyDescent="0.25">
      <c r="V856" s="362"/>
      <c r="W856" s="128"/>
      <c r="X856" s="363"/>
      <c r="Y856" s="364"/>
      <c r="Z856" s="358"/>
      <c r="AA856" s="359" t="str">
        <f t="shared" si="130"/>
        <v/>
      </c>
      <c r="AB856" s="360" t="s">
        <v>506</v>
      </c>
      <c r="AC856" s="360">
        <f t="shared" si="131"/>
        <v>0</v>
      </c>
      <c r="AD856" s="360">
        <f t="shared" si="132"/>
        <v>0</v>
      </c>
      <c r="AE856" s="360">
        <f t="shared" si="133"/>
        <v>0</v>
      </c>
      <c r="AF856" s="361">
        <f t="shared" si="134"/>
        <v>0</v>
      </c>
      <c r="AG856" s="133"/>
      <c r="AH856" s="362"/>
      <c r="AI856" s="128"/>
      <c r="AJ856" s="363"/>
      <c r="AK856" s="364"/>
      <c r="AL856" s="358"/>
      <c r="AM856" s="359" t="str">
        <f t="shared" si="135"/>
        <v/>
      </c>
      <c r="AN856" s="360" t="s">
        <v>506</v>
      </c>
      <c r="AO856" s="360">
        <f t="shared" si="136"/>
        <v>0</v>
      </c>
      <c r="AP856" s="360">
        <f t="shared" si="137"/>
        <v>0</v>
      </c>
      <c r="AQ856" s="360">
        <f t="shared" si="138"/>
        <v>0</v>
      </c>
      <c r="AR856" s="361">
        <f t="shared" si="139"/>
        <v>0</v>
      </c>
    </row>
    <row r="857" spans="22:44" x14ac:dyDescent="0.25">
      <c r="V857" s="362"/>
      <c r="W857" s="128"/>
      <c r="X857" s="363"/>
      <c r="Y857" s="364"/>
      <c r="Z857" s="358"/>
      <c r="AA857" s="359" t="str">
        <f t="shared" si="130"/>
        <v/>
      </c>
      <c r="AB857" s="360" t="s">
        <v>506</v>
      </c>
      <c r="AC857" s="360">
        <f t="shared" si="131"/>
        <v>0</v>
      </c>
      <c r="AD857" s="360">
        <f t="shared" si="132"/>
        <v>0</v>
      </c>
      <c r="AE857" s="360">
        <f t="shared" si="133"/>
        <v>0</v>
      </c>
      <c r="AF857" s="361">
        <f t="shared" si="134"/>
        <v>0</v>
      </c>
      <c r="AG857" s="133"/>
      <c r="AH857" s="362"/>
      <c r="AI857" s="128"/>
      <c r="AJ857" s="363"/>
      <c r="AK857" s="364"/>
      <c r="AL857" s="358"/>
      <c r="AM857" s="359" t="str">
        <f t="shared" si="135"/>
        <v/>
      </c>
      <c r="AN857" s="360" t="s">
        <v>506</v>
      </c>
      <c r="AO857" s="360">
        <f t="shared" si="136"/>
        <v>0</v>
      </c>
      <c r="AP857" s="360">
        <f t="shared" si="137"/>
        <v>0</v>
      </c>
      <c r="AQ857" s="360">
        <f t="shared" si="138"/>
        <v>0</v>
      </c>
      <c r="AR857" s="361">
        <f t="shared" si="139"/>
        <v>0</v>
      </c>
    </row>
    <row r="858" spans="22:44" x14ac:dyDescent="0.25">
      <c r="V858" s="362"/>
      <c r="W858" s="128"/>
      <c r="X858" s="363"/>
      <c r="Y858" s="364"/>
      <c r="Z858" s="358"/>
      <c r="AA858" s="359" t="str">
        <f t="shared" si="130"/>
        <v/>
      </c>
      <c r="AB858" s="360" t="s">
        <v>506</v>
      </c>
      <c r="AC858" s="360">
        <f t="shared" si="131"/>
        <v>0</v>
      </c>
      <c r="AD858" s="360">
        <f t="shared" si="132"/>
        <v>0</v>
      </c>
      <c r="AE858" s="360">
        <f t="shared" si="133"/>
        <v>0</v>
      </c>
      <c r="AF858" s="361">
        <f t="shared" si="134"/>
        <v>0</v>
      </c>
      <c r="AG858" s="133"/>
      <c r="AH858" s="362"/>
      <c r="AI858" s="128"/>
      <c r="AJ858" s="363"/>
      <c r="AK858" s="364"/>
      <c r="AL858" s="358"/>
      <c r="AM858" s="359" t="str">
        <f t="shared" si="135"/>
        <v/>
      </c>
      <c r="AN858" s="360" t="s">
        <v>506</v>
      </c>
      <c r="AO858" s="360">
        <f t="shared" si="136"/>
        <v>0</v>
      </c>
      <c r="AP858" s="360">
        <f t="shared" si="137"/>
        <v>0</v>
      </c>
      <c r="AQ858" s="360">
        <f t="shared" si="138"/>
        <v>0</v>
      </c>
      <c r="AR858" s="361">
        <f t="shared" si="139"/>
        <v>0</v>
      </c>
    </row>
    <row r="859" spans="22:44" x14ac:dyDescent="0.25">
      <c r="V859" s="362"/>
      <c r="W859" s="128"/>
      <c r="X859" s="363"/>
      <c r="Y859" s="364"/>
      <c r="Z859" s="358"/>
      <c r="AA859" s="359" t="str">
        <f t="shared" si="130"/>
        <v/>
      </c>
      <c r="AB859" s="360" t="s">
        <v>506</v>
      </c>
      <c r="AC859" s="360">
        <f t="shared" si="131"/>
        <v>0</v>
      </c>
      <c r="AD859" s="360">
        <f t="shared" si="132"/>
        <v>0</v>
      </c>
      <c r="AE859" s="360">
        <f t="shared" si="133"/>
        <v>0</v>
      </c>
      <c r="AF859" s="361">
        <f t="shared" si="134"/>
        <v>0</v>
      </c>
      <c r="AG859" s="133"/>
      <c r="AH859" s="362"/>
      <c r="AI859" s="128"/>
      <c r="AJ859" s="363"/>
      <c r="AK859" s="364"/>
      <c r="AL859" s="358"/>
      <c r="AM859" s="359" t="str">
        <f t="shared" si="135"/>
        <v/>
      </c>
      <c r="AN859" s="360" t="s">
        <v>506</v>
      </c>
      <c r="AO859" s="360">
        <f t="shared" si="136"/>
        <v>0</v>
      </c>
      <c r="AP859" s="360">
        <f t="shared" si="137"/>
        <v>0</v>
      </c>
      <c r="AQ859" s="360">
        <f t="shared" si="138"/>
        <v>0</v>
      </c>
      <c r="AR859" s="361">
        <f t="shared" si="139"/>
        <v>0</v>
      </c>
    </row>
    <row r="860" spans="22:44" x14ac:dyDescent="0.25">
      <c r="V860" s="362"/>
      <c r="W860" s="128"/>
      <c r="X860" s="363"/>
      <c r="Y860" s="364"/>
      <c r="Z860" s="358"/>
      <c r="AA860" s="359" t="str">
        <f t="shared" si="130"/>
        <v/>
      </c>
      <c r="AB860" s="360" t="s">
        <v>506</v>
      </c>
      <c r="AC860" s="360">
        <f t="shared" si="131"/>
        <v>0</v>
      </c>
      <c r="AD860" s="360">
        <f t="shared" si="132"/>
        <v>0</v>
      </c>
      <c r="AE860" s="360">
        <f t="shared" si="133"/>
        <v>0</v>
      </c>
      <c r="AF860" s="361">
        <f t="shared" si="134"/>
        <v>0</v>
      </c>
      <c r="AG860" s="133"/>
      <c r="AH860" s="362"/>
      <c r="AI860" s="128"/>
      <c r="AJ860" s="363"/>
      <c r="AK860" s="364"/>
      <c r="AL860" s="358"/>
      <c r="AM860" s="359" t="str">
        <f t="shared" si="135"/>
        <v/>
      </c>
      <c r="AN860" s="360" t="s">
        <v>506</v>
      </c>
      <c r="AO860" s="360">
        <f t="shared" si="136"/>
        <v>0</v>
      </c>
      <c r="AP860" s="360">
        <f t="shared" si="137"/>
        <v>0</v>
      </c>
      <c r="AQ860" s="360">
        <f t="shared" si="138"/>
        <v>0</v>
      </c>
      <c r="AR860" s="361">
        <f t="shared" si="139"/>
        <v>0</v>
      </c>
    </row>
    <row r="861" spans="22:44" x14ac:dyDescent="0.25">
      <c r="V861" s="362"/>
      <c r="W861" s="128"/>
      <c r="X861" s="363"/>
      <c r="Y861" s="364"/>
      <c r="Z861" s="358"/>
      <c r="AA861" s="359" t="str">
        <f t="shared" si="130"/>
        <v/>
      </c>
      <c r="AB861" s="360" t="s">
        <v>506</v>
      </c>
      <c r="AC861" s="360">
        <f t="shared" si="131"/>
        <v>0</v>
      </c>
      <c r="AD861" s="360">
        <f t="shared" si="132"/>
        <v>0</v>
      </c>
      <c r="AE861" s="360">
        <f t="shared" si="133"/>
        <v>0</v>
      </c>
      <c r="AF861" s="361">
        <f t="shared" si="134"/>
        <v>0</v>
      </c>
      <c r="AG861" s="133"/>
      <c r="AH861" s="362"/>
      <c r="AI861" s="128"/>
      <c r="AJ861" s="363"/>
      <c r="AK861" s="364"/>
      <c r="AL861" s="358"/>
      <c r="AM861" s="359" t="str">
        <f t="shared" si="135"/>
        <v/>
      </c>
      <c r="AN861" s="360" t="s">
        <v>506</v>
      </c>
      <c r="AO861" s="360">
        <f t="shared" si="136"/>
        <v>0</v>
      </c>
      <c r="AP861" s="360">
        <f t="shared" si="137"/>
        <v>0</v>
      </c>
      <c r="AQ861" s="360">
        <f t="shared" si="138"/>
        <v>0</v>
      </c>
      <c r="AR861" s="361">
        <f t="shared" si="139"/>
        <v>0</v>
      </c>
    </row>
    <row r="862" spans="22:44" x14ac:dyDescent="0.25">
      <c r="V862" s="362"/>
      <c r="W862" s="128"/>
      <c r="X862" s="363"/>
      <c r="Y862" s="364"/>
      <c r="Z862" s="358"/>
      <c r="AA862" s="359" t="str">
        <f t="shared" si="130"/>
        <v/>
      </c>
      <c r="AB862" s="360" t="s">
        <v>506</v>
      </c>
      <c r="AC862" s="360">
        <f t="shared" si="131"/>
        <v>0</v>
      </c>
      <c r="AD862" s="360">
        <f t="shared" si="132"/>
        <v>0</v>
      </c>
      <c r="AE862" s="360">
        <f t="shared" si="133"/>
        <v>0</v>
      </c>
      <c r="AF862" s="361">
        <f t="shared" si="134"/>
        <v>0</v>
      </c>
      <c r="AG862" s="133"/>
      <c r="AH862" s="362"/>
      <c r="AI862" s="128"/>
      <c r="AJ862" s="363"/>
      <c r="AK862" s="364"/>
      <c r="AL862" s="358"/>
      <c r="AM862" s="359" t="str">
        <f t="shared" si="135"/>
        <v/>
      </c>
      <c r="AN862" s="360" t="s">
        <v>506</v>
      </c>
      <c r="AO862" s="360">
        <f t="shared" si="136"/>
        <v>0</v>
      </c>
      <c r="AP862" s="360">
        <f t="shared" si="137"/>
        <v>0</v>
      </c>
      <c r="AQ862" s="360">
        <f t="shared" si="138"/>
        <v>0</v>
      </c>
      <c r="AR862" s="361">
        <f t="shared" si="139"/>
        <v>0</v>
      </c>
    </row>
    <row r="863" spans="22:44" x14ac:dyDescent="0.25">
      <c r="V863" s="362"/>
      <c r="W863" s="128"/>
      <c r="X863" s="363"/>
      <c r="Y863" s="364"/>
      <c r="Z863" s="358"/>
      <c r="AA863" s="359" t="str">
        <f t="shared" si="130"/>
        <v/>
      </c>
      <c r="AB863" s="360" t="s">
        <v>506</v>
      </c>
      <c r="AC863" s="360">
        <f t="shared" si="131"/>
        <v>0</v>
      </c>
      <c r="AD863" s="360">
        <f t="shared" si="132"/>
        <v>0</v>
      </c>
      <c r="AE863" s="360">
        <f t="shared" si="133"/>
        <v>0</v>
      </c>
      <c r="AF863" s="361">
        <f t="shared" si="134"/>
        <v>0</v>
      </c>
      <c r="AG863" s="133"/>
      <c r="AH863" s="362"/>
      <c r="AI863" s="128"/>
      <c r="AJ863" s="363"/>
      <c r="AK863" s="364"/>
      <c r="AL863" s="358"/>
      <c r="AM863" s="359" t="str">
        <f t="shared" si="135"/>
        <v/>
      </c>
      <c r="AN863" s="360" t="s">
        <v>506</v>
      </c>
      <c r="AO863" s="360">
        <f t="shared" si="136"/>
        <v>0</v>
      </c>
      <c r="AP863" s="360">
        <f t="shared" si="137"/>
        <v>0</v>
      </c>
      <c r="AQ863" s="360">
        <f t="shared" si="138"/>
        <v>0</v>
      </c>
      <c r="AR863" s="361">
        <f t="shared" si="139"/>
        <v>0</v>
      </c>
    </row>
    <row r="864" spans="22:44" x14ac:dyDescent="0.25">
      <c r="V864" s="362"/>
      <c r="W864" s="128"/>
      <c r="X864" s="363"/>
      <c r="Y864" s="364"/>
      <c r="Z864" s="358"/>
      <c r="AA864" s="359" t="str">
        <f t="shared" si="130"/>
        <v/>
      </c>
      <c r="AB864" s="360" t="s">
        <v>506</v>
      </c>
      <c r="AC864" s="360">
        <f t="shared" si="131"/>
        <v>0</v>
      </c>
      <c r="AD864" s="360">
        <f t="shared" si="132"/>
        <v>0</v>
      </c>
      <c r="AE864" s="360">
        <f t="shared" si="133"/>
        <v>0</v>
      </c>
      <c r="AF864" s="361">
        <f t="shared" si="134"/>
        <v>0</v>
      </c>
      <c r="AG864" s="133"/>
      <c r="AH864" s="362"/>
      <c r="AI864" s="128"/>
      <c r="AJ864" s="363"/>
      <c r="AK864" s="364"/>
      <c r="AL864" s="358"/>
      <c r="AM864" s="359" t="str">
        <f t="shared" si="135"/>
        <v/>
      </c>
      <c r="AN864" s="360" t="s">
        <v>506</v>
      </c>
      <c r="AO864" s="360">
        <f t="shared" si="136"/>
        <v>0</v>
      </c>
      <c r="AP864" s="360">
        <f t="shared" si="137"/>
        <v>0</v>
      </c>
      <c r="AQ864" s="360">
        <f t="shared" si="138"/>
        <v>0</v>
      </c>
      <c r="AR864" s="361">
        <f t="shared" si="139"/>
        <v>0</v>
      </c>
    </row>
    <row r="865" spans="22:44" x14ac:dyDescent="0.25">
      <c r="V865" s="362"/>
      <c r="W865" s="128"/>
      <c r="X865" s="363"/>
      <c r="Y865" s="364"/>
      <c r="Z865" s="358"/>
      <c r="AA865" s="359" t="str">
        <f t="shared" si="130"/>
        <v/>
      </c>
      <c r="AB865" s="360" t="s">
        <v>506</v>
      </c>
      <c r="AC865" s="360">
        <f t="shared" si="131"/>
        <v>0</v>
      </c>
      <c r="AD865" s="360">
        <f t="shared" si="132"/>
        <v>0</v>
      </c>
      <c r="AE865" s="360">
        <f t="shared" si="133"/>
        <v>0</v>
      </c>
      <c r="AF865" s="361">
        <f t="shared" si="134"/>
        <v>0</v>
      </c>
      <c r="AG865" s="133"/>
      <c r="AH865" s="362"/>
      <c r="AI865" s="128"/>
      <c r="AJ865" s="363"/>
      <c r="AK865" s="364"/>
      <c r="AL865" s="358"/>
      <c r="AM865" s="359" t="str">
        <f t="shared" si="135"/>
        <v/>
      </c>
      <c r="AN865" s="360" t="s">
        <v>506</v>
      </c>
      <c r="AO865" s="360">
        <f t="shared" si="136"/>
        <v>0</v>
      </c>
      <c r="AP865" s="360">
        <f t="shared" si="137"/>
        <v>0</v>
      </c>
      <c r="AQ865" s="360">
        <f t="shared" si="138"/>
        <v>0</v>
      </c>
      <c r="AR865" s="361">
        <f t="shared" si="139"/>
        <v>0</v>
      </c>
    </row>
    <row r="866" spans="22:44" x14ac:dyDescent="0.25">
      <c r="V866" s="362"/>
      <c r="W866" s="128"/>
      <c r="X866" s="363"/>
      <c r="Y866" s="364"/>
      <c r="Z866" s="358"/>
      <c r="AA866" s="359" t="str">
        <f t="shared" si="130"/>
        <v/>
      </c>
      <c r="AB866" s="360" t="s">
        <v>506</v>
      </c>
      <c r="AC866" s="360">
        <f t="shared" si="131"/>
        <v>0</v>
      </c>
      <c r="AD866" s="360">
        <f t="shared" si="132"/>
        <v>0</v>
      </c>
      <c r="AE866" s="360">
        <f t="shared" si="133"/>
        <v>0</v>
      </c>
      <c r="AF866" s="361">
        <f t="shared" si="134"/>
        <v>0</v>
      </c>
      <c r="AG866" s="133"/>
      <c r="AH866" s="362"/>
      <c r="AI866" s="128"/>
      <c r="AJ866" s="363"/>
      <c r="AK866" s="364"/>
      <c r="AL866" s="358"/>
      <c r="AM866" s="359" t="str">
        <f t="shared" si="135"/>
        <v/>
      </c>
      <c r="AN866" s="360" t="s">
        <v>506</v>
      </c>
      <c r="AO866" s="360">
        <f t="shared" si="136"/>
        <v>0</v>
      </c>
      <c r="AP866" s="360">
        <f t="shared" si="137"/>
        <v>0</v>
      </c>
      <c r="AQ866" s="360">
        <f t="shared" si="138"/>
        <v>0</v>
      </c>
      <c r="AR866" s="361">
        <f t="shared" si="139"/>
        <v>0</v>
      </c>
    </row>
    <row r="867" spans="22:44" x14ac:dyDescent="0.25">
      <c r="V867" s="362"/>
      <c r="W867" s="128"/>
      <c r="X867" s="363"/>
      <c r="Y867" s="364"/>
      <c r="Z867" s="358"/>
      <c r="AA867" s="359" t="str">
        <f t="shared" si="130"/>
        <v/>
      </c>
      <c r="AB867" s="360" t="s">
        <v>506</v>
      </c>
      <c r="AC867" s="360">
        <f t="shared" si="131"/>
        <v>0</v>
      </c>
      <c r="AD867" s="360">
        <f t="shared" si="132"/>
        <v>0</v>
      </c>
      <c r="AE867" s="360">
        <f t="shared" si="133"/>
        <v>0</v>
      </c>
      <c r="AF867" s="361">
        <f t="shared" si="134"/>
        <v>0</v>
      </c>
      <c r="AG867" s="133"/>
      <c r="AH867" s="362"/>
      <c r="AI867" s="128"/>
      <c r="AJ867" s="363"/>
      <c r="AK867" s="364"/>
      <c r="AL867" s="358"/>
      <c r="AM867" s="359" t="str">
        <f t="shared" si="135"/>
        <v/>
      </c>
      <c r="AN867" s="360" t="s">
        <v>506</v>
      </c>
      <c r="AO867" s="360">
        <f t="shared" si="136"/>
        <v>0</v>
      </c>
      <c r="AP867" s="360">
        <f t="shared" si="137"/>
        <v>0</v>
      </c>
      <c r="AQ867" s="360">
        <f t="shared" si="138"/>
        <v>0</v>
      </c>
      <c r="AR867" s="361">
        <f t="shared" si="139"/>
        <v>0</v>
      </c>
    </row>
    <row r="868" spans="22:44" x14ac:dyDescent="0.25">
      <c r="V868" s="362"/>
      <c r="W868" s="128"/>
      <c r="X868" s="363"/>
      <c r="Y868" s="364"/>
      <c r="Z868" s="358"/>
      <c r="AA868" s="359" t="str">
        <f t="shared" si="130"/>
        <v/>
      </c>
      <c r="AB868" s="360" t="s">
        <v>506</v>
      </c>
      <c r="AC868" s="360">
        <f t="shared" si="131"/>
        <v>0</v>
      </c>
      <c r="AD868" s="360">
        <f t="shared" si="132"/>
        <v>0</v>
      </c>
      <c r="AE868" s="360">
        <f t="shared" si="133"/>
        <v>0</v>
      </c>
      <c r="AF868" s="361">
        <f t="shared" si="134"/>
        <v>0</v>
      </c>
      <c r="AG868" s="133"/>
      <c r="AH868" s="362"/>
      <c r="AI868" s="128"/>
      <c r="AJ868" s="363"/>
      <c r="AK868" s="364"/>
      <c r="AL868" s="358"/>
      <c r="AM868" s="359" t="str">
        <f t="shared" si="135"/>
        <v/>
      </c>
      <c r="AN868" s="360" t="s">
        <v>506</v>
      </c>
      <c r="AO868" s="360">
        <f t="shared" si="136"/>
        <v>0</v>
      </c>
      <c r="AP868" s="360">
        <f t="shared" si="137"/>
        <v>0</v>
      </c>
      <c r="AQ868" s="360">
        <f t="shared" si="138"/>
        <v>0</v>
      </c>
      <c r="AR868" s="361">
        <f t="shared" si="139"/>
        <v>0</v>
      </c>
    </row>
    <row r="869" spans="22:44" x14ac:dyDescent="0.25">
      <c r="V869" s="362"/>
      <c r="W869" s="128"/>
      <c r="X869" s="363"/>
      <c r="Y869" s="364"/>
      <c r="Z869" s="358"/>
      <c r="AA869" s="359" t="str">
        <f t="shared" si="130"/>
        <v/>
      </c>
      <c r="AB869" s="360" t="s">
        <v>506</v>
      </c>
      <c r="AC869" s="360">
        <f t="shared" si="131"/>
        <v>0</v>
      </c>
      <c r="AD869" s="360">
        <f t="shared" si="132"/>
        <v>0</v>
      </c>
      <c r="AE869" s="360">
        <f t="shared" si="133"/>
        <v>0</v>
      </c>
      <c r="AF869" s="361">
        <f t="shared" si="134"/>
        <v>0</v>
      </c>
      <c r="AG869" s="133"/>
      <c r="AH869" s="362"/>
      <c r="AI869" s="128"/>
      <c r="AJ869" s="363"/>
      <c r="AK869" s="364"/>
      <c r="AL869" s="358"/>
      <c r="AM869" s="359" t="str">
        <f t="shared" si="135"/>
        <v/>
      </c>
      <c r="AN869" s="360" t="s">
        <v>506</v>
      </c>
      <c r="AO869" s="360">
        <f t="shared" si="136"/>
        <v>0</v>
      </c>
      <c r="AP869" s="360">
        <f t="shared" si="137"/>
        <v>0</v>
      </c>
      <c r="AQ869" s="360">
        <f t="shared" si="138"/>
        <v>0</v>
      </c>
      <c r="AR869" s="361">
        <f t="shared" si="139"/>
        <v>0</v>
      </c>
    </row>
    <row r="870" spans="22:44" x14ac:dyDescent="0.25">
      <c r="V870" s="362"/>
      <c r="W870" s="128"/>
      <c r="X870" s="363"/>
      <c r="Y870" s="364"/>
      <c r="Z870" s="358"/>
      <c r="AA870" s="359" t="str">
        <f t="shared" si="130"/>
        <v/>
      </c>
      <c r="AB870" s="360" t="s">
        <v>506</v>
      </c>
      <c r="AC870" s="360">
        <f t="shared" si="131"/>
        <v>0</v>
      </c>
      <c r="AD870" s="360">
        <f t="shared" si="132"/>
        <v>0</v>
      </c>
      <c r="AE870" s="360">
        <f t="shared" si="133"/>
        <v>0</v>
      </c>
      <c r="AF870" s="361">
        <f t="shared" si="134"/>
        <v>0</v>
      </c>
      <c r="AG870" s="133"/>
      <c r="AH870" s="362"/>
      <c r="AI870" s="128"/>
      <c r="AJ870" s="363"/>
      <c r="AK870" s="364"/>
      <c r="AL870" s="358"/>
      <c r="AM870" s="359" t="str">
        <f t="shared" si="135"/>
        <v/>
      </c>
      <c r="AN870" s="360" t="s">
        <v>506</v>
      </c>
      <c r="AO870" s="360">
        <f t="shared" si="136"/>
        <v>0</v>
      </c>
      <c r="AP870" s="360">
        <f t="shared" si="137"/>
        <v>0</v>
      </c>
      <c r="AQ870" s="360">
        <f t="shared" si="138"/>
        <v>0</v>
      </c>
      <c r="AR870" s="361">
        <f t="shared" si="139"/>
        <v>0</v>
      </c>
    </row>
    <row r="871" spans="22:44" x14ac:dyDescent="0.25">
      <c r="V871" s="362"/>
      <c r="W871" s="128"/>
      <c r="X871" s="363"/>
      <c r="Y871" s="364"/>
      <c r="Z871" s="358"/>
      <c r="AA871" s="359" t="str">
        <f t="shared" si="130"/>
        <v/>
      </c>
      <c r="AB871" s="360" t="s">
        <v>506</v>
      </c>
      <c r="AC871" s="360">
        <f t="shared" si="131"/>
        <v>0</v>
      </c>
      <c r="AD871" s="360">
        <f t="shared" si="132"/>
        <v>0</v>
      </c>
      <c r="AE871" s="360">
        <f t="shared" si="133"/>
        <v>0</v>
      </c>
      <c r="AF871" s="361">
        <f t="shared" si="134"/>
        <v>0</v>
      </c>
      <c r="AG871" s="133"/>
      <c r="AH871" s="362"/>
      <c r="AI871" s="128"/>
      <c r="AJ871" s="363"/>
      <c r="AK871" s="364"/>
      <c r="AL871" s="358"/>
      <c r="AM871" s="359" t="str">
        <f t="shared" si="135"/>
        <v/>
      </c>
      <c r="AN871" s="360" t="s">
        <v>506</v>
      </c>
      <c r="AO871" s="360">
        <f t="shared" si="136"/>
        <v>0</v>
      </c>
      <c r="AP871" s="360">
        <f t="shared" si="137"/>
        <v>0</v>
      </c>
      <c r="AQ871" s="360">
        <f t="shared" si="138"/>
        <v>0</v>
      </c>
      <c r="AR871" s="361">
        <f t="shared" si="139"/>
        <v>0</v>
      </c>
    </row>
    <row r="872" spans="22:44" x14ac:dyDescent="0.25">
      <c r="V872" s="362"/>
      <c r="W872" s="128"/>
      <c r="X872" s="363"/>
      <c r="Y872" s="364"/>
      <c r="Z872" s="358"/>
      <c r="AA872" s="359" t="str">
        <f t="shared" si="130"/>
        <v/>
      </c>
      <c r="AB872" s="360" t="s">
        <v>506</v>
      </c>
      <c r="AC872" s="360">
        <f t="shared" si="131"/>
        <v>0</v>
      </c>
      <c r="AD872" s="360">
        <f t="shared" si="132"/>
        <v>0</v>
      </c>
      <c r="AE872" s="360">
        <f t="shared" si="133"/>
        <v>0</v>
      </c>
      <c r="AF872" s="361">
        <f t="shared" si="134"/>
        <v>0</v>
      </c>
      <c r="AG872" s="133"/>
      <c r="AH872" s="362"/>
      <c r="AI872" s="128"/>
      <c r="AJ872" s="363"/>
      <c r="AK872" s="364"/>
      <c r="AL872" s="358"/>
      <c r="AM872" s="359" t="str">
        <f t="shared" si="135"/>
        <v/>
      </c>
      <c r="AN872" s="360" t="s">
        <v>506</v>
      </c>
      <c r="AO872" s="360">
        <f t="shared" si="136"/>
        <v>0</v>
      </c>
      <c r="AP872" s="360">
        <f t="shared" si="137"/>
        <v>0</v>
      </c>
      <c r="AQ872" s="360">
        <f t="shared" si="138"/>
        <v>0</v>
      </c>
      <c r="AR872" s="361">
        <f t="shared" si="139"/>
        <v>0</v>
      </c>
    </row>
    <row r="873" spans="22:44" x14ac:dyDescent="0.25">
      <c r="V873" s="362"/>
      <c r="W873" s="128"/>
      <c r="X873" s="363"/>
      <c r="Y873" s="364"/>
      <c r="Z873" s="358"/>
      <c r="AA873" s="359" t="str">
        <f t="shared" si="130"/>
        <v/>
      </c>
      <c r="AB873" s="360" t="s">
        <v>506</v>
      </c>
      <c r="AC873" s="360">
        <f t="shared" si="131"/>
        <v>0</v>
      </c>
      <c r="AD873" s="360">
        <f t="shared" si="132"/>
        <v>0</v>
      </c>
      <c r="AE873" s="360">
        <f t="shared" si="133"/>
        <v>0</v>
      </c>
      <c r="AF873" s="361">
        <f t="shared" si="134"/>
        <v>0</v>
      </c>
      <c r="AG873" s="133"/>
      <c r="AH873" s="362"/>
      <c r="AI873" s="128"/>
      <c r="AJ873" s="363"/>
      <c r="AK873" s="364"/>
      <c r="AL873" s="358"/>
      <c r="AM873" s="359" t="str">
        <f t="shared" si="135"/>
        <v/>
      </c>
      <c r="AN873" s="360" t="s">
        <v>506</v>
      </c>
      <c r="AO873" s="360">
        <f t="shared" si="136"/>
        <v>0</v>
      </c>
      <c r="AP873" s="360">
        <f t="shared" si="137"/>
        <v>0</v>
      </c>
      <c r="AQ873" s="360">
        <f t="shared" si="138"/>
        <v>0</v>
      </c>
      <c r="AR873" s="361">
        <f t="shared" si="139"/>
        <v>0</v>
      </c>
    </row>
    <row r="874" spans="22:44" x14ac:dyDescent="0.25">
      <c r="V874" s="362"/>
      <c r="W874" s="128"/>
      <c r="X874" s="363"/>
      <c r="Y874" s="364"/>
      <c r="Z874" s="358"/>
      <c r="AA874" s="359" t="str">
        <f t="shared" si="130"/>
        <v/>
      </c>
      <c r="AB874" s="360" t="s">
        <v>506</v>
      </c>
      <c r="AC874" s="360">
        <f t="shared" si="131"/>
        <v>0</v>
      </c>
      <c r="AD874" s="360">
        <f t="shared" si="132"/>
        <v>0</v>
      </c>
      <c r="AE874" s="360">
        <f t="shared" si="133"/>
        <v>0</v>
      </c>
      <c r="AF874" s="361">
        <f t="shared" si="134"/>
        <v>0</v>
      </c>
      <c r="AG874" s="133"/>
      <c r="AH874" s="362"/>
      <c r="AI874" s="128"/>
      <c r="AJ874" s="363"/>
      <c r="AK874" s="364"/>
      <c r="AL874" s="358"/>
      <c r="AM874" s="359" t="str">
        <f t="shared" si="135"/>
        <v/>
      </c>
      <c r="AN874" s="360" t="s">
        <v>506</v>
      </c>
      <c r="AO874" s="360">
        <f t="shared" si="136"/>
        <v>0</v>
      </c>
      <c r="AP874" s="360">
        <f t="shared" si="137"/>
        <v>0</v>
      </c>
      <c r="AQ874" s="360">
        <f t="shared" si="138"/>
        <v>0</v>
      </c>
      <c r="AR874" s="361">
        <f t="shared" si="139"/>
        <v>0</v>
      </c>
    </row>
    <row r="875" spans="22:44" x14ac:dyDescent="0.25">
      <c r="V875" s="362"/>
      <c r="W875" s="128"/>
      <c r="X875" s="363"/>
      <c r="Y875" s="364"/>
      <c r="Z875" s="358"/>
      <c r="AA875" s="359" t="str">
        <f t="shared" si="130"/>
        <v/>
      </c>
      <c r="AB875" s="360" t="s">
        <v>506</v>
      </c>
      <c r="AC875" s="360">
        <f t="shared" si="131"/>
        <v>0</v>
      </c>
      <c r="AD875" s="360">
        <f t="shared" si="132"/>
        <v>0</v>
      </c>
      <c r="AE875" s="360">
        <f t="shared" si="133"/>
        <v>0</v>
      </c>
      <c r="AF875" s="361">
        <f t="shared" si="134"/>
        <v>0</v>
      </c>
      <c r="AG875" s="133"/>
      <c r="AH875" s="362"/>
      <c r="AI875" s="128"/>
      <c r="AJ875" s="363"/>
      <c r="AK875" s="364"/>
      <c r="AL875" s="358"/>
      <c r="AM875" s="359" t="str">
        <f t="shared" si="135"/>
        <v/>
      </c>
      <c r="AN875" s="360" t="s">
        <v>506</v>
      </c>
      <c r="AO875" s="360">
        <f t="shared" si="136"/>
        <v>0</v>
      </c>
      <c r="AP875" s="360">
        <f t="shared" si="137"/>
        <v>0</v>
      </c>
      <c r="AQ875" s="360">
        <f t="shared" si="138"/>
        <v>0</v>
      </c>
      <c r="AR875" s="361">
        <f t="shared" si="139"/>
        <v>0</v>
      </c>
    </row>
    <row r="876" spans="22:44" x14ac:dyDescent="0.25">
      <c r="V876" s="362"/>
      <c r="W876" s="128"/>
      <c r="X876" s="363"/>
      <c r="Y876" s="364"/>
      <c r="Z876" s="358"/>
      <c r="AA876" s="359" t="str">
        <f t="shared" si="130"/>
        <v/>
      </c>
      <c r="AB876" s="360" t="s">
        <v>506</v>
      </c>
      <c r="AC876" s="360">
        <f t="shared" si="131"/>
        <v>0</v>
      </c>
      <c r="AD876" s="360">
        <f t="shared" si="132"/>
        <v>0</v>
      </c>
      <c r="AE876" s="360">
        <f t="shared" si="133"/>
        <v>0</v>
      </c>
      <c r="AF876" s="361">
        <f t="shared" si="134"/>
        <v>0</v>
      </c>
      <c r="AG876" s="133"/>
      <c r="AH876" s="362"/>
      <c r="AI876" s="128"/>
      <c r="AJ876" s="363"/>
      <c r="AK876" s="364"/>
      <c r="AL876" s="358"/>
      <c r="AM876" s="359" t="str">
        <f t="shared" si="135"/>
        <v/>
      </c>
      <c r="AN876" s="360" t="s">
        <v>506</v>
      </c>
      <c r="AO876" s="360">
        <f t="shared" si="136"/>
        <v>0</v>
      </c>
      <c r="AP876" s="360">
        <f t="shared" si="137"/>
        <v>0</v>
      </c>
      <c r="AQ876" s="360">
        <f t="shared" si="138"/>
        <v>0</v>
      </c>
      <c r="AR876" s="361">
        <f t="shared" si="139"/>
        <v>0</v>
      </c>
    </row>
    <row r="877" spans="22:44" x14ac:dyDescent="0.25">
      <c r="V877" s="362"/>
      <c r="W877" s="128"/>
      <c r="X877" s="363"/>
      <c r="Y877" s="364"/>
      <c r="Z877" s="358"/>
      <c r="AA877" s="359" t="str">
        <f t="shared" si="130"/>
        <v/>
      </c>
      <c r="AB877" s="360" t="s">
        <v>506</v>
      </c>
      <c r="AC877" s="360">
        <f t="shared" si="131"/>
        <v>0</v>
      </c>
      <c r="AD877" s="360">
        <f t="shared" si="132"/>
        <v>0</v>
      </c>
      <c r="AE877" s="360">
        <f t="shared" si="133"/>
        <v>0</v>
      </c>
      <c r="AF877" s="361">
        <f t="shared" si="134"/>
        <v>0</v>
      </c>
      <c r="AG877" s="133"/>
      <c r="AH877" s="362"/>
      <c r="AI877" s="128"/>
      <c r="AJ877" s="363"/>
      <c r="AK877" s="364"/>
      <c r="AL877" s="358"/>
      <c r="AM877" s="359" t="str">
        <f t="shared" si="135"/>
        <v/>
      </c>
      <c r="AN877" s="360" t="s">
        <v>506</v>
      </c>
      <c r="AO877" s="360">
        <f t="shared" si="136"/>
        <v>0</v>
      </c>
      <c r="AP877" s="360">
        <f t="shared" si="137"/>
        <v>0</v>
      </c>
      <c r="AQ877" s="360">
        <f t="shared" si="138"/>
        <v>0</v>
      </c>
      <c r="AR877" s="361">
        <f t="shared" si="139"/>
        <v>0</v>
      </c>
    </row>
    <row r="878" spans="22:44" x14ac:dyDescent="0.25">
      <c r="V878" s="362"/>
      <c r="W878" s="128"/>
      <c r="X878" s="363"/>
      <c r="Y878" s="364"/>
      <c r="Z878" s="358"/>
      <c r="AA878" s="359" t="str">
        <f t="shared" si="130"/>
        <v/>
      </c>
      <c r="AB878" s="360" t="s">
        <v>506</v>
      </c>
      <c r="AC878" s="360">
        <f t="shared" si="131"/>
        <v>0</v>
      </c>
      <c r="AD878" s="360">
        <f t="shared" si="132"/>
        <v>0</v>
      </c>
      <c r="AE878" s="360">
        <f t="shared" si="133"/>
        <v>0</v>
      </c>
      <c r="AF878" s="361">
        <f t="shared" si="134"/>
        <v>0</v>
      </c>
      <c r="AG878" s="133"/>
      <c r="AH878" s="362"/>
      <c r="AI878" s="128"/>
      <c r="AJ878" s="363"/>
      <c r="AK878" s="364"/>
      <c r="AL878" s="358"/>
      <c r="AM878" s="359" t="str">
        <f t="shared" si="135"/>
        <v/>
      </c>
      <c r="AN878" s="360" t="s">
        <v>506</v>
      </c>
      <c r="AO878" s="360">
        <f t="shared" si="136"/>
        <v>0</v>
      </c>
      <c r="AP878" s="360">
        <f t="shared" si="137"/>
        <v>0</v>
      </c>
      <c r="AQ878" s="360">
        <f t="shared" si="138"/>
        <v>0</v>
      </c>
      <c r="AR878" s="361">
        <f t="shared" si="139"/>
        <v>0</v>
      </c>
    </row>
    <row r="879" spans="22:44" x14ac:dyDescent="0.25">
      <c r="V879" s="362"/>
      <c r="W879" s="128"/>
      <c r="X879" s="363"/>
      <c r="Y879" s="364"/>
      <c r="Z879" s="358"/>
      <c r="AA879" s="359" t="str">
        <f t="shared" si="130"/>
        <v/>
      </c>
      <c r="AB879" s="360" t="s">
        <v>506</v>
      </c>
      <c r="AC879" s="360">
        <f t="shared" si="131"/>
        <v>0</v>
      </c>
      <c r="AD879" s="360">
        <f t="shared" si="132"/>
        <v>0</v>
      </c>
      <c r="AE879" s="360">
        <f t="shared" si="133"/>
        <v>0</v>
      </c>
      <c r="AF879" s="361">
        <f t="shared" si="134"/>
        <v>0</v>
      </c>
      <c r="AG879" s="133"/>
      <c r="AH879" s="362"/>
      <c r="AI879" s="128"/>
      <c r="AJ879" s="363"/>
      <c r="AK879" s="364"/>
      <c r="AL879" s="358"/>
      <c r="AM879" s="359" t="str">
        <f t="shared" si="135"/>
        <v/>
      </c>
      <c r="AN879" s="360" t="s">
        <v>506</v>
      </c>
      <c r="AO879" s="360">
        <f t="shared" si="136"/>
        <v>0</v>
      </c>
      <c r="AP879" s="360">
        <f t="shared" si="137"/>
        <v>0</v>
      </c>
      <c r="AQ879" s="360">
        <f t="shared" si="138"/>
        <v>0</v>
      </c>
      <c r="AR879" s="361">
        <f t="shared" si="139"/>
        <v>0</v>
      </c>
    </row>
    <row r="880" spans="22:44" x14ac:dyDescent="0.25">
      <c r="V880" s="362"/>
      <c r="W880" s="128"/>
      <c r="X880" s="363"/>
      <c r="Y880" s="364"/>
      <c r="Z880" s="358"/>
      <c r="AA880" s="359" t="str">
        <f t="shared" si="130"/>
        <v/>
      </c>
      <c r="AB880" s="360" t="s">
        <v>506</v>
      </c>
      <c r="AC880" s="360">
        <f t="shared" si="131"/>
        <v>0</v>
      </c>
      <c r="AD880" s="360">
        <f t="shared" si="132"/>
        <v>0</v>
      </c>
      <c r="AE880" s="360">
        <f t="shared" si="133"/>
        <v>0</v>
      </c>
      <c r="AF880" s="361">
        <f t="shared" si="134"/>
        <v>0</v>
      </c>
      <c r="AG880" s="133"/>
      <c r="AH880" s="362"/>
      <c r="AI880" s="128"/>
      <c r="AJ880" s="363"/>
      <c r="AK880" s="364"/>
      <c r="AL880" s="358"/>
      <c r="AM880" s="359" t="str">
        <f t="shared" si="135"/>
        <v/>
      </c>
      <c r="AN880" s="360" t="s">
        <v>506</v>
      </c>
      <c r="AO880" s="360">
        <f t="shared" si="136"/>
        <v>0</v>
      </c>
      <c r="AP880" s="360">
        <f t="shared" si="137"/>
        <v>0</v>
      </c>
      <c r="AQ880" s="360">
        <f t="shared" si="138"/>
        <v>0</v>
      </c>
      <c r="AR880" s="361">
        <f t="shared" si="139"/>
        <v>0</v>
      </c>
    </row>
    <row r="881" spans="22:44" x14ac:dyDescent="0.25">
      <c r="V881" s="362"/>
      <c r="W881" s="128"/>
      <c r="X881" s="363"/>
      <c r="Y881" s="364"/>
      <c r="Z881" s="358"/>
      <c r="AA881" s="359" t="str">
        <f t="shared" si="130"/>
        <v/>
      </c>
      <c r="AB881" s="360" t="s">
        <v>506</v>
      </c>
      <c r="AC881" s="360">
        <f t="shared" si="131"/>
        <v>0</v>
      </c>
      <c r="AD881" s="360">
        <f t="shared" si="132"/>
        <v>0</v>
      </c>
      <c r="AE881" s="360">
        <f t="shared" si="133"/>
        <v>0</v>
      </c>
      <c r="AF881" s="361">
        <f t="shared" si="134"/>
        <v>0</v>
      </c>
      <c r="AG881" s="133"/>
      <c r="AH881" s="362"/>
      <c r="AI881" s="128"/>
      <c r="AJ881" s="363"/>
      <c r="AK881" s="364"/>
      <c r="AL881" s="358"/>
      <c r="AM881" s="359" t="str">
        <f t="shared" si="135"/>
        <v/>
      </c>
      <c r="AN881" s="360" t="s">
        <v>506</v>
      </c>
      <c r="AO881" s="360">
        <f t="shared" si="136"/>
        <v>0</v>
      </c>
      <c r="AP881" s="360">
        <f t="shared" si="137"/>
        <v>0</v>
      </c>
      <c r="AQ881" s="360">
        <f t="shared" si="138"/>
        <v>0</v>
      </c>
      <c r="AR881" s="361">
        <f t="shared" si="139"/>
        <v>0</v>
      </c>
    </row>
    <row r="882" spans="22:44" x14ac:dyDescent="0.25">
      <c r="V882" s="362"/>
      <c r="W882" s="128"/>
      <c r="X882" s="363"/>
      <c r="Y882" s="364"/>
      <c r="Z882" s="358"/>
      <c r="AA882" s="359" t="str">
        <f t="shared" si="130"/>
        <v/>
      </c>
      <c r="AB882" s="360" t="s">
        <v>506</v>
      </c>
      <c r="AC882" s="360">
        <f t="shared" si="131"/>
        <v>0</v>
      </c>
      <c r="AD882" s="360">
        <f t="shared" si="132"/>
        <v>0</v>
      </c>
      <c r="AE882" s="360">
        <f t="shared" si="133"/>
        <v>0</v>
      </c>
      <c r="AF882" s="361">
        <f t="shared" si="134"/>
        <v>0</v>
      </c>
      <c r="AG882" s="133"/>
      <c r="AH882" s="362"/>
      <c r="AI882" s="128"/>
      <c r="AJ882" s="363"/>
      <c r="AK882" s="364"/>
      <c r="AL882" s="358"/>
      <c r="AM882" s="359" t="str">
        <f t="shared" si="135"/>
        <v/>
      </c>
      <c r="AN882" s="360" t="s">
        <v>506</v>
      </c>
      <c r="AO882" s="360">
        <f t="shared" si="136"/>
        <v>0</v>
      </c>
      <c r="AP882" s="360">
        <f t="shared" si="137"/>
        <v>0</v>
      </c>
      <c r="AQ882" s="360">
        <f t="shared" si="138"/>
        <v>0</v>
      </c>
      <c r="AR882" s="361">
        <f t="shared" si="139"/>
        <v>0</v>
      </c>
    </row>
    <row r="883" spans="22:44" x14ac:dyDescent="0.25">
      <c r="V883" s="362"/>
      <c r="W883" s="128"/>
      <c r="X883" s="363"/>
      <c r="Y883" s="364"/>
      <c r="Z883" s="358"/>
      <c r="AA883" s="359" t="str">
        <f t="shared" si="130"/>
        <v/>
      </c>
      <c r="AB883" s="360" t="s">
        <v>506</v>
      </c>
      <c r="AC883" s="360">
        <f t="shared" si="131"/>
        <v>0</v>
      </c>
      <c r="AD883" s="360">
        <f t="shared" si="132"/>
        <v>0</v>
      </c>
      <c r="AE883" s="360">
        <f t="shared" si="133"/>
        <v>0</v>
      </c>
      <c r="AF883" s="361">
        <f t="shared" si="134"/>
        <v>0</v>
      </c>
      <c r="AG883" s="133"/>
      <c r="AH883" s="362"/>
      <c r="AI883" s="128"/>
      <c r="AJ883" s="363"/>
      <c r="AK883" s="364"/>
      <c r="AL883" s="358"/>
      <c r="AM883" s="359" t="str">
        <f t="shared" si="135"/>
        <v/>
      </c>
      <c r="AN883" s="360" t="s">
        <v>506</v>
      </c>
      <c r="AO883" s="360">
        <f t="shared" si="136"/>
        <v>0</v>
      </c>
      <c r="AP883" s="360">
        <f t="shared" si="137"/>
        <v>0</v>
      </c>
      <c r="AQ883" s="360">
        <f t="shared" si="138"/>
        <v>0</v>
      </c>
      <c r="AR883" s="361">
        <f t="shared" si="139"/>
        <v>0</v>
      </c>
    </row>
    <row r="884" spans="22:44" x14ac:dyDescent="0.25">
      <c r="V884" s="362"/>
      <c r="W884" s="128"/>
      <c r="X884" s="363"/>
      <c r="Y884" s="364"/>
      <c r="Z884" s="358"/>
      <c r="AA884" s="359" t="str">
        <f t="shared" si="130"/>
        <v/>
      </c>
      <c r="AB884" s="360" t="s">
        <v>506</v>
      </c>
      <c r="AC884" s="360">
        <f t="shared" si="131"/>
        <v>0</v>
      </c>
      <c r="AD884" s="360">
        <f t="shared" si="132"/>
        <v>0</v>
      </c>
      <c r="AE884" s="360">
        <f t="shared" si="133"/>
        <v>0</v>
      </c>
      <c r="AF884" s="361">
        <f t="shared" si="134"/>
        <v>0</v>
      </c>
      <c r="AG884" s="133"/>
      <c r="AH884" s="362"/>
      <c r="AI884" s="128"/>
      <c r="AJ884" s="363"/>
      <c r="AK884" s="364"/>
      <c r="AL884" s="358"/>
      <c r="AM884" s="359" t="str">
        <f t="shared" si="135"/>
        <v/>
      </c>
      <c r="AN884" s="360" t="s">
        <v>506</v>
      </c>
      <c r="AO884" s="360">
        <f t="shared" si="136"/>
        <v>0</v>
      </c>
      <c r="AP884" s="360">
        <f t="shared" si="137"/>
        <v>0</v>
      </c>
      <c r="AQ884" s="360">
        <f t="shared" si="138"/>
        <v>0</v>
      </c>
      <c r="AR884" s="361">
        <f t="shared" si="139"/>
        <v>0</v>
      </c>
    </row>
    <row r="885" spans="22:44" x14ac:dyDescent="0.25">
      <c r="V885" s="362"/>
      <c r="W885" s="128"/>
      <c r="X885" s="363"/>
      <c r="Y885" s="364"/>
      <c r="Z885" s="358"/>
      <c r="AA885" s="359" t="str">
        <f t="shared" si="130"/>
        <v/>
      </c>
      <c r="AB885" s="360" t="s">
        <v>506</v>
      </c>
      <c r="AC885" s="360">
        <f t="shared" si="131"/>
        <v>0</v>
      </c>
      <c r="AD885" s="360">
        <f t="shared" si="132"/>
        <v>0</v>
      </c>
      <c r="AE885" s="360">
        <f t="shared" si="133"/>
        <v>0</v>
      </c>
      <c r="AF885" s="361">
        <f t="shared" si="134"/>
        <v>0</v>
      </c>
      <c r="AG885" s="133"/>
      <c r="AH885" s="362"/>
      <c r="AI885" s="128"/>
      <c r="AJ885" s="363"/>
      <c r="AK885" s="364"/>
      <c r="AL885" s="358"/>
      <c r="AM885" s="359" t="str">
        <f t="shared" si="135"/>
        <v/>
      </c>
      <c r="AN885" s="360" t="s">
        <v>506</v>
      </c>
      <c r="AO885" s="360">
        <f t="shared" si="136"/>
        <v>0</v>
      </c>
      <c r="AP885" s="360">
        <f t="shared" si="137"/>
        <v>0</v>
      </c>
      <c r="AQ885" s="360">
        <f t="shared" si="138"/>
        <v>0</v>
      </c>
      <c r="AR885" s="361">
        <f t="shared" si="139"/>
        <v>0</v>
      </c>
    </row>
    <row r="886" spans="22:44" x14ac:dyDescent="0.25">
      <c r="V886" s="362"/>
      <c r="W886" s="128"/>
      <c r="X886" s="363"/>
      <c r="Y886" s="364"/>
      <c r="Z886" s="358"/>
      <c r="AA886" s="359" t="str">
        <f t="shared" si="130"/>
        <v/>
      </c>
      <c r="AB886" s="360" t="s">
        <v>506</v>
      </c>
      <c r="AC886" s="360">
        <f t="shared" si="131"/>
        <v>0</v>
      </c>
      <c r="AD886" s="360">
        <f t="shared" si="132"/>
        <v>0</v>
      </c>
      <c r="AE886" s="360">
        <f t="shared" si="133"/>
        <v>0</v>
      </c>
      <c r="AF886" s="361">
        <f t="shared" si="134"/>
        <v>0</v>
      </c>
      <c r="AG886" s="133"/>
      <c r="AH886" s="362"/>
      <c r="AI886" s="128"/>
      <c r="AJ886" s="363"/>
      <c r="AK886" s="364"/>
      <c r="AL886" s="358"/>
      <c r="AM886" s="359" t="str">
        <f t="shared" si="135"/>
        <v/>
      </c>
      <c r="AN886" s="360" t="s">
        <v>506</v>
      </c>
      <c r="AO886" s="360">
        <f t="shared" si="136"/>
        <v>0</v>
      </c>
      <c r="AP886" s="360">
        <f t="shared" si="137"/>
        <v>0</v>
      </c>
      <c r="AQ886" s="360">
        <f t="shared" si="138"/>
        <v>0</v>
      </c>
      <c r="AR886" s="361">
        <f t="shared" si="139"/>
        <v>0</v>
      </c>
    </row>
    <row r="887" spans="22:44" x14ac:dyDescent="0.25">
      <c r="V887" s="362"/>
      <c r="W887" s="128"/>
      <c r="X887" s="363"/>
      <c r="Y887" s="364"/>
      <c r="Z887" s="358"/>
      <c r="AA887" s="359" t="str">
        <f t="shared" si="130"/>
        <v/>
      </c>
      <c r="AB887" s="360" t="s">
        <v>506</v>
      </c>
      <c r="AC887" s="360">
        <f t="shared" si="131"/>
        <v>0</v>
      </c>
      <c r="AD887" s="360">
        <f t="shared" si="132"/>
        <v>0</v>
      </c>
      <c r="AE887" s="360">
        <f t="shared" si="133"/>
        <v>0</v>
      </c>
      <c r="AF887" s="361">
        <f t="shared" si="134"/>
        <v>0</v>
      </c>
      <c r="AG887" s="133"/>
      <c r="AH887" s="362"/>
      <c r="AI887" s="128"/>
      <c r="AJ887" s="363"/>
      <c r="AK887" s="364"/>
      <c r="AL887" s="358"/>
      <c r="AM887" s="359" t="str">
        <f t="shared" si="135"/>
        <v/>
      </c>
      <c r="AN887" s="360" t="s">
        <v>506</v>
      </c>
      <c r="AO887" s="360">
        <f t="shared" si="136"/>
        <v>0</v>
      </c>
      <c r="AP887" s="360">
        <f t="shared" si="137"/>
        <v>0</v>
      </c>
      <c r="AQ887" s="360">
        <f t="shared" si="138"/>
        <v>0</v>
      </c>
      <c r="AR887" s="361">
        <f t="shared" si="139"/>
        <v>0</v>
      </c>
    </row>
    <row r="888" spans="22:44" x14ac:dyDescent="0.25">
      <c r="V888" s="362"/>
      <c r="W888" s="128"/>
      <c r="X888" s="363"/>
      <c r="Y888" s="364"/>
      <c r="Z888" s="358"/>
      <c r="AA888" s="359" t="str">
        <f t="shared" si="130"/>
        <v/>
      </c>
      <c r="AB888" s="360" t="s">
        <v>506</v>
      </c>
      <c r="AC888" s="360">
        <f t="shared" si="131"/>
        <v>0</v>
      </c>
      <c r="AD888" s="360">
        <f t="shared" si="132"/>
        <v>0</v>
      </c>
      <c r="AE888" s="360">
        <f t="shared" si="133"/>
        <v>0</v>
      </c>
      <c r="AF888" s="361">
        <f t="shared" si="134"/>
        <v>0</v>
      </c>
      <c r="AG888" s="133"/>
      <c r="AH888" s="362"/>
      <c r="AI888" s="128"/>
      <c r="AJ888" s="363"/>
      <c r="AK888" s="364"/>
      <c r="AL888" s="358"/>
      <c r="AM888" s="359" t="str">
        <f t="shared" si="135"/>
        <v/>
      </c>
      <c r="AN888" s="360" t="s">
        <v>506</v>
      </c>
      <c r="AO888" s="360">
        <f t="shared" si="136"/>
        <v>0</v>
      </c>
      <c r="AP888" s="360">
        <f t="shared" si="137"/>
        <v>0</v>
      </c>
      <c r="AQ888" s="360">
        <f t="shared" si="138"/>
        <v>0</v>
      </c>
      <c r="AR888" s="361">
        <f t="shared" si="139"/>
        <v>0</v>
      </c>
    </row>
    <row r="889" spans="22:44" x14ac:dyDescent="0.25">
      <c r="V889" s="362"/>
      <c r="W889" s="128"/>
      <c r="X889" s="363"/>
      <c r="Y889" s="364"/>
      <c r="Z889" s="358"/>
      <c r="AA889" s="359" t="str">
        <f t="shared" si="130"/>
        <v/>
      </c>
      <c r="AB889" s="360" t="s">
        <v>506</v>
      </c>
      <c r="AC889" s="360">
        <f t="shared" si="131"/>
        <v>0</v>
      </c>
      <c r="AD889" s="360">
        <f t="shared" si="132"/>
        <v>0</v>
      </c>
      <c r="AE889" s="360">
        <f t="shared" si="133"/>
        <v>0</v>
      </c>
      <c r="AF889" s="361">
        <f t="shared" si="134"/>
        <v>0</v>
      </c>
      <c r="AG889" s="133"/>
      <c r="AH889" s="362"/>
      <c r="AI889" s="128"/>
      <c r="AJ889" s="363"/>
      <c r="AK889" s="364"/>
      <c r="AL889" s="358"/>
      <c r="AM889" s="359" t="str">
        <f t="shared" si="135"/>
        <v/>
      </c>
      <c r="AN889" s="360" t="s">
        <v>506</v>
      </c>
      <c r="AO889" s="360">
        <f t="shared" si="136"/>
        <v>0</v>
      </c>
      <c r="AP889" s="360">
        <f t="shared" si="137"/>
        <v>0</v>
      </c>
      <c r="AQ889" s="360">
        <f t="shared" si="138"/>
        <v>0</v>
      </c>
      <c r="AR889" s="361">
        <f t="shared" si="139"/>
        <v>0</v>
      </c>
    </row>
    <row r="890" spans="22:44" x14ac:dyDescent="0.25">
      <c r="V890" s="362"/>
      <c r="W890" s="128"/>
      <c r="X890" s="363"/>
      <c r="Y890" s="364"/>
      <c r="Z890" s="358"/>
      <c r="AA890" s="359" t="str">
        <f t="shared" si="130"/>
        <v/>
      </c>
      <c r="AB890" s="360" t="s">
        <v>506</v>
      </c>
      <c r="AC890" s="360">
        <f t="shared" si="131"/>
        <v>0</v>
      </c>
      <c r="AD890" s="360">
        <f t="shared" si="132"/>
        <v>0</v>
      </c>
      <c r="AE890" s="360">
        <f t="shared" si="133"/>
        <v>0</v>
      </c>
      <c r="AF890" s="361">
        <f t="shared" si="134"/>
        <v>0</v>
      </c>
      <c r="AG890" s="133"/>
      <c r="AH890" s="362"/>
      <c r="AI890" s="128"/>
      <c r="AJ890" s="363"/>
      <c r="AK890" s="364"/>
      <c r="AL890" s="358"/>
      <c r="AM890" s="359" t="str">
        <f t="shared" si="135"/>
        <v/>
      </c>
      <c r="AN890" s="360" t="s">
        <v>506</v>
      </c>
      <c r="AO890" s="360">
        <f t="shared" si="136"/>
        <v>0</v>
      </c>
      <c r="AP890" s="360">
        <f t="shared" si="137"/>
        <v>0</v>
      </c>
      <c r="AQ890" s="360">
        <f t="shared" si="138"/>
        <v>0</v>
      </c>
      <c r="AR890" s="361">
        <f t="shared" si="139"/>
        <v>0</v>
      </c>
    </row>
    <row r="891" spans="22:44" x14ac:dyDescent="0.25">
      <c r="V891" s="362"/>
      <c r="W891" s="128"/>
      <c r="X891" s="363"/>
      <c r="Y891" s="364"/>
      <c r="Z891" s="358"/>
      <c r="AA891" s="359" t="str">
        <f t="shared" si="130"/>
        <v/>
      </c>
      <c r="AB891" s="360" t="s">
        <v>506</v>
      </c>
      <c r="AC891" s="360">
        <f t="shared" si="131"/>
        <v>0</v>
      </c>
      <c r="AD891" s="360">
        <f t="shared" si="132"/>
        <v>0</v>
      </c>
      <c r="AE891" s="360">
        <f t="shared" si="133"/>
        <v>0</v>
      </c>
      <c r="AF891" s="361">
        <f t="shared" si="134"/>
        <v>0</v>
      </c>
      <c r="AG891" s="133"/>
      <c r="AH891" s="362"/>
      <c r="AI891" s="128"/>
      <c r="AJ891" s="363"/>
      <c r="AK891" s="364"/>
      <c r="AL891" s="358"/>
      <c r="AM891" s="359" t="str">
        <f t="shared" si="135"/>
        <v/>
      </c>
      <c r="AN891" s="360" t="s">
        <v>506</v>
      </c>
      <c r="AO891" s="360">
        <f t="shared" si="136"/>
        <v>0</v>
      </c>
      <c r="AP891" s="360">
        <f t="shared" si="137"/>
        <v>0</v>
      </c>
      <c r="AQ891" s="360">
        <f t="shared" si="138"/>
        <v>0</v>
      </c>
      <c r="AR891" s="361">
        <f t="shared" si="139"/>
        <v>0</v>
      </c>
    </row>
    <row r="892" spans="22:44" x14ac:dyDescent="0.25">
      <c r="V892" s="362"/>
      <c r="W892" s="128"/>
      <c r="X892" s="363"/>
      <c r="Y892" s="364"/>
      <c r="Z892" s="358"/>
      <c r="AA892" s="359" t="str">
        <f t="shared" si="130"/>
        <v/>
      </c>
      <c r="AB892" s="360" t="s">
        <v>506</v>
      </c>
      <c r="AC892" s="360">
        <f t="shared" si="131"/>
        <v>0</v>
      </c>
      <c r="AD892" s="360">
        <f t="shared" si="132"/>
        <v>0</v>
      </c>
      <c r="AE892" s="360">
        <f t="shared" si="133"/>
        <v>0</v>
      </c>
      <c r="AF892" s="361">
        <f t="shared" si="134"/>
        <v>0</v>
      </c>
      <c r="AG892" s="133"/>
      <c r="AH892" s="362"/>
      <c r="AI892" s="128"/>
      <c r="AJ892" s="363"/>
      <c r="AK892" s="364"/>
      <c r="AL892" s="358"/>
      <c r="AM892" s="359" t="str">
        <f t="shared" si="135"/>
        <v/>
      </c>
      <c r="AN892" s="360" t="s">
        <v>506</v>
      </c>
      <c r="AO892" s="360">
        <f t="shared" si="136"/>
        <v>0</v>
      </c>
      <c r="AP892" s="360">
        <f t="shared" si="137"/>
        <v>0</v>
      </c>
      <c r="AQ892" s="360">
        <f t="shared" si="138"/>
        <v>0</v>
      </c>
      <c r="AR892" s="361">
        <f t="shared" si="139"/>
        <v>0</v>
      </c>
    </row>
    <row r="893" spans="22:44" x14ac:dyDescent="0.25">
      <c r="V893" s="362"/>
      <c r="W893" s="128"/>
      <c r="X893" s="363"/>
      <c r="Y893" s="364"/>
      <c r="Z893" s="358"/>
      <c r="AA893" s="359" t="str">
        <f t="shared" si="130"/>
        <v/>
      </c>
      <c r="AB893" s="360" t="s">
        <v>506</v>
      </c>
      <c r="AC893" s="360">
        <f t="shared" si="131"/>
        <v>0</v>
      </c>
      <c r="AD893" s="360">
        <f t="shared" si="132"/>
        <v>0</v>
      </c>
      <c r="AE893" s="360">
        <f t="shared" si="133"/>
        <v>0</v>
      </c>
      <c r="AF893" s="361">
        <f t="shared" si="134"/>
        <v>0</v>
      </c>
      <c r="AG893" s="133"/>
      <c r="AH893" s="362"/>
      <c r="AI893" s="128"/>
      <c r="AJ893" s="363"/>
      <c r="AK893" s="364"/>
      <c r="AL893" s="358"/>
      <c r="AM893" s="359" t="str">
        <f t="shared" si="135"/>
        <v/>
      </c>
      <c r="AN893" s="360" t="s">
        <v>506</v>
      </c>
      <c r="AO893" s="360">
        <f t="shared" si="136"/>
        <v>0</v>
      </c>
      <c r="AP893" s="360">
        <f t="shared" si="137"/>
        <v>0</v>
      </c>
      <c r="AQ893" s="360">
        <f t="shared" si="138"/>
        <v>0</v>
      </c>
      <c r="AR893" s="361">
        <f t="shared" si="139"/>
        <v>0</v>
      </c>
    </row>
    <row r="894" spans="22:44" x14ac:dyDescent="0.25">
      <c r="V894" s="362"/>
      <c r="W894" s="128"/>
      <c r="X894" s="363"/>
      <c r="Y894" s="364"/>
      <c r="Z894" s="358"/>
      <c r="AA894" s="359" t="str">
        <f t="shared" si="130"/>
        <v/>
      </c>
      <c r="AB894" s="360" t="s">
        <v>506</v>
      </c>
      <c r="AC894" s="360">
        <f t="shared" si="131"/>
        <v>0</v>
      </c>
      <c r="AD894" s="360">
        <f t="shared" si="132"/>
        <v>0</v>
      </c>
      <c r="AE894" s="360">
        <f t="shared" si="133"/>
        <v>0</v>
      </c>
      <c r="AF894" s="361">
        <f t="shared" si="134"/>
        <v>0</v>
      </c>
      <c r="AG894" s="133"/>
      <c r="AH894" s="362"/>
      <c r="AI894" s="128"/>
      <c r="AJ894" s="363"/>
      <c r="AK894" s="364"/>
      <c r="AL894" s="358"/>
      <c r="AM894" s="359" t="str">
        <f t="shared" si="135"/>
        <v/>
      </c>
      <c r="AN894" s="360" t="s">
        <v>506</v>
      </c>
      <c r="AO894" s="360">
        <f t="shared" si="136"/>
        <v>0</v>
      </c>
      <c r="AP894" s="360">
        <f t="shared" si="137"/>
        <v>0</v>
      </c>
      <c r="AQ894" s="360">
        <f t="shared" si="138"/>
        <v>0</v>
      </c>
      <c r="AR894" s="361">
        <f t="shared" si="139"/>
        <v>0</v>
      </c>
    </row>
    <row r="895" spans="22:44" x14ac:dyDescent="0.25">
      <c r="V895" s="362"/>
      <c r="W895" s="128"/>
      <c r="X895" s="363"/>
      <c r="Y895" s="364"/>
      <c r="Z895" s="358"/>
      <c r="AA895" s="359" t="str">
        <f t="shared" si="130"/>
        <v/>
      </c>
      <c r="AB895" s="360" t="s">
        <v>506</v>
      </c>
      <c r="AC895" s="360">
        <f t="shared" si="131"/>
        <v>0</v>
      </c>
      <c r="AD895" s="360">
        <f t="shared" si="132"/>
        <v>0</v>
      </c>
      <c r="AE895" s="360">
        <f t="shared" si="133"/>
        <v>0</v>
      </c>
      <c r="AF895" s="361">
        <f t="shared" si="134"/>
        <v>0</v>
      </c>
      <c r="AG895" s="133"/>
      <c r="AH895" s="362"/>
      <c r="AI895" s="128"/>
      <c r="AJ895" s="363"/>
      <c r="AK895" s="364"/>
      <c r="AL895" s="358"/>
      <c r="AM895" s="359" t="str">
        <f t="shared" si="135"/>
        <v/>
      </c>
      <c r="AN895" s="360" t="s">
        <v>506</v>
      </c>
      <c r="AO895" s="360">
        <f t="shared" si="136"/>
        <v>0</v>
      </c>
      <c r="AP895" s="360">
        <f t="shared" si="137"/>
        <v>0</v>
      </c>
      <c r="AQ895" s="360">
        <f t="shared" si="138"/>
        <v>0</v>
      </c>
      <c r="AR895" s="361">
        <f t="shared" si="139"/>
        <v>0</v>
      </c>
    </row>
    <row r="896" spans="22:44" x14ac:dyDescent="0.25">
      <c r="V896" s="362"/>
      <c r="W896" s="128"/>
      <c r="X896" s="363"/>
      <c r="Y896" s="364"/>
      <c r="Z896" s="358"/>
      <c r="AA896" s="359" t="str">
        <f t="shared" si="130"/>
        <v/>
      </c>
      <c r="AB896" s="360" t="s">
        <v>506</v>
      </c>
      <c r="AC896" s="360">
        <f t="shared" si="131"/>
        <v>0</v>
      </c>
      <c r="AD896" s="360">
        <f t="shared" si="132"/>
        <v>0</v>
      </c>
      <c r="AE896" s="360">
        <f t="shared" si="133"/>
        <v>0</v>
      </c>
      <c r="AF896" s="361">
        <f t="shared" si="134"/>
        <v>0</v>
      </c>
      <c r="AG896" s="133"/>
      <c r="AH896" s="362"/>
      <c r="AI896" s="128"/>
      <c r="AJ896" s="363"/>
      <c r="AK896" s="364"/>
      <c r="AL896" s="358"/>
      <c r="AM896" s="359" t="str">
        <f t="shared" si="135"/>
        <v/>
      </c>
      <c r="AN896" s="360" t="s">
        <v>506</v>
      </c>
      <c r="AO896" s="360">
        <f t="shared" si="136"/>
        <v>0</v>
      </c>
      <c r="AP896" s="360">
        <f t="shared" si="137"/>
        <v>0</v>
      </c>
      <c r="AQ896" s="360">
        <f t="shared" si="138"/>
        <v>0</v>
      </c>
      <c r="AR896" s="361">
        <f t="shared" si="139"/>
        <v>0</v>
      </c>
    </row>
    <row r="897" spans="22:44" x14ac:dyDescent="0.25">
      <c r="V897" s="362"/>
      <c r="W897" s="128"/>
      <c r="X897" s="363"/>
      <c r="Y897" s="364"/>
      <c r="Z897" s="358"/>
      <c r="AA897" s="359" t="str">
        <f t="shared" si="130"/>
        <v/>
      </c>
      <c r="AB897" s="360" t="s">
        <v>506</v>
      </c>
      <c r="AC897" s="360">
        <f t="shared" si="131"/>
        <v>0</v>
      </c>
      <c r="AD897" s="360">
        <f t="shared" si="132"/>
        <v>0</v>
      </c>
      <c r="AE897" s="360">
        <f t="shared" si="133"/>
        <v>0</v>
      </c>
      <c r="AF897" s="361">
        <f t="shared" si="134"/>
        <v>0</v>
      </c>
      <c r="AG897" s="133"/>
      <c r="AH897" s="362"/>
      <c r="AI897" s="128"/>
      <c r="AJ897" s="363"/>
      <c r="AK897" s="364"/>
      <c r="AL897" s="358"/>
      <c r="AM897" s="359" t="str">
        <f t="shared" si="135"/>
        <v/>
      </c>
      <c r="AN897" s="360" t="s">
        <v>506</v>
      </c>
      <c r="AO897" s="360">
        <f t="shared" si="136"/>
        <v>0</v>
      </c>
      <c r="AP897" s="360">
        <f t="shared" si="137"/>
        <v>0</v>
      </c>
      <c r="AQ897" s="360">
        <f t="shared" si="138"/>
        <v>0</v>
      </c>
      <c r="AR897" s="361">
        <f t="shared" si="139"/>
        <v>0</v>
      </c>
    </row>
    <row r="898" spans="22:44" x14ac:dyDescent="0.25">
      <c r="V898" s="362"/>
      <c r="W898" s="128"/>
      <c r="X898" s="363"/>
      <c r="Y898" s="364"/>
      <c r="Z898" s="358"/>
      <c r="AA898" s="359" t="str">
        <f t="shared" si="130"/>
        <v/>
      </c>
      <c r="AB898" s="360" t="s">
        <v>506</v>
      </c>
      <c r="AC898" s="360">
        <f t="shared" si="131"/>
        <v>0</v>
      </c>
      <c r="AD898" s="360">
        <f t="shared" si="132"/>
        <v>0</v>
      </c>
      <c r="AE898" s="360">
        <f t="shared" si="133"/>
        <v>0</v>
      </c>
      <c r="AF898" s="361">
        <f t="shared" si="134"/>
        <v>0</v>
      </c>
      <c r="AG898" s="133"/>
      <c r="AH898" s="362"/>
      <c r="AI898" s="128"/>
      <c r="AJ898" s="363"/>
      <c r="AK898" s="364"/>
      <c r="AL898" s="358"/>
      <c r="AM898" s="359" t="str">
        <f t="shared" si="135"/>
        <v/>
      </c>
      <c r="AN898" s="360" t="s">
        <v>506</v>
      </c>
      <c r="AO898" s="360">
        <f t="shared" si="136"/>
        <v>0</v>
      </c>
      <c r="AP898" s="360">
        <f t="shared" si="137"/>
        <v>0</v>
      </c>
      <c r="AQ898" s="360">
        <f t="shared" si="138"/>
        <v>0</v>
      </c>
      <c r="AR898" s="361">
        <f t="shared" si="139"/>
        <v>0</v>
      </c>
    </row>
    <row r="899" spans="22:44" x14ac:dyDescent="0.25">
      <c r="V899" s="362"/>
      <c r="W899" s="128"/>
      <c r="X899" s="363"/>
      <c r="Y899" s="364"/>
      <c r="Z899" s="358"/>
      <c r="AA899" s="359" t="str">
        <f t="shared" si="130"/>
        <v/>
      </c>
      <c r="AB899" s="360" t="s">
        <v>506</v>
      </c>
      <c r="AC899" s="360">
        <f t="shared" si="131"/>
        <v>0</v>
      </c>
      <c r="AD899" s="360">
        <f t="shared" si="132"/>
        <v>0</v>
      </c>
      <c r="AE899" s="360">
        <f t="shared" si="133"/>
        <v>0</v>
      </c>
      <c r="AF899" s="361">
        <f t="shared" si="134"/>
        <v>0</v>
      </c>
      <c r="AG899" s="133"/>
      <c r="AH899" s="362"/>
      <c r="AI899" s="128"/>
      <c r="AJ899" s="363"/>
      <c r="AK899" s="364"/>
      <c r="AL899" s="358"/>
      <c r="AM899" s="359" t="str">
        <f t="shared" si="135"/>
        <v/>
      </c>
      <c r="AN899" s="360" t="s">
        <v>506</v>
      </c>
      <c r="AO899" s="360">
        <f t="shared" si="136"/>
        <v>0</v>
      </c>
      <c r="AP899" s="360">
        <f t="shared" si="137"/>
        <v>0</v>
      </c>
      <c r="AQ899" s="360">
        <f t="shared" si="138"/>
        <v>0</v>
      </c>
      <c r="AR899" s="361">
        <f t="shared" si="139"/>
        <v>0</v>
      </c>
    </row>
    <row r="900" spans="22:44" x14ac:dyDescent="0.25">
      <c r="V900" s="362"/>
      <c r="W900" s="128"/>
      <c r="X900" s="363"/>
      <c r="Y900" s="364"/>
      <c r="Z900" s="358"/>
      <c r="AA900" s="359" t="str">
        <f t="shared" si="130"/>
        <v/>
      </c>
      <c r="AB900" s="360" t="s">
        <v>506</v>
      </c>
      <c r="AC900" s="360">
        <f t="shared" si="131"/>
        <v>0</v>
      </c>
      <c r="AD900" s="360">
        <f t="shared" si="132"/>
        <v>0</v>
      </c>
      <c r="AE900" s="360">
        <f t="shared" si="133"/>
        <v>0</v>
      </c>
      <c r="AF900" s="361">
        <f t="shared" si="134"/>
        <v>0</v>
      </c>
      <c r="AG900" s="133"/>
      <c r="AH900" s="362"/>
      <c r="AI900" s="128"/>
      <c r="AJ900" s="363"/>
      <c r="AK900" s="364"/>
      <c r="AL900" s="358"/>
      <c r="AM900" s="359" t="str">
        <f t="shared" si="135"/>
        <v/>
      </c>
      <c r="AN900" s="360" t="s">
        <v>506</v>
      </c>
      <c r="AO900" s="360">
        <f t="shared" si="136"/>
        <v>0</v>
      </c>
      <c r="AP900" s="360">
        <f t="shared" si="137"/>
        <v>0</v>
      </c>
      <c r="AQ900" s="360">
        <f t="shared" si="138"/>
        <v>0</v>
      </c>
      <c r="AR900" s="361">
        <f t="shared" si="139"/>
        <v>0</v>
      </c>
    </row>
    <row r="901" spans="22:44" x14ac:dyDescent="0.25">
      <c r="V901" s="362"/>
      <c r="W901" s="128"/>
      <c r="X901" s="363"/>
      <c r="Y901" s="364"/>
      <c r="Z901" s="358"/>
      <c r="AA901" s="359" t="str">
        <f t="shared" si="130"/>
        <v/>
      </c>
      <c r="AB901" s="360" t="s">
        <v>506</v>
      </c>
      <c r="AC901" s="360">
        <f t="shared" si="131"/>
        <v>0</v>
      </c>
      <c r="AD901" s="360">
        <f t="shared" si="132"/>
        <v>0</v>
      </c>
      <c r="AE901" s="360">
        <f t="shared" si="133"/>
        <v>0</v>
      </c>
      <c r="AF901" s="361">
        <f t="shared" si="134"/>
        <v>0</v>
      </c>
      <c r="AG901" s="133"/>
      <c r="AH901" s="362"/>
      <c r="AI901" s="128"/>
      <c r="AJ901" s="363"/>
      <c r="AK901" s="364"/>
      <c r="AL901" s="358"/>
      <c r="AM901" s="359" t="str">
        <f t="shared" si="135"/>
        <v/>
      </c>
      <c r="AN901" s="360" t="s">
        <v>506</v>
      </c>
      <c r="AO901" s="360">
        <f t="shared" si="136"/>
        <v>0</v>
      </c>
      <c r="AP901" s="360">
        <f t="shared" si="137"/>
        <v>0</v>
      </c>
      <c r="AQ901" s="360">
        <f t="shared" si="138"/>
        <v>0</v>
      </c>
      <c r="AR901" s="361">
        <f t="shared" si="139"/>
        <v>0</v>
      </c>
    </row>
    <row r="902" spans="22:44" x14ac:dyDescent="0.25">
      <c r="V902" s="362"/>
      <c r="W902" s="128"/>
      <c r="X902" s="363"/>
      <c r="Y902" s="364"/>
      <c r="Z902" s="358"/>
      <c r="AA902" s="359" t="str">
        <f t="shared" si="130"/>
        <v/>
      </c>
      <c r="AB902" s="360" t="s">
        <v>506</v>
      </c>
      <c r="AC902" s="360">
        <f t="shared" si="131"/>
        <v>0</v>
      </c>
      <c r="AD902" s="360">
        <f t="shared" si="132"/>
        <v>0</v>
      </c>
      <c r="AE902" s="360">
        <f t="shared" si="133"/>
        <v>0</v>
      </c>
      <c r="AF902" s="361">
        <f t="shared" si="134"/>
        <v>0</v>
      </c>
      <c r="AG902" s="133"/>
      <c r="AH902" s="362"/>
      <c r="AI902" s="128"/>
      <c r="AJ902" s="363"/>
      <c r="AK902" s="364"/>
      <c r="AL902" s="358"/>
      <c r="AM902" s="359" t="str">
        <f t="shared" si="135"/>
        <v/>
      </c>
      <c r="AN902" s="360" t="s">
        <v>506</v>
      </c>
      <c r="AO902" s="360">
        <f t="shared" si="136"/>
        <v>0</v>
      </c>
      <c r="AP902" s="360">
        <f t="shared" si="137"/>
        <v>0</v>
      </c>
      <c r="AQ902" s="360">
        <f t="shared" si="138"/>
        <v>0</v>
      </c>
      <c r="AR902" s="361">
        <f t="shared" si="139"/>
        <v>0</v>
      </c>
    </row>
    <row r="903" spans="22:44" x14ac:dyDescent="0.25">
      <c r="V903" s="362"/>
      <c r="W903" s="128"/>
      <c r="X903" s="363"/>
      <c r="Y903" s="364"/>
      <c r="Z903" s="358"/>
      <c r="AA903" s="359" t="str">
        <f t="shared" si="130"/>
        <v/>
      </c>
      <c r="AB903" s="360" t="s">
        <v>506</v>
      </c>
      <c r="AC903" s="360">
        <f t="shared" si="131"/>
        <v>0</v>
      </c>
      <c r="AD903" s="360">
        <f t="shared" si="132"/>
        <v>0</v>
      </c>
      <c r="AE903" s="360">
        <f t="shared" si="133"/>
        <v>0</v>
      </c>
      <c r="AF903" s="361">
        <f t="shared" si="134"/>
        <v>0</v>
      </c>
      <c r="AG903" s="133"/>
      <c r="AH903" s="362"/>
      <c r="AI903" s="128"/>
      <c r="AJ903" s="363"/>
      <c r="AK903" s="364"/>
      <c r="AL903" s="358"/>
      <c r="AM903" s="359" t="str">
        <f t="shared" si="135"/>
        <v/>
      </c>
      <c r="AN903" s="360" t="s">
        <v>506</v>
      </c>
      <c r="AO903" s="360">
        <f t="shared" si="136"/>
        <v>0</v>
      </c>
      <c r="AP903" s="360">
        <f t="shared" si="137"/>
        <v>0</v>
      </c>
      <c r="AQ903" s="360">
        <f t="shared" si="138"/>
        <v>0</v>
      </c>
      <c r="AR903" s="361">
        <f t="shared" si="139"/>
        <v>0</v>
      </c>
    </row>
    <row r="904" spans="22:44" x14ac:dyDescent="0.25">
      <c r="V904" s="362"/>
      <c r="W904" s="128"/>
      <c r="X904" s="363"/>
      <c r="Y904" s="364"/>
      <c r="Z904" s="358"/>
      <c r="AA904" s="359" t="str">
        <f t="shared" si="130"/>
        <v/>
      </c>
      <c r="AB904" s="360" t="s">
        <v>506</v>
      </c>
      <c r="AC904" s="360">
        <f t="shared" si="131"/>
        <v>0</v>
      </c>
      <c r="AD904" s="360">
        <f t="shared" si="132"/>
        <v>0</v>
      </c>
      <c r="AE904" s="360">
        <f t="shared" si="133"/>
        <v>0</v>
      </c>
      <c r="AF904" s="361">
        <f t="shared" si="134"/>
        <v>0</v>
      </c>
      <c r="AG904" s="133"/>
      <c r="AH904" s="362"/>
      <c r="AI904" s="128"/>
      <c r="AJ904" s="363"/>
      <c r="AK904" s="364"/>
      <c r="AL904" s="358"/>
      <c r="AM904" s="359" t="str">
        <f t="shared" si="135"/>
        <v/>
      </c>
      <c r="AN904" s="360" t="s">
        <v>506</v>
      </c>
      <c r="AO904" s="360">
        <f t="shared" si="136"/>
        <v>0</v>
      </c>
      <c r="AP904" s="360">
        <f t="shared" si="137"/>
        <v>0</v>
      </c>
      <c r="AQ904" s="360">
        <f t="shared" si="138"/>
        <v>0</v>
      </c>
      <c r="AR904" s="361">
        <f t="shared" si="139"/>
        <v>0</v>
      </c>
    </row>
    <row r="905" spans="22:44" x14ac:dyDescent="0.25">
      <c r="V905" s="362"/>
      <c r="W905" s="128"/>
      <c r="X905" s="363"/>
      <c r="Y905" s="364"/>
      <c r="Z905" s="358"/>
      <c r="AA905" s="359" t="str">
        <f t="shared" ref="AA905:AA968" si="140">IFERROR(INDEX($AU$8:$AU$23,MATCH(V905,$AT$8:$AT$23,0)),"")</f>
        <v/>
      </c>
      <c r="AB905" s="360" t="s">
        <v>506</v>
      </c>
      <c r="AC905" s="360">
        <f t="shared" ref="AC905:AC968" si="141">IFERROR(IF(AB905&gt;=AA905,0,IF(AA905&gt;AB905,SLN(Y905,Z905,AA905),0)),"")</f>
        <v>0</v>
      </c>
      <c r="AD905" s="360">
        <f t="shared" ref="AD905:AD968" si="142">AE905-AC905</f>
        <v>0</v>
      </c>
      <c r="AE905" s="360">
        <f t="shared" ref="AE905:AE968" si="143">IFERROR(IF(OR(AA905=0,AA905=""),
     0,
     IF(AB905&gt;=AA905,
          +Y905,
          (+AC905*AB905))),
"")</f>
        <v>0</v>
      </c>
      <c r="AF905" s="361">
        <f t="shared" ref="AF905:AF968" si="144">IFERROR(IF(AE905&gt;Y905,0,(+Y905-AE905))-Z905,"")</f>
        <v>0</v>
      </c>
      <c r="AG905" s="133"/>
      <c r="AH905" s="362"/>
      <c r="AI905" s="128"/>
      <c r="AJ905" s="363"/>
      <c r="AK905" s="364"/>
      <c r="AL905" s="358"/>
      <c r="AM905" s="359" t="str">
        <f t="shared" ref="AM905:AM968" si="145">IFERROR(INDEX($AU$8:$AU$23,MATCH(AH905,$AT$8:$AT$23,0)),"")</f>
        <v/>
      </c>
      <c r="AN905" s="360" t="s">
        <v>506</v>
      </c>
      <c r="AO905" s="360">
        <f t="shared" ref="AO905:AO968" si="146">IFERROR(IF(AN905&gt;=AM905,0,IF(AM905&gt;AN905,SLN(AK905,AL905,AM905),0)),"")</f>
        <v>0</v>
      </c>
      <c r="AP905" s="360">
        <f t="shared" ref="AP905:AP968" si="147">AQ905-AO905</f>
        <v>0</v>
      </c>
      <c r="AQ905" s="360">
        <f t="shared" ref="AQ905:AQ968" si="148">IFERROR(IF(OR(AM905=0,AM905=""),
     0,
     IF(AN905&gt;=AM905,
          +AK905,
          (+AO905*AN905))),
"")</f>
        <v>0</v>
      </c>
      <c r="AR905" s="361">
        <f t="shared" ref="AR905:AR968" si="149">IFERROR(IF(AQ905&gt;AK905,0,(+AK905-AQ905))-AL905,"")</f>
        <v>0</v>
      </c>
    </row>
    <row r="906" spans="22:44" x14ac:dyDescent="0.25">
      <c r="V906" s="362"/>
      <c r="W906" s="128"/>
      <c r="X906" s="363"/>
      <c r="Y906" s="364"/>
      <c r="Z906" s="358"/>
      <c r="AA906" s="359" t="str">
        <f t="shared" si="140"/>
        <v/>
      </c>
      <c r="AB906" s="360" t="s">
        <v>506</v>
      </c>
      <c r="AC906" s="360">
        <f t="shared" si="141"/>
        <v>0</v>
      </c>
      <c r="AD906" s="360">
        <f t="shared" si="142"/>
        <v>0</v>
      </c>
      <c r="AE906" s="360">
        <f t="shared" si="143"/>
        <v>0</v>
      </c>
      <c r="AF906" s="361">
        <f t="shared" si="144"/>
        <v>0</v>
      </c>
      <c r="AG906" s="133"/>
      <c r="AH906" s="362"/>
      <c r="AI906" s="128"/>
      <c r="AJ906" s="363"/>
      <c r="AK906" s="364"/>
      <c r="AL906" s="358"/>
      <c r="AM906" s="359" t="str">
        <f t="shared" si="145"/>
        <v/>
      </c>
      <c r="AN906" s="360" t="s">
        <v>506</v>
      </c>
      <c r="AO906" s="360">
        <f t="shared" si="146"/>
        <v>0</v>
      </c>
      <c r="AP906" s="360">
        <f t="shared" si="147"/>
        <v>0</v>
      </c>
      <c r="AQ906" s="360">
        <f t="shared" si="148"/>
        <v>0</v>
      </c>
      <c r="AR906" s="361">
        <f t="shared" si="149"/>
        <v>0</v>
      </c>
    </row>
    <row r="907" spans="22:44" x14ac:dyDescent="0.25">
      <c r="V907" s="362"/>
      <c r="W907" s="128"/>
      <c r="X907" s="363"/>
      <c r="Y907" s="364"/>
      <c r="Z907" s="358"/>
      <c r="AA907" s="359" t="str">
        <f t="shared" si="140"/>
        <v/>
      </c>
      <c r="AB907" s="360" t="s">
        <v>506</v>
      </c>
      <c r="AC907" s="360">
        <f t="shared" si="141"/>
        <v>0</v>
      </c>
      <c r="AD907" s="360">
        <f t="shared" si="142"/>
        <v>0</v>
      </c>
      <c r="AE907" s="360">
        <f t="shared" si="143"/>
        <v>0</v>
      </c>
      <c r="AF907" s="361">
        <f t="shared" si="144"/>
        <v>0</v>
      </c>
      <c r="AG907" s="133"/>
      <c r="AH907" s="362"/>
      <c r="AI907" s="128"/>
      <c r="AJ907" s="363"/>
      <c r="AK907" s="364"/>
      <c r="AL907" s="358"/>
      <c r="AM907" s="359" t="str">
        <f t="shared" si="145"/>
        <v/>
      </c>
      <c r="AN907" s="360" t="s">
        <v>506</v>
      </c>
      <c r="AO907" s="360">
        <f t="shared" si="146"/>
        <v>0</v>
      </c>
      <c r="AP907" s="360">
        <f t="shared" si="147"/>
        <v>0</v>
      </c>
      <c r="AQ907" s="360">
        <f t="shared" si="148"/>
        <v>0</v>
      </c>
      <c r="AR907" s="361">
        <f t="shared" si="149"/>
        <v>0</v>
      </c>
    </row>
    <row r="908" spans="22:44" x14ac:dyDescent="0.25">
      <c r="V908" s="362"/>
      <c r="W908" s="128"/>
      <c r="X908" s="363"/>
      <c r="Y908" s="364"/>
      <c r="Z908" s="358"/>
      <c r="AA908" s="359" t="str">
        <f t="shared" si="140"/>
        <v/>
      </c>
      <c r="AB908" s="360" t="s">
        <v>506</v>
      </c>
      <c r="AC908" s="360">
        <f t="shared" si="141"/>
        <v>0</v>
      </c>
      <c r="AD908" s="360">
        <f t="shared" si="142"/>
        <v>0</v>
      </c>
      <c r="AE908" s="360">
        <f t="shared" si="143"/>
        <v>0</v>
      </c>
      <c r="AF908" s="361">
        <f t="shared" si="144"/>
        <v>0</v>
      </c>
      <c r="AG908" s="133"/>
      <c r="AH908" s="362"/>
      <c r="AI908" s="128"/>
      <c r="AJ908" s="363"/>
      <c r="AK908" s="364"/>
      <c r="AL908" s="358"/>
      <c r="AM908" s="359" t="str">
        <f t="shared" si="145"/>
        <v/>
      </c>
      <c r="AN908" s="360" t="s">
        <v>506</v>
      </c>
      <c r="AO908" s="360">
        <f t="shared" si="146"/>
        <v>0</v>
      </c>
      <c r="AP908" s="360">
        <f t="shared" si="147"/>
        <v>0</v>
      </c>
      <c r="AQ908" s="360">
        <f t="shared" si="148"/>
        <v>0</v>
      </c>
      <c r="AR908" s="361">
        <f t="shared" si="149"/>
        <v>0</v>
      </c>
    </row>
    <row r="909" spans="22:44" x14ac:dyDescent="0.25">
      <c r="V909" s="362"/>
      <c r="W909" s="128"/>
      <c r="X909" s="363"/>
      <c r="Y909" s="364"/>
      <c r="Z909" s="358"/>
      <c r="AA909" s="359" t="str">
        <f t="shared" si="140"/>
        <v/>
      </c>
      <c r="AB909" s="360" t="s">
        <v>506</v>
      </c>
      <c r="AC909" s="360">
        <f t="shared" si="141"/>
        <v>0</v>
      </c>
      <c r="AD909" s="360">
        <f t="shared" si="142"/>
        <v>0</v>
      </c>
      <c r="AE909" s="360">
        <f t="shared" si="143"/>
        <v>0</v>
      </c>
      <c r="AF909" s="361">
        <f t="shared" si="144"/>
        <v>0</v>
      </c>
      <c r="AG909" s="133"/>
      <c r="AH909" s="362"/>
      <c r="AI909" s="128"/>
      <c r="AJ909" s="363"/>
      <c r="AK909" s="364"/>
      <c r="AL909" s="358"/>
      <c r="AM909" s="359" t="str">
        <f t="shared" si="145"/>
        <v/>
      </c>
      <c r="AN909" s="360" t="s">
        <v>506</v>
      </c>
      <c r="AO909" s="360">
        <f t="shared" si="146"/>
        <v>0</v>
      </c>
      <c r="AP909" s="360">
        <f t="shared" si="147"/>
        <v>0</v>
      </c>
      <c r="AQ909" s="360">
        <f t="shared" si="148"/>
        <v>0</v>
      </c>
      <c r="AR909" s="361">
        <f t="shared" si="149"/>
        <v>0</v>
      </c>
    </row>
    <row r="910" spans="22:44" x14ac:dyDescent="0.25">
      <c r="V910" s="362"/>
      <c r="W910" s="128"/>
      <c r="X910" s="363"/>
      <c r="Y910" s="364"/>
      <c r="Z910" s="358"/>
      <c r="AA910" s="359" t="str">
        <f t="shared" si="140"/>
        <v/>
      </c>
      <c r="AB910" s="360" t="s">
        <v>506</v>
      </c>
      <c r="AC910" s="360">
        <f t="shared" si="141"/>
        <v>0</v>
      </c>
      <c r="AD910" s="360">
        <f t="shared" si="142"/>
        <v>0</v>
      </c>
      <c r="AE910" s="360">
        <f t="shared" si="143"/>
        <v>0</v>
      </c>
      <c r="AF910" s="361">
        <f t="shared" si="144"/>
        <v>0</v>
      </c>
      <c r="AG910" s="133"/>
      <c r="AH910" s="362"/>
      <c r="AI910" s="128"/>
      <c r="AJ910" s="363"/>
      <c r="AK910" s="364"/>
      <c r="AL910" s="358"/>
      <c r="AM910" s="359" t="str">
        <f t="shared" si="145"/>
        <v/>
      </c>
      <c r="AN910" s="360" t="s">
        <v>506</v>
      </c>
      <c r="AO910" s="360">
        <f t="shared" si="146"/>
        <v>0</v>
      </c>
      <c r="AP910" s="360">
        <f t="shared" si="147"/>
        <v>0</v>
      </c>
      <c r="AQ910" s="360">
        <f t="shared" si="148"/>
        <v>0</v>
      </c>
      <c r="AR910" s="361">
        <f t="shared" si="149"/>
        <v>0</v>
      </c>
    </row>
    <row r="911" spans="22:44" x14ac:dyDescent="0.25">
      <c r="V911" s="362"/>
      <c r="W911" s="128"/>
      <c r="X911" s="363"/>
      <c r="Y911" s="364"/>
      <c r="Z911" s="358"/>
      <c r="AA911" s="359" t="str">
        <f t="shared" si="140"/>
        <v/>
      </c>
      <c r="AB911" s="360" t="s">
        <v>506</v>
      </c>
      <c r="AC911" s="360">
        <f t="shared" si="141"/>
        <v>0</v>
      </c>
      <c r="AD911" s="360">
        <f t="shared" si="142"/>
        <v>0</v>
      </c>
      <c r="AE911" s="360">
        <f t="shared" si="143"/>
        <v>0</v>
      </c>
      <c r="AF911" s="361">
        <f t="shared" si="144"/>
        <v>0</v>
      </c>
      <c r="AG911" s="133"/>
      <c r="AH911" s="362"/>
      <c r="AI911" s="128"/>
      <c r="AJ911" s="363"/>
      <c r="AK911" s="364"/>
      <c r="AL911" s="358"/>
      <c r="AM911" s="359" t="str">
        <f t="shared" si="145"/>
        <v/>
      </c>
      <c r="AN911" s="360" t="s">
        <v>506</v>
      </c>
      <c r="AO911" s="360">
        <f t="shared" si="146"/>
        <v>0</v>
      </c>
      <c r="AP911" s="360">
        <f t="shared" si="147"/>
        <v>0</v>
      </c>
      <c r="AQ911" s="360">
        <f t="shared" si="148"/>
        <v>0</v>
      </c>
      <c r="AR911" s="361">
        <f t="shared" si="149"/>
        <v>0</v>
      </c>
    </row>
    <row r="912" spans="22:44" x14ac:dyDescent="0.25">
      <c r="V912" s="362"/>
      <c r="W912" s="128"/>
      <c r="X912" s="363"/>
      <c r="Y912" s="364"/>
      <c r="Z912" s="358"/>
      <c r="AA912" s="359" t="str">
        <f t="shared" si="140"/>
        <v/>
      </c>
      <c r="AB912" s="360" t="s">
        <v>506</v>
      </c>
      <c r="AC912" s="360">
        <f t="shared" si="141"/>
        <v>0</v>
      </c>
      <c r="AD912" s="360">
        <f t="shared" si="142"/>
        <v>0</v>
      </c>
      <c r="AE912" s="360">
        <f t="shared" si="143"/>
        <v>0</v>
      </c>
      <c r="AF912" s="361">
        <f t="shared" si="144"/>
        <v>0</v>
      </c>
      <c r="AG912" s="133"/>
      <c r="AH912" s="362"/>
      <c r="AI912" s="128"/>
      <c r="AJ912" s="363"/>
      <c r="AK912" s="364"/>
      <c r="AL912" s="358"/>
      <c r="AM912" s="359" t="str">
        <f t="shared" si="145"/>
        <v/>
      </c>
      <c r="AN912" s="360" t="s">
        <v>506</v>
      </c>
      <c r="AO912" s="360">
        <f t="shared" si="146"/>
        <v>0</v>
      </c>
      <c r="AP912" s="360">
        <f t="shared" si="147"/>
        <v>0</v>
      </c>
      <c r="AQ912" s="360">
        <f t="shared" si="148"/>
        <v>0</v>
      </c>
      <c r="AR912" s="361">
        <f t="shared" si="149"/>
        <v>0</v>
      </c>
    </row>
    <row r="913" spans="22:44" x14ac:dyDescent="0.25">
      <c r="V913" s="362"/>
      <c r="W913" s="128"/>
      <c r="X913" s="363"/>
      <c r="Y913" s="364"/>
      <c r="Z913" s="358"/>
      <c r="AA913" s="359" t="str">
        <f t="shared" si="140"/>
        <v/>
      </c>
      <c r="AB913" s="360" t="s">
        <v>506</v>
      </c>
      <c r="AC913" s="360">
        <f t="shared" si="141"/>
        <v>0</v>
      </c>
      <c r="AD913" s="360">
        <f t="shared" si="142"/>
        <v>0</v>
      </c>
      <c r="AE913" s="360">
        <f t="shared" si="143"/>
        <v>0</v>
      </c>
      <c r="AF913" s="361">
        <f t="shared" si="144"/>
        <v>0</v>
      </c>
      <c r="AG913" s="133"/>
      <c r="AH913" s="362"/>
      <c r="AI913" s="128"/>
      <c r="AJ913" s="363"/>
      <c r="AK913" s="364"/>
      <c r="AL913" s="358"/>
      <c r="AM913" s="359" t="str">
        <f t="shared" si="145"/>
        <v/>
      </c>
      <c r="AN913" s="360" t="s">
        <v>506</v>
      </c>
      <c r="AO913" s="360">
        <f t="shared" si="146"/>
        <v>0</v>
      </c>
      <c r="AP913" s="360">
        <f t="shared" si="147"/>
        <v>0</v>
      </c>
      <c r="AQ913" s="360">
        <f t="shared" si="148"/>
        <v>0</v>
      </c>
      <c r="AR913" s="361">
        <f t="shared" si="149"/>
        <v>0</v>
      </c>
    </row>
    <row r="914" spans="22:44" x14ac:dyDescent="0.25">
      <c r="V914" s="362"/>
      <c r="W914" s="128"/>
      <c r="X914" s="363"/>
      <c r="Y914" s="364"/>
      <c r="Z914" s="358"/>
      <c r="AA914" s="359" t="str">
        <f t="shared" si="140"/>
        <v/>
      </c>
      <c r="AB914" s="360" t="s">
        <v>506</v>
      </c>
      <c r="AC914" s="360">
        <f t="shared" si="141"/>
        <v>0</v>
      </c>
      <c r="AD914" s="360">
        <f t="shared" si="142"/>
        <v>0</v>
      </c>
      <c r="AE914" s="360">
        <f t="shared" si="143"/>
        <v>0</v>
      </c>
      <c r="AF914" s="361">
        <f t="shared" si="144"/>
        <v>0</v>
      </c>
      <c r="AG914" s="133"/>
      <c r="AH914" s="362"/>
      <c r="AI914" s="128"/>
      <c r="AJ914" s="363"/>
      <c r="AK914" s="364"/>
      <c r="AL914" s="358"/>
      <c r="AM914" s="359" t="str">
        <f t="shared" si="145"/>
        <v/>
      </c>
      <c r="AN914" s="360" t="s">
        <v>506</v>
      </c>
      <c r="AO914" s="360">
        <f t="shared" si="146"/>
        <v>0</v>
      </c>
      <c r="AP914" s="360">
        <f t="shared" si="147"/>
        <v>0</v>
      </c>
      <c r="AQ914" s="360">
        <f t="shared" si="148"/>
        <v>0</v>
      </c>
      <c r="AR914" s="361">
        <f t="shared" si="149"/>
        <v>0</v>
      </c>
    </row>
    <row r="915" spans="22:44" x14ac:dyDescent="0.25">
      <c r="V915" s="362"/>
      <c r="W915" s="128"/>
      <c r="X915" s="363"/>
      <c r="Y915" s="364"/>
      <c r="Z915" s="358"/>
      <c r="AA915" s="359" t="str">
        <f t="shared" si="140"/>
        <v/>
      </c>
      <c r="AB915" s="360" t="s">
        <v>506</v>
      </c>
      <c r="AC915" s="360">
        <f t="shared" si="141"/>
        <v>0</v>
      </c>
      <c r="AD915" s="360">
        <f t="shared" si="142"/>
        <v>0</v>
      </c>
      <c r="AE915" s="360">
        <f t="shared" si="143"/>
        <v>0</v>
      </c>
      <c r="AF915" s="361">
        <f t="shared" si="144"/>
        <v>0</v>
      </c>
      <c r="AG915" s="133"/>
      <c r="AH915" s="362"/>
      <c r="AI915" s="128"/>
      <c r="AJ915" s="363"/>
      <c r="AK915" s="364"/>
      <c r="AL915" s="358"/>
      <c r="AM915" s="359" t="str">
        <f t="shared" si="145"/>
        <v/>
      </c>
      <c r="AN915" s="360" t="s">
        <v>506</v>
      </c>
      <c r="AO915" s="360">
        <f t="shared" si="146"/>
        <v>0</v>
      </c>
      <c r="AP915" s="360">
        <f t="shared" si="147"/>
        <v>0</v>
      </c>
      <c r="AQ915" s="360">
        <f t="shared" si="148"/>
        <v>0</v>
      </c>
      <c r="AR915" s="361">
        <f t="shared" si="149"/>
        <v>0</v>
      </c>
    </row>
    <row r="916" spans="22:44" x14ac:dyDescent="0.25">
      <c r="V916" s="362"/>
      <c r="W916" s="128"/>
      <c r="X916" s="363"/>
      <c r="Y916" s="364"/>
      <c r="Z916" s="358"/>
      <c r="AA916" s="359" t="str">
        <f t="shared" si="140"/>
        <v/>
      </c>
      <c r="AB916" s="360" t="s">
        <v>506</v>
      </c>
      <c r="AC916" s="360">
        <f t="shared" si="141"/>
        <v>0</v>
      </c>
      <c r="AD916" s="360">
        <f t="shared" si="142"/>
        <v>0</v>
      </c>
      <c r="AE916" s="360">
        <f t="shared" si="143"/>
        <v>0</v>
      </c>
      <c r="AF916" s="361">
        <f t="shared" si="144"/>
        <v>0</v>
      </c>
      <c r="AG916" s="133"/>
      <c r="AH916" s="362"/>
      <c r="AI916" s="128"/>
      <c r="AJ916" s="363"/>
      <c r="AK916" s="364"/>
      <c r="AL916" s="358"/>
      <c r="AM916" s="359" t="str">
        <f t="shared" si="145"/>
        <v/>
      </c>
      <c r="AN916" s="360" t="s">
        <v>506</v>
      </c>
      <c r="AO916" s="360">
        <f t="shared" si="146"/>
        <v>0</v>
      </c>
      <c r="AP916" s="360">
        <f t="shared" si="147"/>
        <v>0</v>
      </c>
      <c r="AQ916" s="360">
        <f t="shared" si="148"/>
        <v>0</v>
      </c>
      <c r="AR916" s="361">
        <f t="shared" si="149"/>
        <v>0</v>
      </c>
    </row>
    <row r="917" spans="22:44" x14ac:dyDescent="0.25">
      <c r="V917" s="362"/>
      <c r="W917" s="128"/>
      <c r="X917" s="363"/>
      <c r="Y917" s="364"/>
      <c r="Z917" s="358"/>
      <c r="AA917" s="359" t="str">
        <f t="shared" si="140"/>
        <v/>
      </c>
      <c r="AB917" s="360" t="s">
        <v>506</v>
      </c>
      <c r="AC917" s="360">
        <f t="shared" si="141"/>
        <v>0</v>
      </c>
      <c r="AD917" s="360">
        <f t="shared" si="142"/>
        <v>0</v>
      </c>
      <c r="AE917" s="360">
        <f t="shared" si="143"/>
        <v>0</v>
      </c>
      <c r="AF917" s="361">
        <f t="shared" si="144"/>
        <v>0</v>
      </c>
      <c r="AG917" s="133"/>
      <c r="AH917" s="362"/>
      <c r="AI917" s="128"/>
      <c r="AJ917" s="363"/>
      <c r="AK917" s="364"/>
      <c r="AL917" s="358"/>
      <c r="AM917" s="359" t="str">
        <f t="shared" si="145"/>
        <v/>
      </c>
      <c r="AN917" s="360" t="s">
        <v>506</v>
      </c>
      <c r="AO917" s="360">
        <f t="shared" si="146"/>
        <v>0</v>
      </c>
      <c r="AP917" s="360">
        <f t="shared" si="147"/>
        <v>0</v>
      </c>
      <c r="AQ917" s="360">
        <f t="shared" si="148"/>
        <v>0</v>
      </c>
      <c r="AR917" s="361">
        <f t="shared" si="149"/>
        <v>0</v>
      </c>
    </row>
    <row r="918" spans="22:44" x14ac:dyDescent="0.25">
      <c r="V918" s="362"/>
      <c r="W918" s="128"/>
      <c r="X918" s="363"/>
      <c r="Y918" s="364"/>
      <c r="Z918" s="358"/>
      <c r="AA918" s="359" t="str">
        <f t="shared" si="140"/>
        <v/>
      </c>
      <c r="AB918" s="360" t="s">
        <v>506</v>
      </c>
      <c r="AC918" s="360">
        <f t="shared" si="141"/>
        <v>0</v>
      </c>
      <c r="AD918" s="360">
        <f t="shared" si="142"/>
        <v>0</v>
      </c>
      <c r="AE918" s="360">
        <f t="shared" si="143"/>
        <v>0</v>
      </c>
      <c r="AF918" s="361">
        <f t="shared" si="144"/>
        <v>0</v>
      </c>
      <c r="AG918" s="133"/>
      <c r="AH918" s="362"/>
      <c r="AI918" s="128"/>
      <c r="AJ918" s="363"/>
      <c r="AK918" s="364"/>
      <c r="AL918" s="358"/>
      <c r="AM918" s="359" t="str">
        <f t="shared" si="145"/>
        <v/>
      </c>
      <c r="AN918" s="360" t="s">
        <v>506</v>
      </c>
      <c r="AO918" s="360">
        <f t="shared" si="146"/>
        <v>0</v>
      </c>
      <c r="AP918" s="360">
        <f t="shared" si="147"/>
        <v>0</v>
      </c>
      <c r="AQ918" s="360">
        <f t="shared" si="148"/>
        <v>0</v>
      </c>
      <c r="AR918" s="361">
        <f t="shared" si="149"/>
        <v>0</v>
      </c>
    </row>
    <row r="919" spans="22:44" x14ac:dyDescent="0.25">
      <c r="V919" s="362"/>
      <c r="W919" s="128"/>
      <c r="X919" s="363"/>
      <c r="Y919" s="364"/>
      <c r="Z919" s="358"/>
      <c r="AA919" s="359" t="str">
        <f t="shared" si="140"/>
        <v/>
      </c>
      <c r="AB919" s="360" t="s">
        <v>506</v>
      </c>
      <c r="AC919" s="360">
        <f t="shared" si="141"/>
        <v>0</v>
      </c>
      <c r="AD919" s="360">
        <f t="shared" si="142"/>
        <v>0</v>
      </c>
      <c r="AE919" s="360">
        <f t="shared" si="143"/>
        <v>0</v>
      </c>
      <c r="AF919" s="361">
        <f t="shared" si="144"/>
        <v>0</v>
      </c>
      <c r="AG919" s="133"/>
      <c r="AH919" s="362"/>
      <c r="AI919" s="128"/>
      <c r="AJ919" s="363"/>
      <c r="AK919" s="364"/>
      <c r="AL919" s="358"/>
      <c r="AM919" s="359" t="str">
        <f t="shared" si="145"/>
        <v/>
      </c>
      <c r="AN919" s="360" t="s">
        <v>506</v>
      </c>
      <c r="AO919" s="360">
        <f t="shared" si="146"/>
        <v>0</v>
      </c>
      <c r="AP919" s="360">
        <f t="shared" si="147"/>
        <v>0</v>
      </c>
      <c r="AQ919" s="360">
        <f t="shared" si="148"/>
        <v>0</v>
      </c>
      <c r="AR919" s="361">
        <f t="shared" si="149"/>
        <v>0</v>
      </c>
    </row>
    <row r="920" spans="22:44" x14ac:dyDescent="0.25">
      <c r="V920" s="362"/>
      <c r="W920" s="128"/>
      <c r="X920" s="363"/>
      <c r="Y920" s="364"/>
      <c r="Z920" s="358"/>
      <c r="AA920" s="359" t="str">
        <f t="shared" si="140"/>
        <v/>
      </c>
      <c r="AB920" s="360" t="s">
        <v>506</v>
      </c>
      <c r="AC920" s="360">
        <f t="shared" si="141"/>
        <v>0</v>
      </c>
      <c r="AD920" s="360">
        <f t="shared" si="142"/>
        <v>0</v>
      </c>
      <c r="AE920" s="360">
        <f t="shared" si="143"/>
        <v>0</v>
      </c>
      <c r="AF920" s="361">
        <f t="shared" si="144"/>
        <v>0</v>
      </c>
      <c r="AG920" s="133"/>
      <c r="AH920" s="362"/>
      <c r="AI920" s="128"/>
      <c r="AJ920" s="363"/>
      <c r="AK920" s="364"/>
      <c r="AL920" s="358"/>
      <c r="AM920" s="359" t="str">
        <f t="shared" si="145"/>
        <v/>
      </c>
      <c r="AN920" s="360" t="s">
        <v>506</v>
      </c>
      <c r="AO920" s="360">
        <f t="shared" si="146"/>
        <v>0</v>
      </c>
      <c r="AP920" s="360">
        <f t="shared" si="147"/>
        <v>0</v>
      </c>
      <c r="AQ920" s="360">
        <f t="shared" si="148"/>
        <v>0</v>
      </c>
      <c r="AR920" s="361">
        <f t="shared" si="149"/>
        <v>0</v>
      </c>
    </row>
    <row r="921" spans="22:44" x14ac:dyDescent="0.25">
      <c r="V921" s="362"/>
      <c r="W921" s="128"/>
      <c r="X921" s="363"/>
      <c r="Y921" s="364"/>
      <c r="Z921" s="358"/>
      <c r="AA921" s="359" t="str">
        <f t="shared" si="140"/>
        <v/>
      </c>
      <c r="AB921" s="360" t="s">
        <v>506</v>
      </c>
      <c r="AC921" s="360">
        <f t="shared" si="141"/>
        <v>0</v>
      </c>
      <c r="AD921" s="360">
        <f t="shared" si="142"/>
        <v>0</v>
      </c>
      <c r="AE921" s="360">
        <f t="shared" si="143"/>
        <v>0</v>
      </c>
      <c r="AF921" s="361">
        <f t="shared" si="144"/>
        <v>0</v>
      </c>
      <c r="AG921" s="133"/>
      <c r="AH921" s="362"/>
      <c r="AI921" s="128"/>
      <c r="AJ921" s="363"/>
      <c r="AK921" s="364"/>
      <c r="AL921" s="358"/>
      <c r="AM921" s="359" t="str">
        <f t="shared" si="145"/>
        <v/>
      </c>
      <c r="AN921" s="360" t="s">
        <v>506</v>
      </c>
      <c r="AO921" s="360">
        <f t="shared" si="146"/>
        <v>0</v>
      </c>
      <c r="AP921" s="360">
        <f t="shared" si="147"/>
        <v>0</v>
      </c>
      <c r="AQ921" s="360">
        <f t="shared" si="148"/>
        <v>0</v>
      </c>
      <c r="AR921" s="361">
        <f t="shared" si="149"/>
        <v>0</v>
      </c>
    </row>
    <row r="922" spans="22:44" x14ac:dyDescent="0.25">
      <c r="V922" s="362"/>
      <c r="W922" s="128"/>
      <c r="X922" s="363"/>
      <c r="Y922" s="364"/>
      <c r="Z922" s="358"/>
      <c r="AA922" s="359" t="str">
        <f t="shared" si="140"/>
        <v/>
      </c>
      <c r="AB922" s="360" t="s">
        <v>506</v>
      </c>
      <c r="AC922" s="360">
        <f t="shared" si="141"/>
        <v>0</v>
      </c>
      <c r="AD922" s="360">
        <f t="shared" si="142"/>
        <v>0</v>
      </c>
      <c r="AE922" s="360">
        <f t="shared" si="143"/>
        <v>0</v>
      </c>
      <c r="AF922" s="361">
        <f t="shared" si="144"/>
        <v>0</v>
      </c>
      <c r="AG922" s="133"/>
      <c r="AH922" s="362"/>
      <c r="AI922" s="128"/>
      <c r="AJ922" s="363"/>
      <c r="AK922" s="364"/>
      <c r="AL922" s="358"/>
      <c r="AM922" s="359" t="str">
        <f t="shared" si="145"/>
        <v/>
      </c>
      <c r="AN922" s="360" t="s">
        <v>506</v>
      </c>
      <c r="AO922" s="360">
        <f t="shared" si="146"/>
        <v>0</v>
      </c>
      <c r="AP922" s="360">
        <f t="shared" si="147"/>
        <v>0</v>
      </c>
      <c r="AQ922" s="360">
        <f t="shared" si="148"/>
        <v>0</v>
      </c>
      <c r="AR922" s="361">
        <f t="shared" si="149"/>
        <v>0</v>
      </c>
    </row>
    <row r="923" spans="22:44" x14ac:dyDescent="0.25">
      <c r="V923" s="362"/>
      <c r="W923" s="128"/>
      <c r="X923" s="363"/>
      <c r="Y923" s="364"/>
      <c r="Z923" s="358"/>
      <c r="AA923" s="359" t="str">
        <f t="shared" si="140"/>
        <v/>
      </c>
      <c r="AB923" s="360" t="s">
        <v>506</v>
      </c>
      <c r="AC923" s="360">
        <f t="shared" si="141"/>
        <v>0</v>
      </c>
      <c r="AD923" s="360">
        <f t="shared" si="142"/>
        <v>0</v>
      </c>
      <c r="AE923" s="360">
        <f t="shared" si="143"/>
        <v>0</v>
      </c>
      <c r="AF923" s="361">
        <f t="shared" si="144"/>
        <v>0</v>
      </c>
      <c r="AG923" s="133"/>
      <c r="AH923" s="362"/>
      <c r="AI923" s="128"/>
      <c r="AJ923" s="363"/>
      <c r="AK923" s="364"/>
      <c r="AL923" s="358"/>
      <c r="AM923" s="359" t="str">
        <f t="shared" si="145"/>
        <v/>
      </c>
      <c r="AN923" s="360" t="s">
        <v>506</v>
      </c>
      <c r="AO923" s="360">
        <f t="shared" si="146"/>
        <v>0</v>
      </c>
      <c r="AP923" s="360">
        <f t="shared" si="147"/>
        <v>0</v>
      </c>
      <c r="AQ923" s="360">
        <f t="shared" si="148"/>
        <v>0</v>
      </c>
      <c r="AR923" s="361">
        <f t="shared" si="149"/>
        <v>0</v>
      </c>
    </row>
    <row r="924" spans="22:44" x14ac:dyDescent="0.25">
      <c r="V924" s="362"/>
      <c r="W924" s="128"/>
      <c r="X924" s="363"/>
      <c r="Y924" s="364"/>
      <c r="Z924" s="358"/>
      <c r="AA924" s="359" t="str">
        <f t="shared" si="140"/>
        <v/>
      </c>
      <c r="AB924" s="360" t="s">
        <v>506</v>
      </c>
      <c r="AC924" s="360">
        <f t="shared" si="141"/>
        <v>0</v>
      </c>
      <c r="AD924" s="360">
        <f t="shared" si="142"/>
        <v>0</v>
      </c>
      <c r="AE924" s="360">
        <f t="shared" si="143"/>
        <v>0</v>
      </c>
      <c r="AF924" s="361">
        <f t="shared" si="144"/>
        <v>0</v>
      </c>
      <c r="AG924" s="133"/>
      <c r="AH924" s="362"/>
      <c r="AI924" s="128"/>
      <c r="AJ924" s="363"/>
      <c r="AK924" s="364"/>
      <c r="AL924" s="358"/>
      <c r="AM924" s="359" t="str">
        <f t="shared" si="145"/>
        <v/>
      </c>
      <c r="AN924" s="360" t="s">
        <v>506</v>
      </c>
      <c r="AO924" s="360">
        <f t="shared" si="146"/>
        <v>0</v>
      </c>
      <c r="AP924" s="360">
        <f t="shared" si="147"/>
        <v>0</v>
      </c>
      <c r="AQ924" s="360">
        <f t="shared" si="148"/>
        <v>0</v>
      </c>
      <c r="AR924" s="361">
        <f t="shared" si="149"/>
        <v>0</v>
      </c>
    </row>
    <row r="925" spans="22:44" x14ac:dyDescent="0.25">
      <c r="V925" s="362"/>
      <c r="W925" s="128"/>
      <c r="X925" s="363"/>
      <c r="Y925" s="364"/>
      <c r="Z925" s="358"/>
      <c r="AA925" s="359" t="str">
        <f t="shared" si="140"/>
        <v/>
      </c>
      <c r="AB925" s="360" t="s">
        <v>506</v>
      </c>
      <c r="AC925" s="360">
        <f t="shared" si="141"/>
        <v>0</v>
      </c>
      <c r="AD925" s="360">
        <f t="shared" si="142"/>
        <v>0</v>
      </c>
      <c r="AE925" s="360">
        <f t="shared" si="143"/>
        <v>0</v>
      </c>
      <c r="AF925" s="361">
        <f t="shared" si="144"/>
        <v>0</v>
      </c>
      <c r="AG925" s="133"/>
      <c r="AH925" s="362"/>
      <c r="AI925" s="128"/>
      <c r="AJ925" s="363"/>
      <c r="AK925" s="364"/>
      <c r="AL925" s="358"/>
      <c r="AM925" s="359" t="str">
        <f t="shared" si="145"/>
        <v/>
      </c>
      <c r="AN925" s="360" t="s">
        <v>506</v>
      </c>
      <c r="AO925" s="360">
        <f t="shared" si="146"/>
        <v>0</v>
      </c>
      <c r="AP925" s="360">
        <f t="shared" si="147"/>
        <v>0</v>
      </c>
      <c r="AQ925" s="360">
        <f t="shared" si="148"/>
        <v>0</v>
      </c>
      <c r="AR925" s="361">
        <f t="shared" si="149"/>
        <v>0</v>
      </c>
    </row>
    <row r="926" spans="22:44" x14ac:dyDescent="0.25">
      <c r="V926" s="362"/>
      <c r="W926" s="128"/>
      <c r="X926" s="363"/>
      <c r="Y926" s="364"/>
      <c r="Z926" s="358"/>
      <c r="AA926" s="359" t="str">
        <f t="shared" si="140"/>
        <v/>
      </c>
      <c r="AB926" s="360" t="s">
        <v>506</v>
      </c>
      <c r="AC926" s="360">
        <f t="shared" si="141"/>
        <v>0</v>
      </c>
      <c r="AD926" s="360">
        <f t="shared" si="142"/>
        <v>0</v>
      </c>
      <c r="AE926" s="360">
        <f t="shared" si="143"/>
        <v>0</v>
      </c>
      <c r="AF926" s="361">
        <f t="shared" si="144"/>
        <v>0</v>
      </c>
      <c r="AG926" s="133"/>
      <c r="AH926" s="362"/>
      <c r="AI926" s="128"/>
      <c r="AJ926" s="363"/>
      <c r="AK926" s="364"/>
      <c r="AL926" s="358"/>
      <c r="AM926" s="359" t="str">
        <f t="shared" si="145"/>
        <v/>
      </c>
      <c r="AN926" s="360" t="s">
        <v>506</v>
      </c>
      <c r="AO926" s="360">
        <f t="shared" si="146"/>
        <v>0</v>
      </c>
      <c r="AP926" s="360">
        <f t="shared" si="147"/>
        <v>0</v>
      </c>
      <c r="AQ926" s="360">
        <f t="shared" si="148"/>
        <v>0</v>
      </c>
      <c r="AR926" s="361">
        <f t="shared" si="149"/>
        <v>0</v>
      </c>
    </row>
    <row r="927" spans="22:44" x14ac:dyDescent="0.25">
      <c r="V927" s="362"/>
      <c r="W927" s="128"/>
      <c r="X927" s="363"/>
      <c r="Y927" s="364"/>
      <c r="Z927" s="358"/>
      <c r="AA927" s="359" t="str">
        <f t="shared" si="140"/>
        <v/>
      </c>
      <c r="AB927" s="360" t="s">
        <v>506</v>
      </c>
      <c r="AC927" s="360">
        <f t="shared" si="141"/>
        <v>0</v>
      </c>
      <c r="AD927" s="360">
        <f t="shared" si="142"/>
        <v>0</v>
      </c>
      <c r="AE927" s="360">
        <f t="shared" si="143"/>
        <v>0</v>
      </c>
      <c r="AF927" s="361">
        <f t="shared" si="144"/>
        <v>0</v>
      </c>
      <c r="AG927" s="133"/>
      <c r="AH927" s="362"/>
      <c r="AI927" s="128"/>
      <c r="AJ927" s="363"/>
      <c r="AK927" s="364"/>
      <c r="AL927" s="358"/>
      <c r="AM927" s="359" t="str">
        <f t="shared" si="145"/>
        <v/>
      </c>
      <c r="AN927" s="360" t="s">
        <v>506</v>
      </c>
      <c r="AO927" s="360">
        <f t="shared" si="146"/>
        <v>0</v>
      </c>
      <c r="AP927" s="360">
        <f t="shared" si="147"/>
        <v>0</v>
      </c>
      <c r="AQ927" s="360">
        <f t="shared" si="148"/>
        <v>0</v>
      </c>
      <c r="AR927" s="361">
        <f t="shared" si="149"/>
        <v>0</v>
      </c>
    </row>
    <row r="928" spans="22:44" x14ac:dyDescent="0.25">
      <c r="V928" s="362"/>
      <c r="W928" s="128"/>
      <c r="X928" s="363"/>
      <c r="Y928" s="364"/>
      <c r="Z928" s="358"/>
      <c r="AA928" s="359" t="str">
        <f t="shared" si="140"/>
        <v/>
      </c>
      <c r="AB928" s="360" t="s">
        <v>506</v>
      </c>
      <c r="AC928" s="360">
        <f t="shared" si="141"/>
        <v>0</v>
      </c>
      <c r="AD928" s="360">
        <f t="shared" si="142"/>
        <v>0</v>
      </c>
      <c r="AE928" s="360">
        <f t="shared" si="143"/>
        <v>0</v>
      </c>
      <c r="AF928" s="361">
        <f t="shared" si="144"/>
        <v>0</v>
      </c>
      <c r="AG928" s="133"/>
      <c r="AH928" s="362"/>
      <c r="AI928" s="128"/>
      <c r="AJ928" s="363"/>
      <c r="AK928" s="364"/>
      <c r="AL928" s="358"/>
      <c r="AM928" s="359" t="str">
        <f t="shared" si="145"/>
        <v/>
      </c>
      <c r="AN928" s="360" t="s">
        <v>506</v>
      </c>
      <c r="AO928" s="360">
        <f t="shared" si="146"/>
        <v>0</v>
      </c>
      <c r="AP928" s="360">
        <f t="shared" si="147"/>
        <v>0</v>
      </c>
      <c r="AQ928" s="360">
        <f t="shared" si="148"/>
        <v>0</v>
      </c>
      <c r="AR928" s="361">
        <f t="shared" si="149"/>
        <v>0</v>
      </c>
    </row>
    <row r="929" spans="22:44" x14ac:dyDescent="0.25">
      <c r="V929" s="362"/>
      <c r="W929" s="128"/>
      <c r="X929" s="363"/>
      <c r="Y929" s="364"/>
      <c r="Z929" s="358"/>
      <c r="AA929" s="359" t="str">
        <f t="shared" si="140"/>
        <v/>
      </c>
      <c r="AB929" s="360" t="s">
        <v>506</v>
      </c>
      <c r="AC929" s="360">
        <f t="shared" si="141"/>
        <v>0</v>
      </c>
      <c r="AD929" s="360">
        <f t="shared" si="142"/>
        <v>0</v>
      </c>
      <c r="AE929" s="360">
        <f t="shared" si="143"/>
        <v>0</v>
      </c>
      <c r="AF929" s="361">
        <f t="shared" si="144"/>
        <v>0</v>
      </c>
      <c r="AG929" s="133"/>
      <c r="AH929" s="362"/>
      <c r="AI929" s="128"/>
      <c r="AJ929" s="363"/>
      <c r="AK929" s="364"/>
      <c r="AL929" s="358"/>
      <c r="AM929" s="359" t="str">
        <f t="shared" si="145"/>
        <v/>
      </c>
      <c r="AN929" s="360" t="s">
        <v>506</v>
      </c>
      <c r="AO929" s="360">
        <f t="shared" si="146"/>
        <v>0</v>
      </c>
      <c r="AP929" s="360">
        <f t="shared" si="147"/>
        <v>0</v>
      </c>
      <c r="AQ929" s="360">
        <f t="shared" si="148"/>
        <v>0</v>
      </c>
      <c r="AR929" s="361">
        <f t="shared" si="149"/>
        <v>0</v>
      </c>
    </row>
    <row r="930" spans="22:44" x14ac:dyDescent="0.25">
      <c r="V930" s="362"/>
      <c r="W930" s="128"/>
      <c r="X930" s="363"/>
      <c r="Y930" s="364"/>
      <c r="Z930" s="358"/>
      <c r="AA930" s="359" t="str">
        <f t="shared" si="140"/>
        <v/>
      </c>
      <c r="AB930" s="360" t="s">
        <v>506</v>
      </c>
      <c r="AC930" s="360">
        <f t="shared" si="141"/>
        <v>0</v>
      </c>
      <c r="AD930" s="360">
        <f t="shared" si="142"/>
        <v>0</v>
      </c>
      <c r="AE930" s="360">
        <f t="shared" si="143"/>
        <v>0</v>
      </c>
      <c r="AF930" s="361">
        <f t="shared" si="144"/>
        <v>0</v>
      </c>
      <c r="AG930" s="133"/>
      <c r="AH930" s="362"/>
      <c r="AI930" s="128"/>
      <c r="AJ930" s="363"/>
      <c r="AK930" s="364"/>
      <c r="AL930" s="358"/>
      <c r="AM930" s="359" t="str">
        <f t="shared" si="145"/>
        <v/>
      </c>
      <c r="AN930" s="360" t="s">
        <v>506</v>
      </c>
      <c r="AO930" s="360">
        <f t="shared" si="146"/>
        <v>0</v>
      </c>
      <c r="AP930" s="360">
        <f t="shared" si="147"/>
        <v>0</v>
      </c>
      <c r="AQ930" s="360">
        <f t="shared" si="148"/>
        <v>0</v>
      </c>
      <c r="AR930" s="361">
        <f t="shared" si="149"/>
        <v>0</v>
      </c>
    </row>
    <row r="931" spans="22:44" x14ac:dyDescent="0.25">
      <c r="V931" s="362"/>
      <c r="W931" s="128"/>
      <c r="X931" s="363"/>
      <c r="Y931" s="364"/>
      <c r="Z931" s="358"/>
      <c r="AA931" s="359" t="str">
        <f t="shared" si="140"/>
        <v/>
      </c>
      <c r="AB931" s="360" t="s">
        <v>506</v>
      </c>
      <c r="AC931" s="360">
        <f t="shared" si="141"/>
        <v>0</v>
      </c>
      <c r="AD931" s="360">
        <f t="shared" si="142"/>
        <v>0</v>
      </c>
      <c r="AE931" s="360">
        <f t="shared" si="143"/>
        <v>0</v>
      </c>
      <c r="AF931" s="361">
        <f t="shared" si="144"/>
        <v>0</v>
      </c>
      <c r="AG931" s="133"/>
      <c r="AH931" s="362"/>
      <c r="AI931" s="128"/>
      <c r="AJ931" s="363"/>
      <c r="AK931" s="364"/>
      <c r="AL931" s="358"/>
      <c r="AM931" s="359" t="str">
        <f t="shared" si="145"/>
        <v/>
      </c>
      <c r="AN931" s="360" t="s">
        <v>506</v>
      </c>
      <c r="AO931" s="360">
        <f t="shared" si="146"/>
        <v>0</v>
      </c>
      <c r="AP931" s="360">
        <f t="shared" si="147"/>
        <v>0</v>
      </c>
      <c r="AQ931" s="360">
        <f t="shared" si="148"/>
        <v>0</v>
      </c>
      <c r="AR931" s="361">
        <f t="shared" si="149"/>
        <v>0</v>
      </c>
    </row>
    <row r="932" spans="22:44" x14ac:dyDescent="0.25">
      <c r="V932" s="362"/>
      <c r="W932" s="128"/>
      <c r="X932" s="363"/>
      <c r="Y932" s="364"/>
      <c r="Z932" s="358"/>
      <c r="AA932" s="359" t="str">
        <f t="shared" si="140"/>
        <v/>
      </c>
      <c r="AB932" s="360" t="s">
        <v>506</v>
      </c>
      <c r="AC932" s="360">
        <f t="shared" si="141"/>
        <v>0</v>
      </c>
      <c r="AD932" s="360">
        <f t="shared" si="142"/>
        <v>0</v>
      </c>
      <c r="AE932" s="360">
        <f t="shared" si="143"/>
        <v>0</v>
      </c>
      <c r="AF932" s="361">
        <f t="shared" si="144"/>
        <v>0</v>
      </c>
      <c r="AG932" s="133"/>
      <c r="AH932" s="362"/>
      <c r="AI932" s="128"/>
      <c r="AJ932" s="363"/>
      <c r="AK932" s="364"/>
      <c r="AL932" s="358"/>
      <c r="AM932" s="359" t="str">
        <f t="shared" si="145"/>
        <v/>
      </c>
      <c r="AN932" s="360" t="s">
        <v>506</v>
      </c>
      <c r="AO932" s="360">
        <f t="shared" si="146"/>
        <v>0</v>
      </c>
      <c r="AP932" s="360">
        <f t="shared" si="147"/>
        <v>0</v>
      </c>
      <c r="AQ932" s="360">
        <f t="shared" si="148"/>
        <v>0</v>
      </c>
      <c r="AR932" s="361">
        <f t="shared" si="149"/>
        <v>0</v>
      </c>
    </row>
    <row r="933" spans="22:44" x14ac:dyDescent="0.25">
      <c r="V933" s="362"/>
      <c r="W933" s="128"/>
      <c r="X933" s="363"/>
      <c r="Y933" s="364"/>
      <c r="Z933" s="358"/>
      <c r="AA933" s="359" t="str">
        <f t="shared" si="140"/>
        <v/>
      </c>
      <c r="AB933" s="360" t="s">
        <v>506</v>
      </c>
      <c r="AC933" s="360">
        <f t="shared" si="141"/>
        <v>0</v>
      </c>
      <c r="AD933" s="360">
        <f t="shared" si="142"/>
        <v>0</v>
      </c>
      <c r="AE933" s="360">
        <f t="shared" si="143"/>
        <v>0</v>
      </c>
      <c r="AF933" s="361">
        <f t="shared" si="144"/>
        <v>0</v>
      </c>
      <c r="AG933" s="133"/>
      <c r="AH933" s="362"/>
      <c r="AI933" s="128"/>
      <c r="AJ933" s="363"/>
      <c r="AK933" s="364"/>
      <c r="AL933" s="358"/>
      <c r="AM933" s="359" t="str">
        <f t="shared" si="145"/>
        <v/>
      </c>
      <c r="AN933" s="360" t="s">
        <v>506</v>
      </c>
      <c r="AO933" s="360">
        <f t="shared" si="146"/>
        <v>0</v>
      </c>
      <c r="AP933" s="360">
        <f t="shared" si="147"/>
        <v>0</v>
      </c>
      <c r="AQ933" s="360">
        <f t="shared" si="148"/>
        <v>0</v>
      </c>
      <c r="AR933" s="361">
        <f t="shared" si="149"/>
        <v>0</v>
      </c>
    </row>
    <row r="934" spans="22:44" x14ac:dyDescent="0.25">
      <c r="V934" s="362"/>
      <c r="W934" s="128"/>
      <c r="X934" s="363"/>
      <c r="Y934" s="364"/>
      <c r="Z934" s="358"/>
      <c r="AA934" s="359" t="str">
        <f t="shared" si="140"/>
        <v/>
      </c>
      <c r="AB934" s="360" t="s">
        <v>506</v>
      </c>
      <c r="AC934" s="360">
        <f t="shared" si="141"/>
        <v>0</v>
      </c>
      <c r="AD934" s="360">
        <f t="shared" si="142"/>
        <v>0</v>
      </c>
      <c r="AE934" s="360">
        <f t="shared" si="143"/>
        <v>0</v>
      </c>
      <c r="AF934" s="361">
        <f t="shared" si="144"/>
        <v>0</v>
      </c>
      <c r="AG934" s="133"/>
      <c r="AH934" s="362"/>
      <c r="AI934" s="128"/>
      <c r="AJ934" s="363"/>
      <c r="AK934" s="364"/>
      <c r="AL934" s="358"/>
      <c r="AM934" s="359" t="str">
        <f t="shared" si="145"/>
        <v/>
      </c>
      <c r="AN934" s="360" t="s">
        <v>506</v>
      </c>
      <c r="AO934" s="360">
        <f t="shared" si="146"/>
        <v>0</v>
      </c>
      <c r="AP934" s="360">
        <f t="shared" si="147"/>
        <v>0</v>
      </c>
      <c r="AQ934" s="360">
        <f t="shared" si="148"/>
        <v>0</v>
      </c>
      <c r="AR934" s="361">
        <f t="shared" si="149"/>
        <v>0</v>
      </c>
    </row>
    <row r="935" spans="22:44" x14ac:dyDescent="0.25">
      <c r="V935" s="362"/>
      <c r="W935" s="128"/>
      <c r="X935" s="363"/>
      <c r="Y935" s="364"/>
      <c r="Z935" s="358"/>
      <c r="AA935" s="359" t="str">
        <f t="shared" si="140"/>
        <v/>
      </c>
      <c r="AB935" s="360" t="s">
        <v>506</v>
      </c>
      <c r="AC935" s="360">
        <f t="shared" si="141"/>
        <v>0</v>
      </c>
      <c r="AD935" s="360">
        <f t="shared" si="142"/>
        <v>0</v>
      </c>
      <c r="AE935" s="360">
        <f t="shared" si="143"/>
        <v>0</v>
      </c>
      <c r="AF935" s="361">
        <f t="shared" si="144"/>
        <v>0</v>
      </c>
      <c r="AG935" s="133"/>
      <c r="AH935" s="362"/>
      <c r="AI935" s="128"/>
      <c r="AJ935" s="363"/>
      <c r="AK935" s="364"/>
      <c r="AL935" s="358"/>
      <c r="AM935" s="359" t="str">
        <f t="shared" si="145"/>
        <v/>
      </c>
      <c r="AN935" s="360" t="s">
        <v>506</v>
      </c>
      <c r="AO935" s="360">
        <f t="shared" si="146"/>
        <v>0</v>
      </c>
      <c r="AP935" s="360">
        <f t="shared" si="147"/>
        <v>0</v>
      </c>
      <c r="AQ935" s="360">
        <f t="shared" si="148"/>
        <v>0</v>
      </c>
      <c r="AR935" s="361">
        <f t="shared" si="149"/>
        <v>0</v>
      </c>
    </row>
    <row r="936" spans="22:44" x14ac:dyDescent="0.25">
      <c r="V936" s="362"/>
      <c r="W936" s="128"/>
      <c r="X936" s="363"/>
      <c r="Y936" s="364"/>
      <c r="Z936" s="358"/>
      <c r="AA936" s="359" t="str">
        <f t="shared" si="140"/>
        <v/>
      </c>
      <c r="AB936" s="360" t="s">
        <v>506</v>
      </c>
      <c r="AC936" s="360">
        <f t="shared" si="141"/>
        <v>0</v>
      </c>
      <c r="AD936" s="360">
        <f t="shared" si="142"/>
        <v>0</v>
      </c>
      <c r="AE936" s="360">
        <f t="shared" si="143"/>
        <v>0</v>
      </c>
      <c r="AF936" s="361">
        <f t="shared" si="144"/>
        <v>0</v>
      </c>
      <c r="AG936" s="133"/>
      <c r="AH936" s="362"/>
      <c r="AI936" s="128"/>
      <c r="AJ936" s="363"/>
      <c r="AK936" s="364"/>
      <c r="AL936" s="358"/>
      <c r="AM936" s="359" t="str">
        <f t="shared" si="145"/>
        <v/>
      </c>
      <c r="AN936" s="360" t="s">
        <v>506</v>
      </c>
      <c r="AO936" s="360">
        <f t="shared" si="146"/>
        <v>0</v>
      </c>
      <c r="AP936" s="360">
        <f t="shared" si="147"/>
        <v>0</v>
      </c>
      <c r="AQ936" s="360">
        <f t="shared" si="148"/>
        <v>0</v>
      </c>
      <c r="AR936" s="361">
        <f t="shared" si="149"/>
        <v>0</v>
      </c>
    </row>
    <row r="937" spans="22:44" x14ac:dyDescent="0.25">
      <c r="V937" s="362"/>
      <c r="W937" s="128"/>
      <c r="X937" s="363"/>
      <c r="Y937" s="364"/>
      <c r="Z937" s="358"/>
      <c r="AA937" s="359" t="str">
        <f t="shared" si="140"/>
        <v/>
      </c>
      <c r="AB937" s="360" t="s">
        <v>506</v>
      </c>
      <c r="AC937" s="360">
        <f t="shared" si="141"/>
        <v>0</v>
      </c>
      <c r="AD937" s="360">
        <f t="shared" si="142"/>
        <v>0</v>
      </c>
      <c r="AE937" s="360">
        <f t="shared" si="143"/>
        <v>0</v>
      </c>
      <c r="AF937" s="361">
        <f t="shared" si="144"/>
        <v>0</v>
      </c>
      <c r="AG937" s="133"/>
      <c r="AH937" s="362"/>
      <c r="AI937" s="128"/>
      <c r="AJ937" s="363"/>
      <c r="AK937" s="364"/>
      <c r="AL937" s="358"/>
      <c r="AM937" s="359" t="str">
        <f t="shared" si="145"/>
        <v/>
      </c>
      <c r="AN937" s="360" t="s">
        <v>506</v>
      </c>
      <c r="AO937" s="360">
        <f t="shared" si="146"/>
        <v>0</v>
      </c>
      <c r="AP937" s="360">
        <f t="shared" si="147"/>
        <v>0</v>
      </c>
      <c r="AQ937" s="360">
        <f t="shared" si="148"/>
        <v>0</v>
      </c>
      <c r="AR937" s="361">
        <f t="shared" si="149"/>
        <v>0</v>
      </c>
    </row>
    <row r="938" spans="22:44" x14ac:dyDescent="0.25">
      <c r="V938" s="362"/>
      <c r="W938" s="128"/>
      <c r="X938" s="363"/>
      <c r="Y938" s="364"/>
      <c r="Z938" s="358"/>
      <c r="AA938" s="359" t="str">
        <f t="shared" si="140"/>
        <v/>
      </c>
      <c r="AB938" s="360" t="s">
        <v>506</v>
      </c>
      <c r="AC938" s="360">
        <f t="shared" si="141"/>
        <v>0</v>
      </c>
      <c r="AD938" s="360">
        <f t="shared" si="142"/>
        <v>0</v>
      </c>
      <c r="AE938" s="360">
        <f t="shared" si="143"/>
        <v>0</v>
      </c>
      <c r="AF938" s="361">
        <f t="shared" si="144"/>
        <v>0</v>
      </c>
      <c r="AG938" s="133"/>
      <c r="AH938" s="362"/>
      <c r="AI938" s="128"/>
      <c r="AJ938" s="363"/>
      <c r="AK938" s="364"/>
      <c r="AL938" s="358"/>
      <c r="AM938" s="359" t="str">
        <f t="shared" si="145"/>
        <v/>
      </c>
      <c r="AN938" s="360" t="s">
        <v>506</v>
      </c>
      <c r="AO938" s="360">
        <f t="shared" si="146"/>
        <v>0</v>
      </c>
      <c r="AP938" s="360">
        <f t="shared" si="147"/>
        <v>0</v>
      </c>
      <c r="AQ938" s="360">
        <f t="shared" si="148"/>
        <v>0</v>
      </c>
      <c r="AR938" s="361">
        <f t="shared" si="149"/>
        <v>0</v>
      </c>
    </row>
    <row r="939" spans="22:44" x14ac:dyDescent="0.25">
      <c r="V939" s="362"/>
      <c r="W939" s="128"/>
      <c r="X939" s="363"/>
      <c r="Y939" s="364"/>
      <c r="Z939" s="358"/>
      <c r="AA939" s="359" t="str">
        <f t="shared" si="140"/>
        <v/>
      </c>
      <c r="AB939" s="360" t="s">
        <v>506</v>
      </c>
      <c r="AC939" s="360">
        <f t="shared" si="141"/>
        <v>0</v>
      </c>
      <c r="AD939" s="360">
        <f t="shared" si="142"/>
        <v>0</v>
      </c>
      <c r="AE939" s="360">
        <f t="shared" si="143"/>
        <v>0</v>
      </c>
      <c r="AF939" s="361">
        <f t="shared" si="144"/>
        <v>0</v>
      </c>
      <c r="AG939" s="133"/>
      <c r="AH939" s="362"/>
      <c r="AI939" s="128"/>
      <c r="AJ939" s="363"/>
      <c r="AK939" s="364"/>
      <c r="AL939" s="358"/>
      <c r="AM939" s="359" t="str">
        <f t="shared" si="145"/>
        <v/>
      </c>
      <c r="AN939" s="360" t="s">
        <v>506</v>
      </c>
      <c r="AO939" s="360">
        <f t="shared" si="146"/>
        <v>0</v>
      </c>
      <c r="AP939" s="360">
        <f t="shared" si="147"/>
        <v>0</v>
      </c>
      <c r="AQ939" s="360">
        <f t="shared" si="148"/>
        <v>0</v>
      </c>
      <c r="AR939" s="361">
        <f t="shared" si="149"/>
        <v>0</v>
      </c>
    </row>
    <row r="940" spans="22:44" x14ac:dyDescent="0.25">
      <c r="V940" s="362"/>
      <c r="W940" s="128"/>
      <c r="X940" s="363"/>
      <c r="Y940" s="364"/>
      <c r="Z940" s="358"/>
      <c r="AA940" s="359" t="str">
        <f t="shared" si="140"/>
        <v/>
      </c>
      <c r="AB940" s="360" t="s">
        <v>506</v>
      </c>
      <c r="AC940" s="360">
        <f t="shared" si="141"/>
        <v>0</v>
      </c>
      <c r="AD940" s="360">
        <f t="shared" si="142"/>
        <v>0</v>
      </c>
      <c r="AE940" s="360">
        <f t="shared" si="143"/>
        <v>0</v>
      </c>
      <c r="AF940" s="361">
        <f t="shared" si="144"/>
        <v>0</v>
      </c>
      <c r="AG940" s="133"/>
      <c r="AH940" s="362"/>
      <c r="AI940" s="128"/>
      <c r="AJ940" s="363"/>
      <c r="AK940" s="364"/>
      <c r="AL940" s="358"/>
      <c r="AM940" s="359" t="str">
        <f t="shared" si="145"/>
        <v/>
      </c>
      <c r="AN940" s="360" t="s">
        <v>506</v>
      </c>
      <c r="AO940" s="360">
        <f t="shared" si="146"/>
        <v>0</v>
      </c>
      <c r="AP940" s="360">
        <f t="shared" si="147"/>
        <v>0</v>
      </c>
      <c r="AQ940" s="360">
        <f t="shared" si="148"/>
        <v>0</v>
      </c>
      <c r="AR940" s="361">
        <f t="shared" si="149"/>
        <v>0</v>
      </c>
    </row>
    <row r="941" spans="22:44" x14ac:dyDescent="0.25">
      <c r="V941" s="362"/>
      <c r="W941" s="128"/>
      <c r="X941" s="363"/>
      <c r="Y941" s="364"/>
      <c r="Z941" s="358"/>
      <c r="AA941" s="359" t="str">
        <f t="shared" si="140"/>
        <v/>
      </c>
      <c r="AB941" s="360" t="s">
        <v>506</v>
      </c>
      <c r="AC941" s="360">
        <f t="shared" si="141"/>
        <v>0</v>
      </c>
      <c r="AD941" s="360">
        <f t="shared" si="142"/>
        <v>0</v>
      </c>
      <c r="AE941" s="360">
        <f t="shared" si="143"/>
        <v>0</v>
      </c>
      <c r="AF941" s="361">
        <f t="shared" si="144"/>
        <v>0</v>
      </c>
      <c r="AG941" s="133"/>
      <c r="AH941" s="362"/>
      <c r="AI941" s="128"/>
      <c r="AJ941" s="363"/>
      <c r="AK941" s="364"/>
      <c r="AL941" s="358"/>
      <c r="AM941" s="359" t="str">
        <f t="shared" si="145"/>
        <v/>
      </c>
      <c r="AN941" s="360" t="s">
        <v>506</v>
      </c>
      <c r="AO941" s="360">
        <f t="shared" si="146"/>
        <v>0</v>
      </c>
      <c r="AP941" s="360">
        <f t="shared" si="147"/>
        <v>0</v>
      </c>
      <c r="AQ941" s="360">
        <f t="shared" si="148"/>
        <v>0</v>
      </c>
      <c r="AR941" s="361">
        <f t="shared" si="149"/>
        <v>0</v>
      </c>
    </row>
    <row r="942" spans="22:44" x14ac:dyDescent="0.25">
      <c r="V942" s="362"/>
      <c r="W942" s="128"/>
      <c r="X942" s="363"/>
      <c r="Y942" s="364"/>
      <c r="Z942" s="358"/>
      <c r="AA942" s="359" t="str">
        <f t="shared" si="140"/>
        <v/>
      </c>
      <c r="AB942" s="360" t="s">
        <v>506</v>
      </c>
      <c r="AC942" s="360">
        <f t="shared" si="141"/>
        <v>0</v>
      </c>
      <c r="AD942" s="360">
        <f t="shared" si="142"/>
        <v>0</v>
      </c>
      <c r="AE942" s="360">
        <f t="shared" si="143"/>
        <v>0</v>
      </c>
      <c r="AF942" s="361">
        <f t="shared" si="144"/>
        <v>0</v>
      </c>
      <c r="AG942" s="133"/>
      <c r="AH942" s="362"/>
      <c r="AI942" s="128"/>
      <c r="AJ942" s="363"/>
      <c r="AK942" s="364"/>
      <c r="AL942" s="358"/>
      <c r="AM942" s="359" t="str">
        <f t="shared" si="145"/>
        <v/>
      </c>
      <c r="AN942" s="360" t="s">
        <v>506</v>
      </c>
      <c r="AO942" s="360">
        <f t="shared" si="146"/>
        <v>0</v>
      </c>
      <c r="AP942" s="360">
        <f t="shared" si="147"/>
        <v>0</v>
      </c>
      <c r="AQ942" s="360">
        <f t="shared" si="148"/>
        <v>0</v>
      </c>
      <c r="AR942" s="361">
        <f t="shared" si="149"/>
        <v>0</v>
      </c>
    </row>
    <row r="943" spans="22:44" x14ac:dyDescent="0.25">
      <c r="V943" s="362"/>
      <c r="W943" s="128"/>
      <c r="X943" s="363"/>
      <c r="Y943" s="364"/>
      <c r="Z943" s="358"/>
      <c r="AA943" s="359" t="str">
        <f t="shared" si="140"/>
        <v/>
      </c>
      <c r="AB943" s="360" t="s">
        <v>506</v>
      </c>
      <c r="AC943" s="360">
        <f t="shared" si="141"/>
        <v>0</v>
      </c>
      <c r="AD943" s="360">
        <f t="shared" si="142"/>
        <v>0</v>
      </c>
      <c r="AE943" s="360">
        <f t="shared" si="143"/>
        <v>0</v>
      </c>
      <c r="AF943" s="361">
        <f t="shared" si="144"/>
        <v>0</v>
      </c>
      <c r="AG943" s="133"/>
      <c r="AH943" s="362"/>
      <c r="AI943" s="128"/>
      <c r="AJ943" s="363"/>
      <c r="AK943" s="364"/>
      <c r="AL943" s="358"/>
      <c r="AM943" s="359" t="str">
        <f t="shared" si="145"/>
        <v/>
      </c>
      <c r="AN943" s="360" t="s">
        <v>506</v>
      </c>
      <c r="AO943" s="360">
        <f t="shared" si="146"/>
        <v>0</v>
      </c>
      <c r="AP943" s="360">
        <f t="shared" si="147"/>
        <v>0</v>
      </c>
      <c r="AQ943" s="360">
        <f t="shared" si="148"/>
        <v>0</v>
      </c>
      <c r="AR943" s="361">
        <f t="shared" si="149"/>
        <v>0</v>
      </c>
    </row>
    <row r="944" spans="22:44" x14ac:dyDescent="0.25">
      <c r="V944" s="362"/>
      <c r="W944" s="128"/>
      <c r="X944" s="363"/>
      <c r="Y944" s="364"/>
      <c r="Z944" s="358"/>
      <c r="AA944" s="359" t="str">
        <f t="shared" si="140"/>
        <v/>
      </c>
      <c r="AB944" s="360" t="s">
        <v>506</v>
      </c>
      <c r="AC944" s="360">
        <f t="shared" si="141"/>
        <v>0</v>
      </c>
      <c r="AD944" s="360">
        <f t="shared" si="142"/>
        <v>0</v>
      </c>
      <c r="AE944" s="360">
        <f t="shared" si="143"/>
        <v>0</v>
      </c>
      <c r="AF944" s="361">
        <f t="shared" si="144"/>
        <v>0</v>
      </c>
      <c r="AG944" s="133"/>
      <c r="AH944" s="362"/>
      <c r="AI944" s="128"/>
      <c r="AJ944" s="363"/>
      <c r="AK944" s="364"/>
      <c r="AL944" s="358"/>
      <c r="AM944" s="359" t="str">
        <f t="shared" si="145"/>
        <v/>
      </c>
      <c r="AN944" s="360" t="s">
        <v>506</v>
      </c>
      <c r="AO944" s="360">
        <f t="shared" si="146"/>
        <v>0</v>
      </c>
      <c r="AP944" s="360">
        <f t="shared" si="147"/>
        <v>0</v>
      </c>
      <c r="AQ944" s="360">
        <f t="shared" si="148"/>
        <v>0</v>
      </c>
      <c r="AR944" s="361">
        <f t="shared" si="149"/>
        <v>0</v>
      </c>
    </row>
    <row r="945" spans="22:44" x14ac:dyDescent="0.25">
      <c r="V945" s="362"/>
      <c r="W945" s="128"/>
      <c r="X945" s="363"/>
      <c r="Y945" s="364"/>
      <c r="Z945" s="358"/>
      <c r="AA945" s="359" t="str">
        <f t="shared" si="140"/>
        <v/>
      </c>
      <c r="AB945" s="360" t="s">
        <v>506</v>
      </c>
      <c r="AC945" s="360">
        <f t="shared" si="141"/>
        <v>0</v>
      </c>
      <c r="AD945" s="360">
        <f t="shared" si="142"/>
        <v>0</v>
      </c>
      <c r="AE945" s="360">
        <f t="shared" si="143"/>
        <v>0</v>
      </c>
      <c r="AF945" s="361">
        <f t="shared" si="144"/>
        <v>0</v>
      </c>
      <c r="AG945" s="133"/>
      <c r="AH945" s="362"/>
      <c r="AI945" s="128"/>
      <c r="AJ945" s="363"/>
      <c r="AK945" s="364"/>
      <c r="AL945" s="358"/>
      <c r="AM945" s="359" t="str">
        <f t="shared" si="145"/>
        <v/>
      </c>
      <c r="AN945" s="360" t="s">
        <v>506</v>
      </c>
      <c r="AO945" s="360">
        <f t="shared" si="146"/>
        <v>0</v>
      </c>
      <c r="AP945" s="360">
        <f t="shared" si="147"/>
        <v>0</v>
      </c>
      <c r="AQ945" s="360">
        <f t="shared" si="148"/>
        <v>0</v>
      </c>
      <c r="AR945" s="361">
        <f t="shared" si="149"/>
        <v>0</v>
      </c>
    </row>
    <row r="946" spans="22:44" x14ac:dyDescent="0.25">
      <c r="V946" s="362"/>
      <c r="W946" s="128"/>
      <c r="X946" s="363"/>
      <c r="Y946" s="364"/>
      <c r="Z946" s="358"/>
      <c r="AA946" s="359" t="str">
        <f t="shared" si="140"/>
        <v/>
      </c>
      <c r="AB946" s="360" t="s">
        <v>506</v>
      </c>
      <c r="AC946" s="360">
        <f t="shared" si="141"/>
        <v>0</v>
      </c>
      <c r="AD946" s="360">
        <f t="shared" si="142"/>
        <v>0</v>
      </c>
      <c r="AE946" s="360">
        <f t="shared" si="143"/>
        <v>0</v>
      </c>
      <c r="AF946" s="361">
        <f t="shared" si="144"/>
        <v>0</v>
      </c>
      <c r="AG946" s="133"/>
      <c r="AH946" s="362"/>
      <c r="AI946" s="128"/>
      <c r="AJ946" s="363"/>
      <c r="AK946" s="364"/>
      <c r="AL946" s="358"/>
      <c r="AM946" s="359" t="str">
        <f t="shared" si="145"/>
        <v/>
      </c>
      <c r="AN946" s="360" t="s">
        <v>506</v>
      </c>
      <c r="AO946" s="360">
        <f t="shared" si="146"/>
        <v>0</v>
      </c>
      <c r="AP946" s="360">
        <f t="shared" si="147"/>
        <v>0</v>
      </c>
      <c r="AQ946" s="360">
        <f t="shared" si="148"/>
        <v>0</v>
      </c>
      <c r="AR946" s="361">
        <f t="shared" si="149"/>
        <v>0</v>
      </c>
    </row>
    <row r="947" spans="22:44" x14ac:dyDescent="0.25">
      <c r="V947" s="362"/>
      <c r="W947" s="128"/>
      <c r="X947" s="363"/>
      <c r="Y947" s="364"/>
      <c r="Z947" s="358"/>
      <c r="AA947" s="359" t="str">
        <f t="shared" si="140"/>
        <v/>
      </c>
      <c r="AB947" s="360" t="s">
        <v>506</v>
      </c>
      <c r="AC947" s="360">
        <f t="shared" si="141"/>
        <v>0</v>
      </c>
      <c r="AD947" s="360">
        <f t="shared" si="142"/>
        <v>0</v>
      </c>
      <c r="AE947" s="360">
        <f t="shared" si="143"/>
        <v>0</v>
      </c>
      <c r="AF947" s="361">
        <f t="shared" si="144"/>
        <v>0</v>
      </c>
      <c r="AG947" s="133"/>
      <c r="AH947" s="362"/>
      <c r="AI947" s="128"/>
      <c r="AJ947" s="363"/>
      <c r="AK947" s="364"/>
      <c r="AL947" s="358"/>
      <c r="AM947" s="359" t="str">
        <f t="shared" si="145"/>
        <v/>
      </c>
      <c r="AN947" s="360" t="s">
        <v>506</v>
      </c>
      <c r="AO947" s="360">
        <f t="shared" si="146"/>
        <v>0</v>
      </c>
      <c r="AP947" s="360">
        <f t="shared" si="147"/>
        <v>0</v>
      </c>
      <c r="AQ947" s="360">
        <f t="shared" si="148"/>
        <v>0</v>
      </c>
      <c r="AR947" s="361">
        <f t="shared" si="149"/>
        <v>0</v>
      </c>
    </row>
    <row r="948" spans="22:44" x14ac:dyDescent="0.25">
      <c r="V948" s="362"/>
      <c r="W948" s="128"/>
      <c r="X948" s="363"/>
      <c r="Y948" s="364"/>
      <c r="Z948" s="358"/>
      <c r="AA948" s="359" t="str">
        <f t="shared" si="140"/>
        <v/>
      </c>
      <c r="AB948" s="360" t="s">
        <v>506</v>
      </c>
      <c r="AC948" s="360">
        <f t="shared" si="141"/>
        <v>0</v>
      </c>
      <c r="AD948" s="360">
        <f t="shared" si="142"/>
        <v>0</v>
      </c>
      <c r="AE948" s="360">
        <f t="shared" si="143"/>
        <v>0</v>
      </c>
      <c r="AF948" s="361">
        <f t="shared" si="144"/>
        <v>0</v>
      </c>
      <c r="AG948" s="133"/>
      <c r="AH948" s="362"/>
      <c r="AI948" s="128"/>
      <c r="AJ948" s="363"/>
      <c r="AK948" s="364"/>
      <c r="AL948" s="358"/>
      <c r="AM948" s="359" t="str">
        <f t="shared" si="145"/>
        <v/>
      </c>
      <c r="AN948" s="360" t="s">
        <v>506</v>
      </c>
      <c r="AO948" s="360">
        <f t="shared" si="146"/>
        <v>0</v>
      </c>
      <c r="AP948" s="360">
        <f t="shared" si="147"/>
        <v>0</v>
      </c>
      <c r="AQ948" s="360">
        <f t="shared" si="148"/>
        <v>0</v>
      </c>
      <c r="AR948" s="361">
        <f t="shared" si="149"/>
        <v>0</v>
      </c>
    </row>
    <row r="949" spans="22:44" x14ac:dyDescent="0.25">
      <c r="V949" s="362"/>
      <c r="W949" s="128"/>
      <c r="X949" s="363"/>
      <c r="Y949" s="364"/>
      <c r="Z949" s="358"/>
      <c r="AA949" s="359" t="str">
        <f t="shared" si="140"/>
        <v/>
      </c>
      <c r="AB949" s="360" t="s">
        <v>506</v>
      </c>
      <c r="AC949" s="360">
        <f t="shared" si="141"/>
        <v>0</v>
      </c>
      <c r="AD949" s="360">
        <f t="shared" si="142"/>
        <v>0</v>
      </c>
      <c r="AE949" s="360">
        <f t="shared" si="143"/>
        <v>0</v>
      </c>
      <c r="AF949" s="361">
        <f t="shared" si="144"/>
        <v>0</v>
      </c>
      <c r="AG949" s="133"/>
      <c r="AH949" s="362"/>
      <c r="AI949" s="128"/>
      <c r="AJ949" s="363"/>
      <c r="AK949" s="364"/>
      <c r="AL949" s="358"/>
      <c r="AM949" s="359" t="str">
        <f t="shared" si="145"/>
        <v/>
      </c>
      <c r="AN949" s="360" t="s">
        <v>506</v>
      </c>
      <c r="AO949" s="360">
        <f t="shared" si="146"/>
        <v>0</v>
      </c>
      <c r="AP949" s="360">
        <f t="shared" si="147"/>
        <v>0</v>
      </c>
      <c r="AQ949" s="360">
        <f t="shared" si="148"/>
        <v>0</v>
      </c>
      <c r="AR949" s="361">
        <f t="shared" si="149"/>
        <v>0</v>
      </c>
    </row>
    <row r="950" spans="22:44" x14ac:dyDescent="0.25">
      <c r="V950" s="362"/>
      <c r="W950" s="128"/>
      <c r="X950" s="363"/>
      <c r="Y950" s="364"/>
      <c r="Z950" s="358"/>
      <c r="AA950" s="359" t="str">
        <f t="shared" si="140"/>
        <v/>
      </c>
      <c r="AB950" s="360" t="s">
        <v>506</v>
      </c>
      <c r="AC950" s="360">
        <f t="shared" si="141"/>
        <v>0</v>
      </c>
      <c r="AD950" s="360">
        <f t="shared" si="142"/>
        <v>0</v>
      </c>
      <c r="AE950" s="360">
        <f t="shared" si="143"/>
        <v>0</v>
      </c>
      <c r="AF950" s="361">
        <f t="shared" si="144"/>
        <v>0</v>
      </c>
      <c r="AG950" s="133"/>
      <c r="AH950" s="362"/>
      <c r="AI950" s="128"/>
      <c r="AJ950" s="363"/>
      <c r="AK950" s="364"/>
      <c r="AL950" s="358"/>
      <c r="AM950" s="359" t="str">
        <f t="shared" si="145"/>
        <v/>
      </c>
      <c r="AN950" s="360" t="s">
        <v>506</v>
      </c>
      <c r="AO950" s="360">
        <f t="shared" si="146"/>
        <v>0</v>
      </c>
      <c r="AP950" s="360">
        <f t="shared" si="147"/>
        <v>0</v>
      </c>
      <c r="AQ950" s="360">
        <f t="shared" si="148"/>
        <v>0</v>
      </c>
      <c r="AR950" s="361">
        <f t="shared" si="149"/>
        <v>0</v>
      </c>
    </row>
    <row r="951" spans="22:44" x14ac:dyDescent="0.25">
      <c r="V951" s="362"/>
      <c r="W951" s="128"/>
      <c r="X951" s="363"/>
      <c r="Y951" s="364"/>
      <c r="Z951" s="358"/>
      <c r="AA951" s="359" t="str">
        <f t="shared" si="140"/>
        <v/>
      </c>
      <c r="AB951" s="360" t="s">
        <v>506</v>
      </c>
      <c r="AC951" s="360">
        <f t="shared" si="141"/>
        <v>0</v>
      </c>
      <c r="AD951" s="360">
        <f t="shared" si="142"/>
        <v>0</v>
      </c>
      <c r="AE951" s="360">
        <f t="shared" si="143"/>
        <v>0</v>
      </c>
      <c r="AF951" s="361">
        <f t="shared" si="144"/>
        <v>0</v>
      </c>
      <c r="AG951" s="133"/>
      <c r="AH951" s="362"/>
      <c r="AI951" s="128"/>
      <c r="AJ951" s="363"/>
      <c r="AK951" s="364"/>
      <c r="AL951" s="358"/>
      <c r="AM951" s="359" t="str">
        <f t="shared" si="145"/>
        <v/>
      </c>
      <c r="AN951" s="360" t="s">
        <v>506</v>
      </c>
      <c r="AO951" s="360">
        <f t="shared" si="146"/>
        <v>0</v>
      </c>
      <c r="AP951" s="360">
        <f t="shared" si="147"/>
        <v>0</v>
      </c>
      <c r="AQ951" s="360">
        <f t="shared" si="148"/>
        <v>0</v>
      </c>
      <c r="AR951" s="361">
        <f t="shared" si="149"/>
        <v>0</v>
      </c>
    </row>
    <row r="952" spans="22:44" x14ac:dyDescent="0.25">
      <c r="V952" s="362"/>
      <c r="W952" s="128"/>
      <c r="X952" s="363"/>
      <c r="Y952" s="364"/>
      <c r="Z952" s="358"/>
      <c r="AA952" s="359" t="str">
        <f t="shared" si="140"/>
        <v/>
      </c>
      <c r="AB952" s="360" t="s">
        <v>506</v>
      </c>
      <c r="AC952" s="360">
        <f t="shared" si="141"/>
        <v>0</v>
      </c>
      <c r="AD952" s="360">
        <f t="shared" si="142"/>
        <v>0</v>
      </c>
      <c r="AE952" s="360">
        <f t="shared" si="143"/>
        <v>0</v>
      </c>
      <c r="AF952" s="361">
        <f t="shared" si="144"/>
        <v>0</v>
      </c>
      <c r="AG952" s="133"/>
      <c r="AH952" s="362"/>
      <c r="AI952" s="128"/>
      <c r="AJ952" s="363"/>
      <c r="AK952" s="364"/>
      <c r="AL952" s="358"/>
      <c r="AM952" s="359" t="str">
        <f t="shared" si="145"/>
        <v/>
      </c>
      <c r="AN952" s="360" t="s">
        <v>506</v>
      </c>
      <c r="AO952" s="360">
        <f t="shared" si="146"/>
        <v>0</v>
      </c>
      <c r="AP952" s="360">
        <f t="shared" si="147"/>
        <v>0</v>
      </c>
      <c r="AQ952" s="360">
        <f t="shared" si="148"/>
        <v>0</v>
      </c>
      <c r="AR952" s="361">
        <f t="shared" si="149"/>
        <v>0</v>
      </c>
    </row>
    <row r="953" spans="22:44" x14ac:dyDescent="0.25">
      <c r="V953" s="362"/>
      <c r="W953" s="128"/>
      <c r="X953" s="363"/>
      <c r="Y953" s="364"/>
      <c r="Z953" s="358"/>
      <c r="AA953" s="359" t="str">
        <f t="shared" si="140"/>
        <v/>
      </c>
      <c r="AB953" s="360" t="s">
        <v>506</v>
      </c>
      <c r="AC953" s="360">
        <f t="shared" si="141"/>
        <v>0</v>
      </c>
      <c r="AD953" s="360">
        <f t="shared" si="142"/>
        <v>0</v>
      </c>
      <c r="AE953" s="360">
        <f t="shared" si="143"/>
        <v>0</v>
      </c>
      <c r="AF953" s="361">
        <f t="shared" si="144"/>
        <v>0</v>
      </c>
      <c r="AG953" s="133"/>
      <c r="AH953" s="362"/>
      <c r="AI953" s="128"/>
      <c r="AJ953" s="363"/>
      <c r="AK953" s="364"/>
      <c r="AL953" s="358"/>
      <c r="AM953" s="359" t="str">
        <f t="shared" si="145"/>
        <v/>
      </c>
      <c r="AN953" s="360" t="s">
        <v>506</v>
      </c>
      <c r="AO953" s="360">
        <f t="shared" si="146"/>
        <v>0</v>
      </c>
      <c r="AP953" s="360">
        <f t="shared" si="147"/>
        <v>0</v>
      </c>
      <c r="AQ953" s="360">
        <f t="shared" si="148"/>
        <v>0</v>
      </c>
      <c r="AR953" s="361">
        <f t="shared" si="149"/>
        <v>0</v>
      </c>
    </row>
    <row r="954" spans="22:44" x14ac:dyDescent="0.25">
      <c r="V954" s="362"/>
      <c r="W954" s="128"/>
      <c r="X954" s="363"/>
      <c r="Y954" s="364"/>
      <c r="Z954" s="358"/>
      <c r="AA954" s="359" t="str">
        <f t="shared" si="140"/>
        <v/>
      </c>
      <c r="AB954" s="360" t="s">
        <v>506</v>
      </c>
      <c r="AC954" s="360">
        <f t="shared" si="141"/>
        <v>0</v>
      </c>
      <c r="AD954" s="360">
        <f t="shared" si="142"/>
        <v>0</v>
      </c>
      <c r="AE954" s="360">
        <f t="shared" si="143"/>
        <v>0</v>
      </c>
      <c r="AF954" s="361">
        <f t="shared" si="144"/>
        <v>0</v>
      </c>
      <c r="AG954" s="133"/>
      <c r="AH954" s="362"/>
      <c r="AI954" s="128"/>
      <c r="AJ954" s="363"/>
      <c r="AK954" s="364"/>
      <c r="AL954" s="358"/>
      <c r="AM954" s="359" t="str">
        <f t="shared" si="145"/>
        <v/>
      </c>
      <c r="AN954" s="360" t="s">
        <v>506</v>
      </c>
      <c r="AO954" s="360">
        <f t="shared" si="146"/>
        <v>0</v>
      </c>
      <c r="AP954" s="360">
        <f t="shared" si="147"/>
        <v>0</v>
      </c>
      <c r="AQ954" s="360">
        <f t="shared" si="148"/>
        <v>0</v>
      </c>
      <c r="AR954" s="361">
        <f t="shared" si="149"/>
        <v>0</v>
      </c>
    </row>
    <row r="955" spans="22:44" x14ac:dyDescent="0.25">
      <c r="V955" s="362"/>
      <c r="W955" s="128"/>
      <c r="X955" s="363"/>
      <c r="Y955" s="364"/>
      <c r="Z955" s="358"/>
      <c r="AA955" s="359" t="str">
        <f t="shared" si="140"/>
        <v/>
      </c>
      <c r="AB955" s="360" t="s">
        <v>506</v>
      </c>
      <c r="AC955" s="360">
        <f t="shared" si="141"/>
        <v>0</v>
      </c>
      <c r="AD955" s="360">
        <f t="shared" si="142"/>
        <v>0</v>
      </c>
      <c r="AE955" s="360">
        <f t="shared" si="143"/>
        <v>0</v>
      </c>
      <c r="AF955" s="361">
        <f t="shared" si="144"/>
        <v>0</v>
      </c>
      <c r="AG955" s="133"/>
      <c r="AH955" s="362"/>
      <c r="AI955" s="128"/>
      <c r="AJ955" s="363"/>
      <c r="AK955" s="364"/>
      <c r="AL955" s="358"/>
      <c r="AM955" s="359" t="str">
        <f t="shared" si="145"/>
        <v/>
      </c>
      <c r="AN955" s="360" t="s">
        <v>506</v>
      </c>
      <c r="AO955" s="360">
        <f t="shared" si="146"/>
        <v>0</v>
      </c>
      <c r="AP955" s="360">
        <f t="shared" si="147"/>
        <v>0</v>
      </c>
      <c r="AQ955" s="360">
        <f t="shared" si="148"/>
        <v>0</v>
      </c>
      <c r="AR955" s="361">
        <f t="shared" si="149"/>
        <v>0</v>
      </c>
    </row>
    <row r="956" spans="22:44" x14ac:dyDescent="0.25">
      <c r="V956" s="362"/>
      <c r="W956" s="128"/>
      <c r="X956" s="363"/>
      <c r="Y956" s="364"/>
      <c r="Z956" s="358"/>
      <c r="AA956" s="359" t="str">
        <f t="shared" si="140"/>
        <v/>
      </c>
      <c r="AB956" s="360" t="s">
        <v>506</v>
      </c>
      <c r="AC956" s="360">
        <f t="shared" si="141"/>
        <v>0</v>
      </c>
      <c r="AD956" s="360">
        <f t="shared" si="142"/>
        <v>0</v>
      </c>
      <c r="AE956" s="360">
        <f t="shared" si="143"/>
        <v>0</v>
      </c>
      <c r="AF956" s="361">
        <f t="shared" si="144"/>
        <v>0</v>
      </c>
      <c r="AG956" s="133"/>
      <c r="AH956" s="362"/>
      <c r="AI956" s="128"/>
      <c r="AJ956" s="363"/>
      <c r="AK956" s="364"/>
      <c r="AL956" s="358"/>
      <c r="AM956" s="359" t="str">
        <f t="shared" si="145"/>
        <v/>
      </c>
      <c r="AN956" s="360" t="s">
        <v>506</v>
      </c>
      <c r="AO956" s="360">
        <f t="shared" si="146"/>
        <v>0</v>
      </c>
      <c r="AP956" s="360">
        <f t="shared" si="147"/>
        <v>0</v>
      </c>
      <c r="AQ956" s="360">
        <f t="shared" si="148"/>
        <v>0</v>
      </c>
      <c r="AR956" s="361">
        <f t="shared" si="149"/>
        <v>0</v>
      </c>
    </row>
    <row r="957" spans="22:44" x14ac:dyDescent="0.25">
      <c r="V957" s="362"/>
      <c r="W957" s="128"/>
      <c r="X957" s="363"/>
      <c r="Y957" s="364"/>
      <c r="Z957" s="358"/>
      <c r="AA957" s="359" t="str">
        <f t="shared" si="140"/>
        <v/>
      </c>
      <c r="AB957" s="360" t="s">
        <v>506</v>
      </c>
      <c r="AC957" s="360">
        <f t="shared" si="141"/>
        <v>0</v>
      </c>
      <c r="AD957" s="360">
        <f t="shared" si="142"/>
        <v>0</v>
      </c>
      <c r="AE957" s="360">
        <f t="shared" si="143"/>
        <v>0</v>
      </c>
      <c r="AF957" s="361">
        <f t="shared" si="144"/>
        <v>0</v>
      </c>
      <c r="AG957" s="133"/>
      <c r="AH957" s="362"/>
      <c r="AI957" s="128"/>
      <c r="AJ957" s="363"/>
      <c r="AK957" s="364"/>
      <c r="AL957" s="358"/>
      <c r="AM957" s="359" t="str">
        <f t="shared" si="145"/>
        <v/>
      </c>
      <c r="AN957" s="360" t="s">
        <v>506</v>
      </c>
      <c r="AO957" s="360">
        <f t="shared" si="146"/>
        <v>0</v>
      </c>
      <c r="AP957" s="360">
        <f t="shared" si="147"/>
        <v>0</v>
      </c>
      <c r="AQ957" s="360">
        <f t="shared" si="148"/>
        <v>0</v>
      </c>
      <c r="AR957" s="361">
        <f t="shared" si="149"/>
        <v>0</v>
      </c>
    </row>
    <row r="958" spans="22:44" x14ac:dyDescent="0.25">
      <c r="V958" s="362"/>
      <c r="W958" s="128"/>
      <c r="X958" s="363"/>
      <c r="Y958" s="364"/>
      <c r="Z958" s="358"/>
      <c r="AA958" s="359" t="str">
        <f t="shared" si="140"/>
        <v/>
      </c>
      <c r="AB958" s="360" t="s">
        <v>506</v>
      </c>
      <c r="AC958" s="360">
        <f t="shared" si="141"/>
        <v>0</v>
      </c>
      <c r="AD958" s="360">
        <f t="shared" si="142"/>
        <v>0</v>
      </c>
      <c r="AE958" s="360">
        <f t="shared" si="143"/>
        <v>0</v>
      </c>
      <c r="AF958" s="361">
        <f t="shared" si="144"/>
        <v>0</v>
      </c>
      <c r="AG958" s="133"/>
      <c r="AH958" s="362"/>
      <c r="AI958" s="128"/>
      <c r="AJ958" s="363"/>
      <c r="AK958" s="364"/>
      <c r="AL958" s="358"/>
      <c r="AM958" s="359" t="str">
        <f t="shared" si="145"/>
        <v/>
      </c>
      <c r="AN958" s="360" t="s">
        <v>506</v>
      </c>
      <c r="AO958" s="360">
        <f t="shared" si="146"/>
        <v>0</v>
      </c>
      <c r="AP958" s="360">
        <f t="shared" si="147"/>
        <v>0</v>
      </c>
      <c r="AQ958" s="360">
        <f t="shared" si="148"/>
        <v>0</v>
      </c>
      <c r="AR958" s="361">
        <f t="shared" si="149"/>
        <v>0</v>
      </c>
    </row>
    <row r="959" spans="22:44" x14ac:dyDescent="0.25">
      <c r="V959" s="362"/>
      <c r="W959" s="128"/>
      <c r="X959" s="363"/>
      <c r="Y959" s="364"/>
      <c r="Z959" s="358"/>
      <c r="AA959" s="359" t="str">
        <f t="shared" si="140"/>
        <v/>
      </c>
      <c r="AB959" s="360" t="s">
        <v>506</v>
      </c>
      <c r="AC959" s="360">
        <f t="shared" si="141"/>
        <v>0</v>
      </c>
      <c r="AD959" s="360">
        <f t="shared" si="142"/>
        <v>0</v>
      </c>
      <c r="AE959" s="360">
        <f t="shared" si="143"/>
        <v>0</v>
      </c>
      <c r="AF959" s="361">
        <f t="shared" si="144"/>
        <v>0</v>
      </c>
      <c r="AG959" s="133"/>
      <c r="AH959" s="362"/>
      <c r="AI959" s="128"/>
      <c r="AJ959" s="363"/>
      <c r="AK959" s="364"/>
      <c r="AL959" s="358"/>
      <c r="AM959" s="359" t="str">
        <f t="shared" si="145"/>
        <v/>
      </c>
      <c r="AN959" s="360" t="s">
        <v>506</v>
      </c>
      <c r="AO959" s="360">
        <f t="shared" si="146"/>
        <v>0</v>
      </c>
      <c r="AP959" s="360">
        <f t="shared" si="147"/>
        <v>0</v>
      </c>
      <c r="AQ959" s="360">
        <f t="shared" si="148"/>
        <v>0</v>
      </c>
      <c r="AR959" s="361">
        <f t="shared" si="149"/>
        <v>0</v>
      </c>
    </row>
    <row r="960" spans="22:44" x14ac:dyDescent="0.25">
      <c r="V960" s="362"/>
      <c r="W960" s="128"/>
      <c r="X960" s="363"/>
      <c r="Y960" s="364"/>
      <c r="Z960" s="358"/>
      <c r="AA960" s="359" t="str">
        <f t="shared" si="140"/>
        <v/>
      </c>
      <c r="AB960" s="360" t="s">
        <v>506</v>
      </c>
      <c r="AC960" s="360">
        <f t="shared" si="141"/>
        <v>0</v>
      </c>
      <c r="AD960" s="360">
        <f t="shared" si="142"/>
        <v>0</v>
      </c>
      <c r="AE960" s="360">
        <f t="shared" si="143"/>
        <v>0</v>
      </c>
      <c r="AF960" s="361">
        <f t="shared" si="144"/>
        <v>0</v>
      </c>
      <c r="AG960" s="133"/>
      <c r="AH960" s="362"/>
      <c r="AI960" s="128"/>
      <c r="AJ960" s="363"/>
      <c r="AK960" s="364"/>
      <c r="AL960" s="358"/>
      <c r="AM960" s="359" t="str">
        <f t="shared" si="145"/>
        <v/>
      </c>
      <c r="AN960" s="360" t="s">
        <v>506</v>
      </c>
      <c r="AO960" s="360">
        <f t="shared" si="146"/>
        <v>0</v>
      </c>
      <c r="AP960" s="360">
        <f t="shared" si="147"/>
        <v>0</v>
      </c>
      <c r="AQ960" s="360">
        <f t="shared" si="148"/>
        <v>0</v>
      </c>
      <c r="AR960" s="361">
        <f t="shared" si="149"/>
        <v>0</v>
      </c>
    </row>
    <row r="961" spans="22:44" x14ac:dyDescent="0.25">
      <c r="V961" s="362"/>
      <c r="W961" s="128"/>
      <c r="X961" s="363"/>
      <c r="Y961" s="364"/>
      <c r="Z961" s="358"/>
      <c r="AA961" s="359" t="str">
        <f t="shared" si="140"/>
        <v/>
      </c>
      <c r="AB961" s="360" t="s">
        <v>506</v>
      </c>
      <c r="AC961" s="360">
        <f t="shared" si="141"/>
        <v>0</v>
      </c>
      <c r="AD961" s="360">
        <f t="shared" si="142"/>
        <v>0</v>
      </c>
      <c r="AE961" s="360">
        <f t="shared" si="143"/>
        <v>0</v>
      </c>
      <c r="AF961" s="361">
        <f t="shared" si="144"/>
        <v>0</v>
      </c>
      <c r="AG961" s="133"/>
      <c r="AH961" s="362"/>
      <c r="AI961" s="128"/>
      <c r="AJ961" s="363"/>
      <c r="AK961" s="364"/>
      <c r="AL961" s="358"/>
      <c r="AM961" s="359" t="str">
        <f t="shared" si="145"/>
        <v/>
      </c>
      <c r="AN961" s="360" t="s">
        <v>506</v>
      </c>
      <c r="AO961" s="360">
        <f t="shared" si="146"/>
        <v>0</v>
      </c>
      <c r="AP961" s="360">
        <f t="shared" si="147"/>
        <v>0</v>
      </c>
      <c r="AQ961" s="360">
        <f t="shared" si="148"/>
        <v>0</v>
      </c>
      <c r="AR961" s="361">
        <f t="shared" si="149"/>
        <v>0</v>
      </c>
    </row>
    <row r="962" spans="22:44" x14ac:dyDescent="0.25">
      <c r="V962" s="362"/>
      <c r="W962" s="128"/>
      <c r="X962" s="363"/>
      <c r="Y962" s="364"/>
      <c r="Z962" s="358"/>
      <c r="AA962" s="359" t="str">
        <f t="shared" si="140"/>
        <v/>
      </c>
      <c r="AB962" s="360" t="s">
        <v>506</v>
      </c>
      <c r="AC962" s="360">
        <f t="shared" si="141"/>
        <v>0</v>
      </c>
      <c r="AD962" s="360">
        <f t="shared" si="142"/>
        <v>0</v>
      </c>
      <c r="AE962" s="360">
        <f t="shared" si="143"/>
        <v>0</v>
      </c>
      <c r="AF962" s="361">
        <f t="shared" si="144"/>
        <v>0</v>
      </c>
      <c r="AG962" s="133"/>
      <c r="AH962" s="362"/>
      <c r="AI962" s="128"/>
      <c r="AJ962" s="363"/>
      <c r="AK962" s="364"/>
      <c r="AL962" s="358"/>
      <c r="AM962" s="359" t="str">
        <f t="shared" si="145"/>
        <v/>
      </c>
      <c r="AN962" s="360" t="s">
        <v>506</v>
      </c>
      <c r="AO962" s="360">
        <f t="shared" si="146"/>
        <v>0</v>
      </c>
      <c r="AP962" s="360">
        <f t="shared" si="147"/>
        <v>0</v>
      </c>
      <c r="AQ962" s="360">
        <f t="shared" si="148"/>
        <v>0</v>
      </c>
      <c r="AR962" s="361">
        <f t="shared" si="149"/>
        <v>0</v>
      </c>
    </row>
    <row r="963" spans="22:44" x14ac:dyDescent="0.25">
      <c r="V963" s="362"/>
      <c r="W963" s="128"/>
      <c r="X963" s="363"/>
      <c r="Y963" s="364"/>
      <c r="Z963" s="358"/>
      <c r="AA963" s="359" t="str">
        <f t="shared" si="140"/>
        <v/>
      </c>
      <c r="AB963" s="360" t="s">
        <v>506</v>
      </c>
      <c r="AC963" s="360">
        <f t="shared" si="141"/>
        <v>0</v>
      </c>
      <c r="AD963" s="360">
        <f t="shared" si="142"/>
        <v>0</v>
      </c>
      <c r="AE963" s="360">
        <f t="shared" si="143"/>
        <v>0</v>
      </c>
      <c r="AF963" s="361">
        <f t="shared" si="144"/>
        <v>0</v>
      </c>
      <c r="AG963" s="133"/>
      <c r="AH963" s="362"/>
      <c r="AI963" s="128"/>
      <c r="AJ963" s="363"/>
      <c r="AK963" s="364"/>
      <c r="AL963" s="358"/>
      <c r="AM963" s="359" t="str">
        <f t="shared" si="145"/>
        <v/>
      </c>
      <c r="AN963" s="360" t="s">
        <v>506</v>
      </c>
      <c r="AO963" s="360">
        <f t="shared" si="146"/>
        <v>0</v>
      </c>
      <c r="AP963" s="360">
        <f t="shared" si="147"/>
        <v>0</v>
      </c>
      <c r="AQ963" s="360">
        <f t="shared" si="148"/>
        <v>0</v>
      </c>
      <c r="AR963" s="361">
        <f t="shared" si="149"/>
        <v>0</v>
      </c>
    </row>
    <row r="964" spans="22:44" x14ac:dyDescent="0.25">
      <c r="V964" s="362"/>
      <c r="W964" s="128"/>
      <c r="X964" s="363"/>
      <c r="Y964" s="364"/>
      <c r="Z964" s="358"/>
      <c r="AA964" s="359" t="str">
        <f t="shared" si="140"/>
        <v/>
      </c>
      <c r="AB964" s="360" t="s">
        <v>506</v>
      </c>
      <c r="AC964" s="360">
        <f t="shared" si="141"/>
        <v>0</v>
      </c>
      <c r="AD964" s="360">
        <f t="shared" si="142"/>
        <v>0</v>
      </c>
      <c r="AE964" s="360">
        <f t="shared" si="143"/>
        <v>0</v>
      </c>
      <c r="AF964" s="361">
        <f t="shared" si="144"/>
        <v>0</v>
      </c>
      <c r="AG964" s="133"/>
      <c r="AH964" s="362"/>
      <c r="AI964" s="128"/>
      <c r="AJ964" s="363"/>
      <c r="AK964" s="364"/>
      <c r="AL964" s="358"/>
      <c r="AM964" s="359" t="str">
        <f t="shared" si="145"/>
        <v/>
      </c>
      <c r="AN964" s="360" t="s">
        <v>506</v>
      </c>
      <c r="AO964" s="360">
        <f t="shared" si="146"/>
        <v>0</v>
      </c>
      <c r="AP964" s="360">
        <f t="shared" si="147"/>
        <v>0</v>
      </c>
      <c r="AQ964" s="360">
        <f t="shared" si="148"/>
        <v>0</v>
      </c>
      <c r="AR964" s="361">
        <f t="shared" si="149"/>
        <v>0</v>
      </c>
    </row>
    <row r="965" spans="22:44" x14ac:dyDescent="0.25">
      <c r="V965" s="362"/>
      <c r="W965" s="128"/>
      <c r="X965" s="363"/>
      <c r="Y965" s="364"/>
      <c r="Z965" s="358"/>
      <c r="AA965" s="359" t="str">
        <f t="shared" si="140"/>
        <v/>
      </c>
      <c r="AB965" s="360" t="s">
        <v>506</v>
      </c>
      <c r="AC965" s="360">
        <f t="shared" si="141"/>
        <v>0</v>
      </c>
      <c r="AD965" s="360">
        <f t="shared" si="142"/>
        <v>0</v>
      </c>
      <c r="AE965" s="360">
        <f t="shared" si="143"/>
        <v>0</v>
      </c>
      <c r="AF965" s="361">
        <f t="shared" si="144"/>
        <v>0</v>
      </c>
      <c r="AG965" s="133"/>
      <c r="AH965" s="362"/>
      <c r="AI965" s="128"/>
      <c r="AJ965" s="363"/>
      <c r="AK965" s="364"/>
      <c r="AL965" s="358"/>
      <c r="AM965" s="359" t="str">
        <f t="shared" si="145"/>
        <v/>
      </c>
      <c r="AN965" s="360" t="s">
        <v>506</v>
      </c>
      <c r="AO965" s="360">
        <f t="shared" si="146"/>
        <v>0</v>
      </c>
      <c r="AP965" s="360">
        <f t="shared" si="147"/>
        <v>0</v>
      </c>
      <c r="AQ965" s="360">
        <f t="shared" si="148"/>
        <v>0</v>
      </c>
      <c r="AR965" s="361">
        <f t="shared" si="149"/>
        <v>0</v>
      </c>
    </row>
    <row r="966" spans="22:44" x14ac:dyDescent="0.25">
      <c r="V966" s="362"/>
      <c r="W966" s="128"/>
      <c r="X966" s="363"/>
      <c r="Y966" s="364"/>
      <c r="Z966" s="358"/>
      <c r="AA966" s="359" t="str">
        <f t="shared" si="140"/>
        <v/>
      </c>
      <c r="AB966" s="360" t="s">
        <v>506</v>
      </c>
      <c r="AC966" s="360">
        <f t="shared" si="141"/>
        <v>0</v>
      </c>
      <c r="AD966" s="360">
        <f t="shared" si="142"/>
        <v>0</v>
      </c>
      <c r="AE966" s="360">
        <f t="shared" si="143"/>
        <v>0</v>
      </c>
      <c r="AF966" s="361">
        <f t="shared" si="144"/>
        <v>0</v>
      </c>
      <c r="AG966" s="133"/>
      <c r="AH966" s="362"/>
      <c r="AI966" s="128"/>
      <c r="AJ966" s="363"/>
      <c r="AK966" s="364"/>
      <c r="AL966" s="358"/>
      <c r="AM966" s="359" t="str">
        <f t="shared" si="145"/>
        <v/>
      </c>
      <c r="AN966" s="360" t="s">
        <v>506</v>
      </c>
      <c r="AO966" s="360">
        <f t="shared" si="146"/>
        <v>0</v>
      </c>
      <c r="AP966" s="360">
        <f t="shared" si="147"/>
        <v>0</v>
      </c>
      <c r="AQ966" s="360">
        <f t="shared" si="148"/>
        <v>0</v>
      </c>
      <c r="AR966" s="361">
        <f t="shared" si="149"/>
        <v>0</v>
      </c>
    </row>
    <row r="967" spans="22:44" x14ac:dyDescent="0.25">
      <c r="V967" s="362"/>
      <c r="W967" s="128"/>
      <c r="X967" s="363"/>
      <c r="Y967" s="364"/>
      <c r="Z967" s="358"/>
      <c r="AA967" s="359" t="str">
        <f t="shared" si="140"/>
        <v/>
      </c>
      <c r="AB967" s="360" t="s">
        <v>506</v>
      </c>
      <c r="AC967" s="360">
        <f t="shared" si="141"/>
        <v>0</v>
      </c>
      <c r="AD967" s="360">
        <f t="shared" si="142"/>
        <v>0</v>
      </c>
      <c r="AE967" s="360">
        <f t="shared" si="143"/>
        <v>0</v>
      </c>
      <c r="AF967" s="361">
        <f t="shared" si="144"/>
        <v>0</v>
      </c>
      <c r="AG967" s="133"/>
      <c r="AH967" s="362"/>
      <c r="AI967" s="128"/>
      <c r="AJ967" s="363"/>
      <c r="AK967" s="364"/>
      <c r="AL967" s="358"/>
      <c r="AM967" s="359" t="str">
        <f t="shared" si="145"/>
        <v/>
      </c>
      <c r="AN967" s="360" t="s">
        <v>506</v>
      </c>
      <c r="AO967" s="360">
        <f t="shared" si="146"/>
        <v>0</v>
      </c>
      <c r="AP967" s="360">
        <f t="shared" si="147"/>
        <v>0</v>
      </c>
      <c r="AQ967" s="360">
        <f t="shared" si="148"/>
        <v>0</v>
      </c>
      <c r="AR967" s="361">
        <f t="shared" si="149"/>
        <v>0</v>
      </c>
    </row>
    <row r="968" spans="22:44" x14ac:dyDescent="0.25">
      <c r="V968" s="362"/>
      <c r="W968" s="128"/>
      <c r="X968" s="363"/>
      <c r="Y968" s="364"/>
      <c r="Z968" s="358"/>
      <c r="AA968" s="359" t="str">
        <f t="shared" si="140"/>
        <v/>
      </c>
      <c r="AB968" s="360" t="s">
        <v>506</v>
      </c>
      <c r="AC968" s="360">
        <f t="shared" si="141"/>
        <v>0</v>
      </c>
      <c r="AD968" s="360">
        <f t="shared" si="142"/>
        <v>0</v>
      </c>
      <c r="AE968" s="360">
        <f t="shared" si="143"/>
        <v>0</v>
      </c>
      <c r="AF968" s="361">
        <f t="shared" si="144"/>
        <v>0</v>
      </c>
      <c r="AG968" s="133"/>
      <c r="AH968" s="362"/>
      <c r="AI968" s="128"/>
      <c r="AJ968" s="363"/>
      <c r="AK968" s="364"/>
      <c r="AL968" s="358"/>
      <c r="AM968" s="359" t="str">
        <f t="shared" si="145"/>
        <v/>
      </c>
      <c r="AN968" s="360" t="s">
        <v>506</v>
      </c>
      <c r="AO968" s="360">
        <f t="shared" si="146"/>
        <v>0</v>
      </c>
      <c r="AP968" s="360">
        <f t="shared" si="147"/>
        <v>0</v>
      </c>
      <c r="AQ968" s="360">
        <f t="shared" si="148"/>
        <v>0</v>
      </c>
      <c r="AR968" s="361">
        <f t="shared" si="149"/>
        <v>0</v>
      </c>
    </row>
    <row r="969" spans="22:44" x14ac:dyDescent="0.25">
      <c r="V969" s="362"/>
      <c r="W969" s="128"/>
      <c r="X969" s="363"/>
      <c r="Y969" s="364"/>
      <c r="Z969" s="358"/>
      <c r="AA969" s="359" t="str">
        <f t="shared" ref="AA969:AA1008" si="150">IFERROR(INDEX($AU$8:$AU$23,MATCH(V969,$AT$8:$AT$23,0)),"")</f>
        <v/>
      </c>
      <c r="AB969" s="360" t="s">
        <v>506</v>
      </c>
      <c r="AC969" s="360">
        <f t="shared" ref="AC969:AC1008" si="151">IFERROR(IF(AB969&gt;=AA969,0,IF(AA969&gt;AB969,SLN(Y969,Z969,AA969),0)),"")</f>
        <v>0</v>
      </c>
      <c r="AD969" s="360">
        <f t="shared" ref="AD969:AD1008" si="152">AE969-AC969</f>
        <v>0</v>
      </c>
      <c r="AE969" s="360">
        <f t="shared" ref="AE969:AE1008" si="153">IFERROR(IF(OR(AA969=0,AA969=""),
     0,
     IF(AB969&gt;=AA969,
          +Y969,
          (+AC969*AB969))),
"")</f>
        <v>0</v>
      </c>
      <c r="AF969" s="361">
        <f t="shared" ref="AF969:AF1008" si="154">IFERROR(IF(AE969&gt;Y969,0,(+Y969-AE969))-Z969,"")</f>
        <v>0</v>
      </c>
      <c r="AG969" s="133"/>
      <c r="AH969" s="362"/>
      <c r="AI969" s="128"/>
      <c r="AJ969" s="363"/>
      <c r="AK969" s="364"/>
      <c r="AL969" s="358"/>
      <c r="AM969" s="359" t="str">
        <f t="shared" ref="AM969:AM1008" si="155">IFERROR(INDEX($AU$8:$AU$23,MATCH(AH969,$AT$8:$AT$23,0)),"")</f>
        <v/>
      </c>
      <c r="AN969" s="360" t="s">
        <v>506</v>
      </c>
      <c r="AO969" s="360">
        <f t="shared" ref="AO969:AO1008" si="156">IFERROR(IF(AN969&gt;=AM969,0,IF(AM969&gt;AN969,SLN(AK969,AL969,AM969),0)),"")</f>
        <v>0</v>
      </c>
      <c r="AP969" s="360">
        <f t="shared" ref="AP969:AP1008" si="157">AQ969-AO969</f>
        <v>0</v>
      </c>
      <c r="AQ969" s="360">
        <f t="shared" ref="AQ969:AQ1008" si="158">IFERROR(IF(OR(AM969=0,AM969=""),
     0,
     IF(AN969&gt;=AM969,
          +AK969,
          (+AO969*AN969))),
"")</f>
        <v>0</v>
      </c>
      <c r="AR969" s="361">
        <f t="shared" ref="AR969:AR1008" si="159">IFERROR(IF(AQ969&gt;AK969,0,(+AK969-AQ969))-AL969,"")</f>
        <v>0</v>
      </c>
    </row>
    <row r="970" spans="22:44" x14ac:dyDescent="0.25">
      <c r="V970" s="362"/>
      <c r="W970" s="128"/>
      <c r="X970" s="363"/>
      <c r="Y970" s="364"/>
      <c r="Z970" s="358"/>
      <c r="AA970" s="359" t="str">
        <f t="shared" si="150"/>
        <v/>
      </c>
      <c r="AB970" s="360" t="s">
        <v>506</v>
      </c>
      <c r="AC970" s="360">
        <f t="shared" si="151"/>
        <v>0</v>
      </c>
      <c r="AD970" s="360">
        <f t="shared" si="152"/>
        <v>0</v>
      </c>
      <c r="AE970" s="360">
        <f t="shared" si="153"/>
        <v>0</v>
      </c>
      <c r="AF970" s="361">
        <f t="shared" si="154"/>
        <v>0</v>
      </c>
      <c r="AG970" s="133"/>
      <c r="AH970" s="362"/>
      <c r="AI970" s="128"/>
      <c r="AJ970" s="363"/>
      <c r="AK970" s="364"/>
      <c r="AL970" s="358"/>
      <c r="AM970" s="359" t="str">
        <f t="shared" si="155"/>
        <v/>
      </c>
      <c r="AN970" s="360" t="s">
        <v>506</v>
      </c>
      <c r="AO970" s="360">
        <f t="shared" si="156"/>
        <v>0</v>
      </c>
      <c r="AP970" s="360">
        <f t="shared" si="157"/>
        <v>0</v>
      </c>
      <c r="AQ970" s="360">
        <f t="shared" si="158"/>
        <v>0</v>
      </c>
      <c r="AR970" s="361">
        <f t="shared" si="159"/>
        <v>0</v>
      </c>
    </row>
    <row r="971" spans="22:44" x14ac:dyDescent="0.25">
      <c r="V971" s="362"/>
      <c r="W971" s="128"/>
      <c r="X971" s="363"/>
      <c r="Y971" s="364"/>
      <c r="Z971" s="358"/>
      <c r="AA971" s="359" t="str">
        <f t="shared" si="150"/>
        <v/>
      </c>
      <c r="AB971" s="360" t="s">
        <v>506</v>
      </c>
      <c r="AC971" s="360">
        <f t="shared" si="151"/>
        <v>0</v>
      </c>
      <c r="AD971" s="360">
        <f t="shared" si="152"/>
        <v>0</v>
      </c>
      <c r="AE971" s="360">
        <f t="shared" si="153"/>
        <v>0</v>
      </c>
      <c r="AF971" s="361">
        <f t="shared" si="154"/>
        <v>0</v>
      </c>
      <c r="AG971" s="133"/>
      <c r="AH971" s="362"/>
      <c r="AI971" s="128"/>
      <c r="AJ971" s="363"/>
      <c r="AK971" s="364"/>
      <c r="AL971" s="358"/>
      <c r="AM971" s="359" t="str">
        <f t="shared" si="155"/>
        <v/>
      </c>
      <c r="AN971" s="360" t="s">
        <v>506</v>
      </c>
      <c r="AO971" s="360">
        <f t="shared" si="156"/>
        <v>0</v>
      </c>
      <c r="AP971" s="360">
        <f t="shared" si="157"/>
        <v>0</v>
      </c>
      <c r="AQ971" s="360">
        <f t="shared" si="158"/>
        <v>0</v>
      </c>
      <c r="AR971" s="361">
        <f t="shared" si="159"/>
        <v>0</v>
      </c>
    </row>
    <row r="972" spans="22:44" x14ac:dyDescent="0.25">
      <c r="V972" s="362"/>
      <c r="W972" s="128"/>
      <c r="X972" s="363"/>
      <c r="Y972" s="364"/>
      <c r="Z972" s="358"/>
      <c r="AA972" s="359" t="str">
        <f t="shared" si="150"/>
        <v/>
      </c>
      <c r="AB972" s="360" t="s">
        <v>506</v>
      </c>
      <c r="AC972" s="360">
        <f t="shared" si="151"/>
        <v>0</v>
      </c>
      <c r="AD972" s="360">
        <f t="shared" si="152"/>
        <v>0</v>
      </c>
      <c r="AE972" s="360">
        <f t="shared" si="153"/>
        <v>0</v>
      </c>
      <c r="AF972" s="361">
        <f t="shared" si="154"/>
        <v>0</v>
      </c>
      <c r="AG972" s="133"/>
      <c r="AH972" s="362"/>
      <c r="AI972" s="128"/>
      <c r="AJ972" s="363"/>
      <c r="AK972" s="364"/>
      <c r="AL972" s="358"/>
      <c r="AM972" s="359" t="str">
        <f t="shared" si="155"/>
        <v/>
      </c>
      <c r="AN972" s="360" t="s">
        <v>506</v>
      </c>
      <c r="AO972" s="360">
        <f t="shared" si="156"/>
        <v>0</v>
      </c>
      <c r="AP972" s="360">
        <f t="shared" si="157"/>
        <v>0</v>
      </c>
      <c r="AQ972" s="360">
        <f t="shared" si="158"/>
        <v>0</v>
      </c>
      <c r="AR972" s="361">
        <f t="shared" si="159"/>
        <v>0</v>
      </c>
    </row>
    <row r="973" spans="22:44" x14ac:dyDescent="0.25">
      <c r="V973" s="362"/>
      <c r="W973" s="128"/>
      <c r="X973" s="363"/>
      <c r="Y973" s="364"/>
      <c r="Z973" s="358"/>
      <c r="AA973" s="359" t="str">
        <f t="shared" si="150"/>
        <v/>
      </c>
      <c r="AB973" s="360" t="s">
        <v>506</v>
      </c>
      <c r="AC973" s="360">
        <f t="shared" si="151"/>
        <v>0</v>
      </c>
      <c r="AD973" s="360">
        <f t="shared" si="152"/>
        <v>0</v>
      </c>
      <c r="AE973" s="360">
        <f t="shared" si="153"/>
        <v>0</v>
      </c>
      <c r="AF973" s="361">
        <f t="shared" si="154"/>
        <v>0</v>
      </c>
      <c r="AG973" s="133"/>
      <c r="AH973" s="362"/>
      <c r="AI973" s="128"/>
      <c r="AJ973" s="363"/>
      <c r="AK973" s="364"/>
      <c r="AL973" s="358"/>
      <c r="AM973" s="359" t="str">
        <f t="shared" si="155"/>
        <v/>
      </c>
      <c r="AN973" s="360" t="s">
        <v>506</v>
      </c>
      <c r="AO973" s="360">
        <f t="shared" si="156"/>
        <v>0</v>
      </c>
      <c r="AP973" s="360">
        <f t="shared" si="157"/>
        <v>0</v>
      </c>
      <c r="AQ973" s="360">
        <f t="shared" si="158"/>
        <v>0</v>
      </c>
      <c r="AR973" s="361">
        <f t="shared" si="159"/>
        <v>0</v>
      </c>
    </row>
    <row r="974" spans="22:44" x14ac:dyDescent="0.25">
      <c r="V974" s="362"/>
      <c r="W974" s="128"/>
      <c r="X974" s="363"/>
      <c r="Y974" s="364"/>
      <c r="Z974" s="358"/>
      <c r="AA974" s="359" t="str">
        <f t="shared" si="150"/>
        <v/>
      </c>
      <c r="AB974" s="360" t="s">
        <v>506</v>
      </c>
      <c r="AC974" s="360">
        <f t="shared" si="151"/>
        <v>0</v>
      </c>
      <c r="AD974" s="360">
        <f t="shared" si="152"/>
        <v>0</v>
      </c>
      <c r="AE974" s="360">
        <f t="shared" si="153"/>
        <v>0</v>
      </c>
      <c r="AF974" s="361">
        <f t="shared" si="154"/>
        <v>0</v>
      </c>
      <c r="AG974" s="133"/>
      <c r="AH974" s="362"/>
      <c r="AI974" s="128"/>
      <c r="AJ974" s="363"/>
      <c r="AK974" s="364"/>
      <c r="AL974" s="358"/>
      <c r="AM974" s="359" t="str">
        <f t="shared" si="155"/>
        <v/>
      </c>
      <c r="AN974" s="360" t="s">
        <v>506</v>
      </c>
      <c r="AO974" s="360">
        <f t="shared" si="156"/>
        <v>0</v>
      </c>
      <c r="AP974" s="360">
        <f t="shared" si="157"/>
        <v>0</v>
      </c>
      <c r="AQ974" s="360">
        <f t="shared" si="158"/>
        <v>0</v>
      </c>
      <c r="AR974" s="361">
        <f t="shared" si="159"/>
        <v>0</v>
      </c>
    </row>
    <row r="975" spans="22:44" x14ac:dyDescent="0.25">
      <c r="V975" s="362"/>
      <c r="W975" s="128"/>
      <c r="X975" s="363"/>
      <c r="Y975" s="364"/>
      <c r="Z975" s="358"/>
      <c r="AA975" s="359" t="str">
        <f t="shared" si="150"/>
        <v/>
      </c>
      <c r="AB975" s="360" t="s">
        <v>506</v>
      </c>
      <c r="AC975" s="360">
        <f t="shared" si="151"/>
        <v>0</v>
      </c>
      <c r="AD975" s="360">
        <f t="shared" si="152"/>
        <v>0</v>
      </c>
      <c r="AE975" s="360">
        <f t="shared" si="153"/>
        <v>0</v>
      </c>
      <c r="AF975" s="361">
        <f t="shared" si="154"/>
        <v>0</v>
      </c>
      <c r="AG975" s="133"/>
      <c r="AH975" s="362"/>
      <c r="AI975" s="128"/>
      <c r="AJ975" s="363"/>
      <c r="AK975" s="364"/>
      <c r="AL975" s="358"/>
      <c r="AM975" s="359" t="str">
        <f t="shared" si="155"/>
        <v/>
      </c>
      <c r="AN975" s="360" t="s">
        <v>506</v>
      </c>
      <c r="AO975" s="360">
        <f t="shared" si="156"/>
        <v>0</v>
      </c>
      <c r="AP975" s="360">
        <f t="shared" si="157"/>
        <v>0</v>
      </c>
      <c r="AQ975" s="360">
        <f t="shared" si="158"/>
        <v>0</v>
      </c>
      <c r="AR975" s="361">
        <f t="shared" si="159"/>
        <v>0</v>
      </c>
    </row>
    <row r="976" spans="22:44" x14ac:dyDescent="0.25">
      <c r="V976" s="362"/>
      <c r="W976" s="128"/>
      <c r="X976" s="363"/>
      <c r="Y976" s="364"/>
      <c r="Z976" s="358"/>
      <c r="AA976" s="359" t="str">
        <f t="shared" si="150"/>
        <v/>
      </c>
      <c r="AB976" s="360" t="s">
        <v>506</v>
      </c>
      <c r="AC976" s="360">
        <f t="shared" si="151"/>
        <v>0</v>
      </c>
      <c r="AD976" s="360">
        <f t="shared" si="152"/>
        <v>0</v>
      </c>
      <c r="AE976" s="360">
        <f t="shared" si="153"/>
        <v>0</v>
      </c>
      <c r="AF976" s="361">
        <f t="shared" si="154"/>
        <v>0</v>
      </c>
      <c r="AG976" s="133"/>
      <c r="AH976" s="362"/>
      <c r="AI976" s="128"/>
      <c r="AJ976" s="363"/>
      <c r="AK976" s="364"/>
      <c r="AL976" s="358"/>
      <c r="AM976" s="359" t="str">
        <f t="shared" si="155"/>
        <v/>
      </c>
      <c r="AN976" s="360" t="s">
        <v>506</v>
      </c>
      <c r="AO976" s="360">
        <f t="shared" si="156"/>
        <v>0</v>
      </c>
      <c r="AP976" s="360">
        <f t="shared" si="157"/>
        <v>0</v>
      </c>
      <c r="AQ976" s="360">
        <f t="shared" si="158"/>
        <v>0</v>
      </c>
      <c r="AR976" s="361">
        <f t="shared" si="159"/>
        <v>0</v>
      </c>
    </row>
    <row r="977" spans="22:44" x14ac:dyDescent="0.25">
      <c r="V977" s="362"/>
      <c r="W977" s="128"/>
      <c r="X977" s="363"/>
      <c r="Y977" s="364"/>
      <c r="Z977" s="358"/>
      <c r="AA977" s="359" t="str">
        <f t="shared" si="150"/>
        <v/>
      </c>
      <c r="AB977" s="360" t="s">
        <v>506</v>
      </c>
      <c r="AC977" s="360">
        <f t="shared" si="151"/>
        <v>0</v>
      </c>
      <c r="AD977" s="360">
        <f t="shared" si="152"/>
        <v>0</v>
      </c>
      <c r="AE977" s="360">
        <f t="shared" si="153"/>
        <v>0</v>
      </c>
      <c r="AF977" s="361">
        <f t="shared" si="154"/>
        <v>0</v>
      </c>
      <c r="AG977" s="133"/>
      <c r="AH977" s="362"/>
      <c r="AI977" s="128"/>
      <c r="AJ977" s="363"/>
      <c r="AK977" s="364"/>
      <c r="AL977" s="358"/>
      <c r="AM977" s="359" t="str">
        <f t="shared" si="155"/>
        <v/>
      </c>
      <c r="AN977" s="360" t="s">
        <v>506</v>
      </c>
      <c r="AO977" s="360">
        <f t="shared" si="156"/>
        <v>0</v>
      </c>
      <c r="AP977" s="360">
        <f t="shared" si="157"/>
        <v>0</v>
      </c>
      <c r="AQ977" s="360">
        <f t="shared" si="158"/>
        <v>0</v>
      </c>
      <c r="AR977" s="361">
        <f t="shared" si="159"/>
        <v>0</v>
      </c>
    </row>
    <row r="978" spans="22:44" x14ac:dyDescent="0.25">
      <c r="V978" s="362"/>
      <c r="W978" s="128"/>
      <c r="X978" s="363"/>
      <c r="Y978" s="364"/>
      <c r="Z978" s="358"/>
      <c r="AA978" s="359" t="str">
        <f t="shared" si="150"/>
        <v/>
      </c>
      <c r="AB978" s="360" t="s">
        <v>506</v>
      </c>
      <c r="AC978" s="360">
        <f t="shared" si="151"/>
        <v>0</v>
      </c>
      <c r="AD978" s="360">
        <f t="shared" si="152"/>
        <v>0</v>
      </c>
      <c r="AE978" s="360">
        <f t="shared" si="153"/>
        <v>0</v>
      </c>
      <c r="AF978" s="361">
        <f t="shared" si="154"/>
        <v>0</v>
      </c>
      <c r="AG978" s="133"/>
      <c r="AH978" s="362"/>
      <c r="AI978" s="128"/>
      <c r="AJ978" s="363"/>
      <c r="AK978" s="364"/>
      <c r="AL978" s="358"/>
      <c r="AM978" s="359" t="str">
        <f t="shared" si="155"/>
        <v/>
      </c>
      <c r="AN978" s="360" t="s">
        <v>506</v>
      </c>
      <c r="AO978" s="360">
        <f t="shared" si="156"/>
        <v>0</v>
      </c>
      <c r="AP978" s="360">
        <f t="shared" si="157"/>
        <v>0</v>
      </c>
      <c r="AQ978" s="360">
        <f t="shared" si="158"/>
        <v>0</v>
      </c>
      <c r="AR978" s="361">
        <f t="shared" si="159"/>
        <v>0</v>
      </c>
    </row>
    <row r="979" spans="22:44" x14ac:dyDescent="0.25">
      <c r="V979" s="362"/>
      <c r="W979" s="128"/>
      <c r="X979" s="363"/>
      <c r="Y979" s="364"/>
      <c r="Z979" s="358"/>
      <c r="AA979" s="359" t="str">
        <f t="shared" si="150"/>
        <v/>
      </c>
      <c r="AB979" s="360" t="s">
        <v>506</v>
      </c>
      <c r="AC979" s="360">
        <f t="shared" si="151"/>
        <v>0</v>
      </c>
      <c r="AD979" s="360">
        <f t="shared" si="152"/>
        <v>0</v>
      </c>
      <c r="AE979" s="360">
        <f t="shared" si="153"/>
        <v>0</v>
      </c>
      <c r="AF979" s="361">
        <f t="shared" si="154"/>
        <v>0</v>
      </c>
      <c r="AG979" s="133"/>
      <c r="AH979" s="362"/>
      <c r="AI979" s="128"/>
      <c r="AJ979" s="363"/>
      <c r="AK979" s="364"/>
      <c r="AL979" s="358"/>
      <c r="AM979" s="359" t="str">
        <f t="shared" si="155"/>
        <v/>
      </c>
      <c r="AN979" s="360" t="s">
        <v>506</v>
      </c>
      <c r="AO979" s="360">
        <f t="shared" si="156"/>
        <v>0</v>
      </c>
      <c r="AP979" s="360">
        <f t="shared" si="157"/>
        <v>0</v>
      </c>
      <c r="AQ979" s="360">
        <f t="shared" si="158"/>
        <v>0</v>
      </c>
      <c r="AR979" s="361">
        <f t="shared" si="159"/>
        <v>0</v>
      </c>
    </row>
    <row r="980" spans="22:44" x14ac:dyDescent="0.25">
      <c r="V980" s="362"/>
      <c r="W980" s="128"/>
      <c r="X980" s="363"/>
      <c r="Y980" s="364"/>
      <c r="Z980" s="358"/>
      <c r="AA980" s="359" t="str">
        <f t="shared" si="150"/>
        <v/>
      </c>
      <c r="AB980" s="360" t="s">
        <v>506</v>
      </c>
      <c r="AC980" s="360">
        <f t="shared" si="151"/>
        <v>0</v>
      </c>
      <c r="AD980" s="360">
        <f t="shared" si="152"/>
        <v>0</v>
      </c>
      <c r="AE980" s="360">
        <f t="shared" si="153"/>
        <v>0</v>
      </c>
      <c r="AF980" s="361">
        <f t="shared" si="154"/>
        <v>0</v>
      </c>
      <c r="AG980" s="133"/>
      <c r="AH980" s="362"/>
      <c r="AI980" s="128"/>
      <c r="AJ980" s="363"/>
      <c r="AK980" s="364"/>
      <c r="AL980" s="358"/>
      <c r="AM980" s="359" t="str">
        <f t="shared" si="155"/>
        <v/>
      </c>
      <c r="AN980" s="360" t="s">
        <v>506</v>
      </c>
      <c r="AO980" s="360">
        <f t="shared" si="156"/>
        <v>0</v>
      </c>
      <c r="AP980" s="360">
        <f t="shared" si="157"/>
        <v>0</v>
      </c>
      <c r="AQ980" s="360">
        <f t="shared" si="158"/>
        <v>0</v>
      </c>
      <c r="AR980" s="361">
        <f t="shared" si="159"/>
        <v>0</v>
      </c>
    </row>
    <row r="981" spans="22:44" x14ac:dyDescent="0.25">
      <c r="V981" s="362"/>
      <c r="W981" s="128"/>
      <c r="X981" s="363"/>
      <c r="Y981" s="364"/>
      <c r="Z981" s="358"/>
      <c r="AA981" s="359" t="str">
        <f t="shared" si="150"/>
        <v/>
      </c>
      <c r="AB981" s="360" t="s">
        <v>506</v>
      </c>
      <c r="AC981" s="360">
        <f t="shared" si="151"/>
        <v>0</v>
      </c>
      <c r="AD981" s="360">
        <f t="shared" si="152"/>
        <v>0</v>
      </c>
      <c r="AE981" s="360">
        <f t="shared" si="153"/>
        <v>0</v>
      </c>
      <c r="AF981" s="361">
        <f t="shared" si="154"/>
        <v>0</v>
      </c>
      <c r="AG981" s="133"/>
      <c r="AH981" s="362"/>
      <c r="AI981" s="128"/>
      <c r="AJ981" s="363"/>
      <c r="AK981" s="364"/>
      <c r="AL981" s="358"/>
      <c r="AM981" s="359" t="str">
        <f t="shared" si="155"/>
        <v/>
      </c>
      <c r="AN981" s="360" t="s">
        <v>506</v>
      </c>
      <c r="AO981" s="360">
        <f t="shared" si="156"/>
        <v>0</v>
      </c>
      <c r="AP981" s="360">
        <f t="shared" si="157"/>
        <v>0</v>
      </c>
      <c r="AQ981" s="360">
        <f t="shared" si="158"/>
        <v>0</v>
      </c>
      <c r="AR981" s="361">
        <f t="shared" si="159"/>
        <v>0</v>
      </c>
    </row>
    <row r="982" spans="22:44" x14ac:dyDescent="0.25">
      <c r="V982" s="362"/>
      <c r="W982" s="128"/>
      <c r="X982" s="363"/>
      <c r="Y982" s="364"/>
      <c r="Z982" s="358"/>
      <c r="AA982" s="359" t="str">
        <f t="shared" si="150"/>
        <v/>
      </c>
      <c r="AB982" s="360" t="s">
        <v>506</v>
      </c>
      <c r="AC982" s="360">
        <f t="shared" si="151"/>
        <v>0</v>
      </c>
      <c r="AD982" s="360">
        <f t="shared" si="152"/>
        <v>0</v>
      </c>
      <c r="AE982" s="360">
        <f t="shared" si="153"/>
        <v>0</v>
      </c>
      <c r="AF982" s="361">
        <f t="shared" si="154"/>
        <v>0</v>
      </c>
      <c r="AG982" s="133"/>
      <c r="AH982" s="362"/>
      <c r="AI982" s="128"/>
      <c r="AJ982" s="363"/>
      <c r="AK982" s="364"/>
      <c r="AL982" s="358"/>
      <c r="AM982" s="359" t="str">
        <f t="shared" si="155"/>
        <v/>
      </c>
      <c r="AN982" s="360" t="s">
        <v>506</v>
      </c>
      <c r="AO982" s="360">
        <f t="shared" si="156"/>
        <v>0</v>
      </c>
      <c r="AP982" s="360">
        <f t="shared" si="157"/>
        <v>0</v>
      </c>
      <c r="AQ982" s="360">
        <f t="shared" si="158"/>
        <v>0</v>
      </c>
      <c r="AR982" s="361">
        <f t="shared" si="159"/>
        <v>0</v>
      </c>
    </row>
    <row r="983" spans="22:44" x14ac:dyDescent="0.25">
      <c r="V983" s="362"/>
      <c r="W983" s="128"/>
      <c r="X983" s="363"/>
      <c r="Y983" s="364"/>
      <c r="Z983" s="358"/>
      <c r="AA983" s="359" t="str">
        <f t="shared" si="150"/>
        <v/>
      </c>
      <c r="AB983" s="360" t="s">
        <v>506</v>
      </c>
      <c r="AC983" s="360">
        <f t="shared" si="151"/>
        <v>0</v>
      </c>
      <c r="AD983" s="360">
        <f t="shared" si="152"/>
        <v>0</v>
      </c>
      <c r="AE983" s="360">
        <f t="shared" si="153"/>
        <v>0</v>
      </c>
      <c r="AF983" s="361">
        <f t="shared" si="154"/>
        <v>0</v>
      </c>
      <c r="AG983" s="133"/>
      <c r="AH983" s="362"/>
      <c r="AI983" s="128"/>
      <c r="AJ983" s="363"/>
      <c r="AK983" s="364"/>
      <c r="AL983" s="358"/>
      <c r="AM983" s="359" t="str">
        <f t="shared" si="155"/>
        <v/>
      </c>
      <c r="AN983" s="360" t="s">
        <v>506</v>
      </c>
      <c r="AO983" s="360">
        <f t="shared" si="156"/>
        <v>0</v>
      </c>
      <c r="AP983" s="360">
        <f t="shared" si="157"/>
        <v>0</v>
      </c>
      <c r="AQ983" s="360">
        <f t="shared" si="158"/>
        <v>0</v>
      </c>
      <c r="AR983" s="361">
        <f t="shared" si="159"/>
        <v>0</v>
      </c>
    </row>
    <row r="984" spans="22:44" x14ac:dyDescent="0.25">
      <c r="V984" s="362"/>
      <c r="W984" s="128"/>
      <c r="X984" s="363"/>
      <c r="Y984" s="364"/>
      <c r="Z984" s="358"/>
      <c r="AA984" s="359" t="str">
        <f t="shared" si="150"/>
        <v/>
      </c>
      <c r="AB984" s="360" t="s">
        <v>506</v>
      </c>
      <c r="AC984" s="360">
        <f t="shared" si="151"/>
        <v>0</v>
      </c>
      <c r="AD984" s="360">
        <f t="shared" si="152"/>
        <v>0</v>
      </c>
      <c r="AE984" s="360">
        <f t="shared" si="153"/>
        <v>0</v>
      </c>
      <c r="AF984" s="361">
        <f t="shared" si="154"/>
        <v>0</v>
      </c>
      <c r="AG984" s="133"/>
      <c r="AH984" s="362"/>
      <c r="AI984" s="128"/>
      <c r="AJ984" s="363"/>
      <c r="AK984" s="364"/>
      <c r="AL984" s="358"/>
      <c r="AM984" s="359" t="str">
        <f t="shared" si="155"/>
        <v/>
      </c>
      <c r="AN984" s="360" t="s">
        <v>506</v>
      </c>
      <c r="AO984" s="360">
        <f t="shared" si="156"/>
        <v>0</v>
      </c>
      <c r="AP984" s="360">
        <f t="shared" si="157"/>
        <v>0</v>
      </c>
      <c r="AQ984" s="360">
        <f t="shared" si="158"/>
        <v>0</v>
      </c>
      <c r="AR984" s="361">
        <f t="shared" si="159"/>
        <v>0</v>
      </c>
    </row>
    <row r="985" spans="22:44" x14ac:dyDescent="0.25">
      <c r="V985" s="362"/>
      <c r="W985" s="128"/>
      <c r="X985" s="363"/>
      <c r="Y985" s="364"/>
      <c r="Z985" s="358"/>
      <c r="AA985" s="359" t="str">
        <f t="shared" si="150"/>
        <v/>
      </c>
      <c r="AB985" s="360" t="s">
        <v>506</v>
      </c>
      <c r="AC985" s="360">
        <f t="shared" si="151"/>
        <v>0</v>
      </c>
      <c r="AD985" s="360">
        <f t="shared" si="152"/>
        <v>0</v>
      </c>
      <c r="AE985" s="360">
        <f t="shared" si="153"/>
        <v>0</v>
      </c>
      <c r="AF985" s="361">
        <f t="shared" si="154"/>
        <v>0</v>
      </c>
      <c r="AG985" s="133"/>
      <c r="AH985" s="362"/>
      <c r="AI985" s="128"/>
      <c r="AJ985" s="363"/>
      <c r="AK985" s="364"/>
      <c r="AL985" s="358"/>
      <c r="AM985" s="359" t="str">
        <f t="shared" si="155"/>
        <v/>
      </c>
      <c r="AN985" s="360" t="s">
        <v>506</v>
      </c>
      <c r="AO985" s="360">
        <f t="shared" si="156"/>
        <v>0</v>
      </c>
      <c r="AP985" s="360">
        <f t="shared" si="157"/>
        <v>0</v>
      </c>
      <c r="AQ985" s="360">
        <f t="shared" si="158"/>
        <v>0</v>
      </c>
      <c r="AR985" s="361">
        <f t="shared" si="159"/>
        <v>0</v>
      </c>
    </row>
    <row r="986" spans="22:44" x14ac:dyDescent="0.25">
      <c r="V986" s="362"/>
      <c r="W986" s="128"/>
      <c r="X986" s="363"/>
      <c r="Y986" s="364"/>
      <c r="Z986" s="358"/>
      <c r="AA986" s="359" t="str">
        <f t="shared" si="150"/>
        <v/>
      </c>
      <c r="AB986" s="360" t="s">
        <v>506</v>
      </c>
      <c r="AC986" s="360">
        <f t="shared" si="151"/>
        <v>0</v>
      </c>
      <c r="AD986" s="360">
        <f t="shared" si="152"/>
        <v>0</v>
      </c>
      <c r="AE986" s="360">
        <f t="shared" si="153"/>
        <v>0</v>
      </c>
      <c r="AF986" s="361">
        <f t="shared" si="154"/>
        <v>0</v>
      </c>
      <c r="AG986" s="133"/>
      <c r="AH986" s="362"/>
      <c r="AI986" s="128"/>
      <c r="AJ986" s="363"/>
      <c r="AK986" s="364"/>
      <c r="AL986" s="358"/>
      <c r="AM986" s="359" t="str">
        <f t="shared" si="155"/>
        <v/>
      </c>
      <c r="AN986" s="360" t="s">
        <v>506</v>
      </c>
      <c r="AO986" s="360">
        <f t="shared" si="156"/>
        <v>0</v>
      </c>
      <c r="AP986" s="360">
        <f t="shared" si="157"/>
        <v>0</v>
      </c>
      <c r="AQ986" s="360">
        <f t="shared" si="158"/>
        <v>0</v>
      </c>
      <c r="AR986" s="361">
        <f t="shared" si="159"/>
        <v>0</v>
      </c>
    </row>
    <row r="987" spans="22:44" x14ac:dyDescent="0.25">
      <c r="V987" s="362"/>
      <c r="W987" s="128"/>
      <c r="X987" s="363"/>
      <c r="Y987" s="364"/>
      <c r="Z987" s="358"/>
      <c r="AA987" s="359" t="str">
        <f t="shared" si="150"/>
        <v/>
      </c>
      <c r="AB987" s="360" t="s">
        <v>506</v>
      </c>
      <c r="AC987" s="360">
        <f t="shared" si="151"/>
        <v>0</v>
      </c>
      <c r="AD987" s="360">
        <f t="shared" si="152"/>
        <v>0</v>
      </c>
      <c r="AE987" s="360">
        <f t="shared" si="153"/>
        <v>0</v>
      </c>
      <c r="AF987" s="361">
        <f t="shared" si="154"/>
        <v>0</v>
      </c>
      <c r="AG987" s="133"/>
      <c r="AH987" s="362"/>
      <c r="AI987" s="128"/>
      <c r="AJ987" s="363"/>
      <c r="AK987" s="364"/>
      <c r="AL987" s="358"/>
      <c r="AM987" s="359" t="str">
        <f t="shared" si="155"/>
        <v/>
      </c>
      <c r="AN987" s="360" t="s">
        <v>506</v>
      </c>
      <c r="AO987" s="360">
        <f t="shared" si="156"/>
        <v>0</v>
      </c>
      <c r="AP987" s="360">
        <f t="shared" si="157"/>
        <v>0</v>
      </c>
      <c r="AQ987" s="360">
        <f t="shared" si="158"/>
        <v>0</v>
      </c>
      <c r="AR987" s="361">
        <f t="shared" si="159"/>
        <v>0</v>
      </c>
    </row>
    <row r="988" spans="22:44" x14ac:dyDescent="0.25">
      <c r="V988" s="362"/>
      <c r="W988" s="128"/>
      <c r="X988" s="363"/>
      <c r="Y988" s="364"/>
      <c r="Z988" s="358"/>
      <c r="AA988" s="359" t="str">
        <f t="shared" si="150"/>
        <v/>
      </c>
      <c r="AB988" s="360" t="s">
        <v>506</v>
      </c>
      <c r="AC988" s="360">
        <f t="shared" si="151"/>
        <v>0</v>
      </c>
      <c r="AD988" s="360">
        <f t="shared" si="152"/>
        <v>0</v>
      </c>
      <c r="AE988" s="360">
        <f t="shared" si="153"/>
        <v>0</v>
      </c>
      <c r="AF988" s="361">
        <f t="shared" si="154"/>
        <v>0</v>
      </c>
      <c r="AG988" s="133"/>
      <c r="AH988" s="362"/>
      <c r="AI988" s="128"/>
      <c r="AJ988" s="363"/>
      <c r="AK988" s="364"/>
      <c r="AL988" s="358"/>
      <c r="AM988" s="359" t="str">
        <f t="shared" si="155"/>
        <v/>
      </c>
      <c r="AN988" s="360" t="s">
        <v>506</v>
      </c>
      <c r="AO988" s="360">
        <f t="shared" si="156"/>
        <v>0</v>
      </c>
      <c r="AP988" s="360">
        <f t="shared" si="157"/>
        <v>0</v>
      </c>
      <c r="AQ988" s="360">
        <f t="shared" si="158"/>
        <v>0</v>
      </c>
      <c r="AR988" s="361">
        <f t="shared" si="159"/>
        <v>0</v>
      </c>
    </row>
    <row r="989" spans="22:44" x14ac:dyDescent="0.25">
      <c r="V989" s="362"/>
      <c r="W989" s="128"/>
      <c r="X989" s="363"/>
      <c r="Y989" s="364"/>
      <c r="Z989" s="358"/>
      <c r="AA989" s="359" t="str">
        <f t="shared" si="150"/>
        <v/>
      </c>
      <c r="AB989" s="360" t="s">
        <v>506</v>
      </c>
      <c r="AC989" s="360">
        <f t="shared" si="151"/>
        <v>0</v>
      </c>
      <c r="AD989" s="360">
        <f t="shared" si="152"/>
        <v>0</v>
      </c>
      <c r="AE989" s="360">
        <f t="shared" si="153"/>
        <v>0</v>
      </c>
      <c r="AF989" s="361">
        <f t="shared" si="154"/>
        <v>0</v>
      </c>
      <c r="AG989" s="133"/>
      <c r="AH989" s="362"/>
      <c r="AI989" s="128"/>
      <c r="AJ989" s="363"/>
      <c r="AK989" s="364"/>
      <c r="AL989" s="358"/>
      <c r="AM989" s="359" t="str">
        <f t="shared" si="155"/>
        <v/>
      </c>
      <c r="AN989" s="360" t="s">
        <v>506</v>
      </c>
      <c r="AO989" s="360">
        <f t="shared" si="156"/>
        <v>0</v>
      </c>
      <c r="AP989" s="360">
        <f t="shared" si="157"/>
        <v>0</v>
      </c>
      <c r="AQ989" s="360">
        <f t="shared" si="158"/>
        <v>0</v>
      </c>
      <c r="AR989" s="361">
        <f t="shared" si="159"/>
        <v>0</v>
      </c>
    </row>
    <row r="990" spans="22:44" x14ac:dyDescent="0.25">
      <c r="V990" s="362"/>
      <c r="W990" s="128"/>
      <c r="X990" s="363"/>
      <c r="Y990" s="364"/>
      <c r="Z990" s="358"/>
      <c r="AA990" s="359" t="str">
        <f t="shared" si="150"/>
        <v/>
      </c>
      <c r="AB990" s="360" t="s">
        <v>506</v>
      </c>
      <c r="AC990" s="360">
        <f t="shared" si="151"/>
        <v>0</v>
      </c>
      <c r="AD990" s="360">
        <f t="shared" si="152"/>
        <v>0</v>
      </c>
      <c r="AE990" s="360">
        <f t="shared" si="153"/>
        <v>0</v>
      </c>
      <c r="AF990" s="361">
        <f t="shared" si="154"/>
        <v>0</v>
      </c>
      <c r="AG990" s="133"/>
      <c r="AH990" s="362"/>
      <c r="AI990" s="128"/>
      <c r="AJ990" s="363"/>
      <c r="AK990" s="364"/>
      <c r="AL990" s="358"/>
      <c r="AM990" s="359" t="str">
        <f t="shared" si="155"/>
        <v/>
      </c>
      <c r="AN990" s="360" t="s">
        <v>506</v>
      </c>
      <c r="AO990" s="360">
        <f t="shared" si="156"/>
        <v>0</v>
      </c>
      <c r="AP990" s="360">
        <f t="shared" si="157"/>
        <v>0</v>
      </c>
      <c r="AQ990" s="360">
        <f t="shared" si="158"/>
        <v>0</v>
      </c>
      <c r="AR990" s="361">
        <f t="shared" si="159"/>
        <v>0</v>
      </c>
    </row>
    <row r="991" spans="22:44" x14ac:dyDescent="0.25">
      <c r="V991" s="362"/>
      <c r="W991" s="128"/>
      <c r="X991" s="363"/>
      <c r="Y991" s="364"/>
      <c r="Z991" s="358"/>
      <c r="AA991" s="359" t="str">
        <f t="shared" si="150"/>
        <v/>
      </c>
      <c r="AB991" s="360" t="s">
        <v>506</v>
      </c>
      <c r="AC991" s="360">
        <f t="shared" si="151"/>
        <v>0</v>
      </c>
      <c r="AD991" s="360">
        <f t="shared" si="152"/>
        <v>0</v>
      </c>
      <c r="AE991" s="360">
        <f t="shared" si="153"/>
        <v>0</v>
      </c>
      <c r="AF991" s="361">
        <f t="shared" si="154"/>
        <v>0</v>
      </c>
      <c r="AG991" s="133"/>
      <c r="AH991" s="362"/>
      <c r="AI991" s="128"/>
      <c r="AJ991" s="363"/>
      <c r="AK991" s="364"/>
      <c r="AL991" s="358"/>
      <c r="AM991" s="359" t="str">
        <f t="shared" si="155"/>
        <v/>
      </c>
      <c r="AN991" s="360" t="s">
        <v>506</v>
      </c>
      <c r="AO991" s="360">
        <f t="shared" si="156"/>
        <v>0</v>
      </c>
      <c r="AP991" s="360">
        <f t="shared" si="157"/>
        <v>0</v>
      </c>
      <c r="AQ991" s="360">
        <f t="shared" si="158"/>
        <v>0</v>
      </c>
      <c r="AR991" s="361">
        <f t="shared" si="159"/>
        <v>0</v>
      </c>
    </row>
    <row r="992" spans="22:44" x14ac:dyDescent="0.25">
      <c r="V992" s="362"/>
      <c r="W992" s="128"/>
      <c r="X992" s="363"/>
      <c r="Y992" s="364"/>
      <c r="Z992" s="358"/>
      <c r="AA992" s="359" t="str">
        <f t="shared" si="150"/>
        <v/>
      </c>
      <c r="AB992" s="360" t="s">
        <v>506</v>
      </c>
      <c r="AC992" s="360">
        <f t="shared" si="151"/>
        <v>0</v>
      </c>
      <c r="AD992" s="360">
        <f t="shared" si="152"/>
        <v>0</v>
      </c>
      <c r="AE992" s="360">
        <f t="shared" si="153"/>
        <v>0</v>
      </c>
      <c r="AF992" s="361">
        <f t="shared" si="154"/>
        <v>0</v>
      </c>
      <c r="AG992" s="133"/>
      <c r="AH992" s="362"/>
      <c r="AI992" s="128"/>
      <c r="AJ992" s="363"/>
      <c r="AK992" s="364"/>
      <c r="AL992" s="358"/>
      <c r="AM992" s="359" t="str">
        <f t="shared" si="155"/>
        <v/>
      </c>
      <c r="AN992" s="360" t="s">
        <v>506</v>
      </c>
      <c r="AO992" s="360">
        <f t="shared" si="156"/>
        <v>0</v>
      </c>
      <c r="AP992" s="360">
        <f t="shared" si="157"/>
        <v>0</v>
      </c>
      <c r="AQ992" s="360">
        <f t="shared" si="158"/>
        <v>0</v>
      </c>
      <c r="AR992" s="361">
        <f t="shared" si="159"/>
        <v>0</v>
      </c>
    </row>
    <row r="993" spans="22:44" x14ac:dyDescent="0.25">
      <c r="V993" s="362"/>
      <c r="W993" s="128"/>
      <c r="X993" s="363"/>
      <c r="Y993" s="364"/>
      <c r="Z993" s="358"/>
      <c r="AA993" s="359" t="str">
        <f t="shared" si="150"/>
        <v/>
      </c>
      <c r="AB993" s="360" t="s">
        <v>506</v>
      </c>
      <c r="AC993" s="360">
        <f t="shared" si="151"/>
        <v>0</v>
      </c>
      <c r="AD993" s="360">
        <f t="shared" si="152"/>
        <v>0</v>
      </c>
      <c r="AE993" s="360">
        <f t="shared" si="153"/>
        <v>0</v>
      </c>
      <c r="AF993" s="361">
        <f t="shared" si="154"/>
        <v>0</v>
      </c>
      <c r="AG993" s="133"/>
      <c r="AH993" s="362"/>
      <c r="AI993" s="128"/>
      <c r="AJ993" s="363"/>
      <c r="AK993" s="364"/>
      <c r="AL993" s="358"/>
      <c r="AM993" s="359" t="str">
        <f t="shared" si="155"/>
        <v/>
      </c>
      <c r="AN993" s="360" t="s">
        <v>506</v>
      </c>
      <c r="AO993" s="360">
        <f t="shared" si="156"/>
        <v>0</v>
      </c>
      <c r="AP993" s="360">
        <f t="shared" si="157"/>
        <v>0</v>
      </c>
      <c r="AQ993" s="360">
        <f t="shared" si="158"/>
        <v>0</v>
      </c>
      <c r="AR993" s="361">
        <f t="shared" si="159"/>
        <v>0</v>
      </c>
    </row>
    <row r="994" spans="22:44" x14ac:dyDescent="0.25">
      <c r="V994" s="362"/>
      <c r="W994" s="128"/>
      <c r="X994" s="363"/>
      <c r="Y994" s="364"/>
      <c r="Z994" s="358"/>
      <c r="AA994" s="359" t="str">
        <f t="shared" si="150"/>
        <v/>
      </c>
      <c r="AB994" s="360" t="s">
        <v>506</v>
      </c>
      <c r="AC994" s="360">
        <f t="shared" si="151"/>
        <v>0</v>
      </c>
      <c r="AD994" s="360">
        <f t="shared" si="152"/>
        <v>0</v>
      </c>
      <c r="AE994" s="360">
        <f t="shared" si="153"/>
        <v>0</v>
      </c>
      <c r="AF994" s="361">
        <f t="shared" si="154"/>
        <v>0</v>
      </c>
      <c r="AG994" s="133"/>
      <c r="AH994" s="362"/>
      <c r="AI994" s="128"/>
      <c r="AJ994" s="363"/>
      <c r="AK994" s="364"/>
      <c r="AL994" s="358"/>
      <c r="AM994" s="359" t="str">
        <f t="shared" si="155"/>
        <v/>
      </c>
      <c r="AN994" s="360" t="s">
        <v>506</v>
      </c>
      <c r="AO994" s="360">
        <f t="shared" si="156"/>
        <v>0</v>
      </c>
      <c r="AP994" s="360">
        <f t="shared" si="157"/>
        <v>0</v>
      </c>
      <c r="AQ994" s="360">
        <f t="shared" si="158"/>
        <v>0</v>
      </c>
      <c r="AR994" s="361">
        <f t="shared" si="159"/>
        <v>0</v>
      </c>
    </row>
    <row r="995" spans="22:44" x14ac:dyDescent="0.25">
      <c r="V995" s="362"/>
      <c r="W995" s="128"/>
      <c r="X995" s="363"/>
      <c r="Y995" s="364"/>
      <c r="Z995" s="358"/>
      <c r="AA995" s="359" t="str">
        <f t="shared" si="150"/>
        <v/>
      </c>
      <c r="AB995" s="360" t="s">
        <v>506</v>
      </c>
      <c r="AC995" s="360">
        <f t="shared" si="151"/>
        <v>0</v>
      </c>
      <c r="AD995" s="360">
        <f t="shared" si="152"/>
        <v>0</v>
      </c>
      <c r="AE995" s="360">
        <f t="shared" si="153"/>
        <v>0</v>
      </c>
      <c r="AF995" s="361">
        <f t="shared" si="154"/>
        <v>0</v>
      </c>
      <c r="AG995" s="133"/>
      <c r="AH995" s="362"/>
      <c r="AI995" s="128"/>
      <c r="AJ995" s="363"/>
      <c r="AK995" s="364"/>
      <c r="AL995" s="358"/>
      <c r="AM995" s="359" t="str">
        <f t="shared" si="155"/>
        <v/>
      </c>
      <c r="AN995" s="360" t="s">
        <v>506</v>
      </c>
      <c r="AO995" s="360">
        <f t="shared" si="156"/>
        <v>0</v>
      </c>
      <c r="AP995" s="360">
        <f t="shared" si="157"/>
        <v>0</v>
      </c>
      <c r="AQ995" s="360">
        <f t="shared" si="158"/>
        <v>0</v>
      </c>
      <c r="AR995" s="361">
        <f t="shared" si="159"/>
        <v>0</v>
      </c>
    </row>
    <row r="996" spans="22:44" x14ac:dyDescent="0.25">
      <c r="V996" s="362"/>
      <c r="W996" s="128"/>
      <c r="X996" s="363"/>
      <c r="Y996" s="364"/>
      <c r="Z996" s="358"/>
      <c r="AA996" s="359" t="str">
        <f t="shared" si="150"/>
        <v/>
      </c>
      <c r="AB996" s="360" t="s">
        <v>506</v>
      </c>
      <c r="AC996" s="360">
        <f t="shared" si="151"/>
        <v>0</v>
      </c>
      <c r="AD996" s="360">
        <f t="shared" si="152"/>
        <v>0</v>
      </c>
      <c r="AE996" s="360">
        <f t="shared" si="153"/>
        <v>0</v>
      </c>
      <c r="AF996" s="361">
        <f t="shared" si="154"/>
        <v>0</v>
      </c>
      <c r="AG996" s="133"/>
      <c r="AH996" s="362"/>
      <c r="AI996" s="128"/>
      <c r="AJ996" s="363"/>
      <c r="AK996" s="364"/>
      <c r="AL996" s="358"/>
      <c r="AM996" s="359" t="str">
        <f t="shared" si="155"/>
        <v/>
      </c>
      <c r="AN996" s="360" t="s">
        <v>506</v>
      </c>
      <c r="AO996" s="360">
        <f t="shared" si="156"/>
        <v>0</v>
      </c>
      <c r="AP996" s="360">
        <f t="shared" si="157"/>
        <v>0</v>
      </c>
      <c r="AQ996" s="360">
        <f t="shared" si="158"/>
        <v>0</v>
      </c>
      <c r="AR996" s="361">
        <f t="shared" si="159"/>
        <v>0</v>
      </c>
    </row>
    <row r="997" spans="22:44" x14ac:dyDescent="0.25">
      <c r="V997" s="362"/>
      <c r="W997" s="128"/>
      <c r="X997" s="363"/>
      <c r="Y997" s="364"/>
      <c r="Z997" s="358"/>
      <c r="AA997" s="359" t="str">
        <f t="shared" si="150"/>
        <v/>
      </c>
      <c r="AB997" s="360" t="s">
        <v>506</v>
      </c>
      <c r="AC997" s="360">
        <f t="shared" si="151"/>
        <v>0</v>
      </c>
      <c r="AD997" s="360">
        <f t="shared" si="152"/>
        <v>0</v>
      </c>
      <c r="AE997" s="360">
        <f t="shared" si="153"/>
        <v>0</v>
      </c>
      <c r="AF997" s="361">
        <f t="shared" si="154"/>
        <v>0</v>
      </c>
      <c r="AG997" s="133"/>
      <c r="AH997" s="362"/>
      <c r="AI997" s="128"/>
      <c r="AJ997" s="363"/>
      <c r="AK997" s="364"/>
      <c r="AL997" s="358"/>
      <c r="AM997" s="359" t="str">
        <f t="shared" si="155"/>
        <v/>
      </c>
      <c r="AN997" s="360" t="s">
        <v>506</v>
      </c>
      <c r="AO997" s="360">
        <f t="shared" si="156"/>
        <v>0</v>
      </c>
      <c r="AP997" s="360">
        <f t="shared" si="157"/>
        <v>0</v>
      </c>
      <c r="AQ997" s="360">
        <f t="shared" si="158"/>
        <v>0</v>
      </c>
      <c r="AR997" s="361">
        <f t="shared" si="159"/>
        <v>0</v>
      </c>
    </row>
    <row r="998" spans="22:44" x14ac:dyDescent="0.25">
      <c r="V998" s="362"/>
      <c r="W998" s="128"/>
      <c r="X998" s="363"/>
      <c r="Y998" s="364"/>
      <c r="Z998" s="358"/>
      <c r="AA998" s="359" t="str">
        <f t="shared" si="150"/>
        <v/>
      </c>
      <c r="AB998" s="360" t="s">
        <v>506</v>
      </c>
      <c r="AC998" s="360">
        <f t="shared" si="151"/>
        <v>0</v>
      </c>
      <c r="AD998" s="360">
        <f t="shared" si="152"/>
        <v>0</v>
      </c>
      <c r="AE998" s="360">
        <f t="shared" si="153"/>
        <v>0</v>
      </c>
      <c r="AF998" s="361">
        <f t="shared" si="154"/>
        <v>0</v>
      </c>
      <c r="AG998" s="133"/>
      <c r="AH998" s="362"/>
      <c r="AI998" s="128"/>
      <c r="AJ998" s="363"/>
      <c r="AK998" s="364"/>
      <c r="AL998" s="358"/>
      <c r="AM998" s="359" t="str">
        <f t="shared" si="155"/>
        <v/>
      </c>
      <c r="AN998" s="360" t="s">
        <v>506</v>
      </c>
      <c r="AO998" s="360">
        <f t="shared" si="156"/>
        <v>0</v>
      </c>
      <c r="AP998" s="360">
        <f t="shared" si="157"/>
        <v>0</v>
      </c>
      <c r="AQ998" s="360">
        <f t="shared" si="158"/>
        <v>0</v>
      </c>
      <c r="AR998" s="361">
        <f t="shared" si="159"/>
        <v>0</v>
      </c>
    </row>
    <row r="999" spans="22:44" x14ac:dyDescent="0.25">
      <c r="V999" s="362"/>
      <c r="W999" s="128"/>
      <c r="X999" s="363"/>
      <c r="Y999" s="364"/>
      <c r="Z999" s="358"/>
      <c r="AA999" s="359" t="str">
        <f t="shared" si="150"/>
        <v/>
      </c>
      <c r="AB999" s="360" t="s">
        <v>506</v>
      </c>
      <c r="AC999" s="360">
        <f t="shared" si="151"/>
        <v>0</v>
      </c>
      <c r="AD999" s="360">
        <f t="shared" si="152"/>
        <v>0</v>
      </c>
      <c r="AE999" s="360">
        <f t="shared" si="153"/>
        <v>0</v>
      </c>
      <c r="AF999" s="361">
        <f t="shared" si="154"/>
        <v>0</v>
      </c>
      <c r="AG999" s="133"/>
      <c r="AH999" s="362"/>
      <c r="AI999" s="128"/>
      <c r="AJ999" s="363"/>
      <c r="AK999" s="364"/>
      <c r="AL999" s="358"/>
      <c r="AM999" s="359" t="str">
        <f t="shared" si="155"/>
        <v/>
      </c>
      <c r="AN999" s="360" t="s">
        <v>506</v>
      </c>
      <c r="AO999" s="360">
        <f t="shared" si="156"/>
        <v>0</v>
      </c>
      <c r="AP999" s="360">
        <f t="shared" si="157"/>
        <v>0</v>
      </c>
      <c r="AQ999" s="360">
        <f t="shared" si="158"/>
        <v>0</v>
      </c>
      <c r="AR999" s="361">
        <f t="shared" si="159"/>
        <v>0</v>
      </c>
    </row>
    <row r="1000" spans="22:44" x14ac:dyDescent="0.25">
      <c r="V1000" s="362"/>
      <c r="W1000" s="128"/>
      <c r="X1000" s="363"/>
      <c r="Y1000" s="364"/>
      <c r="Z1000" s="358"/>
      <c r="AA1000" s="359" t="str">
        <f t="shared" si="150"/>
        <v/>
      </c>
      <c r="AB1000" s="360" t="s">
        <v>506</v>
      </c>
      <c r="AC1000" s="360">
        <f t="shared" si="151"/>
        <v>0</v>
      </c>
      <c r="AD1000" s="360">
        <f t="shared" si="152"/>
        <v>0</v>
      </c>
      <c r="AE1000" s="360">
        <f t="shared" si="153"/>
        <v>0</v>
      </c>
      <c r="AF1000" s="361">
        <f t="shared" si="154"/>
        <v>0</v>
      </c>
      <c r="AG1000" s="133"/>
      <c r="AH1000" s="362"/>
      <c r="AI1000" s="128"/>
      <c r="AJ1000" s="363"/>
      <c r="AK1000" s="364"/>
      <c r="AL1000" s="358"/>
      <c r="AM1000" s="359" t="str">
        <f t="shared" si="155"/>
        <v/>
      </c>
      <c r="AN1000" s="360" t="s">
        <v>506</v>
      </c>
      <c r="AO1000" s="360">
        <f t="shared" si="156"/>
        <v>0</v>
      </c>
      <c r="AP1000" s="360">
        <f t="shared" si="157"/>
        <v>0</v>
      </c>
      <c r="AQ1000" s="360">
        <f t="shared" si="158"/>
        <v>0</v>
      </c>
      <c r="AR1000" s="361">
        <f t="shared" si="159"/>
        <v>0</v>
      </c>
    </row>
    <row r="1001" spans="22:44" x14ac:dyDescent="0.25">
      <c r="V1001" s="362"/>
      <c r="W1001" s="128"/>
      <c r="X1001" s="363"/>
      <c r="Y1001" s="364"/>
      <c r="Z1001" s="358"/>
      <c r="AA1001" s="359" t="str">
        <f t="shared" si="150"/>
        <v/>
      </c>
      <c r="AB1001" s="360" t="s">
        <v>506</v>
      </c>
      <c r="AC1001" s="360">
        <f t="shared" si="151"/>
        <v>0</v>
      </c>
      <c r="AD1001" s="360">
        <f t="shared" si="152"/>
        <v>0</v>
      </c>
      <c r="AE1001" s="360">
        <f t="shared" si="153"/>
        <v>0</v>
      </c>
      <c r="AF1001" s="361">
        <f t="shared" si="154"/>
        <v>0</v>
      </c>
      <c r="AG1001" s="133"/>
      <c r="AH1001" s="362"/>
      <c r="AI1001" s="128"/>
      <c r="AJ1001" s="363"/>
      <c r="AK1001" s="364"/>
      <c r="AL1001" s="358"/>
      <c r="AM1001" s="359" t="str">
        <f t="shared" si="155"/>
        <v/>
      </c>
      <c r="AN1001" s="360" t="s">
        <v>506</v>
      </c>
      <c r="AO1001" s="360">
        <f t="shared" si="156"/>
        <v>0</v>
      </c>
      <c r="AP1001" s="360">
        <f t="shared" si="157"/>
        <v>0</v>
      </c>
      <c r="AQ1001" s="360">
        <f t="shared" si="158"/>
        <v>0</v>
      </c>
      <c r="AR1001" s="361">
        <f t="shared" si="159"/>
        <v>0</v>
      </c>
    </row>
    <row r="1002" spans="22:44" x14ac:dyDescent="0.25">
      <c r="V1002" s="362"/>
      <c r="W1002" s="128"/>
      <c r="X1002" s="363"/>
      <c r="Y1002" s="364"/>
      <c r="Z1002" s="358"/>
      <c r="AA1002" s="359" t="str">
        <f t="shared" si="150"/>
        <v/>
      </c>
      <c r="AB1002" s="360" t="s">
        <v>506</v>
      </c>
      <c r="AC1002" s="360">
        <f t="shared" si="151"/>
        <v>0</v>
      </c>
      <c r="AD1002" s="360">
        <f t="shared" si="152"/>
        <v>0</v>
      </c>
      <c r="AE1002" s="360">
        <f t="shared" si="153"/>
        <v>0</v>
      </c>
      <c r="AF1002" s="361">
        <f t="shared" si="154"/>
        <v>0</v>
      </c>
      <c r="AG1002" s="133"/>
      <c r="AH1002" s="362"/>
      <c r="AI1002" s="128"/>
      <c r="AJ1002" s="363"/>
      <c r="AK1002" s="364"/>
      <c r="AL1002" s="358"/>
      <c r="AM1002" s="359" t="str">
        <f t="shared" si="155"/>
        <v/>
      </c>
      <c r="AN1002" s="360" t="s">
        <v>506</v>
      </c>
      <c r="AO1002" s="360">
        <f t="shared" si="156"/>
        <v>0</v>
      </c>
      <c r="AP1002" s="360">
        <f t="shared" si="157"/>
        <v>0</v>
      </c>
      <c r="AQ1002" s="360">
        <f t="shared" si="158"/>
        <v>0</v>
      </c>
      <c r="AR1002" s="361">
        <f t="shared" si="159"/>
        <v>0</v>
      </c>
    </row>
    <row r="1003" spans="22:44" x14ac:dyDescent="0.25">
      <c r="V1003" s="362"/>
      <c r="W1003" s="128"/>
      <c r="X1003" s="363"/>
      <c r="Y1003" s="364"/>
      <c r="Z1003" s="358"/>
      <c r="AA1003" s="359" t="str">
        <f t="shared" si="150"/>
        <v/>
      </c>
      <c r="AB1003" s="360" t="s">
        <v>506</v>
      </c>
      <c r="AC1003" s="360">
        <f t="shared" si="151"/>
        <v>0</v>
      </c>
      <c r="AD1003" s="360">
        <f t="shared" si="152"/>
        <v>0</v>
      </c>
      <c r="AE1003" s="360">
        <f t="shared" si="153"/>
        <v>0</v>
      </c>
      <c r="AF1003" s="361">
        <f t="shared" si="154"/>
        <v>0</v>
      </c>
      <c r="AG1003" s="133"/>
      <c r="AH1003" s="362"/>
      <c r="AI1003" s="128"/>
      <c r="AJ1003" s="363"/>
      <c r="AK1003" s="364"/>
      <c r="AL1003" s="358"/>
      <c r="AM1003" s="359" t="str">
        <f t="shared" si="155"/>
        <v/>
      </c>
      <c r="AN1003" s="360" t="s">
        <v>506</v>
      </c>
      <c r="AO1003" s="360">
        <f t="shared" si="156"/>
        <v>0</v>
      </c>
      <c r="AP1003" s="360">
        <f t="shared" si="157"/>
        <v>0</v>
      </c>
      <c r="AQ1003" s="360">
        <f t="shared" si="158"/>
        <v>0</v>
      </c>
      <c r="AR1003" s="361">
        <f t="shared" si="159"/>
        <v>0</v>
      </c>
    </row>
    <row r="1004" spans="22:44" x14ac:dyDescent="0.25">
      <c r="V1004" s="362"/>
      <c r="W1004" s="128"/>
      <c r="X1004" s="363"/>
      <c r="Y1004" s="364"/>
      <c r="Z1004" s="358"/>
      <c r="AA1004" s="359" t="str">
        <f t="shared" si="150"/>
        <v/>
      </c>
      <c r="AB1004" s="360" t="s">
        <v>506</v>
      </c>
      <c r="AC1004" s="360">
        <f t="shared" si="151"/>
        <v>0</v>
      </c>
      <c r="AD1004" s="360">
        <f t="shared" si="152"/>
        <v>0</v>
      </c>
      <c r="AE1004" s="360">
        <f t="shared" si="153"/>
        <v>0</v>
      </c>
      <c r="AF1004" s="361">
        <f t="shared" si="154"/>
        <v>0</v>
      </c>
      <c r="AG1004" s="133"/>
      <c r="AH1004" s="362"/>
      <c r="AI1004" s="128"/>
      <c r="AJ1004" s="363"/>
      <c r="AK1004" s="364"/>
      <c r="AL1004" s="358"/>
      <c r="AM1004" s="359" t="str">
        <f t="shared" si="155"/>
        <v/>
      </c>
      <c r="AN1004" s="360" t="s">
        <v>506</v>
      </c>
      <c r="AO1004" s="360">
        <f t="shared" si="156"/>
        <v>0</v>
      </c>
      <c r="AP1004" s="360">
        <f t="shared" si="157"/>
        <v>0</v>
      </c>
      <c r="AQ1004" s="360">
        <f t="shared" si="158"/>
        <v>0</v>
      </c>
      <c r="AR1004" s="361">
        <f t="shared" si="159"/>
        <v>0</v>
      </c>
    </row>
    <row r="1005" spans="22:44" x14ac:dyDescent="0.25">
      <c r="V1005" s="362"/>
      <c r="W1005" s="128"/>
      <c r="X1005" s="363"/>
      <c r="Y1005" s="364"/>
      <c r="Z1005" s="358"/>
      <c r="AA1005" s="359" t="str">
        <f t="shared" si="150"/>
        <v/>
      </c>
      <c r="AB1005" s="360" t="s">
        <v>506</v>
      </c>
      <c r="AC1005" s="360">
        <f t="shared" si="151"/>
        <v>0</v>
      </c>
      <c r="AD1005" s="360">
        <f t="shared" si="152"/>
        <v>0</v>
      </c>
      <c r="AE1005" s="360">
        <f t="shared" si="153"/>
        <v>0</v>
      </c>
      <c r="AF1005" s="361">
        <f t="shared" si="154"/>
        <v>0</v>
      </c>
      <c r="AG1005" s="133"/>
      <c r="AH1005" s="362"/>
      <c r="AI1005" s="128"/>
      <c r="AJ1005" s="363"/>
      <c r="AK1005" s="364"/>
      <c r="AL1005" s="358"/>
      <c r="AM1005" s="359" t="str">
        <f t="shared" si="155"/>
        <v/>
      </c>
      <c r="AN1005" s="360" t="s">
        <v>506</v>
      </c>
      <c r="AO1005" s="360">
        <f t="shared" si="156"/>
        <v>0</v>
      </c>
      <c r="AP1005" s="360">
        <f t="shared" si="157"/>
        <v>0</v>
      </c>
      <c r="AQ1005" s="360">
        <f t="shared" si="158"/>
        <v>0</v>
      </c>
      <c r="AR1005" s="361">
        <f t="shared" si="159"/>
        <v>0</v>
      </c>
    </row>
    <row r="1006" spans="22:44" x14ac:dyDescent="0.25">
      <c r="V1006" s="362"/>
      <c r="W1006" s="128"/>
      <c r="X1006" s="363"/>
      <c r="Y1006" s="364"/>
      <c r="Z1006" s="358"/>
      <c r="AA1006" s="359" t="str">
        <f t="shared" si="150"/>
        <v/>
      </c>
      <c r="AB1006" s="360" t="s">
        <v>506</v>
      </c>
      <c r="AC1006" s="360">
        <f t="shared" si="151"/>
        <v>0</v>
      </c>
      <c r="AD1006" s="360">
        <f t="shared" si="152"/>
        <v>0</v>
      </c>
      <c r="AE1006" s="360">
        <f t="shared" si="153"/>
        <v>0</v>
      </c>
      <c r="AF1006" s="361">
        <f t="shared" si="154"/>
        <v>0</v>
      </c>
      <c r="AG1006" s="133"/>
      <c r="AH1006" s="362"/>
      <c r="AI1006" s="128"/>
      <c r="AJ1006" s="363"/>
      <c r="AK1006" s="364"/>
      <c r="AL1006" s="358"/>
      <c r="AM1006" s="359" t="str">
        <f t="shared" si="155"/>
        <v/>
      </c>
      <c r="AN1006" s="360" t="s">
        <v>506</v>
      </c>
      <c r="AO1006" s="360">
        <f t="shared" si="156"/>
        <v>0</v>
      </c>
      <c r="AP1006" s="360">
        <f t="shared" si="157"/>
        <v>0</v>
      </c>
      <c r="AQ1006" s="360">
        <f t="shared" si="158"/>
        <v>0</v>
      </c>
      <c r="AR1006" s="361">
        <f t="shared" si="159"/>
        <v>0</v>
      </c>
    </row>
    <row r="1007" spans="22:44" x14ac:dyDescent="0.25">
      <c r="V1007" s="362"/>
      <c r="W1007" s="128"/>
      <c r="X1007" s="363"/>
      <c r="Y1007" s="364"/>
      <c r="Z1007" s="358"/>
      <c r="AA1007" s="359" t="str">
        <f t="shared" si="150"/>
        <v/>
      </c>
      <c r="AB1007" s="360" t="s">
        <v>506</v>
      </c>
      <c r="AC1007" s="360">
        <f t="shared" si="151"/>
        <v>0</v>
      </c>
      <c r="AD1007" s="360">
        <f t="shared" si="152"/>
        <v>0</v>
      </c>
      <c r="AE1007" s="360">
        <f t="shared" si="153"/>
        <v>0</v>
      </c>
      <c r="AF1007" s="361">
        <f t="shared" si="154"/>
        <v>0</v>
      </c>
      <c r="AG1007" s="133"/>
      <c r="AH1007" s="362"/>
      <c r="AI1007" s="128"/>
      <c r="AJ1007" s="363"/>
      <c r="AK1007" s="364"/>
      <c r="AL1007" s="358"/>
      <c r="AM1007" s="359" t="str">
        <f t="shared" si="155"/>
        <v/>
      </c>
      <c r="AN1007" s="360" t="s">
        <v>506</v>
      </c>
      <c r="AO1007" s="360">
        <f t="shared" si="156"/>
        <v>0</v>
      </c>
      <c r="AP1007" s="360">
        <f t="shared" si="157"/>
        <v>0</v>
      </c>
      <c r="AQ1007" s="360">
        <f t="shared" si="158"/>
        <v>0</v>
      </c>
      <c r="AR1007" s="361">
        <f t="shared" si="159"/>
        <v>0</v>
      </c>
    </row>
    <row r="1008" spans="22:44" x14ac:dyDescent="0.25">
      <c r="V1008" s="362"/>
      <c r="W1008" s="365"/>
      <c r="X1008" s="366"/>
      <c r="Y1008" s="364"/>
      <c r="Z1008" s="358"/>
      <c r="AA1008" s="359" t="str">
        <f t="shared" si="150"/>
        <v/>
      </c>
      <c r="AB1008" s="360" t="s">
        <v>506</v>
      </c>
      <c r="AC1008" s="360">
        <f t="shared" si="151"/>
        <v>0</v>
      </c>
      <c r="AD1008" s="360">
        <f t="shared" si="152"/>
        <v>0</v>
      </c>
      <c r="AE1008" s="360">
        <f t="shared" si="153"/>
        <v>0</v>
      </c>
      <c r="AF1008" s="361">
        <f t="shared" si="154"/>
        <v>0</v>
      </c>
      <c r="AG1008" s="133"/>
      <c r="AH1008" s="362"/>
      <c r="AI1008" s="365"/>
      <c r="AJ1008" s="366"/>
      <c r="AK1008" s="364"/>
      <c r="AL1008" s="358"/>
      <c r="AM1008" s="359" t="str">
        <f t="shared" si="155"/>
        <v/>
      </c>
      <c r="AN1008" s="360" t="s">
        <v>506</v>
      </c>
      <c r="AO1008" s="360">
        <f t="shared" si="156"/>
        <v>0</v>
      </c>
      <c r="AP1008" s="360">
        <f t="shared" si="157"/>
        <v>0</v>
      </c>
      <c r="AQ1008" s="360">
        <f t="shared" si="158"/>
        <v>0</v>
      </c>
      <c r="AR1008" s="361">
        <f t="shared" si="159"/>
        <v>0</v>
      </c>
    </row>
  </sheetData>
  <sortState xmlns:xlrd2="http://schemas.microsoft.com/office/spreadsheetml/2017/richdata2" ref="V7:AA72">
    <sortCondition ref="X7:X72"/>
  </sortState>
  <dataConsolidate link="1"/>
  <mergeCells count="15">
    <mergeCell ref="BQ1:BR1"/>
    <mergeCell ref="BT1:BU1"/>
    <mergeCell ref="A15:B15"/>
    <mergeCell ref="A1:B1"/>
    <mergeCell ref="I1:N1"/>
    <mergeCell ref="P1:T1"/>
    <mergeCell ref="D1:G1"/>
    <mergeCell ref="V1:AF1"/>
    <mergeCell ref="AH1:AR1"/>
    <mergeCell ref="A25:B25"/>
    <mergeCell ref="A34:B34"/>
    <mergeCell ref="D44:E44"/>
    <mergeCell ref="D51:E51"/>
    <mergeCell ref="A44:B44"/>
    <mergeCell ref="D40:G40"/>
  </mergeCells>
  <dataValidations xWindow="370" yWindow="356" count="13">
    <dataValidation allowBlank="1" showInputMessage="1" showErrorMessage="1" errorTitle="Billing Cycle" error="Select the billing cycle for the company." promptTitle="Billing Cycle" prompt="This version of the General Rate Case Model is for MONTHLY Billing Cycles only." sqref="B9" xr:uid="{00000000-0002-0000-0100-000000000000}"/>
    <dataValidation type="list" allowBlank="1" showInputMessage="1" showErrorMessage="1" promptTitle="Usage Per" prompt="Gallons = 1,000_x000a_Cubic Feet = 100" sqref="B20 B39" xr:uid="{00000000-0002-0000-0100-000001000000}">
      <formula1>"100, 1000"</formula1>
    </dataValidation>
    <dataValidation type="list" allowBlank="1" showInputMessage="1" showErrorMessage="1" promptTitle="Loan Type" prompt="Select the type of loan." sqref="R8:R28" xr:uid="{00000000-0002-0000-0100-000002000000}">
      <formula1>"Loan - Bank, Loan - Owner, Loan - Other, Loan - DWSRF"</formula1>
    </dataValidation>
    <dataValidation allowBlank="1" showInputMessage="1" showErrorMessage="1" promptTitle="Description" prompt="Input a short description of where the loan originated." sqref="Q8:Q28" xr:uid="{00000000-0002-0000-0100-000003000000}"/>
    <dataValidation allowBlank="1" showInputMessage="1" showErrorMessage="1" promptTitle="Enter Block Maximum" prompt="Enter only the Maximum usage of block (e.g., If 0 to 500 cubic feet, enter 500)." sqref="B21:B22 B40:B41" xr:uid="{00000000-0002-0000-0100-000005000000}"/>
    <dataValidation allowBlank="1" showInputMessage="1" showErrorMessage="1" promptTitle="Enter Block Maximum" prompt="Enter only the Maximum usage of block (e.g., If 501 to 1500 cubic feet, enter 1500)." sqref="B23 B42" xr:uid="{00000000-0002-0000-0100-000006000000}"/>
    <dataValidation type="list" allowBlank="1" showInputMessage="1" showErrorMessage="1" promptTitle="Federal Income Tax" prompt="Select the company's Federal Income Tax (FIT) percentage, if unknown than select the &quot;Suggested FIT Rate&quot;." sqref="BQ6" xr:uid="{00000000-0002-0000-0100-00000B000000}">
      <formula1>"21%"</formula1>
    </dataValidation>
    <dataValidation allowBlank="1" showInputMessage="1" showErrorMessage="1" promptTitle="Input Suggested CF" prompt="PFIS Setting must be set to &quot;Company&quot;._x000a__x000a_Keep inputting the suggested CF until it no longer changes._x000a__x000a_When &quot;Input&quot; equals &quot;Suggested&quot;, then you are done._x000a__x000a_Note: If &quot;Suggested CF&quot; is a negitive number, then no rate increase is need at this time." sqref="BT6" xr:uid="{00000000-0002-0000-0100-00000C000000}"/>
    <dataValidation type="list" allowBlank="1" showInputMessage="1" showErrorMessage="1" sqref="AI41:AI43" xr:uid="{98768B20-AD30-4750-B837-6460B34BCF6C}">
      <formula1>$O$13:$O$30</formula1>
    </dataValidation>
    <dataValidation type="list" showInputMessage="1" showErrorMessage="1" sqref="V61:V1008" xr:uid="{CF34189C-8115-41D4-AEA5-82FA66CBE333}">
      <formula1>$AT$6:$AT$23</formula1>
    </dataValidation>
    <dataValidation type="list" showInputMessage="1" showErrorMessage="1" sqref="V8:V60" xr:uid="{82CFB6A1-7828-4406-A67D-6A8D00F0B979}">
      <formula1>$AT$8:$AT$23</formula1>
    </dataValidation>
    <dataValidation type="list" allowBlank="1" showInputMessage="1" showErrorMessage="1" sqref="AH8:AH1008" xr:uid="{5570277A-33BC-4D8F-96BD-2F1364611D05}">
      <formula1>$AT$8:$AT$23</formula1>
    </dataValidation>
    <dataValidation type="list" allowBlank="1" showErrorMessage="1" errorTitle="Billing Cycle" error="Select the billing cycle for the company." sqref="B10" xr:uid="{00000000-0002-0000-0100-00000E000000}"/>
  </dataValidations>
  <printOptions horizontalCentered="1"/>
  <pageMargins left="0.25" right="0.25" top="0.25" bottom="0.25" header="0" footer="0"/>
  <pageSetup scale="27" pageOrder="overThenDown" orientation="landscape" r:id="rId1"/>
  <headerFooter alignWithMargins="0">
    <oddFooter>&amp;C&amp;F&amp;R&amp;D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70" yWindow="356" count="1">
        <x14:dataValidation type="list" allowBlank="1" showInputMessage="1" showErrorMessage="1" promptTitle="Year" prompt="Select the year of when the loan originated." xr:uid="{00000000-0002-0000-0100-00000D000000}">
          <x14:formula1>
            <xm:f>'Capital Structure'!$BD$53:$EV$53</xm:f>
          </x14:formula1>
          <xm:sqref>P8:P28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7" tint="0.59999389629810485"/>
    <pageSetUpPr fitToPage="1"/>
  </sheetPr>
  <dimension ref="A1:S38"/>
  <sheetViews>
    <sheetView showGridLines="0" workbookViewId="0">
      <selection activeCell="O4" sqref="O4"/>
    </sheetView>
  </sheetViews>
  <sheetFormatPr defaultColWidth="8.88671875" defaultRowHeight="15.75" x14ac:dyDescent="0.25"/>
  <cols>
    <col min="1" max="1" width="26.33203125" style="3" bestFit="1" customWidth="1"/>
    <col min="2" max="2" width="12.77734375" style="3" bestFit="1" customWidth="1"/>
    <col min="3" max="3" width="11.109375" style="3" customWidth="1"/>
    <col min="4" max="4" width="8.21875" style="3" customWidth="1"/>
    <col min="5" max="5" width="6.33203125" style="3" bestFit="1" customWidth="1"/>
    <col min="6" max="6" width="9.77734375" style="3" customWidth="1"/>
    <col min="7" max="7" width="10" style="3" customWidth="1"/>
    <col min="8" max="8" width="9.77734375" style="105" customWidth="1"/>
    <col min="9" max="9" width="2.21875" style="3" customWidth="1"/>
    <col min="10" max="10" width="6.33203125" style="3" bestFit="1" customWidth="1"/>
    <col min="11" max="11" width="10.21875" style="3" bestFit="1" customWidth="1"/>
    <col min="12" max="12" width="9.6640625" style="3" bestFit="1" customWidth="1"/>
    <col min="13" max="13" width="9.77734375" style="105" customWidth="1"/>
    <col min="14" max="14" width="2.6640625" style="3" customWidth="1"/>
    <col min="15" max="15" width="20.77734375" style="3" bestFit="1" customWidth="1"/>
    <col min="16" max="19" width="8.77734375" customWidth="1"/>
    <col min="20" max="16384" width="8.88671875" style="3"/>
  </cols>
  <sheetData>
    <row r="1" spans="1:15" ht="30" x14ac:dyDescent="0.4">
      <c r="A1" s="635">
        <v>9</v>
      </c>
      <c r="B1" s="635"/>
      <c r="C1" s="635"/>
      <c r="E1" s="635">
        <v>10</v>
      </c>
      <c r="F1" s="635"/>
      <c r="G1" s="635"/>
      <c r="H1" s="635"/>
      <c r="I1" s="635"/>
      <c r="J1" s="635"/>
      <c r="K1" s="635"/>
      <c r="L1" s="635"/>
      <c r="M1" s="635"/>
    </row>
    <row r="2" spans="1:15" x14ac:dyDescent="0.25">
      <c r="A2" s="94" t="s">
        <v>202</v>
      </c>
      <c r="B2" s="94"/>
      <c r="C2" s="94"/>
      <c r="E2" s="95" t="s">
        <v>203</v>
      </c>
      <c r="F2" s="95"/>
      <c r="G2" s="95"/>
      <c r="H2" s="123"/>
      <c r="I2" s="95"/>
      <c r="J2" s="95"/>
      <c r="K2" s="95"/>
      <c r="L2" s="95"/>
      <c r="M2" s="123"/>
      <c r="O2" t="s">
        <v>324</v>
      </c>
    </row>
    <row r="3" spans="1:15" x14ac:dyDescent="0.25">
      <c r="A3" s="74" t="s">
        <v>133</v>
      </c>
      <c r="B3" s="11" t="s">
        <v>134</v>
      </c>
      <c r="C3" s="11" t="s">
        <v>88</v>
      </c>
      <c r="E3" s="638" t="s">
        <v>225</v>
      </c>
      <c r="F3" s="639"/>
      <c r="G3" s="639"/>
      <c r="H3" s="640"/>
      <c r="J3" s="638" t="s">
        <v>162</v>
      </c>
      <c r="K3" s="639"/>
      <c r="L3" s="639"/>
      <c r="M3" s="640"/>
      <c r="O3" s="209"/>
    </row>
    <row r="4" spans="1:15" x14ac:dyDescent="0.25">
      <c r="A4" s="70" t="s">
        <v>185</v>
      </c>
      <c r="B4" s="199">
        <f ca="1">PFIS!T25</f>
        <v>3043779.84</v>
      </c>
      <c r="C4" s="200">
        <f ca="1">PFIS!N9</f>
        <v>0.34262309585636669</v>
      </c>
      <c r="E4" s="126" t="s">
        <v>129</v>
      </c>
      <c r="F4" s="289"/>
      <c r="G4" s="127" t="s">
        <v>138</v>
      </c>
      <c r="H4" s="290"/>
      <c r="J4" s="126" t="s">
        <v>129</v>
      </c>
      <c r="K4" s="289"/>
      <c r="L4" s="127" t="s">
        <v>138</v>
      </c>
      <c r="M4" s="290"/>
      <c r="N4"/>
      <c r="O4" s="210"/>
    </row>
    <row r="5" spans="1:15" x14ac:dyDescent="0.25">
      <c r="A5" s="70" t="s">
        <v>186</v>
      </c>
      <c r="B5" s="199">
        <f ca="1">PFIS!K10</f>
        <v>424.08858935813498</v>
      </c>
      <c r="C5" s="200">
        <f ca="1">PFIS!N10</f>
        <v>0.34262309585636669</v>
      </c>
      <c r="E5" s="18" t="s">
        <v>139</v>
      </c>
      <c r="F5" s="291"/>
      <c r="G5" s="19" t="s">
        <v>140</v>
      </c>
      <c r="H5" s="292"/>
      <c r="J5" s="18" t="s">
        <v>139</v>
      </c>
      <c r="K5" s="291"/>
      <c r="L5" s="19" t="s">
        <v>140</v>
      </c>
      <c r="M5" s="292"/>
      <c r="O5" s="211"/>
    </row>
    <row r="6" spans="1:15" x14ac:dyDescent="0.25">
      <c r="A6" s="70" t="s">
        <v>187</v>
      </c>
      <c r="B6" s="199">
        <f ca="1">PFIS!K11</f>
        <v>363.17362914583157</v>
      </c>
      <c r="C6" s="200">
        <f ca="1">PFIS!N11</f>
        <v>0.34262309585636669</v>
      </c>
      <c r="E6" s="18"/>
      <c r="F6" s="85"/>
      <c r="G6" s="84"/>
      <c r="H6" s="86"/>
      <c r="J6" s="18"/>
      <c r="K6" s="85"/>
      <c r="L6" s="84"/>
      <c r="M6" s="86"/>
      <c r="O6" s="69"/>
    </row>
    <row r="7" spans="1:15" ht="18.75" x14ac:dyDescent="0.3">
      <c r="A7" s="201" t="s">
        <v>310</v>
      </c>
      <c r="B7" s="202">
        <f ca="1">SUM(B4:B6)</f>
        <v>3044567.1022185036</v>
      </c>
      <c r="C7" s="203">
        <f ca="1">SUM(PFIS!K9:K11)/SUM(PFIS!I9:I11)</f>
        <v>0.34262309585636663</v>
      </c>
      <c r="E7" s="18" t="s">
        <v>141</v>
      </c>
      <c r="F7" s="291"/>
      <c r="G7" s="19" t="s">
        <v>142</v>
      </c>
      <c r="H7" s="292"/>
      <c r="J7" s="18" t="s">
        <v>141</v>
      </c>
      <c r="K7" s="291"/>
      <c r="L7" s="19" t="s">
        <v>142</v>
      </c>
      <c r="M7" s="292"/>
      <c r="O7" s="69"/>
    </row>
    <row r="8" spans="1:15" ht="22.5" customHeight="1" x14ac:dyDescent="0.3">
      <c r="A8" s="204" t="s">
        <v>309</v>
      </c>
      <c r="B8" s="205">
        <f ca="1">PFIS!K15</f>
        <v>3043779.8399999994</v>
      </c>
      <c r="C8" s="206">
        <f ca="1">PFIS!N16</f>
        <v>0.33569869096792565</v>
      </c>
      <c r="E8" s="18"/>
      <c r="F8" s="85"/>
      <c r="G8" s="21"/>
      <c r="H8" s="86"/>
      <c r="J8" s="18"/>
      <c r="K8" s="85"/>
      <c r="L8" s="21"/>
      <c r="M8" s="86"/>
      <c r="O8" s="69"/>
    </row>
    <row r="9" spans="1:15" x14ac:dyDescent="0.25">
      <c r="A9" s="3" t="s">
        <v>68</v>
      </c>
      <c r="B9" s="17">
        <f>PFIS!L14-PFIS!C14</f>
        <v>0</v>
      </c>
      <c r="C9" s="212">
        <f>IF(PFIS!C14&lt;&gt;0,B9/PFIS!C14,"N/A")</f>
        <v>0</v>
      </c>
      <c r="E9" s="20" t="s">
        <v>143</v>
      </c>
      <c r="F9" s="293"/>
      <c r="G9" s="22" t="s">
        <v>144</v>
      </c>
      <c r="H9" s="208"/>
      <c r="J9" s="20" t="s">
        <v>143</v>
      </c>
      <c r="K9" s="293"/>
      <c r="L9" s="22" t="s">
        <v>144</v>
      </c>
      <c r="M9" s="208"/>
      <c r="O9" s="69"/>
    </row>
    <row r="10" spans="1:15" x14ac:dyDescent="0.25">
      <c r="E10" s="23"/>
      <c r="F10" s="23"/>
      <c r="G10" s="23"/>
      <c r="H10" s="124"/>
      <c r="M10" s="125"/>
      <c r="O10" s="69"/>
    </row>
    <row r="11" spans="1:15" x14ac:dyDescent="0.25">
      <c r="E11" s="638" t="s">
        <v>163</v>
      </c>
      <c r="F11" s="639"/>
      <c r="G11" s="639"/>
      <c r="H11" s="640"/>
      <c r="J11" s="638" t="s">
        <v>164</v>
      </c>
      <c r="K11" s="639"/>
      <c r="L11" s="639"/>
      <c r="M11" s="640"/>
      <c r="O11" s="69"/>
    </row>
    <row r="12" spans="1:15" x14ac:dyDescent="0.25">
      <c r="E12" s="126" t="s">
        <v>129</v>
      </c>
      <c r="F12" s="289"/>
      <c r="G12" s="127" t="s">
        <v>138</v>
      </c>
      <c r="H12" s="290"/>
      <c r="J12" s="126" t="s">
        <v>129</v>
      </c>
      <c r="K12" s="289"/>
      <c r="L12" s="127" t="s">
        <v>138</v>
      </c>
      <c r="M12" s="290"/>
      <c r="O12" s="69"/>
    </row>
    <row r="13" spans="1:15" ht="15.75" customHeight="1" x14ac:dyDescent="0.25">
      <c r="A13" s="207" t="s">
        <v>429</v>
      </c>
      <c r="B13" s="641">
        <v>43770</v>
      </c>
      <c r="C13" s="641"/>
      <c r="E13" s="18" t="s">
        <v>139</v>
      </c>
      <c r="F13" s="291"/>
      <c r="G13" s="19" t="s">
        <v>140</v>
      </c>
      <c r="H13" s="292"/>
      <c r="J13" s="18" t="s">
        <v>139</v>
      </c>
      <c r="K13" s="291"/>
      <c r="L13" s="19" t="s">
        <v>140</v>
      </c>
      <c r="M13" s="292"/>
      <c r="O13" s="69"/>
    </row>
    <row r="14" spans="1:15" x14ac:dyDescent="0.25">
      <c r="E14" s="18"/>
      <c r="F14" s="85"/>
      <c r="G14" s="84"/>
      <c r="H14" s="86"/>
      <c r="J14" s="18"/>
      <c r="K14" s="85"/>
      <c r="L14" s="84"/>
      <c r="M14" s="86"/>
      <c r="O14" s="69"/>
    </row>
    <row r="15" spans="1:15" x14ac:dyDescent="0.25">
      <c r="A15" s="642" t="s">
        <v>430</v>
      </c>
      <c r="B15" s="642"/>
      <c r="C15" s="642"/>
      <c r="E15" s="18" t="s">
        <v>141</v>
      </c>
      <c r="F15" s="291"/>
      <c r="G15" s="19" t="s">
        <v>142</v>
      </c>
      <c r="H15" s="292"/>
      <c r="J15" s="18" t="s">
        <v>141</v>
      </c>
      <c r="K15" s="291"/>
      <c r="L15" s="19" t="s">
        <v>142</v>
      </c>
      <c r="M15" s="292"/>
      <c r="O15" s="69"/>
    </row>
    <row r="16" spans="1:15" x14ac:dyDescent="0.25">
      <c r="A16" s="4" t="s">
        <v>431</v>
      </c>
      <c r="E16" s="18"/>
      <c r="F16" s="85"/>
      <c r="G16" s="21"/>
      <c r="H16" s="86"/>
      <c r="J16" s="18"/>
      <c r="K16" s="85"/>
      <c r="L16" s="21"/>
      <c r="M16" s="86"/>
      <c r="O16" s="69"/>
    </row>
    <row r="17" spans="1:15" x14ac:dyDescent="0.25">
      <c r="A17" s="643" t="s">
        <v>436</v>
      </c>
      <c r="E17" s="20" t="s">
        <v>143</v>
      </c>
      <c r="F17" s="293"/>
      <c r="G17" s="22" t="s">
        <v>144</v>
      </c>
      <c r="H17" s="208"/>
      <c r="J17" s="20" t="s">
        <v>143</v>
      </c>
      <c r="K17" s="293"/>
      <c r="L17" s="22" t="s">
        <v>144</v>
      </c>
      <c r="M17" s="208"/>
      <c r="O17" s="69"/>
    </row>
    <row r="18" spans="1:15" x14ac:dyDescent="0.25">
      <c r="A18" s="643"/>
      <c r="H18" s="125"/>
      <c r="M18" s="125"/>
      <c r="O18" s="69"/>
    </row>
    <row r="19" spans="1:15" x14ac:dyDescent="0.25">
      <c r="A19" s="643"/>
      <c r="E19" s="638" t="s">
        <v>165</v>
      </c>
      <c r="F19" s="639"/>
      <c r="G19" s="639"/>
      <c r="H19" s="640"/>
      <c r="J19" s="638" t="s">
        <v>166</v>
      </c>
      <c r="K19" s="639"/>
      <c r="L19" s="639"/>
      <c r="M19" s="640"/>
      <c r="O19" s="69"/>
    </row>
    <row r="20" spans="1:15" x14ac:dyDescent="0.25">
      <c r="A20" s="643"/>
      <c r="E20" s="126" t="s">
        <v>129</v>
      </c>
      <c r="F20" s="289"/>
      <c r="G20" s="127" t="s">
        <v>138</v>
      </c>
      <c r="H20" s="290"/>
      <c r="J20" s="126" t="s">
        <v>129</v>
      </c>
      <c r="K20" s="289"/>
      <c r="L20" s="127" t="s">
        <v>138</v>
      </c>
      <c r="M20" s="290"/>
      <c r="O20" s="69"/>
    </row>
    <row r="21" spans="1:15" x14ac:dyDescent="0.25">
      <c r="A21" s="643"/>
      <c r="E21" s="18" t="s">
        <v>139</v>
      </c>
      <c r="F21" s="291"/>
      <c r="G21" s="19" t="s">
        <v>140</v>
      </c>
      <c r="H21" s="292"/>
      <c r="J21" s="18" t="s">
        <v>139</v>
      </c>
      <c r="K21" s="291"/>
      <c r="L21" s="19" t="s">
        <v>140</v>
      </c>
      <c r="M21" s="292"/>
      <c r="O21" s="69"/>
    </row>
    <row r="22" spans="1:15" x14ac:dyDescent="0.25">
      <c r="E22" s="18"/>
      <c r="F22" s="85"/>
      <c r="G22" s="84"/>
      <c r="H22" s="86"/>
      <c r="J22" s="18"/>
      <c r="K22" s="85"/>
      <c r="L22" s="84"/>
      <c r="M22" s="86"/>
      <c r="O22" s="69"/>
    </row>
    <row r="23" spans="1:15" x14ac:dyDescent="0.25">
      <c r="E23" s="18" t="s">
        <v>141</v>
      </c>
      <c r="F23" s="291"/>
      <c r="G23" s="19" t="s">
        <v>142</v>
      </c>
      <c r="H23" s="292"/>
      <c r="J23" s="18" t="s">
        <v>141</v>
      </c>
      <c r="K23" s="291"/>
      <c r="L23" s="19" t="s">
        <v>142</v>
      </c>
      <c r="M23" s="292"/>
      <c r="O23" s="69"/>
    </row>
    <row r="24" spans="1:15" x14ac:dyDescent="0.25">
      <c r="E24" s="18"/>
      <c r="F24" s="85"/>
      <c r="G24" s="21"/>
      <c r="H24" s="86"/>
      <c r="J24" s="18"/>
      <c r="K24" s="85"/>
      <c r="L24" s="21"/>
      <c r="M24" s="86"/>
      <c r="O24" s="69"/>
    </row>
    <row r="25" spans="1:15" x14ac:dyDescent="0.25">
      <c r="E25" s="20" t="s">
        <v>143</v>
      </c>
      <c r="F25" s="293"/>
      <c r="G25" s="22" t="s">
        <v>144</v>
      </c>
      <c r="H25" s="208"/>
      <c r="J25" s="20" t="s">
        <v>143</v>
      </c>
      <c r="K25" s="293"/>
      <c r="L25" s="22" t="s">
        <v>144</v>
      </c>
      <c r="M25" s="208"/>
      <c r="O25" s="69"/>
    </row>
    <row r="26" spans="1:15" x14ac:dyDescent="0.25">
      <c r="H26" s="125"/>
      <c r="M26" s="125"/>
      <c r="O26" s="69"/>
    </row>
    <row r="27" spans="1:15" x14ac:dyDescent="0.25">
      <c r="E27" s="638" t="s">
        <v>167</v>
      </c>
      <c r="F27" s="639"/>
      <c r="G27" s="639"/>
      <c r="H27" s="640"/>
      <c r="J27" s="638" t="s">
        <v>168</v>
      </c>
      <c r="K27" s="639"/>
      <c r="L27" s="639"/>
      <c r="M27" s="640"/>
      <c r="O27" s="69"/>
    </row>
    <row r="28" spans="1:15" x14ac:dyDescent="0.25">
      <c r="E28" s="126" t="s">
        <v>129</v>
      </c>
      <c r="F28" s="289"/>
      <c r="G28" s="127" t="s">
        <v>138</v>
      </c>
      <c r="H28" s="290"/>
      <c r="J28" s="126" t="s">
        <v>129</v>
      </c>
      <c r="K28" s="289"/>
      <c r="L28" s="127" t="s">
        <v>138</v>
      </c>
      <c r="M28" s="290"/>
      <c r="O28" s="69"/>
    </row>
    <row r="29" spans="1:15" x14ac:dyDescent="0.25">
      <c r="E29" s="18" t="s">
        <v>139</v>
      </c>
      <c r="F29" s="291"/>
      <c r="G29" s="19" t="s">
        <v>140</v>
      </c>
      <c r="H29" s="292"/>
      <c r="J29" s="18" t="s">
        <v>139</v>
      </c>
      <c r="K29" s="291"/>
      <c r="L29" s="19" t="s">
        <v>140</v>
      </c>
      <c r="M29" s="292"/>
      <c r="O29" s="69"/>
    </row>
    <row r="30" spans="1:15" x14ac:dyDescent="0.25">
      <c r="E30" s="18"/>
      <c r="F30" s="85"/>
      <c r="G30" s="84"/>
      <c r="H30" s="86"/>
      <c r="J30" s="18"/>
      <c r="K30" s="85"/>
      <c r="L30" s="84"/>
      <c r="M30" s="86"/>
    </row>
    <row r="31" spans="1:15" x14ac:dyDescent="0.25">
      <c r="E31" s="18" t="s">
        <v>141</v>
      </c>
      <c r="F31" s="291"/>
      <c r="G31" s="19" t="s">
        <v>142</v>
      </c>
      <c r="H31" s="292"/>
      <c r="J31" s="18" t="s">
        <v>141</v>
      </c>
      <c r="K31" s="291"/>
      <c r="L31" s="19" t="s">
        <v>142</v>
      </c>
      <c r="M31" s="292"/>
    </row>
    <row r="32" spans="1:15" x14ac:dyDescent="0.25">
      <c r="E32" s="18"/>
      <c r="F32" s="85"/>
      <c r="G32" s="21"/>
      <c r="H32" s="86"/>
      <c r="J32" s="18"/>
      <c r="K32" s="85"/>
      <c r="L32" s="21"/>
      <c r="M32" s="86"/>
    </row>
    <row r="33" spans="5:13" x14ac:dyDescent="0.25">
      <c r="E33" s="20" t="s">
        <v>143</v>
      </c>
      <c r="F33" s="293"/>
      <c r="G33" s="22" t="s">
        <v>144</v>
      </c>
      <c r="H33" s="208"/>
      <c r="J33" s="20" t="s">
        <v>143</v>
      </c>
      <c r="K33" s="293"/>
      <c r="L33" s="22" t="s">
        <v>144</v>
      </c>
      <c r="M33" s="208"/>
    </row>
    <row r="34" spans="5:13" x14ac:dyDescent="0.25">
      <c r="H34" s="125"/>
      <c r="M34" s="125"/>
    </row>
    <row r="35" spans="5:13" x14ac:dyDescent="0.25">
      <c r="E35" s="638" t="s">
        <v>169</v>
      </c>
      <c r="F35" s="640"/>
      <c r="H35" s="125"/>
      <c r="J35" s="638" t="s">
        <v>145</v>
      </c>
      <c r="K35" s="640"/>
      <c r="M35" s="125"/>
    </row>
    <row r="36" spans="5:13" x14ac:dyDescent="0.25">
      <c r="E36" s="20" t="s">
        <v>129</v>
      </c>
      <c r="F36" s="294"/>
      <c r="H36" s="125"/>
      <c r="J36" s="20" t="s">
        <v>129</v>
      </c>
      <c r="K36" s="294"/>
      <c r="M36" s="125"/>
    </row>
    <row r="37" spans="5:13" x14ac:dyDescent="0.25">
      <c r="E37" s="1"/>
      <c r="F37" s="1"/>
      <c r="H37" s="125"/>
      <c r="M37" s="125"/>
    </row>
    <row r="38" spans="5:13" x14ac:dyDescent="0.25">
      <c r="E38" s="1"/>
      <c r="F38" s="1"/>
    </row>
  </sheetData>
  <mergeCells count="15">
    <mergeCell ref="E1:M1"/>
    <mergeCell ref="J11:M11"/>
    <mergeCell ref="A1:C1"/>
    <mergeCell ref="J3:M3"/>
    <mergeCell ref="E35:F35"/>
    <mergeCell ref="J35:K35"/>
    <mergeCell ref="J27:M27"/>
    <mergeCell ref="E11:H11"/>
    <mergeCell ref="E3:H3"/>
    <mergeCell ref="E19:H19"/>
    <mergeCell ref="E27:H27"/>
    <mergeCell ref="J19:M19"/>
    <mergeCell ref="B13:C13"/>
    <mergeCell ref="A15:C15"/>
    <mergeCell ref="A17:A21"/>
  </mergeCells>
  <conditionalFormatting sqref="E3:H3">
    <cfRule type="expression" dxfId="5" priority="54">
      <formula>$O$4=0.625</formula>
    </cfRule>
  </conditionalFormatting>
  <conditionalFormatting sqref="J3:M3">
    <cfRule type="expression" dxfId="4" priority="55">
      <formula>$O$4=0.75</formula>
    </cfRule>
  </conditionalFormatting>
  <conditionalFormatting sqref="E11:H11">
    <cfRule type="expression" dxfId="3" priority="56">
      <formula>$O$4=1</formula>
    </cfRule>
  </conditionalFormatting>
  <conditionalFormatting sqref="J11:M11">
    <cfRule type="expression" dxfId="2" priority="57">
      <formula>$O$4=1.5</formula>
    </cfRule>
  </conditionalFormatting>
  <conditionalFormatting sqref="E19:H19">
    <cfRule type="expression" dxfId="1" priority="58">
      <formula>$O$4=2</formula>
    </cfRule>
  </conditionalFormatting>
  <conditionalFormatting sqref="J19:M19">
    <cfRule type="expression" dxfId="0" priority="59">
      <formula>$O$4=3</formula>
    </cfRule>
  </conditionalFormatting>
  <pageMargins left="0.25" right="0.25" top="0.25" bottom="0.25" header="0.5" footer="0.5"/>
  <pageSetup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tabColor rgb="FFFC8EDF"/>
    <pageSetUpPr fitToPage="1"/>
  </sheetPr>
  <dimension ref="A1:Z76"/>
  <sheetViews>
    <sheetView showGridLines="0" showZeros="0" showOutlineSymbols="0" zoomScaleNormal="100" zoomScaleSheetLayoutView="75" workbookViewId="0">
      <selection activeCell="C12" sqref="C12"/>
    </sheetView>
  </sheetViews>
  <sheetFormatPr defaultColWidth="10.6640625" defaultRowHeight="15.75" x14ac:dyDescent="0.2"/>
  <cols>
    <col min="1" max="1" width="3.77734375" style="257" bestFit="1" customWidth="1"/>
    <col min="2" max="2" width="44.5546875" style="258" bestFit="1" customWidth="1"/>
    <col min="3" max="3" width="14" style="258" bestFit="1" customWidth="1"/>
    <col min="4" max="4" width="1.6640625" style="258" customWidth="1"/>
    <col min="5" max="6" width="18.5546875" style="258" customWidth="1"/>
    <col min="7" max="7" width="1.6640625" style="181" customWidth="1"/>
    <col min="8" max="9" width="18.5546875" style="258" customWidth="1"/>
    <col min="10" max="10" width="1.6640625" style="258" customWidth="1"/>
    <col min="11" max="12" width="18.5546875" style="258" customWidth="1"/>
    <col min="13" max="13" width="1.6640625" style="258" customWidth="1"/>
    <col min="14" max="14" width="12.33203125" style="258" customWidth="1"/>
    <col min="15" max="15" width="14.5546875" style="258" customWidth="1"/>
    <col min="16" max="16" width="1.109375" style="258" customWidth="1"/>
    <col min="17" max="17" width="14.88671875" style="258" customWidth="1"/>
    <col min="18" max="18" width="10.6640625" style="258"/>
    <col min="19" max="20" width="16.21875" style="258" customWidth="1"/>
    <col min="21" max="22" width="10.6640625" style="258"/>
    <col min="23" max="25" width="18.44140625" style="258" customWidth="1"/>
    <col min="26" max="16384" width="10.6640625" style="258"/>
  </cols>
  <sheetData>
    <row r="1" spans="1:26" ht="15.95" customHeight="1" x14ac:dyDescent="0.2">
      <c r="B1" s="258" t="str">
        <f>Inputs!B6</f>
        <v>Washington Water Service Company - East Pierce System</v>
      </c>
      <c r="G1" s="258"/>
    </row>
    <row r="2" spans="1:26" ht="15.95" customHeight="1" x14ac:dyDescent="0.2">
      <c r="B2" s="258" t="str">
        <f>"UW-"&amp;Inputs!B7</f>
        <v>UW-</v>
      </c>
      <c r="G2" s="258"/>
    </row>
    <row r="3" spans="1:26" ht="15.95" customHeight="1" x14ac:dyDescent="0.2">
      <c r="B3" s="259" t="str">
        <f>"For Test Year Ended "&amp;TEXT(Inputs!B8,"mmmm dd, yyyy")</f>
        <v>For Test Year Ended December 31, 2022</v>
      </c>
      <c r="C3" s="259"/>
      <c r="D3" s="259"/>
      <c r="E3" s="259"/>
      <c r="F3" s="259"/>
      <c r="G3" s="259"/>
      <c r="H3" s="259"/>
      <c r="I3" s="259"/>
      <c r="J3" s="259"/>
      <c r="K3" s="296"/>
      <c r="L3" s="259"/>
    </row>
    <row r="4" spans="1:26" ht="15.95" customHeight="1" x14ac:dyDescent="0.2">
      <c r="B4" s="260" t="s">
        <v>160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W4" s="644" t="s">
        <v>507</v>
      </c>
      <c r="X4" s="646" t="s">
        <v>508</v>
      </c>
      <c r="Y4" s="646" t="s">
        <v>509</v>
      </c>
    </row>
    <row r="5" spans="1:26" s="181" customFormat="1" ht="15.95" customHeight="1" x14ac:dyDescent="0.2">
      <c r="A5" s="257"/>
      <c r="B5" s="181" t="s">
        <v>2</v>
      </c>
      <c r="C5" s="261" t="s">
        <v>3</v>
      </c>
      <c r="E5" s="142" t="s">
        <v>136</v>
      </c>
      <c r="F5" s="181" t="s">
        <v>4</v>
      </c>
      <c r="H5" s="181" t="s">
        <v>5</v>
      </c>
      <c r="I5" s="181" t="s">
        <v>6</v>
      </c>
      <c r="K5" s="181" t="s">
        <v>7</v>
      </c>
      <c r="L5" s="181" t="s">
        <v>8</v>
      </c>
      <c r="W5" s="645"/>
      <c r="X5" s="647"/>
      <c r="Y5" s="647"/>
    </row>
    <row r="6" spans="1:26" s="181" customFormat="1" ht="31.5" x14ac:dyDescent="0.2">
      <c r="A6" s="262" t="s">
        <v>9</v>
      </c>
      <c r="B6" s="263" t="s">
        <v>10</v>
      </c>
      <c r="C6" s="262" t="s">
        <v>11</v>
      </c>
      <c r="D6" s="264"/>
      <c r="E6" s="265" t="s">
        <v>343</v>
      </c>
      <c r="F6" s="262" t="s">
        <v>12</v>
      </c>
      <c r="H6" s="265" t="s">
        <v>344</v>
      </c>
      <c r="I6" s="262" t="s">
        <v>13</v>
      </c>
      <c r="K6" s="265" t="s">
        <v>345</v>
      </c>
      <c r="L6" s="265" t="s">
        <v>346</v>
      </c>
      <c r="M6" s="262"/>
      <c r="W6" s="558"/>
      <c r="X6" s="558"/>
      <c r="Y6" s="558"/>
    </row>
    <row r="7" spans="1:26" s="267" customFormat="1" ht="15.95" customHeight="1" thickBot="1" x14ac:dyDescent="0.25">
      <c r="A7" s="266">
        <v>1</v>
      </c>
      <c r="B7" s="571" t="s">
        <v>14</v>
      </c>
      <c r="C7" s="572" t="s">
        <v>15</v>
      </c>
      <c r="D7" s="573"/>
      <c r="E7" s="429" t="s">
        <v>16</v>
      </c>
      <c r="F7" s="429" t="s">
        <v>174</v>
      </c>
      <c r="G7" s="429"/>
      <c r="H7" s="429" t="s">
        <v>16</v>
      </c>
      <c r="I7" s="429" t="s">
        <v>17</v>
      </c>
      <c r="J7" s="429"/>
      <c r="K7" s="429" t="s">
        <v>18</v>
      </c>
      <c r="L7" s="574" t="s">
        <v>19</v>
      </c>
      <c r="T7" s="417">
        <f>'Capital Structure'!I53</f>
        <v>9.0899999999999995E-2</v>
      </c>
      <c r="U7" s="418" t="s">
        <v>502</v>
      </c>
      <c r="W7" s="559"/>
      <c r="X7" s="559"/>
      <c r="Y7" s="559"/>
    </row>
    <row r="8" spans="1:26" s="181" customFormat="1" ht="15.95" customHeight="1" x14ac:dyDescent="0.2">
      <c r="A8" s="266">
        <f>1+A7</f>
        <v>2</v>
      </c>
      <c r="B8" s="268" t="s">
        <v>20</v>
      </c>
      <c r="C8" s="142"/>
      <c r="D8" s="575"/>
      <c r="E8" s="142"/>
      <c r="F8" s="142"/>
      <c r="G8" s="142"/>
      <c r="H8" s="142"/>
      <c r="I8" s="142"/>
      <c r="J8" s="142"/>
      <c r="K8" s="142"/>
      <c r="L8" s="142"/>
      <c r="Q8" s="411" t="s">
        <v>498</v>
      </c>
      <c r="T8" s="417">
        <f ca="1">L62</f>
        <v>9.0900000048015142E-2</v>
      </c>
      <c r="U8" s="418" t="s">
        <v>503</v>
      </c>
      <c r="W8" s="558"/>
      <c r="X8" s="558"/>
      <c r="Y8" s="558"/>
    </row>
    <row r="9" spans="1:26" ht="15.95" customHeight="1" x14ac:dyDescent="0.2">
      <c r="A9" s="266">
        <f t="shared" ref="A9:A63" si="0">1+A8</f>
        <v>3</v>
      </c>
      <c r="B9" s="286" t="str">
        <f>+Inputs!I8</f>
        <v>Metered Sales</v>
      </c>
      <c r="C9" s="583">
        <f>Inputs!J8</f>
        <v>7979054.5799999991</v>
      </c>
      <c r="D9" s="584"/>
      <c r="E9" s="585">
        <f>Inputs!K8</f>
        <v>0</v>
      </c>
      <c r="F9" s="586">
        <f t="shared" ref="F9:F14" si="1">E9+C9</f>
        <v>7979054.5799999991</v>
      </c>
      <c r="G9" s="584"/>
      <c r="H9" s="583">
        <f>Inputs!N8</f>
        <v>568989.52101898473</v>
      </c>
      <c r="I9" s="586">
        <f>+H9+F9</f>
        <v>8548044.1010189839</v>
      </c>
      <c r="J9" s="584"/>
      <c r="K9" s="622">
        <f ca="1">T20</f>
        <v>2928757.333407877</v>
      </c>
      <c r="L9" s="586">
        <f ca="1">I9+K9</f>
        <v>11476801.434426861</v>
      </c>
      <c r="M9" s="269"/>
      <c r="N9" s="382">
        <f ca="1">IF(OR(K9=0, I9=0), "", (K9/I9))</f>
        <v>0.34262309585636669</v>
      </c>
      <c r="O9" s="270" t="s">
        <v>347</v>
      </c>
      <c r="Q9" s="407">
        <f>I9-Inputs!J8-Inputs!K8-Inputs!N8</f>
        <v>0</v>
      </c>
      <c r="T9" s="272"/>
      <c r="U9" s="272"/>
      <c r="W9" s="561">
        <v>11702294.558099998</v>
      </c>
      <c r="X9" s="561">
        <f ca="1">W9-L9</f>
        <v>225493.12367313728</v>
      </c>
      <c r="Y9" s="566">
        <f ca="1">IFERROR(X9/W9,"n/a")</f>
        <v>1.9269137565594546E-2</v>
      </c>
      <c r="Z9" s="274"/>
    </row>
    <row r="10" spans="1:26" ht="15.95" customHeight="1" x14ac:dyDescent="0.2">
      <c r="A10" s="266">
        <f t="shared" si="0"/>
        <v>4</v>
      </c>
      <c r="B10" s="287" t="str">
        <f>+Inputs!I9</f>
        <v>Un-Metered Sales</v>
      </c>
      <c r="C10" s="496">
        <f>Inputs!J9</f>
        <v>1237.77</v>
      </c>
      <c r="D10" s="397"/>
      <c r="E10" s="494">
        <f>Inputs!K9</f>
        <v>0</v>
      </c>
      <c r="F10" s="498">
        <f t="shared" si="1"/>
        <v>1237.77</v>
      </c>
      <c r="G10" s="397"/>
      <c r="H10" s="496">
        <f>Inputs!N9</f>
        <v>0</v>
      </c>
      <c r="I10" s="498">
        <f>+F10+H10</f>
        <v>1237.77</v>
      </c>
      <c r="J10" s="397"/>
      <c r="K10" s="623">
        <f ca="1">T21</f>
        <v>424.08858935813498</v>
      </c>
      <c r="L10" s="498">
        <f t="shared" ref="L10:L14" ca="1" si="2">I10+K10</f>
        <v>1661.8585893581349</v>
      </c>
      <c r="M10" s="269"/>
      <c r="N10" s="382">
        <f ca="1">IF(OR(K10=0, I10=0), "", (K10/I10))</f>
        <v>0.34262309585636669</v>
      </c>
      <c r="O10" s="270" t="s">
        <v>347</v>
      </c>
      <c r="Q10" s="407">
        <f>I10-Inputs!J9-Inputs!K9-Inputs!N9</f>
        <v>0</v>
      </c>
      <c r="T10" s="272"/>
      <c r="U10" s="272"/>
      <c r="W10" s="561">
        <v>1118.5199999999998</v>
      </c>
      <c r="X10" s="561">
        <f t="shared" ref="X10:X14" ca="1" si="3">W10-L10</f>
        <v>-543.3385893581351</v>
      </c>
      <c r="Y10" s="566">
        <f t="shared" ref="Y10:Y15" ca="1" si="4">IFERROR(X10/W10,"n/a")</f>
        <v>-0.48576564510078962</v>
      </c>
    </row>
    <row r="11" spans="1:26" ht="15.95" customHeight="1" x14ac:dyDescent="0.2">
      <c r="A11" s="266">
        <f t="shared" si="0"/>
        <v>5</v>
      </c>
      <c r="B11" s="287" t="str">
        <f>+Inputs!I10</f>
        <v>Ready-to-Serve</v>
      </c>
      <c r="C11" s="496">
        <f>Inputs!J10</f>
        <v>1059.98</v>
      </c>
      <c r="D11" s="397"/>
      <c r="E11" s="494">
        <f>Inputs!K10</f>
        <v>0</v>
      </c>
      <c r="F11" s="498">
        <f t="shared" si="1"/>
        <v>1059.98</v>
      </c>
      <c r="G11" s="397"/>
      <c r="H11" s="496">
        <f>Inputs!N10</f>
        <v>0</v>
      </c>
      <c r="I11" s="498">
        <f>F11+H11</f>
        <v>1059.98</v>
      </c>
      <c r="J11" s="397"/>
      <c r="K11" s="498">
        <f ca="1">T22</f>
        <v>363.17362914583157</v>
      </c>
      <c r="L11" s="498">
        <f t="shared" ca="1" si="2"/>
        <v>1423.1536291458315</v>
      </c>
      <c r="M11" s="269"/>
      <c r="N11" s="382">
        <f t="shared" ref="N11:N14" ca="1" si="5">IF(OR(K11=0, I11=0), "", (K11/I11))</f>
        <v>0.34262309585636669</v>
      </c>
      <c r="O11" s="270" t="s">
        <v>347</v>
      </c>
      <c r="Q11" s="407">
        <f>I11-Inputs!J10-Inputs!K10-Inputs!N10</f>
        <v>0</v>
      </c>
      <c r="T11" s="296">
        <f ca="1">L44</f>
        <v>10829553.60286925</v>
      </c>
      <c r="U11" s="272" t="s">
        <v>500</v>
      </c>
      <c r="W11" s="561">
        <v>401.20000000000005</v>
      </c>
      <c r="X11" s="561">
        <f t="shared" ca="1" si="3"/>
        <v>-1021.9536291458314</v>
      </c>
      <c r="Y11" s="566">
        <f t="shared" ca="1" si="4"/>
        <v>-2.547242345827097</v>
      </c>
    </row>
    <row r="12" spans="1:26" ht="15.95" customHeight="1" x14ac:dyDescent="0.2">
      <c r="A12" s="266">
        <f t="shared" si="0"/>
        <v>6</v>
      </c>
      <c r="B12" s="287" t="str">
        <f>+Inputs!I11</f>
        <v>Fire Protection / Irrigation</v>
      </c>
      <c r="C12" s="496">
        <f>Inputs!J11</f>
        <v>333413.73</v>
      </c>
      <c r="D12" s="397"/>
      <c r="E12" s="494">
        <f>Inputs!K11</f>
        <v>0</v>
      </c>
      <c r="F12" s="498">
        <f t="shared" si="1"/>
        <v>333413.73</v>
      </c>
      <c r="G12" s="397"/>
      <c r="H12" s="496">
        <f>Inputs!N11</f>
        <v>0</v>
      </c>
      <c r="I12" s="498">
        <f>F12+H12</f>
        <v>333413.73</v>
      </c>
      <c r="J12" s="397"/>
      <c r="K12" s="498">
        <f ca="1">T23</f>
        <v>114235.24437361874</v>
      </c>
      <c r="L12" s="498">
        <f t="shared" ca="1" si="2"/>
        <v>447648.97437361872</v>
      </c>
      <c r="M12" s="269"/>
      <c r="N12" s="382">
        <f t="shared" ca="1" si="5"/>
        <v>0.34262309585636663</v>
      </c>
      <c r="O12" s="270" t="s">
        <v>347</v>
      </c>
      <c r="Q12" s="407">
        <f>I12-Inputs!J11-Inputs!K11-Inputs!N11</f>
        <v>0</v>
      </c>
      <c r="T12" s="296">
        <f ca="1">L48</f>
        <v>171369.66915390393</v>
      </c>
      <c r="U12" s="272" t="s">
        <v>501</v>
      </c>
      <c r="W12" s="561">
        <v>322730.35000000003</v>
      </c>
      <c r="X12" s="561">
        <f t="shared" ca="1" si="3"/>
        <v>-124918.62437361869</v>
      </c>
      <c r="Y12" s="566">
        <f t="shared" ca="1" si="4"/>
        <v>-0.38706810305761041</v>
      </c>
    </row>
    <row r="13" spans="1:26" ht="15.95" customHeight="1" x14ac:dyDescent="0.2">
      <c r="A13" s="266">
        <f t="shared" si="0"/>
        <v>7</v>
      </c>
      <c r="B13" s="287" t="str">
        <f>+Inputs!I12</f>
        <v>Jobbing</v>
      </c>
      <c r="C13" s="496">
        <f>Inputs!J12</f>
        <v>221617.2</v>
      </c>
      <c r="D13" s="397"/>
      <c r="E13" s="496">
        <f>Inputs!K12</f>
        <v>0</v>
      </c>
      <c r="F13" s="498">
        <f t="shared" si="1"/>
        <v>221617.2</v>
      </c>
      <c r="G13" s="397"/>
      <c r="H13" s="496">
        <f>Inputs!N12</f>
        <v>-201943.80000000002</v>
      </c>
      <c r="I13" s="498">
        <f>F13+H13</f>
        <v>19673.399999999994</v>
      </c>
      <c r="J13" s="397"/>
      <c r="K13" s="550"/>
      <c r="L13" s="498">
        <f t="shared" si="2"/>
        <v>19673.399999999994</v>
      </c>
      <c r="M13" s="269"/>
      <c r="N13" s="382" t="str">
        <f t="shared" si="5"/>
        <v/>
      </c>
      <c r="O13" s="270" t="s">
        <v>347</v>
      </c>
      <c r="Q13" s="407">
        <f>I13-Inputs!J12-Inputs!K12-Inputs!N12</f>
        <v>0</v>
      </c>
      <c r="T13" s="296">
        <f ca="1">L60*T7</f>
        <v>1109855.9984095825</v>
      </c>
      <c r="U13" s="272" t="s">
        <v>499</v>
      </c>
      <c r="W13" s="561">
        <v>0</v>
      </c>
      <c r="X13" s="561">
        <f t="shared" si="3"/>
        <v>-19673.399999999994</v>
      </c>
      <c r="Y13" s="566" t="str">
        <f t="shared" si="4"/>
        <v>n/a</v>
      </c>
    </row>
    <row r="14" spans="1:26" ht="15.95" customHeight="1" thickBot="1" x14ac:dyDescent="0.25">
      <c r="A14" s="266">
        <f t="shared" si="0"/>
        <v>8</v>
      </c>
      <c r="B14" s="288" t="str">
        <f>+Inputs!I13</f>
        <v>Other Income, Ancillary Charges</v>
      </c>
      <c r="C14" s="497">
        <f>Inputs!J13</f>
        <v>163570.45000000001</v>
      </c>
      <c r="D14" s="399"/>
      <c r="E14" s="497">
        <f>Inputs!K13</f>
        <v>0</v>
      </c>
      <c r="F14" s="501">
        <f t="shared" si="1"/>
        <v>163570.45000000001</v>
      </c>
      <c r="G14" s="399"/>
      <c r="H14" s="497">
        <f>Inputs!N13</f>
        <v>0</v>
      </c>
      <c r="I14" s="501">
        <f>F14+H14</f>
        <v>163570.45000000001</v>
      </c>
      <c r="J14" s="399"/>
      <c r="K14" s="549"/>
      <c r="L14" s="501">
        <f t="shared" si="2"/>
        <v>163570.45000000001</v>
      </c>
      <c r="M14" s="269"/>
      <c r="N14" s="382" t="str">
        <f t="shared" si="5"/>
        <v/>
      </c>
      <c r="O14" s="270" t="s">
        <v>347</v>
      </c>
      <c r="Q14" s="407">
        <f>I14-Inputs!J13-Inputs!K13-Inputs!N13</f>
        <v>0</v>
      </c>
      <c r="T14" s="419">
        <f ca="1">SUM(T11:T13)</f>
        <v>12110779.270432737</v>
      </c>
      <c r="U14" s="272" t="s">
        <v>494</v>
      </c>
      <c r="W14" s="561">
        <v>59759.35</v>
      </c>
      <c r="X14" s="561">
        <f t="shared" si="3"/>
        <v>-103811.1</v>
      </c>
      <c r="Y14" s="566">
        <f t="shared" si="4"/>
        <v>-1.7371524288667799</v>
      </c>
    </row>
    <row r="15" spans="1:26" ht="15.95" customHeight="1" thickTop="1" x14ac:dyDescent="0.2">
      <c r="A15" s="266">
        <f t="shared" si="0"/>
        <v>9</v>
      </c>
      <c r="B15" s="272" t="s">
        <v>228</v>
      </c>
      <c r="C15" s="499">
        <f>SUM(C9:C14)</f>
        <v>8699953.7099999972</v>
      </c>
      <c r="D15" s="401"/>
      <c r="E15" s="499">
        <f>SUM(E9:E14)</f>
        <v>0</v>
      </c>
      <c r="F15" s="499">
        <f>SUM(F9:F14)</f>
        <v>8699953.7099999972</v>
      </c>
      <c r="G15" s="401"/>
      <c r="H15" s="499">
        <f>SUM(H9:H14)</f>
        <v>367045.72101898468</v>
      </c>
      <c r="I15" s="499">
        <f>SUM(I9:I14)</f>
        <v>9066999.4310189839</v>
      </c>
      <c r="J15" s="401"/>
      <c r="K15" s="499">
        <f ca="1">SUM(K9:K14)</f>
        <v>3043779.8399999994</v>
      </c>
      <c r="L15" s="499">
        <f ca="1">SUM(L9:L14)</f>
        <v>12110779.271018984</v>
      </c>
      <c r="M15" s="273"/>
      <c r="N15" s="383">
        <f ca="1">'Int Sync, NTG, Rev Req'!D36</f>
        <v>3043779.8394137542</v>
      </c>
      <c r="O15" s="270" t="s">
        <v>86</v>
      </c>
      <c r="Q15" s="408"/>
      <c r="T15" s="296">
        <f>I15</f>
        <v>9066999.4310189839</v>
      </c>
      <c r="U15" s="272" t="s">
        <v>504</v>
      </c>
      <c r="W15" s="563">
        <f>SUM(W9:W14)</f>
        <v>12086303.978099996</v>
      </c>
      <c r="X15" s="563">
        <f t="shared" ref="X15" ca="1" si="6">W15-L15</f>
        <v>-24475.292918987572</v>
      </c>
      <c r="Y15" s="567">
        <f t="shared" ca="1" si="4"/>
        <v>-2.0250436331351617E-3</v>
      </c>
    </row>
    <row r="16" spans="1:26" ht="15.95" customHeight="1" x14ac:dyDescent="0.2">
      <c r="A16" s="266">
        <f t="shared" si="0"/>
        <v>10</v>
      </c>
      <c r="B16" s="272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274"/>
      <c r="N16" s="382">
        <f ca="1">K15/I15</f>
        <v>0.33569869096792565</v>
      </c>
      <c r="O16" s="270" t="str">
        <f t="shared" ref="O16" ca="1" si="7">IF(N16="", "", "(percentage difference)")</f>
        <v>(percentage difference)</v>
      </c>
      <c r="Q16" s="408"/>
      <c r="T16" s="296">
        <f ca="1">ROUND(T14-T15,2)</f>
        <v>3043779.84</v>
      </c>
      <c r="U16" s="272" t="s">
        <v>505</v>
      </c>
      <c r="W16" s="560"/>
      <c r="X16" s="560"/>
      <c r="Y16" s="560"/>
    </row>
    <row r="17" spans="1:25" ht="15.95" customHeight="1" x14ac:dyDescent="0.2">
      <c r="A17" s="266">
        <f t="shared" si="0"/>
        <v>11</v>
      </c>
      <c r="B17" s="275" t="s">
        <v>21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276"/>
      <c r="N17" s="277"/>
      <c r="O17" s="277"/>
      <c r="Q17" s="408"/>
      <c r="W17" s="560"/>
      <c r="X17" s="560"/>
      <c r="Y17" s="560"/>
    </row>
    <row r="18" spans="1:25" ht="15.95" customHeight="1" x14ac:dyDescent="0.2">
      <c r="A18" s="266">
        <f t="shared" si="0"/>
        <v>12</v>
      </c>
      <c r="B18" s="384" t="str">
        <f>+Inputs!I17</f>
        <v>Salary and Wages - Employees</v>
      </c>
      <c r="C18" s="495">
        <f>Inputs!J17</f>
        <v>1369839.33</v>
      </c>
      <c r="D18" s="396"/>
      <c r="E18" s="495">
        <f>Inputs!K17</f>
        <v>0</v>
      </c>
      <c r="F18" s="500">
        <f t="shared" ref="F18:F43" si="8">E18+C18</f>
        <v>1369839.33</v>
      </c>
      <c r="G18" s="396"/>
      <c r="H18" s="495">
        <f>Inputs!N17</f>
        <v>138635.55645</v>
      </c>
      <c r="I18" s="500">
        <f t="shared" ref="I18:I43" si="9">F18+H18</f>
        <v>1508474.8864500001</v>
      </c>
      <c r="J18" s="396"/>
      <c r="K18" s="547"/>
      <c r="L18" s="500">
        <f t="shared" ref="L18:L43" si="10">I18+K18</f>
        <v>1508474.8864500001</v>
      </c>
      <c r="M18" s="269"/>
      <c r="N18" s="273"/>
      <c r="Q18" s="407">
        <f>I18-Inputs!J17-Inputs!K17-Inputs!N17</f>
        <v>0</v>
      </c>
      <c r="W18" s="561">
        <v>2476664.7659736471</v>
      </c>
      <c r="X18" s="561">
        <f t="shared" ref="X18:X43" si="11">W18-L18</f>
        <v>968189.87952364702</v>
      </c>
      <c r="Y18" s="566">
        <f t="shared" ref="Y18:Y50" si="12">IFERROR(X18/W18,"n/a")</f>
        <v>0.3909248812456958</v>
      </c>
    </row>
    <row r="19" spans="1:25" ht="15.95" customHeight="1" x14ac:dyDescent="0.2">
      <c r="A19" s="266">
        <f t="shared" si="0"/>
        <v>13</v>
      </c>
      <c r="B19" s="385" t="str">
        <f>+Inputs!I18</f>
        <v>Salary and Wages - Officers</v>
      </c>
      <c r="C19" s="496">
        <f>Inputs!J18</f>
        <v>0</v>
      </c>
      <c r="D19" s="397"/>
      <c r="E19" s="495">
        <f>Inputs!K18</f>
        <v>0</v>
      </c>
      <c r="F19" s="498">
        <f t="shared" si="8"/>
        <v>0</v>
      </c>
      <c r="G19" s="397"/>
      <c r="H19" s="496">
        <f>Inputs!N18</f>
        <v>0</v>
      </c>
      <c r="I19" s="498">
        <f t="shared" si="9"/>
        <v>0</v>
      </c>
      <c r="J19" s="397"/>
      <c r="K19" s="548"/>
      <c r="L19" s="498">
        <f t="shared" si="10"/>
        <v>0</v>
      </c>
      <c r="M19" s="269"/>
      <c r="Q19" s="407">
        <f>I19-Inputs!J18-Inputs!K18-Inputs!N18</f>
        <v>0</v>
      </c>
      <c r="S19" s="619" t="s">
        <v>511</v>
      </c>
      <c r="T19" s="619" t="s">
        <v>514</v>
      </c>
      <c r="U19" s="619"/>
      <c r="W19" s="561">
        <v>0</v>
      </c>
      <c r="X19" s="561">
        <f t="shared" si="11"/>
        <v>0</v>
      </c>
      <c r="Y19" s="566" t="str">
        <f t="shared" si="12"/>
        <v>n/a</v>
      </c>
    </row>
    <row r="20" spans="1:25" ht="15.95" customHeight="1" x14ac:dyDescent="0.2">
      <c r="A20" s="266">
        <f t="shared" si="0"/>
        <v>14</v>
      </c>
      <c r="B20" s="385" t="str">
        <f>+Inputs!I19</f>
        <v>Employee Pensions and Benefits</v>
      </c>
      <c r="C20" s="496">
        <f>Inputs!J19</f>
        <v>853625.12</v>
      </c>
      <c r="D20" s="397"/>
      <c r="E20" s="495">
        <f>Inputs!K19</f>
        <v>-105838.78963999999</v>
      </c>
      <c r="F20" s="498">
        <f t="shared" si="8"/>
        <v>747786.33036000002</v>
      </c>
      <c r="G20" s="397"/>
      <c r="H20" s="496">
        <f>Inputs!N19</f>
        <v>-156922.04874948459</v>
      </c>
      <c r="I20" s="498">
        <f t="shared" si="9"/>
        <v>590864.28161051543</v>
      </c>
      <c r="J20" s="397"/>
      <c r="K20" s="548"/>
      <c r="L20" s="498">
        <f t="shared" si="10"/>
        <v>590864.28161051543</v>
      </c>
      <c r="M20" s="269"/>
      <c r="Q20" s="408">
        <f>I20-Inputs!J19-Inputs!K19-Inputs!N19</f>
        <v>0</v>
      </c>
      <c r="S20" s="297">
        <f>I9</f>
        <v>8548044.1010189839</v>
      </c>
      <c r="T20" s="297">
        <f ca="1">S20/S$25*T$25</f>
        <v>2928757.333407877</v>
      </c>
      <c r="U20" s="258" t="s">
        <v>185</v>
      </c>
      <c r="W20" s="561">
        <v>963105.66000000015</v>
      </c>
      <c r="X20" s="561">
        <f t="shared" si="11"/>
        <v>372241.37838948471</v>
      </c>
      <c r="Y20" s="566">
        <f t="shared" si="12"/>
        <v>0.38650108067009453</v>
      </c>
    </row>
    <row r="21" spans="1:25" ht="15.95" customHeight="1" x14ac:dyDescent="0.2">
      <c r="A21" s="266">
        <f t="shared" si="0"/>
        <v>15</v>
      </c>
      <c r="B21" s="385" t="str">
        <f>+Inputs!I20</f>
        <v>Purchased Power/Water</v>
      </c>
      <c r="C21" s="496">
        <f>Inputs!J20</f>
        <v>2424471.2599999998</v>
      </c>
      <c r="D21" s="397"/>
      <c r="E21" s="495">
        <f>Inputs!K20</f>
        <v>0</v>
      </c>
      <c r="F21" s="498">
        <f t="shared" si="8"/>
        <v>2424471.2599999998</v>
      </c>
      <c r="G21" s="398"/>
      <c r="H21" s="496">
        <f>Inputs!N20</f>
        <v>177187.95019999961</v>
      </c>
      <c r="I21" s="498">
        <f t="shared" si="9"/>
        <v>2601659.2101999996</v>
      </c>
      <c r="J21" s="397"/>
      <c r="K21" s="548"/>
      <c r="L21" s="498">
        <f t="shared" si="10"/>
        <v>2601659.2101999996</v>
      </c>
      <c r="M21" s="269"/>
      <c r="N21" s="386"/>
      <c r="O21" s="277"/>
      <c r="Q21" s="408">
        <f>I21-Inputs!J20-Inputs!K20-Inputs!N20</f>
        <v>2.3283064365386963E-10</v>
      </c>
      <c r="S21" s="297">
        <f t="shared" ref="S21:S23" si="13">I10</f>
        <v>1237.77</v>
      </c>
      <c r="T21" s="297">
        <f t="shared" ref="T21:T23" ca="1" si="14">S21/S$25*T$25</f>
        <v>424.08858935813498</v>
      </c>
      <c r="U21" s="258" t="s">
        <v>186</v>
      </c>
      <c r="W21" s="561">
        <v>2306672.91</v>
      </c>
      <c r="X21" s="561">
        <f t="shared" si="11"/>
        <v>-294986.30019999947</v>
      </c>
      <c r="Y21" s="566">
        <f t="shared" si="12"/>
        <v>-0.12788388805415826</v>
      </c>
    </row>
    <row r="22" spans="1:25" ht="15.95" customHeight="1" x14ac:dyDescent="0.2">
      <c r="A22" s="266">
        <f t="shared" si="0"/>
        <v>16</v>
      </c>
      <c r="B22" s="385" t="str">
        <f>+Inputs!I21</f>
        <v>Chemicals &amp; Testing</v>
      </c>
      <c r="C22" s="496">
        <f>Inputs!J21</f>
        <v>156379.35</v>
      </c>
      <c r="D22" s="397"/>
      <c r="E22" s="495">
        <f>Inputs!K21</f>
        <v>0</v>
      </c>
      <c r="F22" s="498">
        <f t="shared" si="8"/>
        <v>156379.35</v>
      </c>
      <c r="G22" s="397"/>
      <c r="H22" s="496">
        <f>Inputs!N21</f>
        <v>0</v>
      </c>
      <c r="I22" s="498">
        <f t="shared" si="9"/>
        <v>156379.35</v>
      </c>
      <c r="J22" s="397"/>
      <c r="K22" s="548"/>
      <c r="L22" s="498">
        <f t="shared" si="10"/>
        <v>156379.35</v>
      </c>
      <c r="M22" s="269"/>
      <c r="N22" s="386"/>
      <c r="O22" s="277"/>
      <c r="Q22" s="408">
        <f>I22-Inputs!J21-Inputs!K21-Inputs!N21</f>
        <v>0</v>
      </c>
      <c r="S22" s="297">
        <f t="shared" si="13"/>
        <v>1059.98</v>
      </c>
      <c r="T22" s="297">
        <f t="shared" ca="1" si="14"/>
        <v>363.17362914583157</v>
      </c>
      <c r="U22" s="258" t="s">
        <v>187</v>
      </c>
      <c r="W22" s="561">
        <v>150633.58000000002</v>
      </c>
      <c r="X22" s="561">
        <f t="shared" si="11"/>
        <v>-5745.7699999999895</v>
      </c>
      <c r="Y22" s="566">
        <f t="shared" si="12"/>
        <v>-3.8144018086803677E-2</v>
      </c>
    </row>
    <row r="23" spans="1:25" ht="15.95" customHeight="1" x14ac:dyDescent="0.2">
      <c r="A23" s="266">
        <f t="shared" si="0"/>
        <v>17</v>
      </c>
      <c r="B23" s="385" t="str">
        <f>+Inputs!I22</f>
        <v>Material &amp; Supplies</v>
      </c>
      <c r="C23" s="496">
        <f>Inputs!J22</f>
        <v>91742.5</v>
      </c>
      <c r="D23" s="397"/>
      <c r="E23" s="495">
        <f>Inputs!K22</f>
        <v>0</v>
      </c>
      <c r="F23" s="498">
        <f t="shared" si="8"/>
        <v>91742.5</v>
      </c>
      <c r="G23" s="397"/>
      <c r="H23" s="496">
        <f>Inputs!N22</f>
        <v>0</v>
      </c>
      <c r="I23" s="498">
        <f t="shared" si="9"/>
        <v>91742.5</v>
      </c>
      <c r="J23" s="397"/>
      <c r="K23" s="548"/>
      <c r="L23" s="498">
        <f t="shared" si="10"/>
        <v>91742.5</v>
      </c>
      <c r="M23" s="269"/>
      <c r="N23" s="386"/>
      <c r="O23" s="277"/>
      <c r="Q23" s="408">
        <f>I23-Inputs!J22-Inputs!K22-Inputs!N22</f>
        <v>0</v>
      </c>
      <c r="S23" s="621">
        <f t="shared" si="13"/>
        <v>333413.73</v>
      </c>
      <c r="T23" s="621">
        <f t="shared" ca="1" si="14"/>
        <v>114235.24437361874</v>
      </c>
      <c r="U23" s="258" t="s">
        <v>213</v>
      </c>
      <c r="W23" s="561">
        <v>177182.15999999997</v>
      </c>
      <c r="X23" s="561">
        <f t="shared" si="11"/>
        <v>85439.659999999974</v>
      </c>
      <c r="Y23" s="566">
        <f t="shared" si="12"/>
        <v>0.48221367207624055</v>
      </c>
    </row>
    <row r="24" spans="1:25" ht="15.95" customHeight="1" x14ac:dyDescent="0.2">
      <c r="A24" s="266">
        <f t="shared" si="0"/>
        <v>18</v>
      </c>
      <c r="B24" s="385" t="str">
        <f>+Inputs!I23</f>
        <v>Contractual Engineer</v>
      </c>
      <c r="C24" s="496">
        <f>Inputs!J23</f>
        <v>0</v>
      </c>
      <c r="D24" s="397"/>
      <c r="E24" s="495">
        <f>Inputs!K23</f>
        <v>0</v>
      </c>
      <c r="F24" s="498">
        <f t="shared" si="8"/>
        <v>0</v>
      </c>
      <c r="G24" s="397"/>
      <c r="H24" s="496">
        <f>Inputs!N23</f>
        <v>0</v>
      </c>
      <c r="I24" s="498">
        <f t="shared" si="9"/>
        <v>0</v>
      </c>
      <c r="J24" s="397"/>
      <c r="K24" s="548"/>
      <c r="L24" s="498">
        <f t="shared" si="10"/>
        <v>0</v>
      </c>
      <c r="M24" s="269"/>
      <c r="N24" s="386"/>
      <c r="O24" s="278"/>
      <c r="Q24" s="408">
        <f>I24-Inputs!J23-Inputs!K23-Inputs!N23</f>
        <v>0</v>
      </c>
      <c r="W24" s="561">
        <v>650</v>
      </c>
      <c r="X24" s="561">
        <f t="shared" si="11"/>
        <v>650</v>
      </c>
      <c r="Y24" s="566">
        <f t="shared" si="12"/>
        <v>1</v>
      </c>
    </row>
    <row r="25" spans="1:25" ht="15.95" customHeight="1" x14ac:dyDescent="0.2">
      <c r="A25" s="266">
        <f t="shared" si="0"/>
        <v>19</v>
      </c>
      <c r="B25" s="385" t="str">
        <f>+Inputs!I24</f>
        <v>Contractual Accounting</v>
      </c>
      <c r="C25" s="496">
        <f>Inputs!J24</f>
        <v>30736.66</v>
      </c>
      <c r="D25" s="397"/>
      <c r="E25" s="495">
        <f>Inputs!K24</f>
        <v>0</v>
      </c>
      <c r="F25" s="498">
        <f t="shared" si="8"/>
        <v>30736.66</v>
      </c>
      <c r="G25" s="397"/>
      <c r="H25" s="496">
        <f>Inputs!N24</f>
        <v>0</v>
      </c>
      <c r="I25" s="498">
        <f t="shared" si="9"/>
        <v>30736.66</v>
      </c>
      <c r="J25" s="397"/>
      <c r="K25" s="548"/>
      <c r="L25" s="498">
        <f t="shared" si="10"/>
        <v>30736.66</v>
      </c>
      <c r="M25" s="269"/>
      <c r="N25" s="386"/>
      <c r="O25" s="277"/>
      <c r="Q25" s="408">
        <f>I25-Inputs!J24-Inputs!K24-Inputs!N24</f>
        <v>0</v>
      </c>
      <c r="S25" s="620">
        <f>SUM(S20:S24)</f>
        <v>8883755.5810189843</v>
      </c>
      <c r="T25" s="587">
        <f ca="1">T16</f>
        <v>3043779.84</v>
      </c>
      <c r="W25" s="561">
        <v>137431.43</v>
      </c>
      <c r="X25" s="561">
        <f t="shared" si="11"/>
        <v>106694.76999999999</v>
      </c>
      <c r="Y25" s="566">
        <f t="shared" si="12"/>
        <v>0.77634912188572869</v>
      </c>
    </row>
    <row r="26" spans="1:25" ht="15.95" customHeight="1" x14ac:dyDescent="0.2">
      <c r="A26" s="266">
        <f t="shared" si="0"/>
        <v>20</v>
      </c>
      <c r="B26" s="385" t="str">
        <f>+Inputs!I25</f>
        <v>Contractual Legal</v>
      </c>
      <c r="C26" s="496">
        <f>Inputs!J25</f>
        <v>744.19</v>
      </c>
      <c r="D26" s="397"/>
      <c r="E26" s="495">
        <f>Inputs!K25</f>
        <v>0</v>
      </c>
      <c r="F26" s="498">
        <f t="shared" si="8"/>
        <v>744.19</v>
      </c>
      <c r="G26" s="397"/>
      <c r="H26" s="496">
        <f>Inputs!N25</f>
        <v>0</v>
      </c>
      <c r="I26" s="498">
        <f t="shared" si="9"/>
        <v>744.19</v>
      </c>
      <c r="J26" s="397"/>
      <c r="K26" s="548"/>
      <c r="L26" s="498">
        <f t="shared" si="10"/>
        <v>744.19</v>
      </c>
      <c r="M26" s="269"/>
      <c r="N26" s="386"/>
      <c r="O26" s="277"/>
      <c r="Q26" s="408">
        <f>I26-Inputs!J25-Inputs!K25-Inputs!N25</f>
        <v>0</v>
      </c>
      <c r="T26" s="258">
        <f ca="1">T25/S25</f>
        <v>0.34262309585636669</v>
      </c>
      <c r="W26" s="561">
        <v>0</v>
      </c>
      <c r="X26" s="561">
        <f t="shared" si="11"/>
        <v>-744.19</v>
      </c>
      <c r="Y26" s="566" t="str">
        <f t="shared" si="12"/>
        <v>n/a</v>
      </c>
    </row>
    <row r="27" spans="1:25" ht="15.95" customHeight="1" x14ac:dyDescent="0.2">
      <c r="A27" s="266">
        <f t="shared" si="0"/>
        <v>21</v>
      </c>
      <c r="B27" s="385" t="str">
        <f>+Inputs!I26</f>
        <v>Contractual Operations</v>
      </c>
      <c r="C27" s="496">
        <f>Inputs!J26</f>
        <v>140085.46</v>
      </c>
      <c r="D27" s="397"/>
      <c r="E27" s="495">
        <f>Inputs!K26</f>
        <v>0</v>
      </c>
      <c r="F27" s="498">
        <f t="shared" si="8"/>
        <v>140085.46</v>
      </c>
      <c r="G27" s="397"/>
      <c r="H27" s="496">
        <f>Inputs!N26</f>
        <v>76093.622426500006</v>
      </c>
      <c r="I27" s="498">
        <f t="shared" si="9"/>
        <v>216179.08242649998</v>
      </c>
      <c r="J27" s="397"/>
      <c r="K27" s="548"/>
      <c r="L27" s="498">
        <f t="shared" si="10"/>
        <v>216179.08242649998</v>
      </c>
      <c r="M27" s="269"/>
      <c r="N27" s="386"/>
      <c r="O27" s="277"/>
      <c r="Q27" s="408">
        <f>I27-Inputs!J26-Inputs!K26-Inputs!N26</f>
        <v>0</v>
      </c>
      <c r="W27" s="561">
        <v>103412.55454000001</v>
      </c>
      <c r="X27" s="561">
        <f t="shared" si="11"/>
        <v>-112766.52788649997</v>
      </c>
      <c r="Y27" s="566">
        <f t="shared" si="12"/>
        <v>-1.0904529763151904</v>
      </c>
    </row>
    <row r="28" spans="1:25" ht="15.95" customHeight="1" x14ac:dyDescent="0.2">
      <c r="A28" s="266">
        <f t="shared" si="0"/>
        <v>22</v>
      </c>
      <c r="B28" s="385" t="str">
        <f>+Inputs!I27</f>
        <v>Jobbing ( E )</v>
      </c>
      <c r="C28" s="496">
        <f>Inputs!J27</f>
        <v>-194758.22999999998</v>
      </c>
      <c r="D28" s="397"/>
      <c r="E28" s="498">
        <f>-C28</f>
        <v>194758.22999999998</v>
      </c>
      <c r="F28" s="498">
        <f t="shared" si="8"/>
        <v>0</v>
      </c>
      <c r="G28" s="397"/>
      <c r="H28" s="496">
        <f>Inputs!N27</f>
        <v>0</v>
      </c>
      <c r="I28" s="498">
        <f t="shared" si="9"/>
        <v>0</v>
      </c>
      <c r="J28" s="397"/>
      <c r="K28" s="548"/>
      <c r="L28" s="498">
        <f t="shared" si="10"/>
        <v>0</v>
      </c>
      <c r="M28" s="269"/>
      <c r="N28" s="382"/>
      <c r="O28" s="277"/>
      <c r="Q28" s="408">
        <f>I28-Inputs!J27-Inputs!K27-Inputs!N27</f>
        <v>0</v>
      </c>
      <c r="W28" s="561">
        <v>0</v>
      </c>
      <c r="X28" s="561">
        <f t="shared" si="11"/>
        <v>0</v>
      </c>
      <c r="Y28" s="566" t="str">
        <f t="shared" si="12"/>
        <v>n/a</v>
      </c>
    </row>
    <row r="29" spans="1:25" ht="15.95" customHeight="1" x14ac:dyDescent="0.2">
      <c r="A29" s="266">
        <f t="shared" si="0"/>
        <v>23</v>
      </c>
      <c r="B29" s="385" t="str">
        <f>+Inputs!I28</f>
        <v>Rental of Building, Property, and Equipment</v>
      </c>
      <c r="C29" s="496">
        <f>Inputs!J28</f>
        <v>287564.40000000002</v>
      </c>
      <c r="D29" s="397"/>
      <c r="E29" s="495">
        <f>Inputs!K28</f>
        <v>0</v>
      </c>
      <c r="F29" s="498">
        <f t="shared" si="8"/>
        <v>287564.40000000002</v>
      </c>
      <c r="G29" s="397"/>
      <c r="H29" s="496">
        <f>Inputs!N28</f>
        <v>0</v>
      </c>
      <c r="I29" s="498">
        <f t="shared" si="9"/>
        <v>287564.40000000002</v>
      </c>
      <c r="J29" s="397"/>
      <c r="K29" s="548"/>
      <c r="L29" s="498">
        <f t="shared" si="10"/>
        <v>287564.40000000002</v>
      </c>
      <c r="M29" s="269"/>
      <c r="N29" s="386"/>
      <c r="O29" s="277"/>
      <c r="Q29" s="408">
        <f>I29-Inputs!J28-Inputs!K28-Inputs!N28</f>
        <v>0</v>
      </c>
      <c r="W29" s="561">
        <v>281576.08</v>
      </c>
      <c r="X29" s="561">
        <f t="shared" si="11"/>
        <v>-5988.320000000007</v>
      </c>
      <c r="Y29" s="566">
        <f t="shared" si="12"/>
        <v>-2.1267147408259985E-2</v>
      </c>
    </row>
    <row r="30" spans="1:25" ht="15.95" customHeight="1" x14ac:dyDescent="0.2">
      <c r="A30" s="266">
        <f t="shared" si="0"/>
        <v>24</v>
      </c>
      <c r="B30" s="385" t="str">
        <f>+Inputs!I29</f>
        <v>Transportation</v>
      </c>
      <c r="C30" s="496">
        <f>Inputs!J29</f>
        <v>179073.78</v>
      </c>
      <c r="D30" s="397"/>
      <c r="E30" s="495">
        <f>Inputs!K29</f>
        <v>0</v>
      </c>
      <c r="F30" s="498">
        <f t="shared" si="8"/>
        <v>179073.78</v>
      </c>
      <c r="G30" s="397"/>
      <c r="H30" s="496">
        <f>Inputs!N29</f>
        <v>0</v>
      </c>
      <c r="I30" s="498">
        <f t="shared" si="9"/>
        <v>179073.78</v>
      </c>
      <c r="J30" s="397"/>
      <c r="K30" s="548"/>
      <c r="L30" s="498">
        <f t="shared" si="10"/>
        <v>179073.78</v>
      </c>
      <c r="M30" s="269"/>
      <c r="N30" s="382"/>
      <c r="O30" s="277"/>
      <c r="Q30" s="408">
        <f>I30-Inputs!J29-Inputs!K29-Inputs!N29</f>
        <v>0</v>
      </c>
      <c r="W30" s="561">
        <v>240000</v>
      </c>
      <c r="X30" s="561">
        <f t="shared" si="11"/>
        <v>60926.22</v>
      </c>
      <c r="Y30" s="566">
        <f t="shared" si="12"/>
        <v>0.25385924999999998</v>
      </c>
    </row>
    <row r="31" spans="1:25" ht="15.95" customHeight="1" x14ac:dyDescent="0.2">
      <c r="A31" s="266">
        <f t="shared" si="0"/>
        <v>25</v>
      </c>
      <c r="B31" s="385" t="str">
        <f>+Inputs!I30</f>
        <v>Insurance - Vehicle, General Liability, Workman's Comp.</v>
      </c>
      <c r="C31" s="496">
        <f>Inputs!J30</f>
        <v>35402.050000000003</v>
      </c>
      <c r="D31" s="397"/>
      <c r="E31" s="495">
        <f>Inputs!K30</f>
        <v>0</v>
      </c>
      <c r="F31" s="498">
        <f t="shared" si="8"/>
        <v>35402.050000000003</v>
      </c>
      <c r="G31" s="397"/>
      <c r="H31" s="496">
        <f>Inputs!N30</f>
        <v>0</v>
      </c>
      <c r="I31" s="498">
        <f t="shared" si="9"/>
        <v>35402.050000000003</v>
      </c>
      <c r="J31" s="397"/>
      <c r="K31" s="548"/>
      <c r="L31" s="498">
        <f t="shared" si="10"/>
        <v>35402.050000000003</v>
      </c>
      <c r="M31" s="269"/>
      <c r="N31" s="386"/>
      <c r="O31" s="277"/>
      <c r="Q31" s="408">
        <f>I31-Inputs!J30-Inputs!K30-Inputs!N30</f>
        <v>0</v>
      </c>
      <c r="W31" s="561">
        <v>41442.319999999992</v>
      </c>
      <c r="X31" s="561">
        <f t="shared" si="11"/>
        <v>6040.2699999999895</v>
      </c>
      <c r="Y31" s="566">
        <f t="shared" si="12"/>
        <v>0.14575125137781839</v>
      </c>
    </row>
    <row r="32" spans="1:25" ht="15.95" customHeight="1" x14ac:dyDescent="0.2">
      <c r="A32" s="266">
        <f t="shared" si="0"/>
        <v>26</v>
      </c>
      <c r="B32" s="385" t="str">
        <f>+Inputs!I31</f>
        <v>Regulatory Commission Expenses - Fees</v>
      </c>
      <c r="C32" s="496">
        <f>Inputs!J31</f>
        <v>111698.09</v>
      </c>
      <c r="D32" s="397"/>
      <c r="E32" s="495">
        <f>Inputs!K31</f>
        <v>0</v>
      </c>
      <c r="F32" s="498">
        <f t="shared" si="8"/>
        <v>111698.09</v>
      </c>
      <c r="G32" s="397"/>
      <c r="H32" s="580">
        <f>Inputs!N31</f>
        <v>18094.530947851443</v>
      </c>
      <c r="I32" s="498">
        <f t="shared" si="9"/>
        <v>129792.62094785144</v>
      </c>
      <c r="J32" s="397"/>
      <c r="K32" s="496">
        <f ca="1">'Int Sync, NTG, Rev Req'!G41</f>
        <v>12175.119357655018</v>
      </c>
      <c r="L32" s="498">
        <f t="shared" ca="1" si="10"/>
        <v>141967.74030550645</v>
      </c>
      <c r="M32" s="269"/>
      <c r="N32" s="386"/>
      <c r="O32" s="277"/>
      <c r="Q32" s="408">
        <f>I32-Inputs!J31-Inputs!K31-Inputs!N31</f>
        <v>0</v>
      </c>
      <c r="R32" s="272" t="s">
        <v>496</v>
      </c>
      <c r="S32" s="272"/>
      <c r="W32" s="561">
        <v>24172.607961619709</v>
      </c>
      <c r="X32" s="561">
        <f t="shared" ca="1" si="11"/>
        <v>-117795.13234388674</v>
      </c>
      <c r="Y32" s="566">
        <f t="shared" ca="1" si="12"/>
        <v>-4.8730833069777617</v>
      </c>
    </row>
    <row r="33" spans="1:25" ht="15.95" customHeight="1" x14ac:dyDescent="0.2">
      <c r="A33" s="266">
        <f t="shared" si="0"/>
        <v>27</v>
      </c>
      <c r="B33" s="385" t="str">
        <f>+Inputs!I32</f>
        <v>Regulatory Commission Expenses - Amort. Rate Case</v>
      </c>
      <c r="C33" s="496">
        <f>Inputs!J32</f>
        <v>0</v>
      </c>
      <c r="D33" s="397"/>
      <c r="E33" s="495">
        <f>Inputs!K32</f>
        <v>0</v>
      </c>
      <c r="F33" s="498">
        <f t="shared" si="8"/>
        <v>0</v>
      </c>
      <c r="G33" s="397"/>
      <c r="H33" s="496">
        <f>Inputs!N32</f>
        <v>0</v>
      </c>
      <c r="I33" s="498">
        <f t="shared" si="9"/>
        <v>0</v>
      </c>
      <c r="J33" s="397"/>
      <c r="K33" s="548"/>
      <c r="L33" s="498">
        <f t="shared" si="10"/>
        <v>0</v>
      </c>
      <c r="M33" s="269"/>
      <c r="N33" s="386"/>
      <c r="O33" s="277"/>
      <c r="Q33" s="408">
        <f>I33-Inputs!J32-Inputs!K32-Inputs!N32</f>
        <v>0</v>
      </c>
      <c r="W33" s="561">
        <v>33053.972300000001</v>
      </c>
      <c r="X33" s="561">
        <f t="shared" si="11"/>
        <v>33053.972300000001</v>
      </c>
      <c r="Y33" s="566">
        <f t="shared" si="12"/>
        <v>1</v>
      </c>
    </row>
    <row r="34" spans="1:25" ht="15.95" customHeight="1" x14ac:dyDescent="0.2">
      <c r="A34" s="266">
        <f t="shared" si="0"/>
        <v>28</v>
      </c>
      <c r="B34" s="385" t="str">
        <f>+Inputs!I33</f>
        <v>Travel, Education, CCR, and Public Relations</v>
      </c>
      <c r="C34" s="496">
        <f>Inputs!J33</f>
        <v>47969.86</v>
      </c>
      <c r="D34" s="397"/>
      <c r="E34" s="495">
        <f>Inputs!K33</f>
        <v>0</v>
      </c>
      <c r="F34" s="498">
        <f t="shared" si="8"/>
        <v>47969.86</v>
      </c>
      <c r="G34" s="397"/>
      <c r="H34" s="496">
        <f>Inputs!N33</f>
        <v>0</v>
      </c>
      <c r="I34" s="498">
        <f t="shared" si="9"/>
        <v>47969.86</v>
      </c>
      <c r="J34" s="397"/>
      <c r="K34" s="548"/>
      <c r="L34" s="498">
        <f t="shared" si="10"/>
        <v>47969.86</v>
      </c>
      <c r="M34" s="269"/>
      <c r="N34" s="386"/>
      <c r="O34" s="277"/>
      <c r="Q34" s="408">
        <f>I34-Inputs!J33-Inputs!K33-Inputs!N33</f>
        <v>0</v>
      </c>
      <c r="W34" s="561">
        <v>26060.85</v>
      </c>
      <c r="X34" s="561">
        <f t="shared" si="11"/>
        <v>-21909.010000000002</v>
      </c>
      <c r="Y34" s="566">
        <f t="shared" si="12"/>
        <v>-0.84068670054890782</v>
      </c>
    </row>
    <row r="35" spans="1:25" ht="15.95" customHeight="1" x14ac:dyDescent="0.2">
      <c r="A35" s="266">
        <f t="shared" si="0"/>
        <v>29</v>
      </c>
      <c r="B35" s="385" t="str">
        <f>+Inputs!I34</f>
        <v>Office, Postage, Phone, and Bank Charges</v>
      </c>
      <c r="C35" s="496">
        <f>Inputs!J34</f>
        <v>459510.25999999995</v>
      </c>
      <c r="D35" s="397"/>
      <c r="E35" s="495">
        <f>Inputs!K34</f>
        <v>0</v>
      </c>
      <c r="F35" s="498">
        <f t="shared" si="8"/>
        <v>459510.25999999995</v>
      </c>
      <c r="G35" s="397"/>
      <c r="H35" s="496">
        <f>Inputs!N34</f>
        <v>0</v>
      </c>
      <c r="I35" s="498">
        <f t="shared" si="9"/>
        <v>459510.25999999995</v>
      </c>
      <c r="J35" s="397"/>
      <c r="K35" s="548"/>
      <c r="L35" s="498">
        <f t="shared" si="10"/>
        <v>459510.25999999995</v>
      </c>
      <c r="M35" s="269"/>
      <c r="N35" s="386"/>
      <c r="O35" s="277"/>
      <c r="Q35" s="408">
        <f>I35-Inputs!J34-Inputs!K34-Inputs!N34</f>
        <v>0</v>
      </c>
      <c r="W35" s="561">
        <v>475061.64714285714</v>
      </c>
      <c r="X35" s="561">
        <f t="shared" si="11"/>
        <v>15551.387142857187</v>
      </c>
      <c r="Y35" s="566">
        <f t="shared" si="12"/>
        <v>3.2735513877803497E-2</v>
      </c>
    </row>
    <row r="36" spans="1:25" ht="15.95" customHeight="1" x14ac:dyDescent="0.2">
      <c r="A36" s="266">
        <f t="shared" si="0"/>
        <v>30</v>
      </c>
      <c r="B36" s="385" t="str">
        <f>+Inputs!I35</f>
        <v>Bad Debt</v>
      </c>
      <c r="C36" s="496">
        <f>Inputs!J35</f>
        <v>55102.48</v>
      </c>
      <c r="D36" s="397"/>
      <c r="E36" s="606">
        <f>(SUM(Inputs!J8:J11)*Bad_Debt_Percent)-PFIS!C36</f>
        <v>-13528.649700000009</v>
      </c>
      <c r="F36" s="498">
        <f t="shared" si="8"/>
        <v>41573.830299999994</v>
      </c>
      <c r="G36" s="397"/>
      <c r="H36" s="496">
        <f>(SUM(I9:I12)*Bad_Debt_Percent)-PFIS!F36</f>
        <v>2844.9476050949306</v>
      </c>
      <c r="I36" s="498">
        <f t="shared" si="9"/>
        <v>44418.777905094925</v>
      </c>
      <c r="J36" s="397"/>
      <c r="K36" s="496">
        <f ca="1">'Int Sync, NTG, Rev Req'!G43</f>
        <v>15218.899197068771</v>
      </c>
      <c r="L36" s="498">
        <f t="shared" ca="1" si="10"/>
        <v>59637.677102163696</v>
      </c>
      <c r="M36" s="269"/>
      <c r="N36" s="382"/>
      <c r="O36" s="277"/>
      <c r="Q36" s="408">
        <f>I36-Inputs!J35-Inputs!K35-Inputs!N35</f>
        <v>-10683.702094905078</v>
      </c>
      <c r="R36" s="272" t="s">
        <v>496</v>
      </c>
      <c r="S36" s="272"/>
      <c r="W36" s="561">
        <v>60132.723154049265</v>
      </c>
      <c r="X36" s="561">
        <f t="shared" ca="1" si="11"/>
        <v>495.04605188556889</v>
      </c>
      <c r="Y36" s="566">
        <f t="shared" ca="1" si="12"/>
        <v>8.2325566832779154E-3</v>
      </c>
    </row>
    <row r="37" spans="1:25" ht="15.95" customHeight="1" x14ac:dyDescent="0.2">
      <c r="A37" s="266">
        <f t="shared" si="0"/>
        <v>31</v>
      </c>
      <c r="B37" s="385" t="str">
        <f>+Inputs!I36</f>
        <v>Repairs</v>
      </c>
      <c r="C37" s="496">
        <f>Inputs!J36</f>
        <v>0</v>
      </c>
      <c r="D37" s="397"/>
      <c r="E37" s="495">
        <f>Inputs!K36</f>
        <v>0</v>
      </c>
      <c r="F37" s="498">
        <f t="shared" si="8"/>
        <v>0</v>
      </c>
      <c r="G37" s="397"/>
      <c r="H37" s="496">
        <f>Inputs!N36</f>
        <v>0</v>
      </c>
      <c r="I37" s="498">
        <f t="shared" si="9"/>
        <v>0</v>
      </c>
      <c r="J37" s="397"/>
      <c r="K37" s="548"/>
      <c r="L37" s="498">
        <f t="shared" si="10"/>
        <v>0</v>
      </c>
      <c r="M37" s="269"/>
      <c r="N37" s="382"/>
      <c r="O37" s="277"/>
      <c r="Q37" s="408">
        <f>I37-Inputs!J36-Inputs!K36-Inputs!N36</f>
        <v>0</v>
      </c>
      <c r="W37" s="561">
        <v>0</v>
      </c>
      <c r="X37" s="561">
        <f t="shared" si="11"/>
        <v>0</v>
      </c>
      <c r="Y37" s="566" t="str">
        <f t="shared" si="12"/>
        <v>n/a</v>
      </c>
    </row>
    <row r="38" spans="1:25" ht="15.95" customHeight="1" x14ac:dyDescent="0.2">
      <c r="A38" s="266">
        <f t="shared" si="0"/>
        <v>32</v>
      </c>
      <c r="B38" s="385" t="str">
        <f>+Inputs!I37</f>
        <v>Net Depreciation/Amortization</v>
      </c>
      <c r="C38" s="496">
        <f>Inputs!J37</f>
        <v>760905.74</v>
      </c>
      <c r="D38" s="397"/>
      <c r="E38" s="496">
        <f>Inputs!K37</f>
        <v>0</v>
      </c>
      <c r="F38" s="498">
        <f t="shared" si="8"/>
        <v>760905.74</v>
      </c>
      <c r="G38" s="397"/>
      <c r="H38" s="496">
        <f>Inputs!N37</f>
        <v>305904.5</v>
      </c>
      <c r="I38" s="498">
        <f>F38+H38</f>
        <v>1066810.24</v>
      </c>
      <c r="J38" s="397"/>
      <c r="K38" s="498">
        <f ca="1">IF(I60&lt;=0, -I38, 0)</f>
        <v>0</v>
      </c>
      <c r="L38" s="498">
        <f t="shared" ca="1" si="10"/>
        <v>1066810.24</v>
      </c>
      <c r="M38" s="269"/>
      <c r="N38" s="387">
        <f ca="1">+L38/L54</f>
        <v>1.8781872251122413E-2</v>
      </c>
      <c r="Q38" s="408">
        <f>I38-Inputs!J37-Inputs!K37-Inputs!N37</f>
        <v>0</v>
      </c>
      <c r="R38" s="272" t="s">
        <v>496</v>
      </c>
      <c r="S38" s="272"/>
      <c r="W38" s="561">
        <v>974290.94600000046</v>
      </c>
      <c r="X38" s="561">
        <f t="shared" ca="1" si="11"/>
        <v>-92519.293999999529</v>
      </c>
      <c r="Y38" s="566">
        <f t="shared" ca="1" si="12"/>
        <v>-9.4960642280257301E-2</v>
      </c>
    </row>
    <row r="39" spans="1:25" ht="15.95" customHeight="1" x14ac:dyDescent="0.2">
      <c r="A39" s="266">
        <f t="shared" si="0"/>
        <v>33</v>
      </c>
      <c r="B39" s="385" t="str">
        <f>+Inputs!I38</f>
        <v>Utility Excise Tax</v>
      </c>
      <c r="C39" s="496">
        <f>Inputs!J38</f>
        <v>422072.98</v>
      </c>
      <c r="D39" s="397"/>
      <c r="E39" s="495">
        <f>Inputs!K38</f>
        <v>0</v>
      </c>
      <c r="F39" s="498">
        <f t="shared" si="8"/>
        <v>422072.98</v>
      </c>
      <c r="G39" s="397"/>
      <c r="H39" s="504">
        <f>(SUM(I9:I12)*BO_Tax_Rate)-PFIS!F39</f>
        <v>24691.088169444876</v>
      </c>
      <c r="I39" s="498">
        <f t="shared" si="9"/>
        <v>446764.06816944486</v>
      </c>
      <c r="J39" s="397"/>
      <c r="K39" s="496">
        <f ca="1">+'Int Sync, NTG, Rev Req'!G44+'Int Sync, NTG, Rev Req'!G42</f>
        <v>153071.68812411773</v>
      </c>
      <c r="L39" s="498">
        <f t="shared" ca="1" si="10"/>
        <v>599835.75629356259</v>
      </c>
      <c r="M39" s="269"/>
      <c r="N39" s="387">
        <f ca="1">+K39/K15</f>
        <v>5.0289999990313937E-2</v>
      </c>
      <c r="O39" s="279"/>
      <c r="Q39" s="408">
        <f>I39-Inputs!J38-Inputs!K38-Inputs!N38</f>
        <v>24691.088169444876</v>
      </c>
      <c r="R39" s="272" t="s">
        <v>496</v>
      </c>
      <c r="S39" s="272"/>
      <c r="W39" s="561">
        <v>604814.92948342778</v>
      </c>
      <c r="X39" s="561">
        <f t="shared" ca="1" si="11"/>
        <v>4979.1731898651924</v>
      </c>
      <c r="Y39" s="566">
        <f t="shared" ca="1" si="12"/>
        <v>8.2325566832781426E-3</v>
      </c>
    </row>
    <row r="40" spans="1:25" ht="15.95" customHeight="1" x14ac:dyDescent="0.2">
      <c r="A40" s="266">
        <f t="shared" si="0"/>
        <v>34</v>
      </c>
      <c r="B40" s="385" t="str">
        <f>+Inputs!I39</f>
        <v>Property Tax</v>
      </c>
      <c r="C40" s="496">
        <f>Inputs!J39</f>
        <v>209259.36</v>
      </c>
      <c r="D40" s="397"/>
      <c r="E40" s="495">
        <f>Inputs!K39</f>
        <v>0</v>
      </c>
      <c r="F40" s="498">
        <f t="shared" si="8"/>
        <v>209259.36</v>
      </c>
      <c r="G40" s="397"/>
      <c r="H40" s="496">
        <f>Inputs!N39</f>
        <v>23844.4955005183</v>
      </c>
      <c r="I40" s="498">
        <f t="shared" si="9"/>
        <v>233103.85550051829</v>
      </c>
      <c r="J40" s="397"/>
      <c r="K40" s="548"/>
      <c r="L40" s="498">
        <f t="shared" si="10"/>
        <v>233103.85550051829</v>
      </c>
      <c r="M40" s="269"/>
      <c r="N40" s="386"/>
      <c r="O40" s="277"/>
      <c r="Q40" s="408">
        <f>I40-Inputs!J39-Inputs!K39-Inputs!N39</f>
        <v>0</v>
      </c>
      <c r="W40" s="561">
        <v>253513.08</v>
      </c>
      <c r="X40" s="561">
        <f t="shared" si="11"/>
        <v>20409.224499481701</v>
      </c>
      <c r="Y40" s="566">
        <f t="shared" si="12"/>
        <v>8.0505607440380211E-2</v>
      </c>
    </row>
    <row r="41" spans="1:25" ht="15.95" customHeight="1" x14ac:dyDescent="0.2">
      <c r="A41" s="266">
        <f t="shared" si="0"/>
        <v>35</v>
      </c>
      <c r="B41" s="385" t="str">
        <f>+Inputs!I40</f>
        <v>Payroll Tax (ESD, L&amp;I)</v>
      </c>
      <c r="C41" s="496">
        <f>Inputs!J40</f>
        <v>106085.53</v>
      </c>
      <c r="D41" s="397"/>
      <c r="E41" s="495">
        <f>Inputs!K40</f>
        <v>0</v>
      </c>
      <c r="F41" s="498">
        <f t="shared" si="8"/>
        <v>106085.53</v>
      </c>
      <c r="G41" s="397"/>
      <c r="H41" s="496">
        <f>Inputs!N40</f>
        <v>9877.3048577836089</v>
      </c>
      <c r="I41" s="498">
        <f t="shared" si="9"/>
        <v>115962.8348577836</v>
      </c>
      <c r="J41" s="397"/>
      <c r="K41" s="548"/>
      <c r="L41" s="498">
        <f t="shared" si="10"/>
        <v>115962.8348577836</v>
      </c>
      <c r="M41" s="269"/>
      <c r="N41" s="386"/>
      <c r="O41" s="269"/>
      <c r="Q41" s="408">
        <f>I41-Inputs!J40-Inputs!K40-Inputs!N40</f>
        <v>0</v>
      </c>
      <c r="W41" s="561">
        <v>123122.48000000001</v>
      </c>
      <c r="X41" s="561">
        <f t="shared" si="11"/>
        <v>7159.64514221641</v>
      </c>
      <c r="Y41" s="566">
        <f t="shared" si="12"/>
        <v>5.8150592338754137E-2</v>
      </c>
    </row>
    <row r="42" spans="1:25" ht="15.95" customHeight="1" x14ac:dyDescent="0.2">
      <c r="A42" s="266">
        <f t="shared" si="0"/>
        <v>36</v>
      </c>
      <c r="B42" s="385" t="str">
        <f>+Inputs!I41</f>
        <v>Other Taxes &amp; Licenses (DOH/DOE)</v>
      </c>
      <c r="C42" s="496">
        <f>Inputs!J41</f>
        <v>16404.98</v>
      </c>
      <c r="D42" s="397"/>
      <c r="E42" s="495">
        <f>Inputs!K41</f>
        <v>0</v>
      </c>
      <c r="F42" s="498">
        <f t="shared" si="8"/>
        <v>16404.98</v>
      </c>
      <c r="G42" s="397"/>
      <c r="H42" s="496">
        <f>Inputs!N41</f>
        <v>0</v>
      </c>
      <c r="I42" s="498">
        <f t="shared" si="9"/>
        <v>16404.98</v>
      </c>
      <c r="J42" s="397"/>
      <c r="K42" s="548"/>
      <c r="L42" s="498">
        <f t="shared" si="10"/>
        <v>16404.98</v>
      </c>
      <c r="M42" s="269"/>
      <c r="N42" s="386"/>
      <c r="O42" s="280"/>
      <c r="Q42" s="408">
        <f>I42-Inputs!J41-Inputs!K41-Inputs!N41</f>
        <v>0</v>
      </c>
      <c r="W42" s="561">
        <v>16372.020000000002</v>
      </c>
      <c r="X42" s="561">
        <f t="shared" si="11"/>
        <v>-32.959999999997308</v>
      </c>
      <c r="Y42" s="566">
        <f t="shared" si="12"/>
        <v>-2.0131907974701535E-3</v>
      </c>
    </row>
    <row r="43" spans="1:25" ht="15.95" customHeight="1" thickBot="1" x14ac:dyDescent="0.25">
      <c r="A43" s="266">
        <f t="shared" si="0"/>
        <v>37</v>
      </c>
      <c r="B43" s="388" t="str">
        <f>+Inputs!I42</f>
        <v>Miscellaneous</v>
      </c>
      <c r="C43" s="497">
        <f>Inputs!J42</f>
        <v>2264853.3600000003</v>
      </c>
      <c r="D43" s="399"/>
      <c r="E43" s="607">
        <f>Inputs!K42</f>
        <v>-94815.29</v>
      </c>
      <c r="F43" s="501">
        <f t="shared" si="8"/>
        <v>2170038.0700000003</v>
      </c>
      <c r="G43" s="399"/>
      <c r="H43" s="497">
        <f>Inputs!N42</f>
        <v>219491.93812269953</v>
      </c>
      <c r="I43" s="501">
        <f t="shared" si="9"/>
        <v>2389530.0081226998</v>
      </c>
      <c r="J43" s="399"/>
      <c r="K43" s="549"/>
      <c r="L43" s="501">
        <f t="shared" si="10"/>
        <v>2389530.0081226998</v>
      </c>
      <c r="M43" s="269"/>
      <c r="N43" s="386"/>
      <c r="O43" s="277"/>
      <c r="Q43" s="409">
        <f>I43-Inputs!J42-Inputs!K42-Inputs!N42</f>
        <v>0</v>
      </c>
      <c r="W43" s="561">
        <v>1545198.684221196</v>
      </c>
      <c r="X43" s="561">
        <f t="shared" si="11"/>
        <v>-844331.32390150381</v>
      </c>
      <c r="Y43" s="566">
        <f t="shared" si="12"/>
        <v>-0.54642249732891779</v>
      </c>
    </row>
    <row r="44" spans="1:25" ht="15.95" customHeight="1" thickTop="1" thickBot="1" x14ac:dyDescent="0.25">
      <c r="A44" s="266">
        <f t="shared" si="0"/>
        <v>38</v>
      </c>
      <c r="B44" s="272" t="s">
        <v>27</v>
      </c>
      <c r="C44" s="499">
        <f>SUM(C18:C43)</f>
        <v>9828768.5100000016</v>
      </c>
      <c r="D44" s="401"/>
      <c r="E44" s="499">
        <f>SUM(E18:E43)</f>
        <v>-19424.499340000009</v>
      </c>
      <c r="F44" s="499">
        <f>SUM(F18:F43)</f>
        <v>9809344.010660002</v>
      </c>
      <c r="G44" s="401"/>
      <c r="H44" s="499">
        <f>SUM(H18:H43)</f>
        <v>839743.88553040766</v>
      </c>
      <c r="I44" s="499">
        <f>SUM(I18:I43)</f>
        <v>10649087.89619041</v>
      </c>
      <c r="J44" s="401"/>
      <c r="K44" s="499">
        <f ca="1">SUM(K18:K43)</f>
        <v>180465.70667884152</v>
      </c>
      <c r="L44" s="499">
        <f ca="1">SUM(L18:L43)</f>
        <v>10829553.60286925</v>
      </c>
      <c r="M44" s="273"/>
      <c r="N44" s="277"/>
      <c r="O44" s="277"/>
      <c r="Q44" s="410">
        <f>SUM(Q18:Q43)</f>
        <v>14007.386074540031</v>
      </c>
      <c r="R44" s="272" t="s">
        <v>497</v>
      </c>
      <c r="S44" s="272"/>
      <c r="W44" s="563">
        <f>SUM(W18:W43)</f>
        <v>11014565.400776796</v>
      </c>
      <c r="X44" s="563">
        <f ca="1">SUM(X18:X43)</f>
        <v>185011.79790754826</v>
      </c>
      <c r="Y44" s="565">
        <f t="shared" ca="1" si="12"/>
        <v>1.6797012971070144E-2</v>
      </c>
    </row>
    <row r="45" spans="1:25" ht="15.95" customHeight="1" x14ac:dyDescent="0.2">
      <c r="A45" s="266">
        <f t="shared" si="0"/>
        <v>39</v>
      </c>
      <c r="B45" s="272"/>
      <c r="C45" s="401"/>
      <c r="D45" s="401"/>
      <c r="E45" s="401"/>
      <c r="F45" s="401"/>
      <c r="G45" s="401"/>
      <c r="H45" s="401"/>
      <c r="I45" s="401"/>
      <c r="J45" s="401"/>
      <c r="K45" s="401"/>
      <c r="L45" s="401"/>
      <c r="M45" s="271"/>
      <c r="N45" s="277"/>
      <c r="O45" s="277"/>
      <c r="W45" s="560"/>
      <c r="X45" s="560"/>
      <c r="Y45" s="564"/>
    </row>
    <row r="46" spans="1:25" ht="15.95" customHeight="1" x14ac:dyDescent="0.2">
      <c r="A46" s="266">
        <f t="shared" si="0"/>
        <v>40</v>
      </c>
      <c r="B46" s="286" t="s">
        <v>335</v>
      </c>
      <c r="C46" s="502">
        <f>C15-C44</f>
        <v>-1128814.8000000045</v>
      </c>
      <c r="D46" s="396"/>
      <c r="E46" s="500">
        <f>E15-E44</f>
        <v>19424.499340000009</v>
      </c>
      <c r="F46" s="502">
        <f>F15-F44</f>
        <v>-1109390.3006600048</v>
      </c>
      <c r="G46" s="396"/>
      <c r="H46" s="502">
        <f>H15-H44</f>
        <v>-472698.16451142298</v>
      </c>
      <c r="I46" s="502">
        <f>I15-I44</f>
        <v>-1582088.4651714265</v>
      </c>
      <c r="J46" s="396"/>
      <c r="K46" s="547"/>
      <c r="L46" s="502">
        <f ca="1">L15-L44</f>
        <v>1281225.6681497339</v>
      </c>
      <c r="M46" s="269"/>
      <c r="N46" s="277"/>
      <c r="O46" s="277"/>
      <c r="W46" s="561">
        <v>1071738.5773232002</v>
      </c>
      <c r="X46" s="561">
        <f t="shared" ref="X46:X48" ca="1" si="15">W46-L46</f>
        <v>-209487.09082653373</v>
      </c>
      <c r="Y46" s="564">
        <f t="shared" ca="1" si="12"/>
        <v>-0.19546472923439379</v>
      </c>
    </row>
    <row r="47" spans="1:25" ht="15.95" customHeight="1" x14ac:dyDescent="0.2">
      <c r="A47" s="266">
        <f t="shared" si="0"/>
        <v>41</v>
      </c>
      <c r="B47" s="287" t="s">
        <v>28</v>
      </c>
      <c r="C47" s="496">
        <f>Inputs!J46</f>
        <v>187619.55</v>
      </c>
      <c r="D47" s="397"/>
      <c r="E47" s="495">
        <f>Inputs!K46</f>
        <v>0</v>
      </c>
      <c r="F47" s="498">
        <f>+E47+C47</f>
        <v>187619.55</v>
      </c>
      <c r="G47" s="398"/>
      <c r="H47" s="496">
        <f ca="1">Prof_Int_Exp_Adj</f>
        <v>43274.359687752847</v>
      </c>
      <c r="I47" s="498">
        <f ca="1">F47+H47</f>
        <v>230893.90968775284</v>
      </c>
      <c r="J47" s="398"/>
      <c r="K47" s="548"/>
      <c r="L47" s="498">
        <f ca="1">I47+K47</f>
        <v>230893.90968775284</v>
      </c>
      <c r="M47" s="269"/>
      <c r="N47" s="389">
        <f ca="1">Proforma_Interest_Expense</f>
        <v>230893.90968775284</v>
      </c>
      <c r="O47" s="277" t="s">
        <v>86</v>
      </c>
      <c r="W47" s="561">
        <v>395286.10000000009</v>
      </c>
      <c r="X47" s="561">
        <f t="shared" ca="1" si="15"/>
        <v>164392.19031224726</v>
      </c>
      <c r="Y47" s="564">
        <f t="shared" ca="1" si="12"/>
        <v>0.41588153570855951</v>
      </c>
    </row>
    <row r="48" spans="1:25" ht="15.95" customHeight="1" x14ac:dyDescent="0.2">
      <c r="A48" s="266">
        <f t="shared" si="0"/>
        <v>42</v>
      </c>
      <c r="B48" s="287" t="s">
        <v>360</v>
      </c>
      <c r="C48" s="496">
        <f>Inputs!J47</f>
        <v>-407505</v>
      </c>
      <c r="D48" s="397"/>
      <c r="E48" s="496">
        <f>Inputs!K47</f>
        <v>0</v>
      </c>
      <c r="F48" s="498">
        <f>+E48+C48</f>
        <v>-407505</v>
      </c>
      <c r="G48" s="398"/>
      <c r="H48" s="496">
        <f ca="1">IF(PFIS!I46-PFIS!I47&gt;0,FIT_Rate,0)*(PFIS!I46-Proforma_Interest_Expense)-PFIS!F48</f>
        <v>407505</v>
      </c>
      <c r="I48" s="498">
        <f ca="1">F48+H48</f>
        <v>0</v>
      </c>
      <c r="J48" s="398"/>
      <c r="K48" s="496">
        <f ca="1">+'Int Sync, NTG, Rev Req'!G53</f>
        <v>171369.66915390393</v>
      </c>
      <c r="L48" s="498">
        <f ca="1">I48+K48</f>
        <v>171369.66915390393</v>
      </c>
      <c r="M48" s="269"/>
      <c r="N48" s="390">
        <f ca="1">'Int Sync, NTG, Rev Req'!I50</f>
        <v>220569.66915390393</v>
      </c>
      <c r="O48" s="277" t="s">
        <v>86</v>
      </c>
      <c r="W48" s="561">
        <v>185627.97935705748</v>
      </c>
      <c r="X48" s="561">
        <f t="shared" ca="1" si="15"/>
        <v>14258.310203153553</v>
      </c>
      <c r="Y48" s="564">
        <f t="shared" ca="1" si="12"/>
        <v>7.6811212687541749E-2</v>
      </c>
    </row>
    <row r="49" spans="1:25" ht="15.95" customHeight="1" thickBot="1" x14ac:dyDescent="0.25">
      <c r="A49" s="266">
        <f t="shared" si="0"/>
        <v>43</v>
      </c>
      <c r="B49" s="288" t="s">
        <v>230</v>
      </c>
      <c r="C49" s="503">
        <f>+C44+C47+C48</f>
        <v>9608883.0600000024</v>
      </c>
      <c r="D49" s="399"/>
      <c r="E49" s="549"/>
      <c r="F49" s="503">
        <f>+F44+F47+F48</f>
        <v>9589458.5606600028</v>
      </c>
      <c r="G49" s="399"/>
      <c r="H49" s="549"/>
      <c r="I49" s="503">
        <f ca="1">+I44+I47+I48</f>
        <v>10879981.805878162</v>
      </c>
      <c r="J49" s="399"/>
      <c r="K49" s="549"/>
      <c r="L49" s="551">
        <f ca="1">+L44+L47+L48</f>
        <v>11231817.181710908</v>
      </c>
      <c r="M49" s="281"/>
      <c r="N49" s="277"/>
      <c r="O49" s="277"/>
      <c r="W49" s="562">
        <v>11595479.480133854</v>
      </c>
      <c r="X49" s="562">
        <f t="shared" ref="X49" ca="1" si="16">L49-W49</f>
        <v>-363662.29842294566</v>
      </c>
      <c r="Y49" s="568">
        <f t="shared" ca="1" si="12"/>
        <v>-3.1362420074650302E-2</v>
      </c>
    </row>
    <row r="50" spans="1:25" ht="15.95" customHeight="1" thickTop="1" thickBot="1" x14ac:dyDescent="0.25">
      <c r="A50" s="266">
        <f t="shared" si="0"/>
        <v>44</v>
      </c>
      <c r="B50" s="272" t="s">
        <v>233</v>
      </c>
      <c r="C50" s="592">
        <f>+C15-C49</f>
        <v>-908929.35000000522</v>
      </c>
      <c r="D50" s="401"/>
      <c r="E50" s="592">
        <f>SUM(E45:E49)</f>
        <v>19424.499340000009</v>
      </c>
      <c r="F50" s="592">
        <f>+F15-F49</f>
        <v>-889504.85066000558</v>
      </c>
      <c r="G50" s="401"/>
      <c r="H50" s="592">
        <f ca="1">SUM(H45:H49)</f>
        <v>-21918.804823670129</v>
      </c>
      <c r="I50" s="592">
        <f ca="1">+I15-I49</f>
        <v>-1812982.3748591784</v>
      </c>
      <c r="J50" s="401"/>
      <c r="K50" s="592">
        <f ca="1">SUM(K45:K49)</f>
        <v>171369.66915390393</v>
      </c>
      <c r="L50" s="595">
        <f ca="1">+L15-L49</f>
        <v>878962.08930807561</v>
      </c>
      <c r="M50" s="282"/>
      <c r="N50" s="277"/>
      <c r="O50" s="277"/>
      <c r="W50" s="561">
        <v>490824.49796614237</v>
      </c>
      <c r="X50" s="561">
        <f t="shared" ref="X50" ca="1" si="17">L50-W50</f>
        <v>388137.59134193324</v>
      </c>
      <c r="Y50" s="569">
        <f t="shared" ca="1" si="12"/>
        <v>0.79078691660722156</v>
      </c>
    </row>
    <row r="51" spans="1:25" ht="15.95" customHeight="1" thickBot="1" x14ac:dyDescent="0.25">
      <c r="A51" s="257">
        <f t="shared" si="0"/>
        <v>45</v>
      </c>
      <c r="B51" s="576" t="s">
        <v>229</v>
      </c>
      <c r="C51" s="593">
        <f>+C46-C48</f>
        <v>-721309.80000000447</v>
      </c>
      <c r="D51" s="591"/>
      <c r="E51" s="591"/>
      <c r="F51" s="593">
        <f>+F46-F48</f>
        <v>-701885.30066000484</v>
      </c>
      <c r="G51" s="591"/>
      <c r="H51" s="591"/>
      <c r="I51" s="593">
        <f ca="1">+I46-I48</f>
        <v>-1582088.4651714265</v>
      </c>
      <c r="J51" s="591"/>
      <c r="K51" s="591"/>
      <c r="L51" s="594">
        <f ca="1">+L46-L48</f>
        <v>1109855.9989958301</v>
      </c>
      <c r="M51" s="283"/>
      <c r="N51" s="391">
        <f ca="1">'Int Sync, NTG, Rev Req'!D29</f>
        <v>1109855.9984095825</v>
      </c>
      <c r="O51" s="284" t="s">
        <v>86</v>
      </c>
      <c r="W51" s="560"/>
      <c r="X51" s="560"/>
      <c r="Y51" s="564"/>
    </row>
    <row r="52" spans="1:25" ht="15.95" customHeight="1" x14ac:dyDescent="0.2">
      <c r="A52" s="266">
        <f t="shared" si="0"/>
        <v>46</v>
      </c>
      <c r="B52" s="272"/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271"/>
      <c r="N52" s="392">
        <f ca="1">N51-L51</f>
        <v>-5.8624753728508949E-4</v>
      </c>
      <c r="O52" s="277"/>
      <c r="W52" s="560"/>
      <c r="X52" s="560"/>
      <c r="Y52" s="564"/>
    </row>
    <row r="53" spans="1:25" ht="15.95" customHeight="1" x14ac:dyDescent="0.2">
      <c r="A53" s="266">
        <f t="shared" si="0"/>
        <v>47</v>
      </c>
      <c r="B53" s="275" t="s">
        <v>29</v>
      </c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N53" s="277"/>
      <c r="O53" s="277"/>
      <c r="W53" s="560"/>
      <c r="X53" s="560"/>
      <c r="Y53" s="564"/>
    </row>
    <row r="54" spans="1:25" ht="15.95" customHeight="1" x14ac:dyDescent="0.2">
      <c r="A54" s="266">
        <f t="shared" si="0"/>
        <v>48</v>
      </c>
      <c r="B54" s="286" t="s">
        <v>87</v>
      </c>
      <c r="C54" s="495">
        <f>Inputs!J53</f>
        <v>57160311.769999996</v>
      </c>
      <c r="D54" s="396"/>
      <c r="E54" s="500">
        <f>+F54-C54</f>
        <v>-360317.29999996722</v>
      </c>
      <c r="F54" s="577">
        <f>'[1]EP Asset Inputs'!$C$42+'[5]Realloc GO'!$F$25</f>
        <v>56799994.470000029</v>
      </c>
      <c r="G54" s="396"/>
      <c r="H54" s="588">
        <f>I54-F54</f>
        <v>0</v>
      </c>
      <c r="I54" s="500">
        <f>F54</f>
        <v>56799994.470000029</v>
      </c>
      <c r="J54" s="396"/>
      <c r="K54" s="547"/>
      <c r="L54" s="500">
        <f>+K54+I54</f>
        <v>56799994.470000029</v>
      </c>
      <c r="M54" s="269"/>
      <c r="N54" s="277"/>
      <c r="O54" s="277"/>
      <c r="W54" s="561">
        <v>51309972.740000002</v>
      </c>
      <c r="X54" s="561">
        <f t="shared" ref="X54:X59" si="18">W54-L54</f>
        <v>-5490021.7300000265</v>
      </c>
      <c r="Y54" s="564">
        <f t="shared" ref="Y54:Y60" si="19">IFERROR(X54/W54,"n/a")</f>
        <v>-0.10699716715538497</v>
      </c>
    </row>
    <row r="55" spans="1:25" s="269" customFormat="1" ht="15.95" customHeight="1" x14ac:dyDescent="0.2">
      <c r="A55" s="266">
        <f t="shared" si="0"/>
        <v>49</v>
      </c>
      <c r="B55" s="578" t="s">
        <v>30</v>
      </c>
      <c r="C55" s="496">
        <f>Inputs!J54</f>
        <v>-23335897.300000001</v>
      </c>
      <c r="D55" s="397"/>
      <c r="E55" s="498">
        <f>F55-C55</f>
        <v>-63607.59999999404</v>
      </c>
      <c r="F55" s="579">
        <f>-'[1]EP Asset Inputs'!$D$42-'[5]Realloc GO'!$F$26</f>
        <v>-23399504.899999995</v>
      </c>
      <c r="G55" s="397"/>
      <c r="H55" s="589">
        <f t="shared" ref="H55:H58" si="20">I55-F55</f>
        <v>0</v>
      </c>
      <c r="I55" s="498">
        <f>F55</f>
        <v>-23399504.899999995</v>
      </c>
      <c r="J55" s="397"/>
      <c r="K55" s="548"/>
      <c r="L55" s="498">
        <f>+K55+I55</f>
        <v>-23399504.899999995</v>
      </c>
      <c r="N55" s="280"/>
      <c r="O55" s="280"/>
      <c r="W55" s="561">
        <v>-21182485.200000003</v>
      </c>
      <c r="X55" s="561">
        <f t="shared" si="18"/>
        <v>2217019.6999999918</v>
      </c>
      <c r="Y55" s="564">
        <f t="shared" si="19"/>
        <v>-0.10466287024716021</v>
      </c>
    </row>
    <row r="56" spans="1:25" s="269" customFormat="1" ht="15.95" customHeight="1" x14ac:dyDescent="0.2">
      <c r="A56" s="266">
        <f t="shared" si="0"/>
        <v>50</v>
      </c>
      <c r="B56" s="578" t="s">
        <v>70</v>
      </c>
      <c r="C56" s="496">
        <f>Inputs!J55</f>
        <v>279918</v>
      </c>
      <c r="D56" s="397"/>
      <c r="E56" s="627">
        <f>[1]Aquisition!$F$12</f>
        <v>-279918</v>
      </c>
      <c r="F56" s="498">
        <f>C56+E56</f>
        <v>0</v>
      </c>
      <c r="G56" s="397"/>
      <c r="H56" s="589">
        <f t="shared" ca="1" si="20"/>
        <v>0</v>
      </c>
      <c r="I56" s="498">
        <f ca="1">F56+H56</f>
        <v>0</v>
      </c>
      <c r="J56" s="397"/>
      <c r="K56" s="548"/>
      <c r="L56" s="498">
        <f ca="1">+K56+I56</f>
        <v>0</v>
      </c>
      <c r="N56" s="280"/>
      <c r="O56" s="280"/>
      <c r="W56" s="561">
        <v>279918</v>
      </c>
      <c r="X56" s="561">
        <f t="shared" ca="1" si="18"/>
        <v>279918</v>
      </c>
      <c r="Y56" s="564">
        <f t="shared" ca="1" si="19"/>
        <v>1</v>
      </c>
    </row>
    <row r="57" spans="1:25" ht="15.95" customHeight="1" x14ac:dyDescent="0.2">
      <c r="A57" s="266">
        <f t="shared" si="0"/>
        <v>51</v>
      </c>
      <c r="B57" s="287" t="s">
        <v>232</v>
      </c>
      <c r="C57" s="496">
        <f>Inputs!J56</f>
        <v>-34815819.549999997</v>
      </c>
      <c r="D57" s="397"/>
      <c r="E57" s="498">
        <f>F57-C57</f>
        <v>514.99999999254942</v>
      </c>
      <c r="F57" s="579">
        <f>'[1]EP Asset Inputs'!$G$26</f>
        <v>-34815304.550000004</v>
      </c>
      <c r="G57" s="397"/>
      <c r="H57" s="589">
        <f t="shared" si="20"/>
        <v>0</v>
      </c>
      <c r="I57" s="498">
        <f>F57</f>
        <v>-34815304.550000004</v>
      </c>
      <c r="J57" s="397"/>
      <c r="K57" s="548"/>
      <c r="L57" s="498">
        <f>+K57+I57</f>
        <v>-34815304.550000004</v>
      </c>
      <c r="M57" s="269"/>
      <c r="N57" s="277"/>
      <c r="O57" s="277"/>
      <c r="Q57" s="297"/>
      <c r="R57" s="297"/>
      <c r="S57" s="297"/>
      <c r="T57" s="297"/>
      <c r="W57" s="561">
        <v>-33512933.059999999</v>
      </c>
      <c r="X57" s="561">
        <f t="shared" si="18"/>
        <v>1302371.4900000058</v>
      </c>
      <c r="Y57" s="564">
        <f t="shared" si="19"/>
        <v>-3.8861757867277698E-2</v>
      </c>
    </row>
    <row r="58" spans="1:25" ht="15.95" customHeight="1" x14ac:dyDescent="0.2">
      <c r="A58" s="266">
        <f t="shared" si="0"/>
        <v>52</v>
      </c>
      <c r="B58" s="288" t="s">
        <v>31</v>
      </c>
      <c r="C58" s="497">
        <f>Inputs!J57</f>
        <v>14527648.470000001</v>
      </c>
      <c r="D58" s="399"/>
      <c r="E58" s="501">
        <f>F58-C58</f>
        <v>18680.599999997765</v>
      </c>
      <c r="F58" s="581">
        <f>-'[1]EP Asset Inputs'!$H$26</f>
        <v>14546329.069999998</v>
      </c>
      <c r="G58" s="399"/>
      <c r="H58" s="590">
        <f t="shared" si="20"/>
        <v>0</v>
      </c>
      <c r="I58" s="501">
        <f>F58</f>
        <v>14546329.069999998</v>
      </c>
      <c r="J58" s="399"/>
      <c r="K58" s="549"/>
      <c r="L58" s="501">
        <f>+K58+I58</f>
        <v>14546329.069999998</v>
      </c>
      <c r="M58" s="269"/>
      <c r="N58" s="277"/>
      <c r="O58" s="277"/>
      <c r="Q58" s="297"/>
      <c r="R58" s="297"/>
      <c r="S58" s="297"/>
      <c r="T58" s="297"/>
      <c r="W58" s="561">
        <v>13271877.74</v>
      </c>
      <c r="X58" s="561">
        <f t="shared" si="18"/>
        <v>-1274451.3299999982</v>
      </c>
      <c r="Y58" s="564">
        <f t="shared" si="19"/>
        <v>-9.602645194349102E-2</v>
      </c>
    </row>
    <row r="59" spans="1:25" ht="15.95" customHeight="1" thickBot="1" x14ac:dyDescent="0.25">
      <c r="A59" s="266"/>
      <c r="B59" s="288" t="s">
        <v>492</v>
      </c>
      <c r="C59" s="549"/>
      <c r="D59" s="549"/>
      <c r="E59" s="549"/>
      <c r="F59" s="549"/>
      <c r="G59" s="399"/>
      <c r="H59" s="590">
        <f>'[1]Deferred Taxes'!$F$23</f>
        <v>-921877.14379999996</v>
      </c>
      <c r="I59" s="501">
        <f>H59</f>
        <v>-921877.14379999996</v>
      </c>
      <c r="J59" s="399"/>
      <c r="K59" s="549"/>
      <c r="L59" s="501">
        <f>I59</f>
        <v>-921877.14379999996</v>
      </c>
      <c r="M59" s="269"/>
      <c r="N59" s="277"/>
      <c r="O59" s="277"/>
      <c r="Q59" s="297"/>
      <c r="R59" s="297"/>
      <c r="S59" s="297"/>
      <c r="T59" s="297"/>
      <c r="W59" s="561">
        <v>-471485.88</v>
      </c>
      <c r="X59" s="561">
        <f t="shared" si="18"/>
        <v>450391.26379999996</v>
      </c>
      <c r="Y59" s="570">
        <f t="shared" si="19"/>
        <v>-0.95525928326846177</v>
      </c>
    </row>
    <row r="60" spans="1:25" ht="15.95" customHeight="1" thickTop="1" x14ac:dyDescent="0.2">
      <c r="A60" s="266">
        <f>1+A58</f>
        <v>53</v>
      </c>
      <c r="B60" s="272" t="s">
        <v>227</v>
      </c>
      <c r="C60" s="592">
        <f>SUM(C54:C59)</f>
        <v>13816161.390000002</v>
      </c>
      <c r="D60" s="400"/>
      <c r="E60" s="592">
        <f>SUM(E54:E59)</f>
        <v>-684647.29999997094</v>
      </c>
      <c r="F60" s="592">
        <f>SUM(F54:F59)</f>
        <v>13131514.090000028</v>
      </c>
      <c r="G60" s="400"/>
      <c r="H60" s="592">
        <f ca="1">SUM(H54:H59)</f>
        <v>-921877.14379999996</v>
      </c>
      <c r="I60" s="592">
        <f ca="1">SUM(I54:I59)</f>
        <v>12209636.946200028</v>
      </c>
      <c r="J60" s="401"/>
      <c r="K60" s="592">
        <f>SUM(K54:K59)</f>
        <v>0</v>
      </c>
      <c r="L60" s="592">
        <f ca="1">SUM(L54:L59)</f>
        <v>12209636.946200028</v>
      </c>
      <c r="M60" s="273"/>
      <c r="N60" s="383">
        <v>10174157.580000013</v>
      </c>
      <c r="O60" s="277" t="s">
        <v>86</v>
      </c>
      <c r="Q60" s="297"/>
      <c r="R60" s="297"/>
      <c r="S60" s="297"/>
      <c r="T60" s="297"/>
      <c r="W60" s="562">
        <v>9694864.3399999999</v>
      </c>
      <c r="X60" s="562">
        <f t="shared" ref="X60" ca="1" si="21">L60-W60</f>
        <v>2514772.6062000282</v>
      </c>
      <c r="Y60" s="564">
        <f t="shared" ca="1" si="19"/>
        <v>0.25939224294499291</v>
      </c>
    </row>
    <row r="61" spans="1:25" ht="15.95" customHeight="1" x14ac:dyDescent="0.2">
      <c r="A61" s="266">
        <f t="shared" si="0"/>
        <v>54</v>
      </c>
      <c r="B61" s="272"/>
      <c r="C61" s="401"/>
      <c r="D61" s="401"/>
      <c r="E61" s="401"/>
      <c r="F61" s="401"/>
      <c r="G61" s="401"/>
      <c r="H61" s="401"/>
      <c r="I61" s="402"/>
      <c r="J61" s="401"/>
      <c r="K61" s="401"/>
      <c r="L61" s="401"/>
      <c r="N61" s="277"/>
      <c r="O61" s="277"/>
      <c r="Q61" s="297"/>
      <c r="R61" s="297"/>
      <c r="S61" s="297"/>
      <c r="T61" s="297"/>
      <c r="W61" s="560"/>
      <c r="X61" s="560"/>
      <c r="Y61" s="560"/>
    </row>
    <row r="62" spans="1:25" ht="15.95" customHeight="1" x14ac:dyDescent="0.2">
      <c r="A62" s="266">
        <f t="shared" si="0"/>
        <v>55</v>
      </c>
      <c r="B62" s="286" t="s">
        <v>231</v>
      </c>
      <c r="C62" s="609">
        <f>C51/C60</f>
        <v>-5.2207684872737602E-2</v>
      </c>
      <c r="D62" s="582"/>
      <c r="E62" s="582"/>
      <c r="F62" s="582">
        <f>F51/F60</f>
        <v>-5.34504472103874E-2</v>
      </c>
      <c r="G62" s="582"/>
      <c r="H62" s="582"/>
      <c r="I62" s="582">
        <f ca="1">I51/I60</f>
        <v>-0.12957702773167351</v>
      </c>
      <c r="J62" s="582"/>
      <c r="K62" s="582"/>
      <c r="L62" s="420">
        <f ca="1">IF(L60&lt;0, 0%, L51/L60)</f>
        <v>9.0900000048015142E-2</v>
      </c>
      <c r="M62" s="285"/>
      <c r="N62" s="393">
        <f>+'Capital Structure'!I53</f>
        <v>9.0899999999999995E-2</v>
      </c>
      <c r="O62" s="277" t="s">
        <v>86</v>
      </c>
      <c r="Q62" s="297"/>
      <c r="R62" s="297"/>
      <c r="S62" s="297"/>
      <c r="T62" s="297"/>
      <c r="W62" s="560"/>
      <c r="X62" s="560"/>
      <c r="Y62" s="560"/>
    </row>
    <row r="63" spans="1:25" ht="15.95" customHeight="1" x14ac:dyDescent="0.2">
      <c r="A63" s="266">
        <f t="shared" si="0"/>
        <v>56</v>
      </c>
      <c r="B63" s="287" t="s">
        <v>32</v>
      </c>
      <c r="C63" s="397">
        <f>Inputs!B13+Inputs!B12+Inputs!B11</f>
        <v>19273</v>
      </c>
      <c r="D63" s="397"/>
      <c r="E63" s="397">
        <f>F63-C63</f>
        <v>0</v>
      </c>
      <c r="F63" s="397">
        <f>C63</f>
        <v>19273</v>
      </c>
      <c r="G63" s="397"/>
      <c r="H63" s="397"/>
      <c r="I63" s="397">
        <f>+F63+H63</f>
        <v>19273</v>
      </c>
      <c r="J63" s="397"/>
      <c r="K63" s="397"/>
      <c r="L63" s="397">
        <f>+K63+I63</f>
        <v>19273</v>
      </c>
      <c r="M63" s="271"/>
      <c r="N63" s="297"/>
      <c r="O63" s="277"/>
      <c r="W63" s="560"/>
      <c r="X63" s="560"/>
      <c r="Y63" s="560"/>
    </row>
    <row r="64" spans="1:25" x14ac:dyDescent="0.2">
      <c r="C64" s="297"/>
      <c r="D64" s="297"/>
      <c r="E64" s="297"/>
      <c r="F64" s="297"/>
      <c r="G64" s="403"/>
      <c r="H64" s="297"/>
      <c r="I64" s="297"/>
      <c r="J64" s="297"/>
      <c r="K64" s="297"/>
      <c r="L64" s="297"/>
      <c r="W64" s="560"/>
      <c r="X64" s="560"/>
      <c r="Y64" s="560"/>
    </row>
    <row r="65" spans="2:25" ht="18" x14ac:dyDescent="0.2">
      <c r="B65" s="394" t="s">
        <v>329</v>
      </c>
      <c r="C65" s="404">
        <f>SUM(C54:C55)</f>
        <v>33824414.469999999</v>
      </c>
      <c r="D65" s="404"/>
      <c r="E65" s="404"/>
      <c r="F65" s="404">
        <f>SUM(F54:F55)</f>
        <v>33400489.570000034</v>
      </c>
      <c r="G65" s="405"/>
      <c r="H65" s="404"/>
      <c r="I65" s="404">
        <f>SUM(I54:I55)</f>
        <v>33400489.570000034</v>
      </c>
      <c r="J65" s="404"/>
      <c r="K65" s="404"/>
      <c r="L65" s="404">
        <f>SUM(L54:L55)</f>
        <v>33400489.570000034</v>
      </c>
      <c r="M65" s="395"/>
      <c r="W65" s="560"/>
      <c r="X65" s="560"/>
      <c r="Y65" s="560"/>
    </row>
    <row r="66" spans="2:25" ht="15" customHeight="1" x14ac:dyDescent="0.2">
      <c r="B66" s="394" t="s">
        <v>330</v>
      </c>
      <c r="C66" s="404">
        <f>SUM(C57:C58)</f>
        <v>-20288171.079999998</v>
      </c>
      <c r="D66" s="404"/>
      <c r="E66" s="404"/>
      <c r="F66" s="404">
        <f>SUM(F57:F58)</f>
        <v>-20268975.480000004</v>
      </c>
      <c r="G66" s="405"/>
      <c r="H66" s="404"/>
      <c r="I66" s="404">
        <f>SUM(I57:I58)</f>
        <v>-20268975.480000004</v>
      </c>
      <c r="J66" s="404"/>
      <c r="K66" s="404"/>
      <c r="L66" s="404">
        <f>SUM(L57:L58)</f>
        <v>-20268975.480000004</v>
      </c>
      <c r="W66" s="560"/>
      <c r="X66" s="560"/>
      <c r="Y66" s="560"/>
    </row>
    <row r="67" spans="2:25" ht="18.75" thickBot="1" x14ac:dyDescent="0.25">
      <c r="B67" s="394" t="s">
        <v>331</v>
      </c>
      <c r="C67" s="406">
        <f>SUM(C65:C66)</f>
        <v>13536243.390000001</v>
      </c>
      <c r="D67" s="404"/>
      <c r="E67" s="404"/>
      <c r="F67" s="406">
        <f>SUM(F65:F66)</f>
        <v>13131514.09000003</v>
      </c>
      <c r="G67" s="405"/>
      <c r="H67" s="404"/>
      <c r="I67" s="406">
        <f>SUM(I65:I66)</f>
        <v>13131514.09000003</v>
      </c>
      <c r="J67" s="404"/>
      <c r="K67" s="404"/>
      <c r="L67" s="406">
        <f>SUM(L65:L66)</f>
        <v>13131514.09000003</v>
      </c>
      <c r="W67" s="560"/>
      <c r="X67" s="560"/>
      <c r="Y67" s="560"/>
    </row>
    <row r="69" spans="2:25" x14ac:dyDescent="0.2">
      <c r="E69" s="269"/>
      <c r="G69" s="258"/>
      <c r="H69" s="269"/>
      <c r="I69" s="269"/>
    </row>
    <row r="70" spans="2:25" x14ac:dyDescent="0.2">
      <c r="E70" s="269"/>
      <c r="G70" s="258"/>
      <c r="H70" s="269"/>
      <c r="I70" s="269"/>
    </row>
    <row r="71" spans="2:25" x14ac:dyDescent="0.2">
      <c r="E71" s="269"/>
      <c r="G71" s="258"/>
      <c r="H71" s="269"/>
      <c r="I71" s="269"/>
    </row>
    <row r="72" spans="2:25" x14ac:dyDescent="0.2">
      <c r="H72" s="269"/>
      <c r="I72" s="269"/>
    </row>
    <row r="73" spans="2:25" x14ac:dyDescent="0.2">
      <c r="E73" s="269"/>
    </row>
    <row r="74" spans="2:25" x14ac:dyDescent="0.2">
      <c r="H74" s="269"/>
      <c r="I74" s="269"/>
    </row>
    <row r="75" spans="2:25" x14ac:dyDescent="0.2">
      <c r="I75" s="269">
        <f>I74-I72</f>
        <v>0</v>
      </c>
    </row>
    <row r="76" spans="2:25" x14ac:dyDescent="0.2">
      <c r="L76" s="297"/>
    </row>
  </sheetData>
  <mergeCells count="3">
    <mergeCell ref="W4:W5"/>
    <mergeCell ref="X4:X5"/>
    <mergeCell ref="Y4:Y5"/>
  </mergeCells>
  <phoneticPr fontId="0" type="noConversion"/>
  <printOptions horizontalCentered="1"/>
  <pageMargins left="0.25" right="0.25" top="0.25" bottom="0.25" header="0" footer="0"/>
  <pageSetup scale="57" orientation="landscape" r:id="rId1"/>
  <headerFooter alignWithMargins="0">
    <oddFooter>&amp;C&amp;F&amp;R&amp;D</oddFooter>
  </headerFooter>
  <cellWatches>
    <cellWatch r="L62"/>
    <cellWatch r="N62"/>
  </cellWatches>
  <ignoredErrors>
    <ignoredError sqref="F25" emptyCellReference="1"/>
    <ignoredError sqref="O16 N11:N14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2:EW72"/>
  <sheetViews>
    <sheetView showGridLines="0" showZeros="0" zoomScale="80" zoomScaleNormal="80" zoomScaleSheetLayoutView="90" zoomScalePageLayoutView="85" workbookViewId="0">
      <selection activeCell="K10" sqref="K10"/>
    </sheetView>
  </sheetViews>
  <sheetFormatPr defaultColWidth="8.88671875" defaultRowHeight="15.75" x14ac:dyDescent="0.25"/>
  <cols>
    <col min="1" max="1" width="4.109375" style="4" bestFit="1" customWidth="1"/>
    <col min="2" max="2" width="4.88671875" style="3" bestFit="1" customWidth="1"/>
    <col min="3" max="3" width="31.21875" style="3" bestFit="1" customWidth="1"/>
    <col min="4" max="4" width="13.21875" style="3" customWidth="1"/>
    <col min="5" max="5" width="10.21875" style="3" bestFit="1" customWidth="1"/>
    <col min="6" max="6" width="12.21875" style="3" customWidth="1"/>
    <col min="7" max="7" width="15.21875" style="3" bestFit="1" customWidth="1"/>
    <col min="8" max="8" width="10.33203125" style="3" customWidth="1"/>
    <col min="9" max="9" width="12.21875" style="3" customWidth="1"/>
    <col min="10" max="10" width="0.88671875" style="3" customWidth="1"/>
    <col min="11" max="11" width="9.21875" style="3" bestFit="1" customWidth="1"/>
    <col min="12" max="12" width="9.6640625" style="3" customWidth="1"/>
    <col min="13" max="13" width="10.21875" style="3" bestFit="1" customWidth="1"/>
    <col min="14" max="14" width="9.21875" style="3" customWidth="1"/>
    <col min="15" max="59" width="5" style="3" hidden="1" customWidth="1"/>
    <col min="60" max="61" width="5" style="3" customWidth="1"/>
    <col min="62" max="62" width="7.6640625" style="3" customWidth="1"/>
    <col min="63" max="63" width="5" style="3" customWidth="1"/>
    <col min="64" max="64" width="8.21875" style="3" bestFit="1" customWidth="1"/>
    <col min="65" max="73" width="5" style="3" bestFit="1" customWidth="1"/>
    <col min="74" max="75" width="6" style="3" bestFit="1" customWidth="1"/>
    <col min="76" max="79" width="5" style="3" bestFit="1" customWidth="1"/>
    <col min="80" max="87" width="6" style="3" bestFit="1" customWidth="1"/>
    <col min="88" max="89" width="5" style="3" bestFit="1" customWidth="1"/>
    <col min="90" max="103" width="6" style="3" bestFit="1" customWidth="1"/>
    <col min="104" max="105" width="5" style="3" bestFit="1" customWidth="1"/>
    <col min="106" max="108" width="6" style="3" bestFit="1" customWidth="1"/>
    <col min="109" max="110" width="5" style="3" bestFit="1" customWidth="1"/>
    <col min="111" max="112" width="6" style="3" bestFit="1" customWidth="1"/>
    <col min="113" max="152" width="5" style="3" bestFit="1" customWidth="1"/>
    <col min="153" max="153" width="4.44140625" style="3" bestFit="1" customWidth="1"/>
    <col min="154" max="16384" width="8.88671875" style="3"/>
  </cols>
  <sheetData>
    <row r="2" spans="1:13" x14ac:dyDescent="0.25">
      <c r="B2" s="3" t="str">
        <f>Inputs!B6</f>
        <v>Washington Water Service Company - East Pierce System</v>
      </c>
      <c r="F2" s="17"/>
      <c r="G2" s="26"/>
      <c r="H2" s="26"/>
      <c r="I2" s="26"/>
      <c r="J2" s="26"/>
      <c r="K2" s="26"/>
    </row>
    <row r="3" spans="1:13" x14ac:dyDescent="0.25">
      <c r="B3" s="3" t="str">
        <f>"UW-"&amp;Inputs!B7</f>
        <v>UW-</v>
      </c>
      <c r="F3" s="17"/>
      <c r="J3" s="27"/>
      <c r="K3" s="27" t="s">
        <v>33</v>
      </c>
    </row>
    <row r="4" spans="1:13" x14ac:dyDescent="0.25">
      <c r="B4" s="3" t="str">
        <f>PFIS!B3</f>
        <v>For Test Year Ended December 31, 2022</v>
      </c>
      <c r="F4" s="17"/>
      <c r="G4" s="26"/>
      <c r="H4" s="26"/>
      <c r="I4" s="26"/>
      <c r="J4" s="26"/>
      <c r="K4" s="26"/>
    </row>
    <row r="5" spans="1:13" x14ac:dyDescent="0.25">
      <c r="B5" s="41" t="s">
        <v>0</v>
      </c>
      <c r="C5" s="41"/>
      <c r="D5" s="41"/>
      <c r="E5" s="41"/>
      <c r="F5" s="151"/>
      <c r="G5" s="46"/>
      <c r="H5" s="46"/>
      <c r="I5" s="41"/>
    </row>
    <row r="6" spans="1:13" s="4" customFormat="1" x14ac:dyDescent="0.25">
      <c r="B6" s="4" t="s">
        <v>2</v>
      </c>
      <c r="C6" s="4" t="s">
        <v>3</v>
      </c>
      <c r="D6" s="4" t="s">
        <v>136</v>
      </c>
      <c r="E6" s="4" t="s">
        <v>4</v>
      </c>
      <c r="F6" s="4" t="s">
        <v>5</v>
      </c>
      <c r="G6" s="4" t="s">
        <v>6</v>
      </c>
      <c r="H6" s="28" t="s">
        <v>7</v>
      </c>
      <c r="I6" s="28" t="s">
        <v>8</v>
      </c>
      <c r="K6" s="28" t="s">
        <v>66</v>
      </c>
      <c r="L6" s="28" t="s">
        <v>67</v>
      </c>
      <c r="M6" s="28" t="s">
        <v>77</v>
      </c>
    </row>
    <row r="7" spans="1:13" ht="47.25" customHeight="1" x14ac:dyDescent="0.25">
      <c r="A7" s="643" t="s">
        <v>9</v>
      </c>
      <c r="B7" s="656" t="s">
        <v>89</v>
      </c>
      <c r="C7" s="656" t="s">
        <v>10</v>
      </c>
      <c r="D7" s="658" t="s">
        <v>175</v>
      </c>
      <c r="E7" s="654" t="s">
        <v>176</v>
      </c>
      <c r="F7" s="658" t="s">
        <v>177</v>
      </c>
      <c r="G7" s="654" t="s">
        <v>178</v>
      </c>
      <c r="H7" s="654" t="s">
        <v>179</v>
      </c>
      <c r="I7" s="654" t="s">
        <v>180</v>
      </c>
      <c r="J7" s="28"/>
      <c r="K7" s="29" t="s">
        <v>183</v>
      </c>
      <c r="L7" s="654" t="s">
        <v>179</v>
      </c>
      <c r="M7" s="149" t="s">
        <v>161</v>
      </c>
    </row>
    <row r="8" spans="1:13" s="31" customFormat="1" ht="15.75" customHeight="1" x14ac:dyDescent="0.25">
      <c r="A8" s="643"/>
      <c r="B8" s="657"/>
      <c r="C8" s="657"/>
      <c r="D8" s="659"/>
      <c r="E8" s="655"/>
      <c r="F8" s="659"/>
      <c r="G8" s="655"/>
      <c r="H8" s="655"/>
      <c r="I8" s="655"/>
      <c r="J8" s="30"/>
      <c r="K8" s="213" t="str">
        <f>TEXT(Inputs!B8,"yyyy")</f>
        <v>2022</v>
      </c>
      <c r="L8" s="655"/>
      <c r="M8" s="150" t="s">
        <v>355</v>
      </c>
    </row>
    <row r="9" spans="1:13" s="31" customFormat="1" x14ac:dyDescent="0.25">
      <c r="A9" s="57">
        <v>1</v>
      </c>
      <c r="B9" s="96" t="s">
        <v>41</v>
      </c>
      <c r="C9" s="10"/>
      <c r="D9" s="32"/>
      <c r="E9" s="32"/>
      <c r="F9" s="32"/>
      <c r="G9" s="33"/>
      <c r="H9" s="33"/>
      <c r="I9" s="33"/>
      <c r="J9" s="30"/>
      <c r="K9" s="152">
        <f>'[1]Capital Structure'!$K$9</f>
        <v>6.8533333333333321E-2</v>
      </c>
      <c r="L9" s="33"/>
      <c r="M9" s="33"/>
    </row>
    <row r="10" spans="1:13" x14ac:dyDescent="0.25">
      <c r="A10" s="57">
        <f>1+A9</f>
        <v>2</v>
      </c>
      <c r="B10" s="648" t="s">
        <v>513</v>
      </c>
      <c r="C10" s="649"/>
      <c r="D10" s="649"/>
      <c r="E10" s="649"/>
      <c r="F10" s="218">
        <f>IF(B10&gt;0, +D10, 0)</f>
        <v>0</v>
      </c>
      <c r="G10" s="219">
        <f>IF(F$31&lt;=0,0,(+F10/F$31))</f>
        <v>0</v>
      </c>
      <c r="H10" s="219">
        <f t="shared" ref="H10:H12" si="0">IF(AND($B10&gt;0, OR(C10="Loan - Owner", C10="Loan - Other")), (IF(HLOOKUP(B10,$O$53:$EV$70,16,FALSE)/100&gt;=E10,E10,(HLOOKUP(B10,$O$53:$EV$70,16,FALSE)/100))), E10)</f>
        <v>0</v>
      </c>
      <c r="I10" s="219">
        <f>(+G10*H10)</f>
        <v>0</v>
      </c>
      <c r="J10" s="26"/>
      <c r="K10" s="26"/>
    </row>
    <row r="11" spans="1:13" x14ac:dyDescent="0.25">
      <c r="A11" s="57">
        <f t="shared" ref="A11:A55" si="1">1+A10</f>
        <v>3</v>
      </c>
      <c r="B11" s="650"/>
      <c r="C11" s="651"/>
      <c r="D11" s="651"/>
      <c r="E11" s="651"/>
      <c r="F11" s="224">
        <f t="shared" ref="F11:F12" si="2">IF(B11&gt;0, +D11, 0)</f>
        <v>0</v>
      </c>
      <c r="G11" s="225">
        <f t="shared" ref="G11:G12" si="3">IF(F$31&lt;=0,0,(+F11/F$31))</f>
        <v>0</v>
      </c>
      <c r="H11" s="225">
        <f t="shared" si="0"/>
        <v>0</v>
      </c>
      <c r="I11" s="225">
        <f t="shared" ref="I11:I12" si="4">(+G11*H11)</f>
        <v>0</v>
      </c>
      <c r="J11" s="26"/>
      <c r="K11" s="26"/>
    </row>
    <row r="12" spans="1:13" x14ac:dyDescent="0.25">
      <c r="A12" s="57">
        <f t="shared" si="1"/>
        <v>4</v>
      </c>
      <c r="B12" s="652"/>
      <c r="C12" s="653"/>
      <c r="D12" s="653"/>
      <c r="E12" s="653"/>
      <c r="F12" s="224">
        <f t="shared" si="2"/>
        <v>0</v>
      </c>
      <c r="G12" s="225">
        <f t="shared" si="3"/>
        <v>0</v>
      </c>
      <c r="H12" s="225">
        <f t="shared" si="0"/>
        <v>0</v>
      </c>
      <c r="I12" s="225">
        <f t="shared" si="4"/>
        <v>0</v>
      </c>
      <c r="J12" s="26"/>
      <c r="K12" s="26"/>
    </row>
    <row r="13" spans="1:13" x14ac:dyDescent="0.25">
      <c r="A13" s="57">
        <f t="shared" si="1"/>
        <v>5</v>
      </c>
      <c r="B13" s="220">
        <f>Inputs!P11</f>
        <v>0</v>
      </c>
      <c r="C13" s="221">
        <f>Inputs!R11</f>
        <v>0</v>
      </c>
      <c r="D13" s="222">
        <f>Inputs!S11</f>
        <v>0</v>
      </c>
      <c r="E13" s="223">
        <f>Inputs!T11</f>
        <v>0</v>
      </c>
      <c r="F13" s="224">
        <f t="shared" ref="F13:F30" si="5">IF(B13&gt;0, +D13, 0)</f>
        <v>0</v>
      </c>
      <c r="G13" s="225">
        <f t="shared" ref="G13:G30" si="6">IF(F$31&lt;=0,0,(+F13/F$31))</f>
        <v>0</v>
      </c>
      <c r="H13" s="225">
        <f t="shared" ref="H13:H30" si="7">IF(AND($B13&gt;0, OR(C13="Loan - Owner", C13="Loan - Other")), (IF(HLOOKUP(B13,$O$53:$EV$70,16,FALSE)/100&gt;=E13,E13,(HLOOKUP(B13,$O$53:$EV$70,16,FALSE)/100))), E13)</f>
        <v>0</v>
      </c>
      <c r="I13" s="225">
        <f t="shared" ref="I13:I30" si="8">(+G13*H13)</f>
        <v>0</v>
      </c>
      <c r="J13" s="26"/>
      <c r="K13" s="26"/>
    </row>
    <row r="14" spans="1:13" x14ac:dyDescent="0.25">
      <c r="A14" s="57">
        <f t="shared" si="1"/>
        <v>6</v>
      </c>
      <c r="B14" s="220">
        <f>Inputs!P12</f>
        <v>0</v>
      </c>
      <c r="C14" s="221">
        <f>Inputs!R12</f>
        <v>0</v>
      </c>
      <c r="D14" s="222">
        <f>Inputs!S12</f>
        <v>0</v>
      </c>
      <c r="E14" s="223">
        <f>Inputs!T12</f>
        <v>0</v>
      </c>
      <c r="F14" s="224">
        <f t="shared" si="5"/>
        <v>0</v>
      </c>
      <c r="G14" s="225">
        <f t="shared" si="6"/>
        <v>0</v>
      </c>
      <c r="H14" s="225">
        <f t="shared" si="7"/>
        <v>0</v>
      </c>
      <c r="I14" s="225">
        <f t="shared" si="8"/>
        <v>0</v>
      </c>
      <c r="J14" s="26"/>
      <c r="K14" s="26"/>
    </row>
    <row r="15" spans="1:13" x14ac:dyDescent="0.25">
      <c r="A15" s="57">
        <f t="shared" si="1"/>
        <v>7</v>
      </c>
      <c r="B15" s="220">
        <f>Inputs!P13</f>
        <v>0</v>
      </c>
      <c r="C15" s="221">
        <f>Inputs!R13</f>
        <v>0</v>
      </c>
      <c r="D15" s="222">
        <f>Inputs!S13</f>
        <v>0</v>
      </c>
      <c r="E15" s="223">
        <f>Inputs!T13</f>
        <v>0</v>
      </c>
      <c r="F15" s="224">
        <f t="shared" si="5"/>
        <v>0</v>
      </c>
      <c r="G15" s="225">
        <f t="shared" si="6"/>
        <v>0</v>
      </c>
      <c r="H15" s="225">
        <f t="shared" si="7"/>
        <v>0</v>
      </c>
      <c r="I15" s="225">
        <f t="shared" si="8"/>
        <v>0</v>
      </c>
      <c r="J15" s="26"/>
      <c r="K15" s="26"/>
    </row>
    <row r="16" spans="1:13" hidden="1" x14ac:dyDescent="0.25">
      <c r="A16" s="57">
        <f t="shared" si="1"/>
        <v>8</v>
      </c>
      <c r="B16" s="220">
        <f>Inputs!P14</f>
        <v>0</v>
      </c>
      <c r="C16" s="221">
        <f>Inputs!R14</f>
        <v>0</v>
      </c>
      <c r="D16" s="222">
        <f>Inputs!S14</f>
        <v>0</v>
      </c>
      <c r="E16" s="223">
        <f>Inputs!T14</f>
        <v>0</v>
      </c>
      <c r="F16" s="224">
        <f t="shared" si="5"/>
        <v>0</v>
      </c>
      <c r="G16" s="225">
        <f t="shared" si="6"/>
        <v>0</v>
      </c>
      <c r="H16" s="225">
        <f t="shared" si="7"/>
        <v>0</v>
      </c>
      <c r="I16" s="225">
        <f t="shared" si="8"/>
        <v>0</v>
      </c>
      <c r="J16" s="26"/>
      <c r="K16" s="26"/>
    </row>
    <row r="17" spans="1:11" hidden="1" x14ac:dyDescent="0.25">
      <c r="A17" s="57">
        <f t="shared" si="1"/>
        <v>9</v>
      </c>
      <c r="B17" s="220">
        <f>Inputs!P15</f>
        <v>0</v>
      </c>
      <c r="C17" s="221">
        <f>Inputs!R15</f>
        <v>0</v>
      </c>
      <c r="D17" s="222">
        <f>Inputs!S15</f>
        <v>0</v>
      </c>
      <c r="E17" s="223">
        <f>Inputs!T15</f>
        <v>0</v>
      </c>
      <c r="F17" s="224">
        <f t="shared" si="5"/>
        <v>0</v>
      </c>
      <c r="G17" s="225">
        <f t="shared" si="6"/>
        <v>0</v>
      </c>
      <c r="H17" s="225">
        <f t="shared" si="7"/>
        <v>0</v>
      </c>
      <c r="I17" s="225">
        <f t="shared" si="8"/>
        <v>0</v>
      </c>
      <c r="J17" s="26"/>
      <c r="K17" s="26"/>
    </row>
    <row r="18" spans="1:11" hidden="1" x14ac:dyDescent="0.25">
      <c r="A18" s="57">
        <f t="shared" si="1"/>
        <v>10</v>
      </c>
      <c r="B18" s="220">
        <f>Inputs!P16</f>
        <v>0</v>
      </c>
      <c r="C18" s="221">
        <f>Inputs!R16</f>
        <v>0</v>
      </c>
      <c r="D18" s="222">
        <f>Inputs!S16</f>
        <v>0</v>
      </c>
      <c r="E18" s="223">
        <f>Inputs!T16</f>
        <v>0</v>
      </c>
      <c r="F18" s="224">
        <f t="shared" si="5"/>
        <v>0</v>
      </c>
      <c r="G18" s="225">
        <f t="shared" si="6"/>
        <v>0</v>
      </c>
      <c r="H18" s="225">
        <f t="shared" si="7"/>
        <v>0</v>
      </c>
      <c r="I18" s="225">
        <f t="shared" si="8"/>
        <v>0</v>
      </c>
      <c r="J18" s="26"/>
      <c r="K18" s="26"/>
    </row>
    <row r="19" spans="1:11" hidden="1" x14ac:dyDescent="0.25">
      <c r="A19" s="57">
        <f t="shared" si="1"/>
        <v>11</v>
      </c>
      <c r="B19" s="220">
        <f>Inputs!P17</f>
        <v>0</v>
      </c>
      <c r="C19" s="221">
        <f>Inputs!R17</f>
        <v>0</v>
      </c>
      <c r="D19" s="222">
        <f>Inputs!S17</f>
        <v>0</v>
      </c>
      <c r="E19" s="223">
        <f>Inputs!T17</f>
        <v>0</v>
      </c>
      <c r="F19" s="224">
        <f t="shared" si="5"/>
        <v>0</v>
      </c>
      <c r="G19" s="225">
        <f t="shared" si="6"/>
        <v>0</v>
      </c>
      <c r="H19" s="225">
        <f t="shared" si="7"/>
        <v>0</v>
      </c>
      <c r="I19" s="225">
        <f t="shared" si="8"/>
        <v>0</v>
      </c>
      <c r="J19" s="26"/>
      <c r="K19" s="26"/>
    </row>
    <row r="20" spans="1:11" hidden="1" x14ac:dyDescent="0.25">
      <c r="A20" s="57">
        <f t="shared" si="1"/>
        <v>12</v>
      </c>
      <c r="B20" s="220">
        <f>Inputs!P18</f>
        <v>0</v>
      </c>
      <c r="C20" s="221">
        <f>Inputs!R18</f>
        <v>0</v>
      </c>
      <c r="D20" s="222">
        <f>Inputs!S18</f>
        <v>0</v>
      </c>
      <c r="E20" s="223">
        <f>Inputs!T18</f>
        <v>0</v>
      </c>
      <c r="F20" s="224">
        <f t="shared" si="5"/>
        <v>0</v>
      </c>
      <c r="G20" s="225">
        <f t="shared" si="6"/>
        <v>0</v>
      </c>
      <c r="H20" s="225">
        <f t="shared" si="7"/>
        <v>0</v>
      </c>
      <c r="I20" s="225">
        <f t="shared" si="8"/>
        <v>0</v>
      </c>
      <c r="J20" s="26"/>
      <c r="K20" s="26"/>
    </row>
    <row r="21" spans="1:11" hidden="1" x14ac:dyDescent="0.25">
      <c r="A21" s="57">
        <f t="shared" si="1"/>
        <v>13</v>
      </c>
      <c r="B21" s="220">
        <f>Inputs!P19</f>
        <v>0</v>
      </c>
      <c r="C21" s="221">
        <f>Inputs!R19</f>
        <v>0</v>
      </c>
      <c r="D21" s="222">
        <f>Inputs!S19</f>
        <v>0</v>
      </c>
      <c r="E21" s="223">
        <f>Inputs!T19</f>
        <v>0</v>
      </c>
      <c r="F21" s="224">
        <f t="shared" si="5"/>
        <v>0</v>
      </c>
      <c r="G21" s="225">
        <f t="shared" si="6"/>
        <v>0</v>
      </c>
      <c r="H21" s="225">
        <f t="shared" si="7"/>
        <v>0</v>
      </c>
      <c r="I21" s="225">
        <f t="shared" si="8"/>
        <v>0</v>
      </c>
      <c r="J21" s="26"/>
      <c r="K21" s="26"/>
    </row>
    <row r="22" spans="1:11" hidden="1" x14ac:dyDescent="0.25">
      <c r="A22" s="57">
        <f t="shared" si="1"/>
        <v>14</v>
      </c>
      <c r="B22" s="220">
        <f>Inputs!P20</f>
        <v>0</v>
      </c>
      <c r="C22" s="221">
        <f>Inputs!R20</f>
        <v>0</v>
      </c>
      <c r="D22" s="222">
        <f>Inputs!S20</f>
        <v>0</v>
      </c>
      <c r="E22" s="223">
        <f>Inputs!T20</f>
        <v>0</v>
      </c>
      <c r="F22" s="224">
        <f t="shared" si="5"/>
        <v>0</v>
      </c>
      <c r="G22" s="225">
        <f t="shared" si="6"/>
        <v>0</v>
      </c>
      <c r="H22" s="225">
        <f t="shared" si="7"/>
        <v>0</v>
      </c>
      <c r="I22" s="225">
        <f t="shared" si="8"/>
        <v>0</v>
      </c>
      <c r="J22" s="26"/>
      <c r="K22" s="26"/>
    </row>
    <row r="23" spans="1:11" hidden="1" x14ac:dyDescent="0.25">
      <c r="A23" s="57">
        <f t="shared" si="1"/>
        <v>15</v>
      </c>
      <c r="B23" s="220">
        <f>Inputs!P21</f>
        <v>0</v>
      </c>
      <c r="C23" s="221">
        <f>Inputs!R21</f>
        <v>0</v>
      </c>
      <c r="D23" s="222">
        <f>Inputs!S21</f>
        <v>0</v>
      </c>
      <c r="E23" s="223">
        <f>Inputs!T21</f>
        <v>0</v>
      </c>
      <c r="F23" s="224">
        <f t="shared" si="5"/>
        <v>0</v>
      </c>
      <c r="G23" s="225">
        <f t="shared" si="6"/>
        <v>0</v>
      </c>
      <c r="H23" s="225">
        <f t="shared" si="7"/>
        <v>0</v>
      </c>
      <c r="I23" s="225">
        <f t="shared" si="8"/>
        <v>0</v>
      </c>
      <c r="J23" s="26"/>
      <c r="K23" s="26"/>
    </row>
    <row r="24" spans="1:11" hidden="1" x14ac:dyDescent="0.25">
      <c r="A24" s="57">
        <f t="shared" si="1"/>
        <v>16</v>
      </c>
      <c r="B24" s="220">
        <f>Inputs!P22</f>
        <v>0</v>
      </c>
      <c r="C24" s="221">
        <f>Inputs!R22</f>
        <v>0</v>
      </c>
      <c r="D24" s="222">
        <f>Inputs!S22</f>
        <v>0</v>
      </c>
      <c r="E24" s="223">
        <f>Inputs!T22</f>
        <v>0</v>
      </c>
      <c r="F24" s="224">
        <f t="shared" si="5"/>
        <v>0</v>
      </c>
      <c r="G24" s="225">
        <f t="shared" si="6"/>
        <v>0</v>
      </c>
      <c r="H24" s="225">
        <f t="shared" si="7"/>
        <v>0</v>
      </c>
      <c r="I24" s="225">
        <f t="shared" si="8"/>
        <v>0</v>
      </c>
      <c r="J24" s="26"/>
      <c r="K24" s="26"/>
    </row>
    <row r="25" spans="1:11" hidden="1" x14ac:dyDescent="0.25">
      <c r="A25" s="57">
        <f t="shared" si="1"/>
        <v>17</v>
      </c>
      <c r="B25" s="220">
        <f>Inputs!P23</f>
        <v>0</v>
      </c>
      <c r="C25" s="221">
        <f>Inputs!R23</f>
        <v>0</v>
      </c>
      <c r="D25" s="222">
        <f>Inputs!S23</f>
        <v>0</v>
      </c>
      <c r="E25" s="223">
        <f>Inputs!T23</f>
        <v>0</v>
      </c>
      <c r="F25" s="224">
        <f t="shared" si="5"/>
        <v>0</v>
      </c>
      <c r="G25" s="225">
        <f t="shared" si="6"/>
        <v>0</v>
      </c>
      <c r="H25" s="225">
        <f t="shared" si="7"/>
        <v>0</v>
      </c>
      <c r="I25" s="225">
        <f t="shared" si="8"/>
        <v>0</v>
      </c>
      <c r="J25" s="26"/>
      <c r="K25" s="26"/>
    </row>
    <row r="26" spans="1:11" hidden="1" x14ac:dyDescent="0.25">
      <c r="A26" s="57">
        <f>1+A25</f>
        <v>18</v>
      </c>
      <c r="B26" s="220">
        <f>Inputs!P24</f>
        <v>0</v>
      </c>
      <c r="C26" s="221">
        <f>Inputs!R24</f>
        <v>0</v>
      </c>
      <c r="D26" s="222">
        <f>Inputs!S24</f>
        <v>0</v>
      </c>
      <c r="E26" s="223">
        <f>Inputs!T24</f>
        <v>0</v>
      </c>
      <c r="F26" s="224">
        <f t="shared" si="5"/>
        <v>0</v>
      </c>
      <c r="G26" s="225">
        <f t="shared" si="6"/>
        <v>0</v>
      </c>
      <c r="H26" s="225">
        <f t="shared" si="7"/>
        <v>0</v>
      </c>
      <c r="I26" s="225">
        <f t="shared" si="8"/>
        <v>0</v>
      </c>
      <c r="J26" s="26"/>
      <c r="K26" s="26"/>
    </row>
    <row r="27" spans="1:11" hidden="1" x14ac:dyDescent="0.25">
      <c r="A27" s="57">
        <f t="shared" si="1"/>
        <v>19</v>
      </c>
      <c r="B27" s="220">
        <f>Inputs!P25</f>
        <v>0</v>
      </c>
      <c r="C27" s="221">
        <f>Inputs!R25</f>
        <v>0</v>
      </c>
      <c r="D27" s="222">
        <f>Inputs!S25</f>
        <v>0</v>
      </c>
      <c r="E27" s="223">
        <f>Inputs!T25</f>
        <v>0</v>
      </c>
      <c r="F27" s="224">
        <f t="shared" si="5"/>
        <v>0</v>
      </c>
      <c r="G27" s="225">
        <f t="shared" si="6"/>
        <v>0</v>
      </c>
      <c r="H27" s="225">
        <f t="shared" si="7"/>
        <v>0</v>
      </c>
      <c r="I27" s="225">
        <f t="shared" si="8"/>
        <v>0</v>
      </c>
      <c r="J27" s="26"/>
      <c r="K27" s="26"/>
    </row>
    <row r="28" spans="1:11" x14ac:dyDescent="0.25">
      <c r="A28" s="57">
        <f t="shared" si="1"/>
        <v>20</v>
      </c>
      <c r="B28" s="220">
        <f>Inputs!P26</f>
        <v>0</v>
      </c>
      <c r="C28" s="221">
        <f>Inputs!R26</f>
        <v>0</v>
      </c>
      <c r="D28" s="222">
        <f>Inputs!S26</f>
        <v>0</v>
      </c>
      <c r="E28" s="223">
        <f>Inputs!T26</f>
        <v>0</v>
      </c>
      <c r="F28" s="224">
        <f t="shared" si="5"/>
        <v>0</v>
      </c>
      <c r="G28" s="225">
        <f t="shared" si="6"/>
        <v>0</v>
      </c>
      <c r="H28" s="225">
        <f t="shared" si="7"/>
        <v>0</v>
      </c>
      <c r="I28" s="225">
        <f t="shared" si="8"/>
        <v>0</v>
      </c>
      <c r="J28" s="26"/>
      <c r="K28" s="26"/>
    </row>
    <row r="29" spans="1:11" x14ac:dyDescent="0.25">
      <c r="A29" s="57">
        <f t="shared" si="1"/>
        <v>21</v>
      </c>
      <c r="B29" s="220">
        <f>Inputs!P27</f>
        <v>0</v>
      </c>
      <c r="C29" s="221">
        <f>Inputs!R27</f>
        <v>0</v>
      </c>
      <c r="D29" s="222">
        <f>Inputs!S27</f>
        <v>0</v>
      </c>
      <c r="E29" s="223">
        <f>Inputs!T27</f>
        <v>0</v>
      </c>
      <c r="F29" s="224">
        <f t="shared" si="5"/>
        <v>0</v>
      </c>
      <c r="G29" s="225">
        <f t="shared" si="6"/>
        <v>0</v>
      </c>
      <c r="H29" s="225">
        <f t="shared" si="7"/>
        <v>0</v>
      </c>
      <c r="I29" s="225">
        <f t="shared" si="8"/>
        <v>0</v>
      </c>
      <c r="J29" s="26"/>
      <c r="K29" s="26"/>
    </row>
    <row r="30" spans="1:11" ht="16.5" thickBot="1" x14ac:dyDescent="0.3">
      <c r="A30" s="57">
        <f t="shared" si="1"/>
        <v>22</v>
      </c>
      <c r="B30" s="226">
        <f>Inputs!P28</f>
        <v>0</v>
      </c>
      <c r="C30" s="227">
        <f>Inputs!R28</f>
        <v>0</v>
      </c>
      <c r="D30" s="228">
        <f>Inputs!S28</f>
        <v>0</v>
      </c>
      <c r="E30" s="229">
        <f>Inputs!T28</f>
        <v>0</v>
      </c>
      <c r="F30" s="230">
        <f t="shared" si="5"/>
        <v>0</v>
      </c>
      <c r="G30" s="231">
        <f t="shared" si="6"/>
        <v>0</v>
      </c>
      <c r="H30" s="231">
        <f t="shared" si="7"/>
        <v>0</v>
      </c>
      <c r="I30" s="231">
        <f t="shared" si="8"/>
        <v>0</v>
      </c>
      <c r="J30" s="26"/>
      <c r="K30" s="26"/>
    </row>
    <row r="31" spans="1:11" ht="16.5" thickTop="1" x14ac:dyDescent="0.25">
      <c r="A31" s="57">
        <f t="shared" si="1"/>
        <v>23</v>
      </c>
      <c r="C31" s="35" t="s">
        <v>48</v>
      </c>
      <c r="D31" s="17"/>
      <c r="E31" s="17"/>
      <c r="F31" s="36">
        <f>SUM(F10:F30)</f>
        <v>0</v>
      </c>
      <c r="G31" s="37">
        <f>SUM(G10:G30)</f>
        <v>0</v>
      </c>
      <c r="H31" s="26"/>
      <c r="I31" s="38">
        <f>SUM(I10:I30)</f>
        <v>0</v>
      </c>
      <c r="J31" s="39"/>
      <c r="K31" s="39"/>
    </row>
    <row r="32" spans="1:11" x14ac:dyDescent="0.25">
      <c r="A32" s="57">
        <f t="shared" si="1"/>
        <v>24</v>
      </c>
      <c r="D32" s="17"/>
      <c r="E32" s="17"/>
      <c r="F32" s="17"/>
      <c r="H32" s="34"/>
      <c r="I32" s="34"/>
      <c r="J32" s="34"/>
      <c r="K32" s="34"/>
    </row>
    <row r="33" spans="1:62" x14ac:dyDescent="0.25">
      <c r="A33" s="57">
        <f t="shared" si="1"/>
        <v>25</v>
      </c>
      <c r="B33" s="41" t="s">
        <v>49</v>
      </c>
      <c r="C33" s="41"/>
      <c r="D33" s="42"/>
      <c r="E33" s="42"/>
      <c r="F33" s="42"/>
      <c r="G33" s="43"/>
      <c r="H33" s="43"/>
      <c r="I33" s="43"/>
      <c r="J33" s="26"/>
      <c r="K33" s="26"/>
      <c r="L33" s="17"/>
      <c r="M33" s="17"/>
      <c r="N33" s="17"/>
      <c r="O33" s="17"/>
      <c r="P33" s="17"/>
      <c r="Q33" s="17"/>
    </row>
    <row r="34" spans="1:62" x14ac:dyDescent="0.25">
      <c r="A34" s="57">
        <f t="shared" si="1"/>
        <v>26</v>
      </c>
      <c r="B34" s="232"/>
      <c r="C34" s="233" t="s">
        <v>137</v>
      </c>
      <c r="D34" s="611">
        <f>'[1]Capital Structure'!$D36</f>
        <v>39732206.620000005</v>
      </c>
      <c r="E34" s="234"/>
      <c r="F34" s="611">
        <f>'[1]Capital Structure'!$F36</f>
        <v>39732206.620000005</v>
      </c>
      <c r="G34" s="219">
        <f>+F34/$F$41</f>
        <v>0.826995663307592</v>
      </c>
      <c r="H34" s="235">
        <v>0.12</v>
      </c>
      <c r="I34" s="219">
        <f>(+G34*H34)</f>
        <v>9.923947959691104E-2</v>
      </c>
      <c r="J34" s="26"/>
      <c r="K34" s="26"/>
      <c r="L34" s="17"/>
      <c r="M34" s="17"/>
      <c r="N34" s="17"/>
      <c r="O34" s="17"/>
      <c r="P34" s="17"/>
      <c r="Q34" s="17"/>
    </row>
    <row r="35" spans="1:62" x14ac:dyDescent="0.25">
      <c r="A35" s="57">
        <f t="shared" si="1"/>
        <v>27</v>
      </c>
      <c r="B35" s="236"/>
      <c r="C35" s="237" t="s">
        <v>260</v>
      </c>
      <c r="D35" s="612">
        <f>'[1]Capital Structure'!$D37</f>
        <v>0</v>
      </c>
      <c r="E35" s="237"/>
      <c r="F35" s="612">
        <f>'[1]Capital Structure'!$F37</f>
        <v>0</v>
      </c>
      <c r="G35" s="225">
        <f t="shared" ref="G35:G37" si="9">+F35/$F$41</f>
        <v>0</v>
      </c>
      <c r="H35" s="238">
        <v>0.12</v>
      </c>
      <c r="I35" s="225">
        <f t="shared" ref="I35:I37" si="10">(+G35*H35)</f>
        <v>0</v>
      </c>
      <c r="J35" s="26"/>
      <c r="K35" s="26"/>
      <c r="L35" s="17"/>
      <c r="M35" s="17"/>
      <c r="N35" s="17"/>
      <c r="O35" s="17"/>
      <c r="P35" s="17"/>
      <c r="Q35" s="17"/>
    </row>
    <row r="36" spans="1:62" x14ac:dyDescent="0.25">
      <c r="A36" s="57">
        <f t="shared" si="1"/>
        <v>28</v>
      </c>
      <c r="B36" s="236"/>
      <c r="C36" s="237" t="s">
        <v>261</v>
      </c>
      <c r="D36" s="612">
        <f>'[1]Capital Structure'!$D38</f>
        <v>0</v>
      </c>
      <c r="E36" s="237"/>
      <c r="F36" s="612">
        <f>'[1]Capital Structure'!$F38</f>
        <v>0</v>
      </c>
      <c r="G36" s="225">
        <f t="shared" si="9"/>
        <v>0</v>
      </c>
      <c r="H36" s="238">
        <v>0.12</v>
      </c>
      <c r="I36" s="225">
        <f t="shared" si="10"/>
        <v>0</v>
      </c>
      <c r="J36" s="26"/>
      <c r="K36" s="26"/>
      <c r="L36" s="17"/>
      <c r="M36" s="17"/>
      <c r="N36" s="17"/>
      <c r="O36" s="17"/>
      <c r="P36" s="17"/>
      <c r="Q36" s="17"/>
    </row>
    <row r="37" spans="1:62" x14ac:dyDescent="0.25">
      <c r="A37" s="57">
        <f t="shared" si="1"/>
        <v>29</v>
      </c>
      <c r="B37" s="236"/>
      <c r="C37" s="237" t="s">
        <v>250</v>
      </c>
      <c r="D37" s="612">
        <f>'[1]Capital Structure'!$D39</f>
        <v>0</v>
      </c>
      <c r="E37" s="237"/>
      <c r="F37" s="612">
        <f>'[1]Capital Structure'!$F39</f>
        <v>0</v>
      </c>
      <c r="G37" s="225">
        <f t="shared" si="9"/>
        <v>0</v>
      </c>
      <c r="H37" s="238">
        <v>0.12</v>
      </c>
      <c r="I37" s="225">
        <f t="shared" si="10"/>
        <v>0</v>
      </c>
      <c r="J37" s="26"/>
      <c r="K37" s="26"/>
      <c r="L37" s="17"/>
      <c r="M37" s="17"/>
      <c r="N37" s="17"/>
      <c r="O37" s="17"/>
      <c r="P37" s="17"/>
      <c r="Q37" s="17"/>
    </row>
    <row r="38" spans="1:62" x14ac:dyDescent="0.25">
      <c r="A38" s="57">
        <f t="shared" si="1"/>
        <v>30</v>
      </c>
      <c r="B38" s="239"/>
      <c r="C38" s="240" t="s">
        <v>50</v>
      </c>
      <c r="D38" s="612">
        <f>'[1]Capital Structure'!$D40</f>
        <v>0</v>
      </c>
      <c r="E38" s="237"/>
      <c r="F38" s="612">
        <f>'[1]Capital Structure'!$F40</f>
        <v>0</v>
      </c>
      <c r="G38" s="225">
        <f>+F38/$F$41</f>
        <v>0</v>
      </c>
      <c r="H38" s="238">
        <v>0.12</v>
      </c>
      <c r="I38" s="225">
        <f>(+G38*H38)</f>
        <v>0</v>
      </c>
      <c r="J38" s="26"/>
      <c r="K38" s="26"/>
      <c r="L38" s="17"/>
      <c r="M38" s="17"/>
      <c r="N38" s="17"/>
      <c r="O38" s="17"/>
      <c r="P38" s="17"/>
      <c r="Q38" s="17"/>
    </row>
    <row r="39" spans="1:62" x14ac:dyDescent="0.25">
      <c r="A39" s="57">
        <f t="shared" si="1"/>
        <v>31</v>
      </c>
      <c r="B39" s="236"/>
      <c r="C39" s="237" t="s">
        <v>51</v>
      </c>
      <c r="D39" s="612">
        <f>'[1]Capital Structure'!$D41</f>
        <v>7929821.7799999872</v>
      </c>
      <c r="E39" s="237"/>
      <c r="F39" s="612">
        <f>'[1]Capital Structure'!$F41</f>
        <v>7929821.7799999872</v>
      </c>
      <c r="G39" s="225">
        <f>+F39/$F$41</f>
        <v>0.16505320949280008</v>
      </c>
      <c r="H39" s="238">
        <v>0.12</v>
      </c>
      <c r="I39" s="225">
        <f>(+G39*H39)</f>
        <v>1.9806385139136011E-2</v>
      </c>
      <c r="J39" s="26"/>
      <c r="K39" s="26"/>
      <c r="L39" s="17"/>
      <c r="M39" s="17"/>
      <c r="N39" s="17"/>
      <c r="O39" s="17"/>
      <c r="P39" s="17"/>
      <c r="Q39" s="17"/>
    </row>
    <row r="40" spans="1:62" ht="16.5" thickBot="1" x14ac:dyDescent="0.3">
      <c r="A40" s="57">
        <f t="shared" si="1"/>
        <v>32</v>
      </c>
      <c r="B40" s="241"/>
      <c r="C40" s="242" t="s">
        <v>71</v>
      </c>
      <c r="D40" s="613">
        <f>'[1]Capital Structure'!$D42</f>
        <v>0</v>
      </c>
      <c r="E40" s="242"/>
      <c r="F40" s="613">
        <f>'[1]Capital Structure'!$F42</f>
        <v>382004.21450000163</v>
      </c>
      <c r="G40" s="231">
        <f>+F40/$F$41</f>
        <v>7.9511271996079349E-3</v>
      </c>
      <c r="H40" s="243">
        <v>0.12</v>
      </c>
      <c r="I40" s="231">
        <f>(+G40*H40)</f>
        <v>9.541352639529521E-4</v>
      </c>
      <c r="J40" s="26"/>
      <c r="K40" s="26"/>
      <c r="L40" s="17"/>
      <c r="M40" s="17"/>
      <c r="O40" s="17"/>
      <c r="P40" s="17"/>
      <c r="Q40" s="17"/>
    </row>
    <row r="41" spans="1:62" x14ac:dyDescent="0.25">
      <c r="A41" s="57">
        <f t="shared" si="1"/>
        <v>33</v>
      </c>
      <c r="C41" s="12" t="s">
        <v>52</v>
      </c>
      <c r="D41" s="40">
        <f>SUM(D34:D40)</f>
        <v>47662028.399999991</v>
      </c>
      <c r="F41" s="40">
        <f>SUM(F34:F40)</f>
        <v>48044032.614499994</v>
      </c>
      <c r="G41" s="37">
        <f>SUM(G34:G40)</f>
        <v>1</v>
      </c>
      <c r="H41" s="26"/>
      <c r="I41" s="44">
        <f>SUM(I34:I40)</f>
        <v>0.12000000000000001</v>
      </c>
      <c r="J41" s="45"/>
      <c r="K41" s="45"/>
      <c r="L41" s="17"/>
      <c r="M41" s="17"/>
      <c r="O41" s="17"/>
      <c r="P41" s="17"/>
      <c r="Q41" s="17"/>
    </row>
    <row r="42" spans="1:62" x14ac:dyDescent="0.25">
      <c r="A42" s="57">
        <f t="shared" si="1"/>
        <v>34</v>
      </c>
      <c r="F42" s="17"/>
      <c r="H42" s="34"/>
      <c r="I42" s="87"/>
      <c r="J42" s="87"/>
      <c r="M42" s="381" t="s">
        <v>161</v>
      </c>
      <c r="O42" s="149"/>
      <c r="P42" s="17"/>
      <c r="Q42" s="17"/>
    </row>
    <row r="43" spans="1:62" ht="16.5" thickBot="1" x14ac:dyDescent="0.3">
      <c r="A43" s="57">
        <f t="shared" si="1"/>
        <v>35</v>
      </c>
      <c r="B43" s="41" t="s">
        <v>53</v>
      </c>
      <c r="C43" s="41"/>
      <c r="D43" s="41"/>
      <c r="E43" s="41"/>
      <c r="F43" s="151" t="s">
        <v>224</v>
      </c>
      <c r="G43" s="151" t="s">
        <v>353</v>
      </c>
      <c r="H43" s="151" t="s">
        <v>354</v>
      </c>
      <c r="I43" s="151" t="s">
        <v>226</v>
      </c>
      <c r="J43" s="87"/>
      <c r="K43" s="151" t="str">
        <f>+G43</f>
        <v>Percentage</v>
      </c>
      <c r="L43" s="151" t="str">
        <f>+H43</f>
        <v>Weight</v>
      </c>
      <c r="M43" s="151" t="s">
        <v>355</v>
      </c>
      <c r="O43" s="150"/>
      <c r="P43" s="17"/>
      <c r="Q43" s="17"/>
    </row>
    <row r="44" spans="1:62" x14ac:dyDescent="0.25">
      <c r="A44" s="57">
        <f t="shared" si="1"/>
        <v>36</v>
      </c>
      <c r="B44" s="145">
        <v>0.4</v>
      </c>
      <c r="E44" s="12" t="s">
        <v>41</v>
      </c>
      <c r="F44" s="614">
        <f>'[1]Capital Structure'!F46</f>
        <v>29271186.10250251</v>
      </c>
      <c r="G44" s="615">
        <f>'[1]Capital Structure'!G46</f>
        <v>0.3785953993048129</v>
      </c>
      <c r="H44" s="615">
        <f>'[1]Capital Structure'!H46</f>
        <v>4.6075213294853229E-2</v>
      </c>
      <c r="I44" s="615">
        <f>'[1]Capital Structure'!I46</f>
        <v>1.7443863775419382E-2</v>
      </c>
      <c r="J44" s="87"/>
      <c r="K44" s="376">
        <f>'[1]Capital Structure'!$K$46</f>
        <v>0.4</v>
      </c>
      <c r="L44" s="376">
        <f>'[1]Capital Structure'!$L$46</f>
        <v>6.8533333333333321E-2</v>
      </c>
      <c r="M44" s="376">
        <f>'[1]Capital Structure'!$M$46</f>
        <v>1.8910792409729538E-2</v>
      </c>
      <c r="BJ44" s="47"/>
    </row>
    <row r="45" spans="1:62" x14ac:dyDescent="0.25">
      <c r="A45" s="57">
        <f t="shared" si="1"/>
        <v>37</v>
      </c>
      <c r="B45" s="145"/>
      <c r="E45" s="12"/>
      <c r="F45" s="254"/>
      <c r="G45" s="244"/>
      <c r="H45" s="244"/>
      <c r="I45" s="244"/>
      <c r="J45" s="87"/>
      <c r="K45" s="244"/>
      <c r="L45" s="244"/>
      <c r="M45" s="244"/>
    </row>
    <row r="46" spans="1:62" x14ac:dyDescent="0.25">
      <c r="A46" s="57">
        <f t="shared" si="1"/>
        <v>38</v>
      </c>
      <c r="B46" s="145">
        <v>0.6</v>
      </c>
      <c r="E46" s="12" t="s">
        <v>49</v>
      </c>
      <c r="F46" s="612">
        <f>'[1]Capital Structure'!F48</f>
        <v>48044032.614499994</v>
      </c>
      <c r="G46" s="616">
        <f>'[1]Capital Structure'!G48</f>
        <v>0.62140460069518699</v>
      </c>
      <c r="H46" s="616">
        <f>'[1]Capital Structure'!H48</f>
        <v>0.12000000000000001</v>
      </c>
      <c r="I46" s="616">
        <f>'[1]Capital Structure'!I48</f>
        <v>7.4568552083422446E-2</v>
      </c>
      <c r="J46" s="87"/>
      <c r="K46" s="231">
        <v>0.6</v>
      </c>
      <c r="L46" s="231">
        <f>+H46</f>
        <v>0.12000000000000001</v>
      </c>
      <c r="M46" s="231">
        <v>7.1999999999999995E-2</v>
      </c>
      <c r="BJ46" s="47"/>
    </row>
    <row r="47" spans="1:62" ht="16.5" thickBot="1" x14ac:dyDescent="0.3">
      <c r="A47" s="57">
        <f t="shared" si="1"/>
        <v>39</v>
      </c>
      <c r="F47" s="377"/>
      <c r="G47" s="245"/>
      <c r="H47" s="245"/>
      <c r="I47" s="245"/>
      <c r="J47" s="87"/>
      <c r="K47" s="45"/>
      <c r="L47" s="45"/>
      <c r="M47" s="238"/>
    </row>
    <row r="48" spans="1:62" x14ac:dyDescent="0.25">
      <c r="A48" s="57">
        <f t="shared" si="1"/>
        <v>40</v>
      </c>
      <c r="F48" s="378">
        <f>SUM(F44:F47)</f>
        <v>77315218.717002511</v>
      </c>
      <c r="G48" s="379">
        <f>SUM(G44:G47)</f>
        <v>0.99999999999999989</v>
      </c>
      <c r="H48" s="379"/>
      <c r="I48" s="379"/>
      <c r="J48" s="87"/>
      <c r="K48" s="87"/>
      <c r="L48" s="87"/>
      <c r="M48" s="238"/>
    </row>
    <row r="49" spans="1:153" ht="16.5" thickBot="1" x14ac:dyDescent="0.3">
      <c r="A49" s="57">
        <f t="shared" si="1"/>
        <v>41</v>
      </c>
      <c r="F49" s="17"/>
      <c r="H49" s="26"/>
      <c r="I49" s="34"/>
      <c r="J49" s="87"/>
      <c r="M49" s="243"/>
      <c r="BL49" s="129"/>
    </row>
    <row r="50" spans="1:153" ht="18.75" x14ac:dyDescent="0.3">
      <c r="A50" s="57">
        <f t="shared" si="1"/>
        <v>42</v>
      </c>
      <c r="D50" s="48"/>
      <c r="E50" s="48"/>
      <c r="G50" s="28" t="s">
        <v>54</v>
      </c>
      <c r="H50" s="28"/>
      <c r="I50" s="380">
        <f>IF(ROUND(SUM(I44:I46),4)&lt;0, 0, ROUND(SUM(I44:I46),4))</f>
        <v>9.1999999999999998E-2</v>
      </c>
      <c r="J50" s="87"/>
      <c r="M50" s="380">
        <f>ROUND(SUM(M44:M46),4)</f>
        <v>9.0899999999999995E-2</v>
      </c>
      <c r="BJ50" s="148"/>
    </row>
    <row r="51" spans="1:153" x14ac:dyDescent="0.25">
      <c r="A51" s="57">
        <f>+A50+1</f>
        <v>43</v>
      </c>
      <c r="B51" s="97"/>
      <c r="C51" s="41"/>
      <c r="D51" s="41"/>
      <c r="E51" s="41"/>
      <c r="F51" s="41"/>
      <c r="G51" s="41"/>
      <c r="H51" s="41"/>
      <c r="I51" s="41"/>
      <c r="J51" s="41"/>
    </row>
    <row r="52" spans="1:153" ht="15" customHeight="1" thickBot="1" x14ac:dyDescent="0.3">
      <c r="A52" s="57">
        <f>1+A51</f>
        <v>44</v>
      </c>
      <c r="B52" s="3" t="s">
        <v>336</v>
      </c>
      <c r="N52" s="3" t="s">
        <v>456</v>
      </c>
    </row>
    <row r="53" spans="1:153" ht="18.75" x14ac:dyDescent="0.3">
      <c r="A53" s="57">
        <f t="shared" si="1"/>
        <v>45</v>
      </c>
      <c r="H53" s="12" t="s">
        <v>352</v>
      </c>
      <c r="I53" s="144">
        <f>M50</f>
        <v>9.0899999999999995E-2</v>
      </c>
      <c r="O53" s="89">
        <v>2066</v>
      </c>
      <c r="P53" s="89">
        <v>2065</v>
      </c>
      <c r="Q53" s="89">
        <v>2064</v>
      </c>
      <c r="R53" s="89">
        <v>2063</v>
      </c>
      <c r="S53" s="89">
        <v>2062</v>
      </c>
      <c r="T53" s="89">
        <v>2061</v>
      </c>
      <c r="U53" s="89">
        <v>2060</v>
      </c>
      <c r="V53" s="89">
        <v>2059</v>
      </c>
      <c r="W53" s="89">
        <v>2058</v>
      </c>
      <c r="X53" s="89">
        <v>2057</v>
      </c>
      <c r="Y53" s="89">
        <v>2056</v>
      </c>
      <c r="Z53" s="89">
        <v>2055</v>
      </c>
      <c r="AA53" s="89">
        <v>2054</v>
      </c>
      <c r="AB53" s="89">
        <v>2053</v>
      </c>
      <c r="AC53" s="89">
        <v>2052</v>
      </c>
      <c r="AD53" s="89">
        <v>2051</v>
      </c>
      <c r="AE53" s="89">
        <v>2050</v>
      </c>
      <c r="AF53" s="89">
        <v>2049</v>
      </c>
      <c r="AG53" s="89">
        <v>2048</v>
      </c>
      <c r="AH53" s="89">
        <v>2047</v>
      </c>
      <c r="AI53" s="89">
        <v>2046</v>
      </c>
      <c r="AJ53" s="89">
        <v>2045</v>
      </c>
      <c r="AK53" s="89">
        <v>2044</v>
      </c>
      <c r="AL53" s="89">
        <v>2043</v>
      </c>
      <c r="AM53" s="89">
        <v>2042</v>
      </c>
      <c r="AN53" s="89">
        <v>2041</v>
      </c>
      <c r="AO53" s="89">
        <v>2040</v>
      </c>
      <c r="AP53" s="89">
        <v>2039</v>
      </c>
      <c r="AQ53" s="89">
        <v>2038</v>
      </c>
      <c r="AR53" s="89">
        <v>2037</v>
      </c>
      <c r="AS53" s="89">
        <v>2036</v>
      </c>
      <c r="AT53" s="89">
        <v>2035</v>
      </c>
      <c r="AU53" s="89">
        <v>2034</v>
      </c>
      <c r="AV53" s="89">
        <v>2033</v>
      </c>
      <c r="AW53" s="89">
        <v>2032</v>
      </c>
      <c r="AX53" s="89">
        <v>2031</v>
      </c>
      <c r="AY53" s="89">
        <v>2030</v>
      </c>
      <c r="AZ53" s="89">
        <v>2029</v>
      </c>
      <c r="BA53" s="89">
        <v>2028</v>
      </c>
      <c r="BB53" s="89">
        <v>2027</v>
      </c>
      <c r="BC53" s="89">
        <v>2026</v>
      </c>
      <c r="BD53" s="89">
        <v>2025</v>
      </c>
      <c r="BE53" s="89">
        <v>2024</v>
      </c>
      <c r="BF53" s="89">
        <v>2023</v>
      </c>
      <c r="BG53" s="89">
        <v>2022</v>
      </c>
      <c r="BH53" s="89">
        <v>2021</v>
      </c>
      <c r="BI53" s="89">
        <v>2020</v>
      </c>
      <c r="BJ53" s="89">
        <v>2019</v>
      </c>
      <c r="BK53" s="89">
        <v>2018</v>
      </c>
      <c r="BL53" s="89">
        <v>2017</v>
      </c>
      <c r="BM53" s="89">
        <v>2016</v>
      </c>
      <c r="BN53" s="89">
        <v>2015</v>
      </c>
      <c r="BO53" s="89">
        <v>2014</v>
      </c>
      <c r="BP53" s="89">
        <v>2013</v>
      </c>
      <c r="BQ53" s="89">
        <v>2012</v>
      </c>
      <c r="BR53" s="89">
        <v>2011</v>
      </c>
      <c r="BS53" s="89">
        <v>2010</v>
      </c>
      <c r="BT53" s="89">
        <v>2009</v>
      </c>
      <c r="BU53" s="89">
        <v>2008</v>
      </c>
      <c r="BV53" s="89">
        <v>2007</v>
      </c>
      <c r="BW53" s="89">
        <v>2006</v>
      </c>
      <c r="BX53" s="89">
        <v>2005</v>
      </c>
      <c r="BY53" s="89">
        <v>2004</v>
      </c>
      <c r="BZ53" s="89">
        <v>2003</v>
      </c>
      <c r="CA53" s="89">
        <v>2002</v>
      </c>
      <c r="CB53" s="89">
        <v>2001</v>
      </c>
      <c r="CC53" s="89">
        <v>2000</v>
      </c>
      <c r="CD53" s="89">
        <v>1999</v>
      </c>
      <c r="CE53" s="89">
        <v>1998</v>
      </c>
      <c r="CF53" s="89">
        <v>1997</v>
      </c>
      <c r="CG53" s="89">
        <v>1996</v>
      </c>
      <c r="CH53" s="89">
        <v>1995</v>
      </c>
      <c r="CI53" s="89">
        <v>1994</v>
      </c>
      <c r="CJ53" s="89">
        <v>1993</v>
      </c>
      <c r="CK53" s="89">
        <v>1992</v>
      </c>
      <c r="CL53" s="89">
        <v>1991</v>
      </c>
      <c r="CM53" s="89">
        <v>1990</v>
      </c>
      <c r="CN53" s="89">
        <v>1989</v>
      </c>
      <c r="CO53" s="89">
        <v>1988</v>
      </c>
      <c r="CP53" s="89">
        <v>1987</v>
      </c>
      <c r="CQ53" s="89">
        <v>1986</v>
      </c>
      <c r="CR53" s="89">
        <v>1985</v>
      </c>
      <c r="CS53" s="89">
        <v>1984</v>
      </c>
      <c r="CT53" s="89">
        <v>1983</v>
      </c>
      <c r="CU53" s="89">
        <v>1982</v>
      </c>
      <c r="CV53" s="89">
        <v>1981</v>
      </c>
      <c r="CW53" s="89">
        <v>1980</v>
      </c>
      <c r="CX53" s="89">
        <v>1979</v>
      </c>
      <c r="CY53" s="89">
        <v>1978</v>
      </c>
      <c r="CZ53" s="89">
        <v>1977</v>
      </c>
      <c r="DA53" s="89">
        <v>1976</v>
      </c>
      <c r="DB53" s="89">
        <v>1975</v>
      </c>
      <c r="DC53" s="89">
        <v>1974</v>
      </c>
      <c r="DD53" s="89">
        <v>1973</v>
      </c>
      <c r="DE53" s="89">
        <v>1972</v>
      </c>
      <c r="DF53" s="89">
        <v>1971</v>
      </c>
      <c r="DG53" s="89">
        <v>1970</v>
      </c>
      <c r="DH53" s="89">
        <v>1969</v>
      </c>
      <c r="DI53" s="89">
        <v>1968</v>
      </c>
      <c r="DJ53" s="89">
        <v>1967</v>
      </c>
      <c r="DK53" s="89">
        <v>1966</v>
      </c>
      <c r="DL53" s="89">
        <v>1965</v>
      </c>
      <c r="DM53" s="89">
        <v>1964</v>
      </c>
      <c r="DN53" s="89">
        <v>1963</v>
      </c>
      <c r="DO53" s="89">
        <v>1962</v>
      </c>
      <c r="DP53" s="89">
        <v>1961</v>
      </c>
      <c r="DQ53" s="89">
        <v>1960</v>
      </c>
      <c r="DR53" s="89">
        <v>1959</v>
      </c>
      <c r="DS53" s="89">
        <v>1958</v>
      </c>
      <c r="DT53" s="89">
        <v>1957</v>
      </c>
      <c r="DU53" s="89">
        <v>1956</v>
      </c>
      <c r="DV53" s="89">
        <v>1955</v>
      </c>
      <c r="DW53" s="89">
        <v>1954</v>
      </c>
      <c r="DX53" s="89">
        <v>1953</v>
      </c>
      <c r="DY53" s="89">
        <v>1952</v>
      </c>
      <c r="DZ53" s="89">
        <v>1951</v>
      </c>
      <c r="EA53" s="89">
        <v>1950</v>
      </c>
      <c r="EB53" s="89">
        <v>1949</v>
      </c>
      <c r="EC53" s="89">
        <v>1948</v>
      </c>
      <c r="ED53" s="89">
        <v>1947</v>
      </c>
      <c r="EE53" s="89">
        <v>1946</v>
      </c>
      <c r="EF53" s="89">
        <v>1945</v>
      </c>
      <c r="EG53" s="89">
        <v>1944</v>
      </c>
      <c r="EH53" s="89">
        <v>1943</v>
      </c>
      <c r="EI53" s="89">
        <v>1942</v>
      </c>
      <c r="EJ53" s="89">
        <v>1941</v>
      </c>
      <c r="EK53" s="89">
        <v>1940</v>
      </c>
      <c r="EL53" s="89">
        <v>1939</v>
      </c>
      <c r="EM53" s="89">
        <v>1938</v>
      </c>
      <c r="EN53" s="89">
        <v>1937</v>
      </c>
      <c r="EO53" s="89">
        <v>1936</v>
      </c>
      <c r="EP53" s="89">
        <v>1935</v>
      </c>
      <c r="EQ53" s="89">
        <v>1934</v>
      </c>
      <c r="ER53" s="89">
        <v>1933</v>
      </c>
      <c r="ES53" s="89">
        <v>1932</v>
      </c>
      <c r="ET53" s="89">
        <v>1931</v>
      </c>
      <c r="EU53" s="89">
        <v>1930</v>
      </c>
      <c r="EV53" s="89">
        <v>1929</v>
      </c>
    </row>
    <row r="54" spans="1:153" ht="18.75" x14ac:dyDescent="0.3">
      <c r="A54" s="57">
        <f t="shared" si="1"/>
        <v>46</v>
      </c>
      <c r="H54" s="12" t="s">
        <v>432</v>
      </c>
      <c r="I54" s="246">
        <f>IF(G46&gt;60%,M44,I44)</f>
        <v>1.8910792409729538E-2</v>
      </c>
      <c r="N54" s="12" t="s">
        <v>34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0</v>
      </c>
      <c r="AL54" s="49">
        <v>0</v>
      </c>
      <c r="AM54" s="49">
        <v>0</v>
      </c>
      <c r="AN54" s="49">
        <v>0</v>
      </c>
      <c r="AO54" s="49">
        <v>0</v>
      </c>
      <c r="AP54" s="49">
        <v>0</v>
      </c>
      <c r="AQ54" s="49">
        <v>0</v>
      </c>
      <c r="AR54" s="49">
        <v>0</v>
      </c>
      <c r="AS54" s="49">
        <v>0</v>
      </c>
      <c r="AT54" s="49">
        <v>0</v>
      </c>
      <c r="AU54" s="49">
        <v>0</v>
      </c>
      <c r="AV54" s="49">
        <v>0</v>
      </c>
      <c r="AW54" s="49">
        <v>0</v>
      </c>
      <c r="AX54" s="49">
        <v>0</v>
      </c>
      <c r="AY54" s="49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3.25</v>
      </c>
      <c r="BI54" s="49">
        <v>4.75</v>
      </c>
      <c r="BJ54" s="49">
        <v>5.5</v>
      </c>
      <c r="BK54" s="49">
        <v>4.5</v>
      </c>
      <c r="BL54" s="49">
        <v>3.75</v>
      </c>
      <c r="BM54" s="49">
        <v>3.5</v>
      </c>
      <c r="BN54" s="49">
        <v>3.25</v>
      </c>
      <c r="BO54" s="49">
        <v>3.25</v>
      </c>
      <c r="BP54" s="49">
        <v>3.25</v>
      </c>
      <c r="BQ54" s="49">
        <v>3.25</v>
      </c>
      <c r="BR54" s="49">
        <v>3.25</v>
      </c>
      <c r="BS54" s="49">
        <v>3.25</v>
      </c>
      <c r="BT54" s="49">
        <v>3.25</v>
      </c>
      <c r="BU54" s="49">
        <v>7.25</v>
      </c>
      <c r="BV54" s="49">
        <v>8.25</v>
      </c>
      <c r="BW54" s="49">
        <v>7.25</v>
      </c>
      <c r="BX54" s="49">
        <v>5.25</v>
      </c>
      <c r="BY54" s="49">
        <v>4</v>
      </c>
      <c r="BZ54" s="49">
        <v>4.25</v>
      </c>
      <c r="CA54" s="49">
        <v>4.75</v>
      </c>
      <c r="CB54" s="49">
        <v>9.5</v>
      </c>
      <c r="CC54" s="49">
        <v>8.5</v>
      </c>
      <c r="CD54" s="49">
        <v>7.75</v>
      </c>
      <c r="CE54" s="49">
        <v>8.5</v>
      </c>
      <c r="CF54" s="49">
        <v>8.25</v>
      </c>
      <c r="CG54" s="49">
        <v>8.5</v>
      </c>
      <c r="CH54" s="49">
        <v>8.5</v>
      </c>
      <c r="CI54" s="49">
        <v>6</v>
      </c>
      <c r="CJ54" s="49">
        <v>6</v>
      </c>
      <c r="CK54" s="49">
        <v>6.5</v>
      </c>
      <c r="CL54" s="49">
        <v>9.5</v>
      </c>
      <c r="CM54" s="49">
        <v>10</v>
      </c>
      <c r="CN54" s="49">
        <v>10.5</v>
      </c>
      <c r="CO54" s="49">
        <v>8.75</v>
      </c>
      <c r="CP54" s="49">
        <v>7.5</v>
      </c>
      <c r="CQ54" s="49">
        <v>9.5</v>
      </c>
      <c r="CR54" s="49">
        <v>10.5</v>
      </c>
      <c r="CS54" s="49">
        <v>11</v>
      </c>
      <c r="CT54" s="49">
        <v>11</v>
      </c>
      <c r="CU54" s="49">
        <v>15.75</v>
      </c>
      <c r="CV54" s="49">
        <v>20</v>
      </c>
      <c r="CW54" s="49">
        <v>15.25</v>
      </c>
      <c r="CX54" s="49">
        <v>11.75</v>
      </c>
      <c r="CY54" s="49">
        <v>8</v>
      </c>
      <c r="CZ54" s="49">
        <v>6.25</v>
      </c>
      <c r="DA54" s="49">
        <v>6.75</v>
      </c>
      <c r="DB54" s="49">
        <v>9.5</v>
      </c>
      <c r="DC54" s="49">
        <v>9.5</v>
      </c>
      <c r="DD54" s="49">
        <v>6</v>
      </c>
      <c r="DE54" s="49">
        <v>4.75</v>
      </c>
      <c r="DF54" s="49">
        <v>6</v>
      </c>
      <c r="DG54" s="49">
        <v>8.5</v>
      </c>
      <c r="DH54" s="49">
        <v>7</v>
      </c>
      <c r="DI54" s="49">
        <v>6</v>
      </c>
      <c r="DJ54" s="49">
        <v>5.75</v>
      </c>
      <c r="DK54" s="49">
        <v>5</v>
      </c>
      <c r="DL54" s="49">
        <v>4.5</v>
      </c>
      <c r="DM54" s="49">
        <v>4.5</v>
      </c>
      <c r="DN54" s="49">
        <v>4.5</v>
      </c>
      <c r="DO54" s="49">
        <v>4.5</v>
      </c>
      <c r="DP54" s="49">
        <v>4.5</v>
      </c>
      <c r="DQ54" s="49">
        <v>5</v>
      </c>
      <c r="DR54" s="49">
        <v>4</v>
      </c>
      <c r="DS54" s="49">
        <v>4</v>
      </c>
      <c r="DT54" s="49">
        <v>4</v>
      </c>
      <c r="DU54" s="49">
        <v>3.5</v>
      </c>
      <c r="DV54" s="49">
        <v>3</v>
      </c>
      <c r="DW54" s="49">
        <v>3.25</v>
      </c>
      <c r="DX54" s="49">
        <v>3</v>
      </c>
      <c r="DY54" s="49">
        <v>3</v>
      </c>
      <c r="DZ54" s="49">
        <v>2.5</v>
      </c>
      <c r="EA54" s="49">
        <v>2</v>
      </c>
      <c r="EB54" s="49">
        <v>2</v>
      </c>
      <c r="EC54" s="49">
        <v>1.75</v>
      </c>
      <c r="ED54" s="49">
        <v>1.5</v>
      </c>
      <c r="EE54" s="49">
        <v>1.5</v>
      </c>
      <c r="EF54" s="49">
        <v>1.5</v>
      </c>
      <c r="EG54" s="49">
        <v>1.5</v>
      </c>
      <c r="EH54" s="49">
        <v>1.5</v>
      </c>
      <c r="EI54" s="49">
        <v>1.5</v>
      </c>
      <c r="EJ54" s="49">
        <v>1.5</v>
      </c>
      <c r="EK54" s="49">
        <v>1.5</v>
      </c>
      <c r="EL54" s="49">
        <v>1.5</v>
      </c>
      <c r="EM54" s="49">
        <v>1.5</v>
      </c>
      <c r="EN54" s="49">
        <v>1.5</v>
      </c>
      <c r="EO54" s="49">
        <v>1.5</v>
      </c>
      <c r="EP54" s="49">
        <v>1.5</v>
      </c>
      <c r="EQ54" s="49">
        <v>1.5</v>
      </c>
      <c r="ER54" s="49">
        <v>4</v>
      </c>
      <c r="ES54" s="49">
        <v>3.25</v>
      </c>
      <c r="ET54" s="49">
        <v>2.75</v>
      </c>
      <c r="EU54" s="49">
        <v>6</v>
      </c>
      <c r="EV54" s="49">
        <v>5.5</v>
      </c>
      <c r="EW54" s="35" t="s">
        <v>34</v>
      </c>
    </row>
    <row r="55" spans="1:153" x14ac:dyDescent="0.25">
      <c r="A55" s="57">
        <f t="shared" si="1"/>
        <v>47</v>
      </c>
      <c r="I55" s="88"/>
      <c r="L55" s="4"/>
      <c r="M55" s="4"/>
      <c r="N55" s="12" t="s">
        <v>35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49">
        <v>0</v>
      </c>
      <c r="AE55" s="49">
        <v>0</v>
      </c>
      <c r="AF55" s="49">
        <v>0</v>
      </c>
      <c r="AG55" s="49">
        <v>0</v>
      </c>
      <c r="AH55" s="49">
        <v>0</v>
      </c>
      <c r="AI55" s="49">
        <v>0</v>
      </c>
      <c r="AJ55" s="49">
        <v>0</v>
      </c>
      <c r="AK55" s="49">
        <v>0</v>
      </c>
      <c r="AL55" s="49">
        <v>0</v>
      </c>
      <c r="AM55" s="49">
        <v>0</v>
      </c>
      <c r="AN55" s="49">
        <v>0</v>
      </c>
      <c r="AO55" s="49">
        <v>0</v>
      </c>
      <c r="AP55" s="49">
        <v>0</v>
      </c>
      <c r="AQ55" s="49">
        <v>0</v>
      </c>
      <c r="AR55" s="49">
        <v>0</v>
      </c>
      <c r="AS55" s="49">
        <v>0</v>
      </c>
      <c r="AT55" s="49">
        <v>0</v>
      </c>
      <c r="AU55" s="49">
        <v>0</v>
      </c>
      <c r="AV55" s="49">
        <v>0</v>
      </c>
      <c r="AW55" s="49">
        <v>0</v>
      </c>
      <c r="AX55" s="49">
        <v>0</v>
      </c>
      <c r="AY55" s="49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3.25</v>
      </c>
      <c r="BI55" s="49">
        <v>4.75</v>
      </c>
      <c r="BJ55" s="49">
        <v>5.5</v>
      </c>
      <c r="BK55" s="49">
        <v>4.5</v>
      </c>
      <c r="BL55" s="49">
        <v>3.75</v>
      </c>
      <c r="BM55" s="49">
        <v>3.5</v>
      </c>
      <c r="BN55" s="49">
        <v>3.25</v>
      </c>
      <c r="BO55" s="49">
        <v>3.25</v>
      </c>
      <c r="BP55" s="49">
        <v>3.25</v>
      </c>
      <c r="BQ55" s="49">
        <v>3.25</v>
      </c>
      <c r="BR55" s="49">
        <v>3.25</v>
      </c>
      <c r="BS55" s="49">
        <v>3.25</v>
      </c>
      <c r="BT55" s="49">
        <v>3.25</v>
      </c>
      <c r="BU55" s="49">
        <v>6</v>
      </c>
      <c r="BV55" s="49">
        <v>8.25</v>
      </c>
      <c r="BW55" s="49">
        <v>7.5</v>
      </c>
      <c r="BX55" s="49">
        <v>5.25</v>
      </c>
      <c r="BY55" s="49">
        <v>4</v>
      </c>
      <c r="BZ55" s="49">
        <v>4.25</v>
      </c>
      <c r="CA55" s="49">
        <v>4.75</v>
      </c>
      <c r="CB55" s="49">
        <v>8.5</v>
      </c>
      <c r="CC55" s="49">
        <v>8.5</v>
      </c>
      <c r="CD55" s="49">
        <v>7.75</v>
      </c>
      <c r="CE55" s="49">
        <v>8.5</v>
      </c>
      <c r="CF55" s="49">
        <v>8.25</v>
      </c>
      <c r="CG55" s="49">
        <v>8.25</v>
      </c>
      <c r="CH55" s="49">
        <v>9</v>
      </c>
      <c r="CI55" s="49">
        <v>6</v>
      </c>
      <c r="CJ55" s="49">
        <v>6</v>
      </c>
      <c r="CK55" s="49">
        <v>6.5</v>
      </c>
      <c r="CL55" s="49">
        <v>9</v>
      </c>
      <c r="CM55" s="49">
        <v>10</v>
      </c>
      <c r="CN55" s="49">
        <v>11.5</v>
      </c>
      <c r="CO55" s="49">
        <v>8.5</v>
      </c>
      <c r="CP55" s="49">
        <v>7.5</v>
      </c>
      <c r="CQ55" s="49">
        <v>9.5</v>
      </c>
      <c r="CR55" s="49">
        <v>10.5</v>
      </c>
      <c r="CS55" s="49">
        <v>11</v>
      </c>
      <c r="CT55" s="49">
        <v>10.5</v>
      </c>
      <c r="CU55" s="49">
        <v>16.5</v>
      </c>
      <c r="CV55" s="49">
        <v>19</v>
      </c>
      <c r="CW55" s="49">
        <v>16.75</v>
      </c>
      <c r="CX55" s="49">
        <v>11.75</v>
      </c>
      <c r="CY55" s="49">
        <v>8</v>
      </c>
      <c r="CZ55" s="49">
        <v>6.25</v>
      </c>
      <c r="DA55" s="49">
        <v>6.75</v>
      </c>
      <c r="DB55" s="49">
        <v>8.5</v>
      </c>
      <c r="DC55" s="49">
        <v>8.75</v>
      </c>
      <c r="DD55" s="49">
        <v>6.25</v>
      </c>
      <c r="DE55" s="49">
        <v>4.75</v>
      </c>
      <c r="DF55" s="49">
        <v>5.75</v>
      </c>
      <c r="DG55" s="49">
        <v>8.5</v>
      </c>
      <c r="DH55" s="49">
        <v>7</v>
      </c>
      <c r="DI55" s="49">
        <v>6</v>
      </c>
      <c r="DJ55" s="49">
        <v>5.75</v>
      </c>
      <c r="DK55" s="49">
        <v>5</v>
      </c>
      <c r="DL55" s="49">
        <v>4.5</v>
      </c>
      <c r="DM55" s="49">
        <v>4.5</v>
      </c>
      <c r="DN55" s="49">
        <v>4.5</v>
      </c>
      <c r="DO55" s="49">
        <v>4.5</v>
      </c>
      <c r="DP55" s="49">
        <v>4.5</v>
      </c>
      <c r="DQ55" s="49">
        <v>5</v>
      </c>
      <c r="DR55" s="49">
        <v>4</v>
      </c>
      <c r="DS55" s="49">
        <v>4</v>
      </c>
      <c r="DT55" s="49">
        <v>4</v>
      </c>
      <c r="DU55" s="49">
        <v>3.5</v>
      </c>
      <c r="DV55" s="49">
        <v>3</v>
      </c>
      <c r="DW55" s="49">
        <v>3.25</v>
      </c>
      <c r="DX55" s="49">
        <v>3</v>
      </c>
      <c r="DY55" s="49">
        <v>3</v>
      </c>
      <c r="DZ55" s="49">
        <v>2.5</v>
      </c>
      <c r="EA55" s="49">
        <v>2</v>
      </c>
      <c r="EB55" s="49">
        <v>2</v>
      </c>
      <c r="EC55" s="49">
        <v>1.75</v>
      </c>
      <c r="ED55" s="49">
        <v>1.5</v>
      </c>
      <c r="EE55" s="49">
        <v>1.5</v>
      </c>
      <c r="EF55" s="49">
        <v>1.5</v>
      </c>
      <c r="EG55" s="49">
        <v>1.5</v>
      </c>
      <c r="EH55" s="49">
        <v>1.5</v>
      </c>
      <c r="EI55" s="49">
        <v>1.5</v>
      </c>
      <c r="EJ55" s="49">
        <v>1.5</v>
      </c>
      <c r="EK55" s="49">
        <v>1.5</v>
      </c>
      <c r="EL55" s="49">
        <v>1.5</v>
      </c>
      <c r="EM55" s="49">
        <v>1.5</v>
      </c>
      <c r="EN55" s="49">
        <v>1.5</v>
      </c>
      <c r="EO55" s="49">
        <v>1.5</v>
      </c>
      <c r="EP55" s="49">
        <v>1.5</v>
      </c>
      <c r="EQ55" s="49">
        <v>1.5</v>
      </c>
      <c r="ER55" s="49">
        <v>4</v>
      </c>
      <c r="ES55" s="49">
        <v>3.5</v>
      </c>
      <c r="ET55" s="49">
        <v>2.75</v>
      </c>
      <c r="EU55" s="49">
        <v>4</v>
      </c>
      <c r="EV55" s="49">
        <v>5.5</v>
      </c>
      <c r="EW55" s="35" t="s">
        <v>35</v>
      </c>
    </row>
    <row r="56" spans="1:153" x14ac:dyDescent="0.25">
      <c r="A56" s="3"/>
      <c r="I56" s="28"/>
      <c r="N56" s="12" t="s">
        <v>36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0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0</v>
      </c>
      <c r="AM56" s="49">
        <v>0</v>
      </c>
      <c r="AN56" s="49">
        <v>0</v>
      </c>
      <c r="AO56" s="49">
        <v>0</v>
      </c>
      <c r="AP56" s="49">
        <v>0</v>
      </c>
      <c r="AQ56" s="49">
        <v>0</v>
      </c>
      <c r="AR56" s="49">
        <v>0</v>
      </c>
      <c r="AS56" s="49">
        <v>0</v>
      </c>
      <c r="AT56" s="49">
        <v>0</v>
      </c>
      <c r="AU56" s="49">
        <v>0</v>
      </c>
      <c r="AV56" s="49">
        <v>0</v>
      </c>
      <c r="AW56" s="49">
        <v>0</v>
      </c>
      <c r="AX56" s="49">
        <v>0</v>
      </c>
      <c r="AY56" s="49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3.25</v>
      </c>
      <c r="BI56" s="49">
        <v>4.75</v>
      </c>
      <c r="BJ56" s="49">
        <v>5.5</v>
      </c>
      <c r="BK56" s="49">
        <v>4.5</v>
      </c>
      <c r="BL56" s="49">
        <v>3.75</v>
      </c>
      <c r="BM56" s="49">
        <v>3.5</v>
      </c>
      <c r="BN56" s="49">
        <v>3.25</v>
      </c>
      <c r="BO56" s="49">
        <v>3.25</v>
      </c>
      <c r="BP56" s="49">
        <v>3.25</v>
      </c>
      <c r="BQ56" s="49">
        <v>3.25</v>
      </c>
      <c r="BR56" s="49">
        <v>3.25</v>
      </c>
      <c r="BS56" s="49">
        <v>3.25</v>
      </c>
      <c r="BT56" s="49">
        <v>3.25</v>
      </c>
      <c r="BU56" s="49">
        <v>6</v>
      </c>
      <c r="BV56" s="49">
        <v>8.25</v>
      </c>
      <c r="BW56" s="49">
        <v>7.5</v>
      </c>
      <c r="BX56" s="49">
        <v>5.5</v>
      </c>
      <c r="BY56" s="49">
        <v>4</v>
      </c>
      <c r="BZ56" s="49">
        <v>4.25</v>
      </c>
      <c r="CA56" s="49">
        <v>4.75</v>
      </c>
      <c r="CB56" s="49">
        <v>8.5</v>
      </c>
      <c r="CC56" s="49">
        <v>8.75</v>
      </c>
      <c r="CD56" s="49">
        <v>7.75</v>
      </c>
      <c r="CE56" s="49">
        <v>8.5</v>
      </c>
      <c r="CF56" s="49">
        <v>8.25</v>
      </c>
      <c r="CG56" s="49">
        <v>8.25</v>
      </c>
      <c r="CH56" s="49">
        <v>9</v>
      </c>
      <c r="CI56" s="49">
        <v>6.25</v>
      </c>
      <c r="CJ56" s="49">
        <v>6</v>
      </c>
      <c r="CK56" s="49">
        <v>6.5</v>
      </c>
      <c r="CL56" s="49">
        <v>9</v>
      </c>
      <c r="CM56" s="49">
        <v>10</v>
      </c>
      <c r="CN56" s="49">
        <v>11.5</v>
      </c>
      <c r="CO56" s="49">
        <v>8.5</v>
      </c>
      <c r="CP56" s="49">
        <v>7.5</v>
      </c>
      <c r="CQ56" s="49">
        <v>9</v>
      </c>
      <c r="CR56" s="49">
        <v>10.5</v>
      </c>
      <c r="CS56" s="49">
        <v>11.5</v>
      </c>
      <c r="CT56" s="49">
        <v>10.5</v>
      </c>
      <c r="CU56" s="49">
        <v>16.5</v>
      </c>
      <c r="CV56" s="49">
        <v>17.5</v>
      </c>
      <c r="CW56" s="49">
        <v>19.5</v>
      </c>
      <c r="CX56" s="49">
        <v>11.75</v>
      </c>
      <c r="CY56" s="49">
        <v>8</v>
      </c>
      <c r="CZ56" s="49">
        <v>6.25</v>
      </c>
      <c r="DA56" s="49">
        <v>6.75</v>
      </c>
      <c r="DB56" s="49">
        <v>8.5</v>
      </c>
      <c r="DC56" s="49">
        <v>9.25</v>
      </c>
      <c r="DD56" s="49">
        <v>6.5</v>
      </c>
      <c r="DE56" s="49">
        <v>4.75</v>
      </c>
      <c r="DF56" s="49">
        <v>5.25</v>
      </c>
      <c r="DG56" s="49">
        <v>8</v>
      </c>
      <c r="DH56" s="49">
        <v>7.5</v>
      </c>
      <c r="DI56" s="49">
        <v>6</v>
      </c>
      <c r="DJ56" s="49">
        <v>5.5</v>
      </c>
      <c r="DK56" s="49">
        <v>5.5</v>
      </c>
      <c r="DL56" s="49">
        <v>4.5</v>
      </c>
      <c r="DM56" s="49">
        <v>4.5</v>
      </c>
      <c r="DN56" s="49">
        <v>4.5</v>
      </c>
      <c r="DO56" s="49">
        <v>4.5</v>
      </c>
      <c r="DP56" s="49">
        <v>4.5</v>
      </c>
      <c r="DQ56" s="49">
        <v>5</v>
      </c>
      <c r="DR56" s="49">
        <v>4</v>
      </c>
      <c r="DS56" s="49">
        <v>4</v>
      </c>
      <c r="DT56" s="49">
        <v>4</v>
      </c>
      <c r="DU56" s="49">
        <v>3.5</v>
      </c>
      <c r="DV56" s="49">
        <v>3</v>
      </c>
      <c r="DW56" s="49">
        <v>3</v>
      </c>
      <c r="DX56" s="49">
        <v>3</v>
      </c>
      <c r="DY56" s="49">
        <v>3</v>
      </c>
      <c r="DZ56" s="49">
        <v>2.5</v>
      </c>
      <c r="EA56" s="49">
        <v>2</v>
      </c>
      <c r="EB56" s="49">
        <v>2</v>
      </c>
      <c r="EC56" s="49">
        <v>1.75</v>
      </c>
      <c r="ED56" s="49">
        <v>1.5</v>
      </c>
      <c r="EE56" s="49">
        <v>1.5</v>
      </c>
      <c r="EF56" s="49">
        <v>1.5</v>
      </c>
      <c r="EG56" s="49">
        <v>1.5</v>
      </c>
      <c r="EH56" s="49">
        <v>1.5</v>
      </c>
      <c r="EI56" s="49">
        <v>1.5</v>
      </c>
      <c r="EJ56" s="49">
        <v>1.5</v>
      </c>
      <c r="EK56" s="49">
        <v>1.5</v>
      </c>
      <c r="EL56" s="49">
        <v>1.5</v>
      </c>
      <c r="EM56" s="49">
        <v>1.5</v>
      </c>
      <c r="EN56" s="49">
        <v>1.5</v>
      </c>
      <c r="EO56" s="49">
        <v>1.5</v>
      </c>
      <c r="EP56" s="49">
        <v>1.5</v>
      </c>
      <c r="EQ56" s="49">
        <v>1.5</v>
      </c>
      <c r="ER56" s="49">
        <v>4</v>
      </c>
      <c r="ES56" s="49">
        <v>3.75</v>
      </c>
      <c r="ET56" s="49">
        <v>3</v>
      </c>
      <c r="EU56" s="49">
        <v>4</v>
      </c>
      <c r="EV56" s="49">
        <v>5.5</v>
      </c>
      <c r="EW56" s="35" t="s">
        <v>36</v>
      </c>
    </row>
    <row r="57" spans="1:153" x14ac:dyDescent="0.25">
      <c r="A57" s="3"/>
      <c r="I57" s="26"/>
      <c r="N57" s="12" t="s">
        <v>38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0</v>
      </c>
      <c r="AI57" s="49">
        <v>0</v>
      </c>
      <c r="AJ57" s="49">
        <v>0</v>
      </c>
      <c r="AK57" s="49">
        <v>0</v>
      </c>
      <c r="AL57" s="49">
        <v>0</v>
      </c>
      <c r="AM57" s="49">
        <v>0</v>
      </c>
      <c r="AN57" s="49">
        <v>0</v>
      </c>
      <c r="AO57" s="49">
        <v>0</v>
      </c>
      <c r="AP57" s="49">
        <v>0</v>
      </c>
      <c r="AQ57" s="49">
        <v>0</v>
      </c>
      <c r="AR57" s="49">
        <v>0</v>
      </c>
      <c r="AS57" s="49">
        <v>0</v>
      </c>
      <c r="AT57" s="49">
        <v>0</v>
      </c>
      <c r="AU57" s="49">
        <v>0</v>
      </c>
      <c r="AV57" s="49">
        <v>0</v>
      </c>
      <c r="AW57" s="49">
        <v>0</v>
      </c>
      <c r="AX57" s="49">
        <v>0</v>
      </c>
      <c r="AY57" s="49">
        <v>0</v>
      </c>
      <c r="AZ57" s="49">
        <v>0</v>
      </c>
      <c r="BA57" s="49">
        <v>0</v>
      </c>
      <c r="BB57" s="49">
        <v>0</v>
      </c>
      <c r="BC57" s="49">
        <v>0</v>
      </c>
      <c r="BD57" s="49">
        <v>0</v>
      </c>
      <c r="BE57" s="49">
        <v>0</v>
      </c>
      <c r="BF57" s="49">
        <v>0</v>
      </c>
      <c r="BG57" s="49">
        <v>0</v>
      </c>
      <c r="BH57" s="49">
        <v>0</v>
      </c>
      <c r="BI57" s="49">
        <v>3.25</v>
      </c>
      <c r="BJ57" s="49">
        <f>+BJ56</f>
        <v>5.5</v>
      </c>
      <c r="BK57" s="49">
        <v>4.75</v>
      </c>
      <c r="BL57" s="49">
        <v>4</v>
      </c>
      <c r="BM57" s="49">
        <v>3.5</v>
      </c>
      <c r="BN57" s="49">
        <v>3.25</v>
      </c>
      <c r="BO57" s="49">
        <v>3.25</v>
      </c>
      <c r="BP57" s="49">
        <v>3.25</v>
      </c>
      <c r="BQ57" s="49">
        <v>3.25</v>
      </c>
      <c r="BR57" s="49">
        <v>3.25</v>
      </c>
      <c r="BS57" s="49">
        <v>3.25</v>
      </c>
      <c r="BT57" s="49">
        <v>3.25</v>
      </c>
      <c r="BU57" s="49">
        <v>5.25</v>
      </c>
      <c r="BV57" s="49">
        <v>8.25</v>
      </c>
      <c r="BW57" s="49">
        <v>7.75</v>
      </c>
      <c r="BX57" s="49">
        <v>5.75</v>
      </c>
      <c r="BY57" s="49">
        <v>4</v>
      </c>
      <c r="BZ57" s="49">
        <v>4.25</v>
      </c>
      <c r="CA57" s="49">
        <v>4.75</v>
      </c>
      <c r="CB57" s="49">
        <v>8</v>
      </c>
      <c r="CC57" s="49">
        <v>9</v>
      </c>
      <c r="CD57" s="49">
        <v>7.75</v>
      </c>
      <c r="CE57" s="49">
        <v>8.5</v>
      </c>
      <c r="CF57" s="49">
        <v>8.5</v>
      </c>
      <c r="CG57" s="49">
        <v>8.5</v>
      </c>
      <c r="CH57" s="49">
        <v>9</v>
      </c>
      <c r="CI57" s="49">
        <v>6.75</v>
      </c>
      <c r="CJ57" s="49">
        <v>6</v>
      </c>
      <c r="CK57" s="49">
        <v>6.5</v>
      </c>
      <c r="CL57" s="49">
        <v>9</v>
      </c>
      <c r="CM57" s="49">
        <v>10</v>
      </c>
      <c r="CN57" s="49">
        <v>11.5</v>
      </c>
      <c r="CO57" s="49">
        <v>8.5</v>
      </c>
      <c r="CP57" s="49">
        <v>7.25</v>
      </c>
      <c r="CQ57" s="49">
        <v>8.5</v>
      </c>
      <c r="CR57" s="49">
        <v>10.5</v>
      </c>
      <c r="CS57" s="49">
        <v>12</v>
      </c>
      <c r="CT57" s="49">
        <v>10.5</v>
      </c>
      <c r="CU57" s="49">
        <v>16.5</v>
      </c>
      <c r="CV57" s="49">
        <v>18</v>
      </c>
      <c r="CW57" s="49">
        <v>19.5</v>
      </c>
      <c r="CX57" s="49">
        <v>11.75</v>
      </c>
      <c r="CY57" s="49">
        <v>8</v>
      </c>
      <c r="CZ57" s="49">
        <v>6.25</v>
      </c>
      <c r="DA57" s="49">
        <v>6.75</v>
      </c>
      <c r="DB57" s="49">
        <v>8.5</v>
      </c>
      <c r="DC57" s="49">
        <v>10.5</v>
      </c>
      <c r="DD57" s="49">
        <v>6.75</v>
      </c>
      <c r="DE57" s="49">
        <v>5</v>
      </c>
      <c r="DF57" s="49">
        <v>5.38</v>
      </c>
      <c r="DG57" s="49">
        <v>8</v>
      </c>
      <c r="DH57" s="49">
        <v>7.5</v>
      </c>
      <c r="DI57" s="49">
        <v>6.5</v>
      </c>
      <c r="DJ57" s="49">
        <v>5.5</v>
      </c>
      <c r="DK57" s="49">
        <v>5.5</v>
      </c>
      <c r="DL57" s="49">
        <v>4.5</v>
      </c>
      <c r="DM57" s="49">
        <v>4.5</v>
      </c>
      <c r="DN57" s="49">
        <v>4.5</v>
      </c>
      <c r="DO57" s="49">
        <v>4.5</v>
      </c>
      <c r="DP57" s="49">
        <v>4.5</v>
      </c>
      <c r="DQ57" s="49">
        <v>5</v>
      </c>
      <c r="DR57" s="49">
        <v>4</v>
      </c>
      <c r="DS57" s="49">
        <v>3.5</v>
      </c>
      <c r="DT57" s="49">
        <v>4</v>
      </c>
      <c r="DU57" s="49">
        <v>3.75</v>
      </c>
      <c r="DV57" s="49">
        <v>3</v>
      </c>
      <c r="DW57" s="49">
        <v>3</v>
      </c>
      <c r="DX57" s="49">
        <v>3.25</v>
      </c>
      <c r="DY57" s="49">
        <v>3</v>
      </c>
      <c r="DZ57" s="49">
        <v>2.5</v>
      </c>
      <c r="EA57" s="49">
        <v>2</v>
      </c>
      <c r="EB57" s="49">
        <v>2</v>
      </c>
      <c r="EC57" s="49">
        <v>1.75</v>
      </c>
      <c r="ED57" s="49">
        <v>1.5</v>
      </c>
      <c r="EE57" s="49">
        <v>1.5</v>
      </c>
      <c r="EF57" s="49">
        <v>1.5</v>
      </c>
      <c r="EG57" s="49">
        <v>1.5</v>
      </c>
      <c r="EH57" s="49">
        <v>1.5</v>
      </c>
      <c r="EI57" s="49">
        <v>1.5</v>
      </c>
      <c r="EJ57" s="49">
        <v>1.5</v>
      </c>
      <c r="EK57" s="49">
        <v>1.5</v>
      </c>
      <c r="EL57" s="49">
        <v>1.5</v>
      </c>
      <c r="EM57" s="49">
        <v>1.5</v>
      </c>
      <c r="EN57" s="49">
        <v>1.5</v>
      </c>
      <c r="EO57" s="49">
        <v>1.5</v>
      </c>
      <c r="EP57" s="49">
        <v>1.5</v>
      </c>
      <c r="EQ57" s="49">
        <v>1.5</v>
      </c>
      <c r="ER57" s="49">
        <v>3</v>
      </c>
      <c r="ES57" s="49">
        <v>3.75</v>
      </c>
      <c r="ET57" s="49">
        <v>4.25</v>
      </c>
      <c r="EU57" s="49">
        <v>4</v>
      </c>
      <c r="EV57" s="49">
        <v>5.5</v>
      </c>
      <c r="EW57" s="35" t="s">
        <v>38</v>
      </c>
    </row>
    <row r="58" spans="1:153" x14ac:dyDescent="0.25">
      <c r="A58" s="3"/>
      <c r="K58" s="48"/>
      <c r="L58" s="31"/>
      <c r="M58" s="31"/>
      <c r="N58" s="12" t="s">
        <v>39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9">
        <v>0</v>
      </c>
      <c r="AL58" s="49">
        <v>0</v>
      </c>
      <c r="AM58" s="49">
        <v>0</v>
      </c>
      <c r="AN58" s="49">
        <v>0</v>
      </c>
      <c r="AO58" s="49">
        <v>0</v>
      </c>
      <c r="AP58" s="49">
        <v>0</v>
      </c>
      <c r="AQ58" s="49">
        <v>0</v>
      </c>
      <c r="AR58" s="49">
        <v>0</v>
      </c>
      <c r="AS58" s="49">
        <v>0</v>
      </c>
      <c r="AT58" s="49">
        <v>0</v>
      </c>
      <c r="AU58" s="49">
        <v>0</v>
      </c>
      <c r="AV58" s="49">
        <v>0</v>
      </c>
      <c r="AW58" s="49">
        <v>0</v>
      </c>
      <c r="AX58" s="49">
        <v>0</v>
      </c>
      <c r="AY58" s="49">
        <v>0</v>
      </c>
      <c r="AZ58" s="49">
        <v>0</v>
      </c>
      <c r="BA58" s="49">
        <v>0</v>
      </c>
      <c r="BB58" s="49">
        <v>0</v>
      </c>
      <c r="BC58" s="49">
        <v>0</v>
      </c>
      <c r="BD58" s="49">
        <v>0</v>
      </c>
      <c r="BE58" s="49">
        <v>0</v>
      </c>
      <c r="BF58" s="49">
        <v>0</v>
      </c>
      <c r="BG58" s="49">
        <v>0</v>
      </c>
      <c r="BH58" s="49">
        <v>0</v>
      </c>
      <c r="BI58" s="49">
        <v>3.25</v>
      </c>
      <c r="BJ58" s="49">
        <f>+BJ57</f>
        <v>5.5</v>
      </c>
      <c r="BK58" s="49">
        <f>+BK57</f>
        <v>4.75</v>
      </c>
      <c r="BL58" s="49">
        <v>4</v>
      </c>
      <c r="BM58" s="49">
        <v>3.5</v>
      </c>
      <c r="BN58" s="49">
        <v>3.25</v>
      </c>
      <c r="BO58" s="49">
        <v>3.25</v>
      </c>
      <c r="BP58" s="49">
        <v>3.25</v>
      </c>
      <c r="BQ58" s="49">
        <v>3.25</v>
      </c>
      <c r="BR58" s="49">
        <v>3.25</v>
      </c>
      <c r="BS58" s="49">
        <v>3.25</v>
      </c>
      <c r="BT58" s="49">
        <v>3.25</v>
      </c>
      <c r="BU58" s="49">
        <v>5</v>
      </c>
      <c r="BV58" s="49">
        <v>8.25</v>
      </c>
      <c r="BW58" s="49">
        <v>7.75</v>
      </c>
      <c r="BX58" s="49">
        <v>5.75</v>
      </c>
      <c r="BY58" s="49">
        <v>4</v>
      </c>
      <c r="BZ58" s="49">
        <v>4.25</v>
      </c>
      <c r="CA58" s="49">
        <v>4.75</v>
      </c>
      <c r="CB58" s="49">
        <v>7.5</v>
      </c>
      <c r="CC58" s="49">
        <v>9</v>
      </c>
      <c r="CD58" s="49">
        <v>7.75</v>
      </c>
      <c r="CE58" s="49">
        <v>8.5</v>
      </c>
      <c r="CF58" s="49">
        <v>8.5</v>
      </c>
      <c r="CG58" s="49">
        <v>8.5</v>
      </c>
      <c r="CH58" s="49">
        <v>9</v>
      </c>
      <c r="CI58" s="49">
        <v>7.25</v>
      </c>
      <c r="CJ58" s="49">
        <v>6</v>
      </c>
      <c r="CK58" s="49">
        <v>6.5</v>
      </c>
      <c r="CL58" s="49">
        <v>8.5</v>
      </c>
      <c r="CM58" s="49">
        <v>10</v>
      </c>
      <c r="CN58" s="49">
        <v>11.5</v>
      </c>
      <c r="CO58" s="49">
        <v>9</v>
      </c>
      <c r="CP58" s="49">
        <v>8.25</v>
      </c>
      <c r="CQ58" s="49">
        <v>8.5</v>
      </c>
      <c r="CR58" s="49">
        <v>10</v>
      </c>
      <c r="CS58" s="49">
        <v>12.5</v>
      </c>
      <c r="CT58" s="49">
        <v>10.5</v>
      </c>
      <c r="CU58" s="49">
        <v>16.5</v>
      </c>
      <c r="CV58" s="49">
        <v>20.5</v>
      </c>
      <c r="CW58" s="49">
        <v>14</v>
      </c>
      <c r="CX58" s="49">
        <v>11.75</v>
      </c>
      <c r="CY58" s="49">
        <v>8.5</v>
      </c>
      <c r="CZ58" s="49">
        <v>6.75</v>
      </c>
      <c r="DA58" s="49">
        <v>6.75</v>
      </c>
      <c r="DB58" s="49">
        <v>7.25</v>
      </c>
      <c r="DC58" s="49">
        <v>11.5</v>
      </c>
      <c r="DD58" s="49">
        <v>7.25</v>
      </c>
      <c r="DE58" s="49">
        <v>5</v>
      </c>
      <c r="DF58" s="49">
        <v>5.5</v>
      </c>
      <c r="DG58" s="49">
        <v>8</v>
      </c>
      <c r="DH58" s="49">
        <v>7.5</v>
      </c>
      <c r="DI58" s="49">
        <v>6.5</v>
      </c>
      <c r="DJ58" s="49">
        <v>5.5</v>
      </c>
      <c r="DK58" s="49">
        <v>5.5</v>
      </c>
      <c r="DL58" s="49">
        <v>4.5</v>
      </c>
      <c r="DM58" s="49">
        <v>4.5</v>
      </c>
      <c r="DN58" s="49">
        <v>4.5</v>
      </c>
      <c r="DO58" s="49">
        <v>4.5</v>
      </c>
      <c r="DP58" s="49">
        <v>4.5</v>
      </c>
      <c r="DQ58" s="49">
        <v>5</v>
      </c>
      <c r="DR58" s="49">
        <v>4.5</v>
      </c>
      <c r="DS58" s="49">
        <v>3.5</v>
      </c>
      <c r="DT58" s="49">
        <v>4</v>
      </c>
      <c r="DU58" s="49">
        <v>3.75</v>
      </c>
      <c r="DV58" s="49">
        <v>3</v>
      </c>
      <c r="DW58" s="49">
        <v>3</v>
      </c>
      <c r="DX58" s="49">
        <v>3.25</v>
      </c>
      <c r="DY58" s="49">
        <v>3</v>
      </c>
      <c r="DZ58" s="49">
        <v>2.5</v>
      </c>
      <c r="EA58" s="49">
        <v>2</v>
      </c>
      <c r="EB58" s="49">
        <v>2</v>
      </c>
      <c r="EC58" s="49">
        <v>1.75</v>
      </c>
      <c r="ED58" s="49">
        <v>1.5</v>
      </c>
      <c r="EE58" s="49">
        <v>1.5</v>
      </c>
      <c r="EF58" s="49">
        <v>1.5</v>
      </c>
      <c r="EG58" s="49">
        <v>1.5</v>
      </c>
      <c r="EH58" s="49">
        <v>1.5</v>
      </c>
      <c r="EI58" s="49">
        <v>1.5</v>
      </c>
      <c r="EJ58" s="49">
        <v>1.5</v>
      </c>
      <c r="EK58" s="49">
        <v>1.5</v>
      </c>
      <c r="EL58" s="49">
        <v>1.5</v>
      </c>
      <c r="EM58" s="49">
        <v>1.5</v>
      </c>
      <c r="EN58" s="49">
        <v>1.5</v>
      </c>
      <c r="EO58" s="49">
        <v>1.5</v>
      </c>
      <c r="EP58" s="49">
        <v>1.5</v>
      </c>
      <c r="EQ58" s="49">
        <v>1.5</v>
      </c>
      <c r="ER58" s="49">
        <v>3</v>
      </c>
      <c r="ES58" s="49">
        <v>3.75</v>
      </c>
      <c r="ET58" s="49">
        <v>5</v>
      </c>
      <c r="EU58" s="49">
        <v>4</v>
      </c>
      <c r="EV58" s="49">
        <v>5.5</v>
      </c>
      <c r="EW58" s="35" t="s">
        <v>39</v>
      </c>
    </row>
    <row r="59" spans="1:153" x14ac:dyDescent="0.25">
      <c r="A59" s="3"/>
      <c r="I59" s="26"/>
      <c r="L59" s="31"/>
      <c r="M59" s="31"/>
      <c r="N59" s="12" t="s">
        <v>40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  <c r="AH59" s="49">
        <v>0</v>
      </c>
      <c r="AI59" s="49">
        <v>0</v>
      </c>
      <c r="AJ59" s="49">
        <v>0</v>
      </c>
      <c r="AK59" s="49">
        <v>0</v>
      </c>
      <c r="AL59" s="49">
        <v>0</v>
      </c>
      <c r="AM59" s="49">
        <v>0</v>
      </c>
      <c r="AN59" s="49">
        <v>0</v>
      </c>
      <c r="AO59" s="49">
        <v>0</v>
      </c>
      <c r="AP59" s="49">
        <v>0</v>
      </c>
      <c r="AQ59" s="49">
        <v>0</v>
      </c>
      <c r="AR59" s="49">
        <v>0</v>
      </c>
      <c r="AS59" s="49">
        <v>0</v>
      </c>
      <c r="AT59" s="49">
        <v>0</v>
      </c>
      <c r="AU59" s="49">
        <v>0</v>
      </c>
      <c r="AV59" s="49">
        <v>0</v>
      </c>
      <c r="AW59" s="49">
        <v>0</v>
      </c>
      <c r="AX59" s="49">
        <v>0</v>
      </c>
      <c r="AY59" s="49">
        <v>0</v>
      </c>
      <c r="AZ59" s="49">
        <v>0</v>
      </c>
      <c r="BA59" s="49">
        <v>0</v>
      </c>
      <c r="BB59" s="49">
        <v>0</v>
      </c>
      <c r="BC59" s="49">
        <v>0</v>
      </c>
      <c r="BD59" s="49">
        <v>0</v>
      </c>
      <c r="BE59" s="49">
        <v>0</v>
      </c>
      <c r="BF59" s="49">
        <v>0</v>
      </c>
      <c r="BG59" s="49">
        <v>0</v>
      </c>
      <c r="BH59" s="49">
        <v>0</v>
      </c>
      <c r="BI59" s="49">
        <v>3.25</v>
      </c>
      <c r="BJ59" s="49">
        <f>+BJ58</f>
        <v>5.5</v>
      </c>
      <c r="BK59" s="49">
        <f>+BK58</f>
        <v>4.75</v>
      </c>
      <c r="BL59" s="49">
        <v>4</v>
      </c>
      <c r="BM59" s="49">
        <v>3.5</v>
      </c>
      <c r="BN59" s="49">
        <v>3.25</v>
      </c>
      <c r="BO59" s="49">
        <v>3.25</v>
      </c>
      <c r="BP59" s="49">
        <v>3.25</v>
      </c>
      <c r="BQ59" s="49">
        <v>3.25</v>
      </c>
      <c r="BR59" s="49">
        <v>3.25</v>
      </c>
      <c r="BS59" s="49">
        <v>3.25</v>
      </c>
      <c r="BT59" s="49">
        <v>3.25</v>
      </c>
      <c r="BU59" s="49">
        <v>5</v>
      </c>
      <c r="BV59" s="49">
        <v>8.25</v>
      </c>
      <c r="BW59" s="49">
        <v>8</v>
      </c>
      <c r="BX59" s="49">
        <v>6</v>
      </c>
      <c r="BY59" s="49">
        <v>4</v>
      </c>
      <c r="BZ59" s="49">
        <v>4.25</v>
      </c>
      <c r="CA59" s="49">
        <v>4.75</v>
      </c>
      <c r="CB59" s="49">
        <v>7</v>
      </c>
      <c r="CC59" s="49">
        <v>9.5</v>
      </c>
      <c r="CD59" s="49">
        <v>7.75</v>
      </c>
      <c r="CE59" s="49">
        <v>8.5</v>
      </c>
      <c r="CF59" s="49">
        <v>8.5</v>
      </c>
      <c r="CG59" s="49">
        <v>8.5</v>
      </c>
      <c r="CH59" s="49">
        <v>9</v>
      </c>
      <c r="CI59" s="49">
        <v>7.25</v>
      </c>
      <c r="CJ59" s="49">
        <v>6</v>
      </c>
      <c r="CK59" s="49">
        <v>6.5</v>
      </c>
      <c r="CL59" s="49">
        <v>8.5</v>
      </c>
      <c r="CM59" s="49">
        <v>10</v>
      </c>
      <c r="CN59" s="49">
        <v>11</v>
      </c>
      <c r="CO59" s="49">
        <v>9</v>
      </c>
      <c r="CP59" s="49">
        <v>8.25</v>
      </c>
      <c r="CQ59" s="49">
        <v>8.5</v>
      </c>
      <c r="CR59" s="49">
        <v>9.5</v>
      </c>
      <c r="CS59" s="49">
        <v>13</v>
      </c>
      <c r="CT59" s="49">
        <v>10.5</v>
      </c>
      <c r="CU59" s="49">
        <v>16.5</v>
      </c>
      <c r="CV59" s="49">
        <v>20</v>
      </c>
      <c r="CW59" s="49">
        <v>12</v>
      </c>
      <c r="CX59" s="49">
        <v>11.5</v>
      </c>
      <c r="CY59" s="49">
        <v>9</v>
      </c>
      <c r="CZ59" s="49">
        <v>6.75</v>
      </c>
      <c r="DA59" s="49">
        <v>7.25</v>
      </c>
      <c r="DB59" s="49">
        <v>7</v>
      </c>
      <c r="DC59" s="49">
        <v>11.75</v>
      </c>
      <c r="DD59" s="49">
        <v>7.75</v>
      </c>
      <c r="DE59" s="49">
        <v>5.25</v>
      </c>
      <c r="DF59" s="49">
        <v>5.5</v>
      </c>
      <c r="DG59" s="49">
        <v>8</v>
      </c>
      <c r="DH59" s="49">
        <v>8.5</v>
      </c>
      <c r="DI59" s="49">
        <v>6.5</v>
      </c>
      <c r="DJ59" s="49">
        <v>5.5</v>
      </c>
      <c r="DK59" s="49">
        <v>5.75</v>
      </c>
      <c r="DL59" s="49">
        <v>4.5</v>
      </c>
      <c r="DM59" s="49">
        <v>4.5</v>
      </c>
      <c r="DN59" s="49">
        <v>4.5</v>
      </c>
      <c r="DO59" s="49">
        <v>4.5</v>
      </c>
      <c r="DP59" s="49">
        <v>4.5</v>
      </c>
      <c r="DQ59" s="49">
        <v>5</v>
      </c>
      <c r="DR59" s="49">
        <v>4.5</v>
      </c>
      <c r="DS59" s="49">
        <v>3.5</v>
      </c>
      <c r="DT59" s="49">
        <v>4</v>
      </c>
      <c r="DU59" s="49">
        <v>3.75</v>
      </c>
      <c r="DV59" s="49">
        <v>3</v>
      </c>
      <c r="DW59" s="49">
        <v>3</v>
      </c>
      <c r="DX59" s="49">
        <v>3.25</v>
      </c>
      <c r="DY59" s="49">
        <v>3</v>
      </c>
      <c r="DZ59" s="49">
        <v>2.5</v>
      </c>
      <c r="EA59" s="49">
        <v>2</v>
      </c>
      <c r="EB59" s="49">
        <v>2</v>
      </c>
      <c r="EC59" s="49">
        <v>1.75</v>
      </c>
      <c r="ED59" s="49">
        <v>1.5</v>
      </c>
      <c r="EE59" s="49">
        <v>1.5</v>
      </c>
      <c r="EF59" s="49">
        <v>1.5</v>
      </c>
      <c r="EG59" s="49">
        <v>1.5</v>
      </c>
      <c r="EH59" s="49">
        <v>1.5</v>
      </c>
      <c r="EI59" s="49">
        <v>1.5</v>
      </c>
      <c r="EJ59" s="49">
        <v>1.5</v>
      </c>
      <c r="EK59" s="49">
        <v>1.5</v>
      </c>
      <c r="EL59" s="49">
        <v>1.5</v>
      </c>
      <c r="EM59" s="49">
        <v>1.5</v>
      </c>
      <c r="EN59" s="49">
        <v>1.5</v>
      </c>
      <c r="EO59" s="49">
        <v>1.5</v>
      </c>
      <c r="EP59" s="49">
        <v>1.5</v>
      </c>
      <c r="EQ59" s="49">
        <v>1.5</v>
      </c>
      <c r="ER59" s="49">
        <v>3</v>
      </c>
      <c r="ES59" s="49">
        <v>3.75</v>
      </c>
      <c r="ET59" s="49">
        <v>5</v>
      </c>
      <c r="EU59" s="49">
        <v>4</v>
      </c>
      <c r="EV59" s="49">
        <v>5.5</v>
      </c>
      <c r="EW59" s="35" t="s">
        <v>40</v>
      </c>
    </row>
    <row r="60" spans="1:153" x14ac:dyDescent="0.25">
      <c r="N60" s="12" t="s">
        <v>42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  <c r="AH60" s="49">
        <v>0</v>
      </c>
      <c r="AI60" s="49">
        <v>0</v>
      </c>
      <c r="AJ60" s="49">
        <v>0</v>
      </c>
      <c r="AK60" s="49">
        <v>0</v>
      </c>
      <c r="AL60" s="49">
        <v>0</v>
      </c>
      <c r="AM60" s="49">
        <v>0</v>
      </c>
      <c r="AN60" s="49">
        <v>0</v>
      </c>
      <c r="AO60" s="49">
        <v>0</v>
      </c>
      <c r="AP60" s="49">
        <v>0</v>
      </c>
      <c r="AQ60" s="49">
        <v>0</v>
      </c>
      <c r="AR60" s="49">
        <v>0</v>
      </c>
      <c r="AS60" s="49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0</v>
      </c>
      <c r="AY60" s="49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3.25</v>
      </c>
      <c r="BJ60" s="49">
        <v>5.25</v>
      </c>
      <c r="BK60" s="49">
        <v>5</v>
      </c>
      <c r="BL60" s="49">
        <v>4.25</v>
      </c>
      <c r="BM60" s="49">
        <v>3.5</v>
      </c>
      <c r="BN60" s="49">
        <v>3.25</v>
      </c>
      <c r="BO60" s="49">
        <v>3.25</v>
      </c>
      <c r="BP60" s="49">
        <v>3.25</v>
      </c>
      <c r="BQ60" s="49">
        <v>3.25</v>
      </c>
      <c r="BR60" s="49">
        <v>3.25</v>
      </c>
      <c r="BS60" s="49">
        <v>3.25</v>
      </c>
      <c r="BT60" s="49">
        <v>3.25</v>
      </c>
      <c r="BU60" s="49">
        <v>5</v>
      </c>
      <c r="BV60" s="49">
        <v>8.25</v>
      </c>
      <c r="BW60" s="49">
        <v>8.25</v>
      </c>
      <c r="BX60" s="49">
        <v>6.25</v>
      </c>
      <c r="BY60" s="49">
        <v>4.25</v>
      </c>
      <c r="BZ60" s="49">
        <v>4</v>
      </c>
      <c r="CA60" s="49">
        <v>4.75</v>
      </c>
      <c r="CB60" s="49">
        <v>6.75</v>
      </c>
      <c r="CC60" s="49">
        <v>9.5</v>
      </c>
      <c r="CD60" s="49">
        <v>8</v>
      </c>
      <c r="CE60" s="49">
        <v>8.5</v>
      </c>
      <c r="CF60" s="49">
        <v>8.5</v>
      </c>
      <c r="CG60" s="49">
        <v>8.5</v>
      </c>
      <c r="CH60" s="49">
        <v>8.75</v>
      </c>
      <c r="CI60" s="49">
        <v>7.25</v>
      </c>
      <c r="CJ60" s="49">
        <v>6</v>
      </c>
      <c r="CK60" s="49">
        <v>6</v>
      </c>
      <c r="CL60" s="49">
        <v>8.5</v>
      </c>
      <c r="CM60" s="49">
        <v>10</v>
      </c>
      <c r="CN60" s="49">
        <v>10.5</v>
      </c>
      <c r="CO60" s="49">
        <v>9.5</v>
      </c>
      <c r="CP60" s="49">
        <v>8.25</v>
      </c>
      <c r="CQ60" s="49">
        <v>8</v>
      </c>
      <c r="CR60" s="49">
        <v>9.5</v>
      </c>
      <c r="CS60" s="49">
        <v>13</v>
      </c>
      <c r="CT60" s="49">
        <v>10.5</v>
      </c>
      <c r="CU60" s="49">
        <v>15.5</v>
      </c>
      <c r="CV60" s="49">
        <v>20.5</v>
      </c>
      <c r="CW60" s="49">
        <v>11</v>
      </c>
      <c r="CX60" s="49">
        <v>11.75</v>
      </c>
      <c r="CY60" s="49">
        <v>9</v>
      </c>
      <c r="CZ60" s="49">
        <v>6.75</v>
      </c>
      <c r="DA60" s="49">
        <v>7.25</v>
      </c>
      <c r="DB60" s="49">
        <v>7.5</v>
      </c>
      <c r="DC60" s="49">
        <v>12</v>
      </c>
      <c r="DD60" s="49">
        <v>8.75</v>
      </c>
      <c r="DE60" s="49">
        <v>5.25</v>
      </c>
      <c r="DF60" s="49">
        <v>6</v>
      </c>
      <c r="DG60" s="49">
        <v>8</v>
      </c>
      <c r="DH60" s="49">
        <v>8.5</v>
      </c>
      <c r="DI60" s="49">
        <v>6.5</v>
      </c>
      <c r="DJ60" s="49">
        <v>5.5</v>
      </c>
      <c r="DK60" s="49">
        <v>5.75</v>
      </c>
      <c r="DL60" s="49">
        <v>4.5</v>
      </c>
      <c r="DM60" s="49">
        <v>4.5</v>
      </c>
      <c r="DN60" s="49">
        <v>4.5</v>
      </c>
      <c r="DO60" s="49">
        <v>4.5</v>
      </c>
      <c r="DP60" s="49">
        <v>4.5</v>
      </c>
      <c r="DQ60" s="49">
        <v>5</v>
      </c>
      <c r="DR60" s="49">
        <v>4.5</v>
      </c>
      <c r="DS60" s="49">
        <v>3.5</v>
      </c>
      <c r="DT60" s="49">
        <v>4</v>
      </c>
      <c r="DU60" s="49">
        <v>3.75</v>
      </c>
      <c r="DV60" s="49">
        <v>3</v>
      </c>
      <c r="DW60" s="49">
        <v>3</v>
      </c>
      <c r="DX60" s="49">
        <v>3.25</v>
      </c>
      <c r="DY60" s="49">
        <v>3</v>
      </c>
      <c r="DZ60" s="49">
        <v>2.5</v>
      </c>
      <c r="EA60" s="49">
        <v>2</v>
      </c>
      <c r="EB60" s="49">
        <v>2</v>
      </c>
      <c r="EC60" s="49">
        <v>1.75</v>
      </c>
      <c r="ED60" s="49">
        <v>1.5</v>
      </c>
      <c r="EE60" s="49">
        <v>1.5</v>
      </c>
      <c r="EF60" s="49">
        <v>1.5</v>
      </c>
      <c r="EG60" s="49">
        <v>1.5</v>
      </c>
      <c r="EH60" s="49">
        <v>1.5</v>
      </c>
      <c r="EI60" s="49">
        <v>1.5</v>
      </c>
      <c r="EJ60" s="49">
        <v>1.5</v>
      </c>
      <c r="EK60" s="49">
        <v>1.5</v>
      </c>
      <c r="EL60" s="49">
        <v>1.5</v>
      </c>
      <c r="EM60" s="49">
        <v>1.5</v>
      </c>
      <c r="EN60" s="49">
        <v>1.5</v>
      </c>
      <c r="EO60" s="49">
        <v>1.5</v>
      </c>
      <c r="EP60" s="49">
        <v>1.5</v>
      </c>
      <c r="EQ60" s="49">
        <v>1.5</v>
      </c>
      <c r="ER60" s="49">
        <v>3</v>
      </c>
      <c r="ES60" s="49">
        <v>3.75</v>
      </c>
      <c r="ET60" s="49">
        <v>5</v>
      </c>
      <c r="EU60" s="49">
        <v>4</v>
      </c>
      <c r="EV60" s="49">
        <v>5.5</v>
      </c>
      <c r="EW60" s="35" t="s">
        <v>42</v>
      </c>
    </row>
    <row r="61" spans="1:153" x14ac:dyDescent="0.25">
      <c r="N61" s="12" t="s">
        <v>43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>
        <v>0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0</v>
      </c>
      <c r="AY61" s="49">
        <v>0</v>
      </c>
      <c r="AZ61" s="49">
        <v>0</v>
      </c>
      <c r="BA61" s="49">
        <v>0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3.25</v>
      </c>
      <c r="BJ61" s="49">
        <v>5.25</v>
      </c>
      <c r="BK61" s="49">
        <v>5</v>
      </c>
      <c r="BL61" s="49">
        <v>4.25</v>
      </c>
      <c r="BM61" s="49">
        <v>3.5</v>
      </c>
      <c r="BN61" s="49">
        <v>3.25</v>
      </c>
      <c r="BO61" s="49">
        <v>3.25</v>
      </c>
      <c r="BP61" s="49">
        <v>3.25</v>
      </c>
      <c r="BQ61" s="49">
        <v>3.25</v>
      </c>
      <c r="BR61" s="49">
        <v>3.25</v>
      </c>
      <c r="BS61" s="49">
        <v>3.25</v>
      </c>
      <c r="BT61" s="49">
        <v>3.25</v>
      </c>
      <c r="BU61" s="49">
        <v>5</v>
      </c>
      <c r="BV61" s="49">
        <v>8.25</v>
      </c>
      <c r="BW61" s="49">
        <v>8.25</v>
      </c>
      <c r="BX61" s="49">
        <v>6.25</v>
      </c>
      <c r="BY61" s="49">
        <v>4.25</v>
      </c>
      <c r="BZ61" s="49">
        <v>4</v>
      </c>
      <c r="CA61" s="49">
        <v>4.75</v>
      </c>
      <c r="CB61" s="49">
        <v>6.75</v>
      </c>
      <c r="CC61" s="49">
        <v>9.5</v>
      </c>
      <c r="CD61" s="49">
        <v>8</v>
      </c>
      <c r="CE61" s="49">
        <v>8.5</v>
      </c>
      <c r="CF61" s="49">
        <v>8.5</v>
      </c>
      <c r="CG61" s="49">
        <v>8.5</v>
      </c>
      <c r="CH61" s="49">
        <v>8.75</v>
      </c>
      <c r="CI61" s="49">
        <v>7.75</v>
      </c>
      <c r="CJ61" s="49">
        <v>6</v>
      </c>
      <c r="CK61" s="49">
        <v>6</v>
      </c>
      <c r="CL61" s="49">
        <v>8.5</v>
      </c>
      <c r="CM61" s="49">
        <v>10</v>
      </c>
      <c r="CN61" s="49">
        <v>10.5</v>
      </c>
      <c r="CO61" s="49">
        <v>10</v>
      </c>
      <c r="CP61" s="49">
        <v>8.25</v>
      </c>
      <c r="CQ61" s="49">
        <v>7.5</v>
      </c>
      <c r="CR61" s="49">
        <v>9.5</v>
      </c>
      <c r="CS61" s="49">
        <v>13</v>
      </c>
      <c r="CT61" s="49">
        <v>11</v>
      </c>
      <c r="CU61" s="49">
        <v>14</v>
      </c>
      <c r="CV61" s="49">
        <v>20.5</v>
      </c>
      <c r="CW61" s="49">
        <v>11.5</v>
      </c>
      <c r="CX61" s="49">
        <v>12.25</v>
      </c>
      <c r="CY61" s="49">
        <v>9.25</v>
      </c>
      <c r="CZ61" s="49">
        <v>7</v>
      </c>
      <c r="DA61" s="49">
        <v>7</v>
      </c>
      <c r="DB61" s="49">
        <v>7.75</v>
      </c>
      <c r="DC61" s="49">
        <v>12</v>
      </c>
      <c r="DD61" s="49">
        <v>9.75</v>
      </c>
      <c r="DE61" s="49">
        <v>5.5</v>
      </c>
      <c r="DF61" s="49">
        <v>6</v>
      </c>
      <c r="DG61" s="49">
        <v>8</v>
      </c>
      <c r="DH61" s="49">
        <v>8.5</v>
      </c>
      <c r="DI61" s="49">
        <v>6.5</v>
      </c>
      <c r="DJ61" s="49">
        <v>5.5</v>
      </c>
      <c r="DK61" s="49">
        <v>6</v>
      </c>
      <c r="DL61" s="49">
        <v>4.5</v>
      </c>
      <c r="DM61" s="49">
        <v>4.5</v>
      </c>
      <c r="DN61" s="49">
        <v>4.5</v>
      </c>
      <c r="DO61" s="49">
        <v>4.5</v>
      </c>
      <c r="DP61" s="49">
        <v>4.5</v>
      </c>
      <c r="DQ61" s="49">
        <v>4.5</v>
      </c>
      <c r="DR61" s="49">
        <v>4.5</v>
      </c>
      <c r="DS61" s="49">
        <v>3.5</v>
      </c>
      <c r="DT61" s="49">
        <v>4.5</v>
      </c>
      <c r="DU61" s="49">
        <v>4</v>
      </c>
      <c r="DV61" s="49">
        <v>3.25</v>
      </c>
      <c r="DW61" s="49">
        <v>3</v>
      </c>
      <c r="DX61" s="49">
        <v>3.25</v>
      </c>
      <c r="DY61" s="49">
        <v>3</v>
      </c>
      <c r="DZ61" s="49">
        <v>2.5</v>
      </c>
      <c r="EA61" s="49">
        <v>2</v>
      </c>
      <c r="EB61" s="49">
        <v>2</v>
      </c>
      <c r="EC61" s="49">
        <v>2</v>
      </c>
      <c r="ED61" s="49">
        <v>1.5</v>
      </c>
      <c r="EE61" s="49">
        <v>1.5</v>
      </c>
      <c r="EF61" s="49">
        <v>1.5</v>
      </c>
      <c r="EG61" s="49">
        <v>1.5</v>
      </c>
      <c r="EH61" s="49">
        <v>1.5</v>
      </c>
      <c r="EI61" s="49">
        <v>1.5</v>
      </c>
      <c r="EJ61" s="49">
        <v>1.5</v>
      </c>
      <c r="EK61" s="49">
        <v>1.5</v>
      </c>
      <c r="EL61" s="49">
        <v>1.5</v>
      </c>
      <c r="EM61" s="49">
        <v>1.5</v>
      </c>
      <c r="EN61" s="49">
        <v>1.5</v>
      </c>
      <c r="EO61" s="49">
        <v>1.5</v>
      </c>
      <c r="EP61" s="49">
        <v>1.5</v>
      </c>
      <c r="EQ61" s="49">
        <v>1.5</v>
      </c>
      <c r="ER61" s="49">
        <v>1.5</v>
      </c>
      <c r="ES61" s="49">
        <v>4</v>
      </c>
      <c r="ET61" s="49">
        <v>5</v>
      </c>
      <c r="EU61" s="49">
        <v>4</v>
      </c>
      <c r="EV61" s="49">
        <v>5.5</v>
      </c>
      <c r="EW61" s="35" t="s">
        <v>43</v>
      </c>
    </row>
    <row r="62" spans="1:153" x14ac:dyDescent="0.25">
      <c r="N62" s="12" t="s">
        <v>44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0</v>
      </c>
      <c r="AI62" s="49">
        <v>0</v>
      </c>
      <c r="AJ62" s="49">
        <v>0</v>
      </c>
      <c r="AK62" s="49">
        <v>0</v>
      </c>
      <c r="AL62" s="49">
        <v>0</v>
      </c>
      <c r="AM62" s="49">
        <v>0</v>
      </c>
      <c r="AN62" s="49">
        <v>0</v>
      </c>
      <c r="AO62" s="49">
        <v>0</v>
      </c>
      <c r="AP62" s="49">
        <v>0</v>
      </c>
      <c r="AQ62" s="49">
        <v>0</v>
      </c>
      <c r="AR62" s="49">
        <v>0</v>
      </c>
      <c r="AS62" s="49">
        <v>0</v>
      </c>
      <c r="AT62" s="49">
        <v>0</v>
      </c>
      <c r="AU62" s="49">
        <v>0</v>
      </c>
      <c r="AV62" s="49">
        <v>0</v>
      </c>
      <c r="AW62" s="49">
        <v>0</v>
      </c>
      <c r="AX62" s="49">
        <v>0</v>
      </c>
      <c r="AY62" s="49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3.25</v>
      </c>
      <c r="BJ62" s="49">
        <v>5</v>
      </c>
      <c r="BK62" s="49">
        <v>5</v>
      </c>
      <c r="BL62" s="49">
        <v>4.25</v>
      </c>
      <c r="BM62" s="49">
        <v>3.5</v>
      </c>
      <c r="BN62" s="49">
        <v>3.25</v>
      </c>
      <c r="BO62" s="49">
        <v>3.25</v>
      </c>
      <c r="BP62" s="49">
        <v>3.25</v>
      </c>
      <c r="BQ62" s="49">
        <v>3.25</v>
      </c>
      <c r="BR62" s="49">
        <v>3.25</v>
      </c>
      <c r="BS62" s="49">
        <v>3.25</v>
      </c>
      <c r="BT62" s="49">
        <v>3.25</v>
      </c>
      <c r="BU62" s="49">
        <v>5</v>
      </c>
      <c r="BV62" s="49">
        <v>8.25</v>
      </c>
      <c r="BW62" s="49">
        <v>8.25</v>
      </c>
      <c r="BX62" s="49">
        <v>6.5</v>
      </c>
      <c r="BY62" s="49">
        <v>4.5</v>
      </c>
      <c r="BZ62" s="49">
        <v>4</v>
      </c>
      <c r="CA62" s="49">
        <v>4.75</v>
      </c>
      <c r="CB62" s="49">
        <v>6.5</v>
      </c>
      <c r="CC62" s="49">
        <v>9.5</v>
      </c>
      <c r="CD62" s="49">
        <v>8.25</v>
      </c>
      <c r="CE62" s="49">
        <v>8.5</v>
      </c>
      <c r="CF62" s="49">
        <v>8.5</v>
      </c>
      <c r="CG62" s="49">
        <v>8.5</v>
      </c>
      <c r="CH62" s="49">
        <v>8.75</v>
      </c>
      <c r="CI62" s="49">
        <v>7.75</v>
      </c>
      <c r="CJ62" s="49">
        <v>6</v>
      </c>
      <c r="CK62" s="49">
        <v>6</v>
      </c>
      <c r="CL62" s="49">
        <v>8</v>
      </c>
      <c r="CM62" s="49">
        <v>10</v>
      </c>
      <c r="CN62" s="49">
        <v>10.5</v>
      </c>
      <c r="CO62" s="49">
        <v>10</v>
      </c>
      <c r="CP62" s="49">
        <v>8.75</v>
      </c>
      <c r="CQ62" s="49">
        <v>7.5</v>
      </c>
      <c r="CR62" s="49">
        <v>9.5</v>
      </c>
      <c r="CS62" s="49">
        <v>12.75</v>
      </c>
      <c r="CT62" s="49">
        <v>11</v>
      </c>
      <c r="CU62" s="49">
        <v>13.5</v>
      </c>
      <c r="CV62" s="49">
        <v>19.5</v>
      </c>
      <c r="CW62" s="49">
        <v>13</v>
      </c>
      <c r="CX62" s="49">
        <v>13.5</v>
      </c>
      <c r="CY62" s="49">
        <v>9.75</v>
      </c>
      <c r="CZ62" s="49">
        <v>7.25</v>
      </c>
      <c r="DA62" s="49">
        <v>7</v>
      </c>
      <c r="DB62" s="49">
        <v>8</v>
      </c>
      <c r="DC62" s="49">
        <v>12</v>
      </c>
      <c r="DD62" s="49">
        <v>10</v>
      </c>
      <c r="DE62" s="49">
        <v>5.5</v>
      </c>
      <c r="DF62" s="49">
        <v>6</v>
      </c>
      <c r="DG62" s="49">
        <v>7.5</v>
      </c>
      <c r="DH62" s="49">
        <v>8.5</v>
      </c>
      <c r="DI62" s="49">
        <v>6.25</v>
      </c>
      <c r="DJ62" s="49">
        <v>5.5</v>
      </c>
      <c r="DK62" s="49">
        <v>6</v>
      </c>
      <c r="DL62" s="49">
        <v>4.5</v>
      </c>
      <c r="DM62" s="49">
        <v>4.5</v>
      </c>
      <c r="DN62" s="49">
        <v>4.5</v>
      </c>
      <c r="DO62" s="49">
        <v>4.5</v>
      </c>
      <c r="DP62" s="49">
        <v>4.5</v>
      </c>
      <c r="DQ62" s="49">
        <v>4.5</v>
      </c>
      <c r="DR62" s="49">
        <v>5</v>
      </c>
      <c r="DS62" s="49">
        <v>4</v>
      </c>
      <c r="DT62" s="49">
        <v>4.5</v>
      </c>
      <c r="DU62" s="49">
        <v>4</v>
      </c>
      <c r="DV62" s="49">
        <v>3.25</v>
      </c>
      <c r="DW62" s="49">
        <v>3</v>
      </c>
      <c r="DX62" s="49">
        <v>3.25</v>
      </c>
      <c r="DY62" s="49">
        <v>3</v>
      </c>
      <c r="DZ62" s="49">
        <v>2.5</v>
      </c>
      <c r="EA62" s="49">
        <v>2.25</v>
      </c>
      <c r="EB62" s="49">
        <v>2</v>
      </c>
      <c r="EC62" s="49">
        <v>2</v>
      </c>
      <c r="ED62" s="49">
        <v>1.5</v>
      </c>
      <c r="EE62" s="49">
        <v>1.5</v>
      </c>
      <c r="EF62" s="49">
        <v>1.5</v>
      </c>
      <c r="EG62" s="49">
        <v>1.5</v>
      </c>
      <c r="EH62" s="49">
        <v>1.5</v>
      </c>
      <c r="EI62" s="49">
        <v>1.5</v>
      </c>
      <c r="EJ62" s="49">
        <v>1.5</v>
      </c>
      <c r="EK62" s="49">
        <v>1.5</v>
      </c>
      <c r="EL62" s="49">
        <v>1.5</v>
      </c>
      <c r="EM62" s="49">
        <v>1.5</v>
      </c>
      <c r="EN62" s="49">
        <v>1.5</v>
      </c>
      <c r="EO62" s="49">
        <v>1.5</v>
      </c>
      <c r="EP62" s="49">
        <v>1.5</v>
      </c>
      <c r="EQ62" s="49">
        <v>1.5</v>
      </c>
      <c r="ER62" s="49">
        <v>1.5</v>
      </c>
      <c r="ES62" s="49">
        <v>4</v>
      </c>
      <c r="ET62" s="49">
        <v>5</v>
      </c>
      <c r="EU62" s="49">
        <v>4</v>
      </c>
      <c r="EV62" s="49">
        <v>5.5</v>
      </c>
      <c r="EW62" s="35" t="s">
        <v>44</v>
      </c>
    </row>
    <row r="63" spans="1:153" x14ac:dyDescent="0.25">
      <c r="N63" s="12" t="s">
        <v>45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>
        <v>0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3.25</v>
      </c>
      <c r="BJ63" s="49">
        <v>5</v>
      </c>
      <c r="BK63" s="49">
        <v>5.25</v>
      </c>
      <c r="BL63" s="49">
        <v>4.25</v>
      </c>
      <c r="BM63" s="49">
        <v>3.5</v>
      </c>
      <c r="BN63" s="49">
        <v>3.25</v>
      </c>
      <c r="BO63" s="49">
        <v>3.25</v>
      </c>
      <c r="BP63" s="49">
        <v>3.25</v>
      </c>
      <c r="BQ63" s="49">
        <v>3.25</v>
      </c>
      <c r="BR63" s="49">
        <v>3.25</v>
      </c>
      <c r="BS63" s="49">
        <v>3.25</v>
      </c>
      <c r="BT63" s="49">
        <v>3.25</v>
      </c>
      <c r="BU63" s="49">
        <v>5</v>
      </c>
      <c r="BV63" s="49">
        <v>7.75</v>
      </c>
      <c r="BW63" s="49">
        <v>8.25</v>
      </c>
      <c r="BX63" s="49">
        <v>6.75</v>
      </c>
      <c r="BY63" s="49">
        <v>4.75</v>
      </c>
      <c r="BZ63" s="49">
        <v>4</v>
      </c>
      <c r="CA63" s="49">
        <v>4.75</v>
      </c>
      <c r="CB63" s="49">
        <v>6</v>
      </c>
      <c r="CC63" s="49">
        <v>9.5</v>
      </c>
      <c r="CD63" s="49">
        <v>8.25</v>
      </c>
      <c r="CE63" s="49">
        <v>8.25</v>
      </c>
      <c r="CF63" s="49">
        <v>8.5</v>
      </c>
      <c r="CG63" s="49">
        <v>8.5</v>
      </c>
      <c r="CH63" s="49">
        <v>8.75</v>
      </c>
      <c r="CI63" s="49">
        <v>7.75</v>
      </c>
      <c r="CJ63" s="49">
        <v>6</v>
      </c>
      <c r="CK63" s="49">
        <v>6</v>
      </c>
      <c r="CL63" s="49">
        <v>8</v>
      </c>
      <c r="CM63" s="49">
        <v>10</v>
      </c>
      <c r="CN63" s="49">
        <v>10.5</v>
      </c>
      <c r="CO63" s="49">
        <v>10</v>
      </c>
      <c r="CP63" s="49">
        <v>9</v>
      </c>
      <c r="CQ63" s="49">
        <v>7.5</v>
      </c>
      <c r="CR63" s="49">
        <v>9.5</v>
      </c>
      <c r="CS63" s="49">
        <v>12</v>
      </c>
      <c r="CT63" s="49">
        <v>11</v>
      </c>
      <c r="CU63" s="49">
        <v>12</v>
      </c>
      <c r="CV63" s="49">
        <v>18</v>
      </c>
      <c r="CW63" s="49">
        <v>14.5</v>
      </c>
      <c r="CX63" s="49">
        <v>15</v>
      </c>
      <c r="CY63" s="49">
        <v>10.25</v>
      </c>
      <c r="CZ63" s="49">
        <v>7.75</v>
      </c>
      <c r="DA63" s="49">
        <v>6.75</v>
      </c>
      <c r="DB63" s="49">
        <v>7.75</v>
      </c>
      <c r="DC63" s="49">
        <v>11.25</v>
      </c>
      <c r="DD63" s="49">
        <v>9.75</v>
      </c>
      <c r="DE63" s="49">
        <v>5.75</v>
      </c>
      <c r="DF63" s="49">
        <v>5.75</v>
      </c>
      <c r="DG63" s="49">
        <v>7.5</v>
      </c>
      <c r="DH63" s="49">
        <v>8.5</v>
      </c>
      <c r="DI63" s="49">
        <v>6.25</v>
      </c>
      <c r="DJ63" s="49">
        <v>5.5</v>
      </c>
      <c r="DK63" s="49">
        <v>6</v>
      </c>
      <c r="DL63" s="49">
        <v>4.5</v>
      </c>
      <c r="DM63" s="49">
        <v>4.5</v>
      </c>
      <c r="DN63" s="49">
        <v>4.5</v>
      </c>
      <c r="DO63" s="49">
        <v>4.5</v>
      </c>
      <c r="DP63" s="49">
        <v>4.5</v>
      </c>
      <c r="DQ63" s="49">
        <v>4.5</v>
      </c>
      <c r="DR63" s="49">
        <v>5</v>
      </c>
      <c r="DS63" s="49">
        <v>4</v>
      </c>
      <c r="DT63" s="49">
        <v>4.5</v>
      </c>
      <c r="DU63" s="49">
        <v>4</v>
      </c>
      <c r="DV63" s="49">
        <v>3.5</v>
      </c>
      <c r="DW63" s="49">
        <v>3</v>
      </c>
      <c r="DX63" s="49">
        <v>3.25</v>
      </c>
      <c r="DY63" s="49">
        <v>3</v>
      </c>
      <c r="DZ63" s="49">
        <v>2.75</v>
      </c>
      <c r="EA63" s="49">
        <v>2.25</v>
      </c>
      <c r="EB63" s="49">
        <v>2</v>
      </c>
      <c r="EC63" s="49">
        <v>2</v>
      </c>
      <c r="ED63" s="49">
        <v>1.5</v>
      </c>
      <c r="EE63" s="49">
        <v>1.5</v>
      </c>
      <c r="EF63" s="49">
        <v>1.5</v>
      </c>
      <c r="EG63" s="49">
        <v>1.5</v>
      </c>
      <c r="EH63" s="49">
        <v>1.5</v>
      </c>
      <c r="EI63" s="49">
        <v>1.5</v>
      </c>
      <c r="EJ63" s="49">
        <v>1.5</v>
      </c>
      <c r="EK63" s="49">
        <v>1.5</v>
      </c>
      <c r="EL63" s="49">
        <v>1.5</v>
      </c>
      <c r="EM63" s="49">
        <v>1.5</v>
      </c>
      <c r="EN63" s="49">
        <v>1.5</v>
      </c>
      <c r="EO63" s="49">
        <v>1.5</v>
      </c>
      <c r="EP63" s="49">
        <v>1.5</v>
      </c>
      <c r="EQ63" s="49">
        <v>1.5</v>
      </c>
      <c r="ER63" s="49">
        <v>1.5</v>
      </c>
      <c r="ES63" s="49">
        <v>4</v>
      </c>
      <c r="ET63" s="49">
        <v>4</v>
      </c>
      <c r="EU63" s="49">
        <v>3.5</v>
      </c>
      <c r="EV63" s="49">
        <v>5.5</v>
      </c>
      <c r="EW63" s="35" t="s">
        <v>45</v>
      </c>
    </row>
    <row r="64" spans="1:153" x14ac:dyDescent="0.25">
      <c r="N64" s="12" t="s">
        <v>46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49">
        <v>0</v>
      </c>
      <c r="AL64" s="49">
        <v>0</v>
      </c>
      <c r="AM64" s="49">
        <v>0</v>
      </c>
      <c r="AN64" s="49">
        <v>0</v>
      </c>
      <c r="AO64" s="49">
        <v>0</v>
      </c>
      <c r="AP64" s="49">
        <v>0</v>
      </c>
      <c r="AQ64" s="49">
        <v>0</v>
      </c>
      <c r="AR64" s="49">
        <v>0</v>
      </c>
      <c r="AS64" s="49">
        <v>0</v>
      </c>
      <c r="AT64" s="49">
        <v>0</v>
      </c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3.25</v>
      </c>
      <c r="BJ64" s="49">
        <v>4.75</v>
      </c>
      <c r="BK64" s="49">
        <v>5.25</v>
      </c>
      <c r="BL64" s="49">
        <v>4.25</v>
      </c>
      <c r="BM64" s="49">
        <v>3.5</v>
      </c>
      <c r="BN64" s="49">
        <v>3.25</v>
      </c>
      <c r="BO64" s="49">
        <v>3.25</v>
      </c>
      <c r="BP64" s="49">
        <v>3.25</v>
      </c>
      <c r="BQ64" s="49">
        <v>3.25</v>
      </c>
      <c r="BR64" s="49">
        <v>3.25</v>
      </c>
      <c r="BS64" s="49">
        <v>3.25</v>
      </c>
      <c r="BT64" s="49">
        <v>3.25</v>
      </c>
      <c r="BU64" s="49">
        <v>4</v>
      </c>
      <c r="BV64" s="49">
        <v>7.5</v>
      </c>
      <c r="BW64" s="49">
        <v>8.25</v>
      </c>
      <c r="BX64" s="49">
        <v>7</v>
      </c>
      <c r="BY64" s="49">
        <v>4.75</v>
      </c>
      <c r="BZ64" s="49">
        <v>4</v>
      </c>
      <c r="CA64" s="49">
        <v>4.75</v>
      </c>
      <c r="CB64" s="49">
        <v>5.5</v>
      </c>
      <c r="CC64" s="49">
        <v>9.5</v>
      </c>
      <c r="CD64" s="49">
        <v>8.25</v>
      </c>
      <c r="CE64" s="49">
        <v>8</v>
      </c>
      <c r="CF64" s="49">
        <v>8.5</v>
      </c>
      <c r="CG64" s="49">
        <v>8.5</v>
      </c>
      <c r="CH64" s="49">
        <v>8.75</v>
      </c>
      <c r="CI64" s="49">
        <v>8.5</v>
      </c>
      <c r="CJ64" s="49">
        <v>6</v>
      </c>
      <c r="CK64" s="49">
        <v>6</v>
      </c>
      <c r="CL64" s="49">
        <v>7.5</v>
      </c>
      <c r="CM64" s="49">
        <v>10</v>
      </c>
      <c r="CN64" s="49">
        <v>10.5</v>
      </c>
      <c r="CO64" s="49">
        <v>10.5</v>
      </c>
      <c r="CP64" s="49">
        <v>8.75</v>
      </c>
      <c r="CQ64" s="49">
        <v>7.5</v>
      </c>
      <c r="CR64" s="49">
        <v>9.5</v>
      </c>
      <c r="CS64" s="49">
        <v>11.25</v>
      </c>
      <c r="CT64" s="49">
        <v>11</v>
      </c>
      <c r="CU64" s="49">
        <v>11.5</v>
      </c>
      <c r="CV64" s="49">
        <v>16</v>
      </c>
      <c r="CW64" s="49">
        <v>17.75</v>
      </c>
      <c r="CX64" s="49">
        <v>15.5</v>
      </c>
      <c r="CY64" s="49">
        <v>11.5</v>
      </c>
      <c r="CZ64" s="49">
        <v>7.75</v>
      </c>
      <c r="DA64" s="49">
        <v>6.5</v>
      </c>
      <c r="DB64" s="49">
        <v>7.5</v>
      </c>
      <c r="DC64" s="49">
        <v>10.5</v>
      </c>
      <c r="DD64" s="49">
        <v>9.75</v>
      </c>
      <c r="DE64" s="49">
        <v>5.75</v>
      </c>
      <c r="DF64" s="49">
        <v>5.5</v>
      </c>
      <c r="DG64" s="49">
        <v>7</v>
      </c>
      <c r="DH64" s="49">
        <v>8.5</v>
      </c>
      <c r="DI64" s="49">
        <v>6.25</v>
      </c>
      <c r="DJ64" s="49">
        <v>6</v>
      </c>
      <c r="DK64" s="49">
        <v>6</v>
      </c>
      <c r="DL64" s="49">
        <v>4.5</v>
      </c>
      <c r="DM64" s="49">
        <v>4.5</v>
      </c>
      <c r="DN64" s="49">
        <v>4.5</v>
      </c>
      <c r="DO64" s="49">
        <v>4.5</v>
      </c>
      <c r="DP64" s="49">
        <v>4.5</v>
      </c>
      <c r="DQ64" s="49">
        <v>4.5</v>
      </c>
      <c r="DR64" s="49">
        <v>5</v>
      </c>
      <c r="DS64" s="49">
        <v>4</v>
      </c>
      <c r="DT64" s="49">
        <v>4.5</v>
      </c>
      <c r="DU64" s="49">
        <v>4</v>
      </c>
      <c r="DV64" s="49">
        <v>3.5</v>
      </c>
      <c r="DW64" s="49">
        <v>3</v>
      </c>
      <c r="DX64" s="49">
        <v>3.25</v>
      </c>
      <c r="DY64" s="49">
        <v>3</v>
      </c>
      <c r="DZ64" s="49">
        <v>2.75</v>
      </c>
      <c r="EA64" s="49">
        <v>2.25</v>
      </c>
      <c r="EB64" s="49">
        <v>2</v>
      </c>
      <c r="EC64" s="49">
        <v>2</v>
      </c>
      <c r="ED64" s="49">
        <v>1.5</v>
      </c>
      <c r="EE64" s="49">
        <v>1.5</v>
      </c>
      <c r="EF64" s="49">
        <v>1.5</v>
      </c>
      <c r="EG64" s="49">
        <v>1.5</v>
      </c>
      <c r="EH64" s="49">
        <v>1.5</v>
      </c>
      <c r="EI64" s="49">
        <v>1.5</v>
      </c>
      <c r="EJ64" s="49">
        <v>1.5</v>
      </c>
      <c r="EK64" s="49">
        <v>1.5</v>
      </c>
      <c r="EL64" s="49">
        <v>1.5</v>
      </c>
      <c r="EM64" s="49">
        <v>1.5</v>
      </c>
      <c r="EN64" s="49">
        <v>1.5</v>
      </c>
      <c r="EO64" s="49">
        <v>1.5</v>
      </c>
      <c r="EP64" s="49">
        <v>1.5</v>
      </c>
      <c r="EQ64" s="49">
        <v>1.5</v>
      </c>
      <c r="ER64" s="49">
        <v>1.5</v>
      </c>
      <c r="ES64" s="49">
        <v>4</v>
      </c>
      <c r="ET64" s="49">
        <v>4</v>
      </c>
      <c r="EU64" s="49">
        <v>3.5</v>
      </c>
      <c r="EV64" s="49">
        <v>5.5</v>
      </c>
      <c r="EW64" s="35" t="s">
        <v>46</v>
      </c>
    </row>
    <row r="65" spans="14:153" ht="16.5" thickBot="1" x14ac:dyDescent="0.3">
      <c r="N65" s="12" t="s">
        <v>47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G65" s="49">
        <v>0</v>
      </c>
      <c r="AH65" s="49">
        <v>0</v>
      </c>
      <c r="AI65" s="49">
        <v>0</v>
      </c>
      <c r="AJ65" s="49">
        <v>0</v>
      </c>
      <c r="AK65" s="49">
        <v>0</v>
      </c>
      <c r="AL65" s="49">
        <v>0</v>
      </c>
      <c r="AM65" s="49">
        <v>0</v>
      </c>
      <c r="AN65" s="49">
        <v>0</v>
      </c>
      <c r="AO65" s="49">
        <v>0</v>
      </c>
      <c r="AP65" s="49">
        <v>0</v>
      </c>
      <c r="AQ65" s="49">
        <v>0</v>
      </c>
      <c r="AR65" s="49">
        <v>0</v>
      </c>
      <c r="AS65" s="49">
        <v>0</v>
      </c>
      <c r="AT65" s="49">
        <v>0</v>
      </c>
      <c r="AU65" s="49">
        <v>0</v>
      </c>
      <c r="AV65" s="49">
        <v>0</v>
      </c>
      <c r="AW65" s="49">
        <v>0</v>
      </c>
      <c r="AX65" s="49">
        <v>0</v>
      </c>
      <c r="AY65" s="49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3.25</v>
      </c>
      <c r="BJ65" s="49">
        <v>4.75</v>
      </c>
      <c r="BK65" s="49">
        <v>5.25</v>
      </c>
      <c r="BL65" s="49">
        <v>4.25</v>
      </c>
      <c r="BM65" s="49">
        <v>3.5</v>
      </c>
      <c r="BN65" s="49">
        <v>3.25</v>
      </c>
      <c r="BO65" s="49">
        <v>3.25</v>
      </c>
      <c r="BP65" s="49">
        <v>3.25</v>
      </c>
      <c r="BQ65" s="49">
        <v>3.25</v>
      </c>
      <c r="BR65" s="49">
        <v>3.25</v>
      </c>
      <c r="BS65" s="49">
        <v>3.25</v>
      </c>
      <c r="BT65" s="49">
        <v>3.25</v>
      </c>
      <c r="BU65" s="49">
        <v>4</v>
      </c>
      <c r="BV65" s="49">
        <v>7.5</v>
      </c>
      <c r="BW65" s="49">
        <v>8.25</v>
      </c>
      <c r="BX65" s="49">
        <v>7</v>
      </c>
      <c r="BY65" s="49">
        <v>5</v>
      </c>
      <c r="BZ65" s="49">
        <v>4</v>
      </c>
      <c r="CA65" s="49">
        <v>4.25</v>
      </c>
      <c r="CB65" s="49">
        <v>5</v>
      </c>
      <c r="CC65" s="49">
        <v>9.5</v>
      </c>
      <c r="CD65" s="49">
        <v>8.5</v>
      </c>
      <c r="CE65" s="49">
        <v>7.75</v>
      </c>
      <c r="CF65" s="49">
        <v>8.5</v>
      </c>
      <c r="CG65" s="49">
        <v>8.5</v>
      </c>
      <c r="CH65" s="49">
        <v>8.5</v>
      </c>
      <c r="CI65" s="49">
        <v>8.5</v>
      </c>
      <c r="CJ65" s="49">
        <v>6</v>
      </c>
      <c r="CK65" s="49">
        <v>6</v>
      </c>
      <c r="CL65" s="49">
        <v>6.5</v>
      </c>
      <c r="CM65" s="49">
        <v>10</v>
      </c>
      <c r="CN65" s="49">
        <v>10.5</v>
      </c>
      <c r="CO65" s="49">
        <v>10.5</v>
      </c>
      <c r="CP65" s="49">
        <v>8.75</v>
      </c>
      <c r="CQ65" s="49">
        <v>7.5</v>
      </c>
      <c r="CR65" s="49">
        <v>9.5</v>
      </c>
      <c r="CS65" s="49">
        <v>10.75</v>
      </c>
      <c r="CT65" s="49">
        <v>11</v>
      </c>
      <c r="CU65" s="49">
        <v>11.5</v>
      </c>
      <c r="CV65" s="49">
        <v>15.75</v>
      </c>
      <c r="CW65" s="49">
        <v>21.5</v>
      </c>
      <c r="CX65" s="49">
        <v>15.25</v>
      </c>
      <c r="CY65" s="49">
        <v>11.75</v>
      </c>
      <c r="CZ65" s="49">
        <v>7.75</v>
      </c>
      <c r="DA65" s="49">
        <v>6.25</v>
      </c>
      <c r="DB65" s="49">
        <v>7.25</v>
      </c>
      <c r="DC65" s="49">
        <v>10.5</v>
      </c>
      <c r="DD65" s="49">
        <v>9.75</v>
      </c>
      <c r="DE65" s="49">
        <v>6</v>
      </c>
      <c r="DF65" s="49">
        <v>5.25</v>
      </c>
      <c r="DG65" s="49">
        <v>6.75</v>
      </c>
      <c r="DH65" s="49">
        <v>8.5</v>
      </c>
      <c r="DI65" s="49">
        <v>6.75</v>
      </c>
      <c r="DJ65" s="49">
        <v>6</v>
      </c>
      <c r="DK65" s="49">
        <v>6</v>
      </c>
      <c r="DL65" s="49">
        <v>5</v>
      </c>
      <c r="DM65" s="49">
        <v>4.5</v>
      </c>
      <c r="DN65" s="49">
        <v>4.5</v>
      </c>
      <c r="DO65" s="49">
        <v>4.5</v>
      </c>
      <c r="DP65" s="49">
        <v>4.5</v>
      </c>
      <c r="DQ65" s="49">
        <v>4.5</v>
      </c>
      <c r="DR65" s="49">
        <v>5</v>
      </c>
      <c r="DS65" s="49">
        <v>4</v>
      </c>
      <c r="DT65" s="49">
        <v>4.5</v>
      </c>
      <c r="DU65" s="49">
        <v>4</v>
      </c>
      <c r="DV65" s="49">
        <v>3.5</v>
      </c>
      <c r="DW65" s="49">
        <v>3</v>
      </c>
      <c r="DX65" s="49">
        <v>3.25</v>
      </c>
      <c r="DY65" s="49">
        <v>3</v>
      </c>
      <c r="DZ65" s="49">
        <v>3</v>
      </c>
      <c r="EA65" s="49">
        <v>2.25</v>
      </c>
      <c r="EB65" s="49">
        <v>2</v>
      </c>
      <c r="EC65" s="49">
        <v>2</v>
      </c>
      <c r="ED65" s="49">
        <v>1.75</v>
      </c>
      <c r="EE65" s="49">
        <v>1.5</v>
      </c>
      <c r="EF65" s="49">
        <v>1.5</v>
      </c>
      <c r="EG65" s="49">
        <v>1.5</v>
      </c>
      <c r="EH65" s="49">
        <v>1.5</v>
      </c>
      <c r="EI65" s="49">
        <v>1.5</v>
      </c>
      <c r="EJ65" s="49">
        <v>1.5</v>
      </c>
      <c r="EK65" s="49">
        <v>1.5</v>
      </c>
      <c r="EL65" s="49">
        <v>1.5</v>
      </c>
      <c r="EM65" s="49">
        <v>1.5</v>
      </c>
      <c r="EN65" s="49">
        <v>1.5</v>
      </c>
      <c r="EO65" s="49">
        <v>1.5</v>
      </c>
      <c r="EP65" s="49">
        <v>1.5</v>
      </c>
      <c r="EQ65" s="49">
        <v>1.5</v>
      </c>
      <c r="ER65" s="49">
        <v>1.5</v>
      </c>
      <c r="ES65" s="49">
        <v>4</v>
      </c>
      <c r="ET65" s="49">
        <v>4</v>
      </c>
      <c r="EU65" s="49">
        <v>3.5</v>
      </c>
      <c r="EV65" s="49">
        <v>6</v>
      </c>
      <c r="EW65" s="35" t="s">
        <v>47</v>
      </c>
    </row>
    <row r="66" spans="14:153" x14ac:dyDescent="0.25">
      <c r="N66" s="12" t="s">
        <v>37</v>
      </c>
      <c r="O66" s="90" t="str">
        <f t="shared" ref="O66:BK66" si="11">IFERROR(SUM(O54:O65)/COUNTIF(O54:O65,"&gt;0"),"")</f>
        <v/>
      </c>
      <c r="P66" s="90" t="str">
        <f t="shared" si="11"/>
        <v/>
      </c>
      <c r="Q66" s="90" t="str">
        <f t="shared" si="11"/>
        <v/>
      </c>
      <c r="R66" s="90" t="str">
        <f t="shared" si="11"/>
        <v/>
      </c>
      <c r="S66" s="90" t="str">
        <f t="shared" si="11"/>
        <v/>
      </c>
      <c r="T66" s="90" t="str">
        <f t="shared" si="11"/>
        <v/>
      </c>
      <c r="U66" s="90" t="str">
        <f t="shared" si="11"/>
        <v/>
      </c>
      <c r="V66" s="90" t="str">
        <f t="shared" si="11"/>
        <v/>
      </c>
      <c r="W66" s="90" t="str">
        <f t="shared" si="11"/>
        <v/>
      </c>
      <c r="X66" s="90" t="str">
        <f t="shared" si="11"/>
        <v/>
      </c>
      <c r="Y66" s="90" t="str">
        <f t="shared" si="11"/>
        <v/>
      </c>
      <c r="Z66" s="90" t="str">
        <f t="shared" si="11"/>
        <v/>
      </c>
      <c r="AA66" s="90" t="str">
        <f t="shared" si="11"/>
        <v/>
      </c>
      <c r="AB66" s="90" t="str">
        <f t="shared" si="11"/>
        <v/>
      </c>
      <c r="AC66" s="90" t="str">
        <f t="shared" si="11"/>
        <v/>
      </c>
      <c r="AD66" s="90" t="str">
        <f t="shared" si="11"/>
        <v/>
      </c>
      <c r="AE66" s="90" t="str">
        <f t="shared" si="11"/>
        <v/>
      </c>
      <c r="AF66" s="90" t="str">
        <f t="shared" si="11"/>
        <v/>
      </c>
      <c r="AG66" s="90" t="str">
        <f t="shared" si="11"/>
        <v/>
      </c>
      <c r="AH66" s="90" t="str">
        <f t="shared" si="11"/>
        <v/>
      </c>
      <c r="AI66" s="90" t="str">
        <f t="shared" si="11"/>
        <v/>
      </c>
      <c r="AJ66" s="90" t="str">
        <f t="shared" si="11"/>
        <v/>
      </c>
      <c r="AK66" s="90" t="str">
        <f t="shared" si="11"/>
        <v/>
      </c>
      <c r="AL66" s="90" t="str">
        <f t="shared" si="11"/>
        <v/>
      </c>
      <c r="AM66" s="90" t="str">
        <f t="shared" si="11"/>
        <v/>
      </c>
      <c r="AN66" s="90" t="str">
        <f t="shared" si="11"/>
        <v/>
      </c>
      <c r="AO66" s="90" t="str">
        <f t="shared" si="11"/>
        <v/>
      </c>
      <c r="AP66" s="90" t="str">
        <f t="shared" si="11"/>
        <v/>
      </c>
      <c r="AQ66" s="90" t="str">
        <f t="shared" si="11"/>
        <v/>
      </c>
      <c r="AR66" s="90" t="str">
        <f t="shared" si="11"/>
        <v/>
      </c>
      <c r="AS66" s="90" t="str">
        <f t="shared" si="11"/>
        <v/>
      </c>
      <c r="AT66" s="90" t="str">
        <f t="shared" si="11"/>
        <v/>
      </c>
      <c r="AU66" s="90" t="str">
        <f t="shared" si="11"/>
        <v/>
      </c>
      <c r="AV66" s="90" t="str">
        <f t="shared" si="11"/>
        <v/>
      </c>
      <c r="AW66" s="90" t="str">
        <f t="shared" si="11"/>
        <v/>
      </c>
      <c r="AX66" s="90" t="str">
        <f t="shared" si="11"/>
        <v/>
      </c>
      <c r="AY66" s="90" t="str">
        <f t="shared" si="11"/>
        <v/>
      </c>
      <c r="AZ66" s="90" t="str">
        <f t="shared" si="11"/>
        <v/>
      </c>
      <c r="BA66" s="90" t="str">
        <f t="shared" si="11"/>
        <v/>
      </c>
      <c r="BB66" s="90" t="str">
        <f t="shared" si="11"/>
        <v/>
      </c>
      <c r="BC66" s="90" t="str">
        <f t="shared" si="11"/>
        <v/>
      </c>
      <c r="BD66" s="90" t="str">
        <f t="shared" si="11"/>
        <v/>
      </c>
      <c r="BE66" s="90" t="str">
        <f t="shared" si="11"/>
        <v/>
      </c>
      <c r="BF66" s="90" t="str">
        <f t="shared" si="11"/>
        <v/>
      </c>
      <c r="BG66" s="90" t="str">
        <f t="shared" si="11"/>
        <v/>
      </c>
      <c r="BH66" s="90">
        <f t="shared" si="11"/>
        <v>3.25</v>
      </c>
      <c r="BI66" s="90">
        <f t="shared" si="11"/>
        <v>3.625</v>
      </c>
      <c r="BJ66" s="90">
        <f t="shared" si="11"/>
        <v>5.25</v>
      </c>
      <c r="BK66" s="90">
        <f t="shared" si="11"/>
        <v>4.875</v>
      </c>
      <c r="BL66" s="90">
        <f>IFERROR(SUM(BL54:BL65)/COUNTIF(BL54:BL65,"&gt;0"),"")</f>
        <v>4.0625</v>
      </c>
      <c r="BM66" s="90">
        <f t="shared" ref="BM66:DX66" si="12">IFERROR(SUM(BM54:BM65)/COUNTIF(BM54:BM65,"&gt;0"),"")</f>
        <v>3.5</v>
      </c>
      <c r="BN66" s="90">
        <f t="shared" si="12"/>
        <v>3.25</v>
      </c>
      <c r="BO66" s="90">
        <f t="shared" si="12"/>
        <v>3.25</v>
      </c>
      <c r="BP66" s="90">
        <f t="shared" si="12"/>
        <v>3.25</v>
      </c>
      <c r="BQ66" s="90">
        <f t="shared" si="12"/>
        <v>3.25</v>
      </c>
      <c r="BR66" s="90">
        <f t="shared" si="12"/>
        <v>3.25</v>
      </c>
      <c r="BS66" s="90">
        <f t="shared" si="12"/>
        <v>3.25</v>
      </c>
      <c r="BT66" s="90">
        <f t="shared" si="12"/>
        <v>3.25</v>
      </c>
      <c r="BU66" s="90">
        <f t="shared" si="12"/>
        <v>5.208333333333333</v>
      </c>
      <c r="BV66" s="90">
        <f t="shared" si="12"/>
        <v>8.0833333333333339</v>
      </c>
      <c r="BW66" s="90">
        <f t="shared" si="12"/>
        <v>7.9375</v>
      </c>
      <c r="BX66" s="90">
        <f t="shared" si="12"/>
        <v>6.104166666666667</v>
      </c>
      <c r="BY66" s="90">
        <f t="shared" si="12"/>
        <v>4.291666666666667</v>
      </c>
      <c r="BZ66" s="90">
        <f t="shared" si="12"/>
        <v>4.125</v>
      </c>
      <c r="CA66" s="90">
        <f t="shared" si="12"/>
        <v>4.708333333333333</v>
      </c>
      <c r="CB66" s="90">
        <f t="shared" si="12"/>
        <v>7.125</v>
      </c>
      <c r="CC66" s="90">
        <f t="shared" si="12"/>
        <v>9.1875</v>
      </c>
      <c r="CD66" s="90">
        <f t="shared" si="12"/>
        <v>7.979166666666667</v>
      </c>
      <c r="CE66" s="90">
        <f t="shared" si="12"/>
        <v>8.375</v>
      </c>
      <c r="CF66" s="90">
        <f t="shared" si="12"/>
        <v>8.4375</v>
      </c>
      <c r="CG66" s="90">
        <f t="shared" si="12"/>
        <v>8.4583333333333339</v>
      </c>
      <c r="CH66" s="90">
        <f t="shared" si="12"/>
        <v>8.8125</v>
      </c>
      <c r="CI66" s="90">
        <f t="shared" si="12"/>
        <v>7.25</v>
      </c>
      <c r="CJ66" s="90">
        <f t="shared" si="12"/>
        <v>6</v>
      </c>
      <c r="CK66" s="90">
        <f t="shared" si="12"/>
        <v>6.25</v>
      </c>
      <c r="CL66" s="90">
        <f t="shared" si="12"/>
        <v>8.375</v>
      </c>
      <c r="CM66" s="90">
        <f t="shared" si="12"/>
        <v>10</v>
      </c>
      <c r="CN66" s="90">
        <f t="shared" si="12"/>
        <v>10.875</v>
      </c>
      <c r="CO66" s="90">
        <f t="shared" si="12"/>
        <v>9.3958333333333339</v>
      </c>
      <c r="CP66" s="90">
        <f t="shared" si="12"/>
        <v>8.1666666666666661</v>
      </c>
      <c r="CQ66" s="90">
        <f t="shared" si="12"/>
        <v>8.25</v>
      </c>
      <c r="CR66" s="90">
        <f t="shared" si="12"/>
        <v>9.875</v>
      </c>
      <c r="CS66" s="90">
        <f t="shared" si="12"/>
        <v>11.979166666666666</v>
      </c>
      <c r="CT66" s="90">
        <f t="shared" si="12"/>
        <v>10.75</v>
      </c>
      <c r="CU66" s="90">
        <f t="shared" si="12"/>
        <v>14.6875</v>
      </c>
      <c r="CV66" s="90">
        <f t="shared" si="12"/>
        <v>18.770833333333332</v>
      </c>
      <c r="CW66" s="90">
        <f t="shared" si="12"/>
        <v>15.520833333333334</v>
      </c>
      <c r="CX66" s="90">
        <f t="shared" si="12"/>
        <v>12.791666666666666</v>
      </c>
      <c r="CY66" s="90">
        <f t="shared" si="12"/>
        <v>9.25</v>
      </c>
      <c r="CZ66" s="90">
        <f t="shared" si="12"/>
        <v>6.895833333333333</v>
      </c>
      <c r="DA66" s="90">
        <f t="shared" si="12"/>
        <v>6.8125</v>
      </c>
      <c r="DB66" s="90">
        <f t="shared" si="12"/>
        <v>7.916666666666667</v>
      </c>
      <c r="DC66" s="90">
        <f t="shared" si="12"/>
        <v>10.791666666666666</v>
      </c>
      <c r="DD66" s="90">
        <f t="shared" si="12"/>
        <v>8.1875</v>
      </c>
      <c r="DE66" s="90">
        <f t="shared" si="12"/>
        <v>5.270833333333333</v>
      </c>
      <c r="DF66" s="90">
        <f t="shared" si="12"/>
        <v>5.6566666666666663</v>
      </c>
      <c r="DG66" s="90">
        <f t="shared" si="12"/>
        <v>7.8125</v>
      </c>
      <c r="DH66" s="90">
        <f t="shared" si="12"/>
        <v>8</v>
      </c>
      <c r="DI66" s="90">
        <f t="shared" si="12"/>
        <v>6.333333333333333</v>
      </c>
      <c r="DJ66" s="90">
        <f t="shared" si="12"/>
        <v>5.625</v>
      </c>
      <c r="DK66" s="90">
        <f t="shared" si="12"/>
        <v>5.666666666666667</v>
      </c>
      <c r="DL66" s="90">
        <f t="shared" si="12"/>
        <v>4.541666666666667</v>
      </c>
      <c r="DM66" s="90">
        <f t="shared" si="12"/>
        <v>4.5</v>
      </c>
      <c r="DN66" s="90">
        <f t="shared" si="12"/>
        <v>4.5</v>
      </c>
      <c r="DO66" s="90">
        <f t="shared" si="12"/>
        <v>4.5</v>
      </c>
      <c r="DP66" s="90">
        <f t="shared" si="12"/>
        <v>4.5</v>
      </c>
      <c r="DQ66" s="90">
        <f t="shared" si="12"/>
        <v>4.791666666666667</v>
      </c>
      <c r="DR66" s="90">
        <f t="shared" si="12"/>
        <v>4.5</v>
      </c>
      <c r="DS66" s="90">
        <f t="shared" si="12"/>
        <v>3.7916666666666665</v>
      </c>
      <c r="DT66" s="90">
        <f t="shared" si="12"/>
        <v>4.208333333333333</v>
      </c>
      <c r="DU66" s="90">
        <f t="shared" si="12"/>
        <v>3.7916666666666665</v>
      </c>
      <c r="DV66" s="90">
        <f t="shared" si="12"/>
        <v>3.1666666666666665</v>
      </c>
      <c r="DW66" s="90">
        <f t="shared" si="12"/>
        <v>3.0416666666666665</v>
      </c>
      <c r="DX66" s="90">
        <f t="shared" si="12"/>
        <v>3.1875</v>
      </c>
      <c r="DY66" s="90">
        <f t="shared" ref="DY66:EV66" si="13">IFERROR(SUM(DY54:DY65)/COUNTIF(DY54:DY65,"&gt;0"),"")</f>
        <v>3</v>
      </c>
      <c r="DZ66" s="90">
        <f t="shared" si="13"/>
        <v>2.5833333333333335</v>
      </c>
      <c r="EA66" s="90">
        <f t="shared" si="13"/>
        <v>2.0833333333333335</v>
      </c>
      <c r="EB66" s="90">
        <f t="shared" si="13"/>
        <v>2</v>
      </c>
      <c r="EC66" s="90">
        <f t="shared" si="13"/>
        <v>1.8541666666666667</v>
      </c>
      <c r="ED66" s="90">
        <f t="shared" si="13"/>
        <v>1.5208333333333333</v>
      </c>
      <c r="EE66" s="90">
        <f t="shared" si="13"/>
        <v>1.5</v>
      </c>
      <c r="EF66" s="90">
        <f t="shared" si="13"/>
        <v>1.5</v>
      </c>
      <c r="EG66" s="90">
        <f t="shared" si="13"/>
        <v>1.5</v>
      </c>
      <c r="EH66" s="90">
        <f t="shared" si="13"/>
        <v>1.5</v>
      </c>
      <c r="EI66" s="90">
        <f t="shared" si="13"/>
        <v>1.5</v>
      </c>
      <c r="EJ66" s="90">
        <f t="shared" si="13"/>
        <v>1.5</v>
      </c>
      <c r="EK66" s="90">
        <f t="shared" si="13"/>
        <v>1.5</v>
      </c>
      <c r="EL66" s="90">
        <f t="shared" si="13"/>
        <v>1.5</v>
      </c>
      <c r="EM66" s="90">
        <f t="shared" si="13"/>
        <v>1.5</v>
      </c>
      <c r="EN66" s="90">
        <f t="shared" si="13"/>
        <v>1.5</v>
      </c>
      <c r="EO66" s="90">
        <f t="shared" si="13"/>
        <v>1.5</v>
      </c>
      <c r="EP66" s="90">
        <f t="shared" si="13"/>
        <v>1.5</v>
      </c>
      <c r="EQ66" s="90">
        <f t="shared" si="13"/>
        <v>1.5</v>
      </c>
      <c r="ER66" s="90">
        <f t="shared" si="13"/>
        <v>2.625</v>
      </c>
      <c r="ES66" s="90">
        <f t="shared" si="13"/>
        <v>3.7916666666666665</v>
      </c>
      <c r="ET66" s="90">
        <f t="shared" si="13"/>
        <v>4.145833333333333</v>
      </c>
      <c r="EU66" s="90">
        <f t="shared" si="13"/>
        <v>4.041666666666667</v>
      </c>
      <c r="EV66" s="90">
        <f t="shared" si="13"/>
        <v>5.541666666666667</v>
      </c>
    </row>
    <row r="67" spans="14:153" x14ac:dyDescent="0.25">
      <c r="N67" s="3">
        <v>1</v>
      </c>
      <c r="O67" s="50" t="str">
        <f t="shared" ref="O67:BK67" si="14">IFERROR(O$66+$N$67,"")</f>
        <v/>
      </c>
      <c r="P67" s="50" t="str">
        <f t="shared" si="14"/>
        <v/>
      </c>
      <c r="Q67" s="50" t="str">
        <f t="shared" si="14"/>
        <v/>
      </c>
      <c r="R67" s="50" t="str">
        <f t="shared" si="14"/>
        <v/>
      </c>
      <c r="S67" s="50" t="str">
        <f t="shared" si="14"/>
        <v/>
      </c>
      <c r="T67" s="50" t="str">
        <f t="shared" si="14"/>
        <v/>
      </c>
      <c r="U67" s="50" t="str">
        <f t="shared" si="14"/>
        <v/>
      </c>
      <c r="V67" s="50" t="str">
        <f t="shared" si="14"/>
        <v/>
      </c>
      <c r="W67" s="50" t="str">
        <f t="shared" si="14"/>
        <v/>
      </c>
      <c r="X67" s="50" t="str">
        <f t="shared" si="14"/>
        <v/>
      </c>
      <c r="Y67" s="50" t="str">
        <f t="shared" si="14"/>
        <v/>
      </c>
      <c r="Z67" s="50" t="str">
        <f t="shared" si="14"/>
        <v/>
      </c>
      <c r="AA67" s="50" t="str">
        <f t="shared" si="14"/>
        <v/>
      </c>
      <c r="AB67" s="50" t="str">
        <f t="shared" si="14"/>
        <v/>
      </c>
      <c r="AC67" s="50" t="str">
        <f t="shared" si="14"/>
        <v/>
      </c>
      <c r="AD67" s="50" t="str">
        <f t="shared" si="14"/>
        <v/>
      </c>
      <c r="AE67" s="50" t="str">
        <f t="shared" si="14"/>
        <v/>
      </c>
      <c r="AF67" s="50" t="str">
        <f t="shared" si="14"/>
        <v/>
      </c>
      <c r="AG67" s="50" t="str">
        <f t="shared" si="14"/>
        <v/>
      </c>
      <c r="AH67" s="50" t="str">
        <f t="shared" si="14"/>
        <v/>
      </c>
      <c r="AI67" s="50" t="str">
        <f t="shared" si="14"/>
        <v/>
      </c>
      <c r="AJ67" s="50" t="str">
        <f t="shared" si="14"/>
        <v/>
      </c>
      <c r="AK67" s="50" t="str">
        <f t="shared" si="14"/>
        <v/>
      </c>
      <c r="AL67" s="50" t="str">
        <f t="shared" si="14"/>
        <v/>
      </c>
      <c r="AM67" s="50" t="str">
        <f t="shared" si="14"/>
        <v/>
      </c>
      <c r="AN67" s="50" t="str">
        <f t="shared" si="14"/>
        <v/>
      </c>
      <c r="AO67" s="50" t="str">
        <f t="shared" si="14"/>
        <v/>
      </c>
      <c r="AP67" s="50" t="str">
        <f t="shared" si="14"/>
        <v/>
      </c>
      <c r="AQ67" s="50" t="str">
        <f t="shared" si="14"/>
        <v/>
      </c>
      <c r="AR67" s="50" t="str">
        <f t="shared" si="14"/>
        <v/>
      </c>
      <c r="AS67" s="50" t="str">
        <f t="shared" si="14"/>
        <v/>
      </c>
      <c r="AT67" s="50" t="str">
        <f t="shared" si="14"/>
        <v/>
      </c>
      <c r="AU67" s="50" t="str">
        <f t="shared" si="14"/>
        <v/>
      </c>
      <c r="AV67" s="50" t="str">
        <f t="shared" si="14"/>
        <v/>
      </c>
      <c r="AW67" s="50" t="str">
        <f t="shared" si="14"/>
        <v/>
      </c>
      <c r="AX67" s="50" t="str">
        <f t="shared" si="14"/>
        <v/>
      </c>
      <c r="AY67" s="50" t="str">
        <f t="shared" si="14"/>
        <v/>
      </c>
      <c r="AZ67" s="50" t="str">
        <f t="shared" si="14"/>
        <v/>
      </c>
      <c r="BA67" s="50" t="str">
        <f t="shared" si="14"/>
        <v/>
      </c>
      <c r="BB67" s="50" t="str">
        <f t="shared" si="14"/>
        <v/>
      </c>
      <c r="BC67" s="50" t="str">
        <f t="shared" si="14"/>
        <v/>
      </c>
      <c r="BD67" s="50" t="str">
        <f t="shared" si="14"/>
        <v/>
      </c>
      <c r="BE67" s="50" t="str">
        <f t="shared" si="14"/>
        <v/>
      </c>
      <c r="BF67" s="50" t="str">
        <f t="shared" si="14"/>
        <v/>
      </c>
      <c r="BG67" s="50" t="str">
        <f t="shared" si="14"/>
        <v/>
      </c>
      <c r="BH67" s="50">
        <f t="shared" si="14"/>
        <v>4.25</v>
      </c>
      <c r="BI67" s="50">
        <f t="shared" si="14"/>
        <v>4.625</v>
      </c>
      <c r="BJ67" s="50">
        <f t="shared" si="14"/>
        <v>6.25</v>
      </c>
      <c r="BK67" s="50">
        <f t="shared" si="14"/>
        <v>5.875</v>
      </c>
      <c r="BL67" s="50">
        <f>IFERROR(BL$66+$N$67,"")</f>
        <v>5.0625</v>
      </c>
      <c r="BM67" s="50">
        <f t="shared" ref="BM67:DX67" si="15">IFERROR(BM$66+$N$67,"")</f>
        <v>4.5</v>
      </c>
      <c r="BN67" s="50">
        <f t="shared" si="15"/>
        <v>4.25</v>
      </c>
      <c r="BO67" s="50">
        <f t="shared" si="15"/>
        <v>4.25</v>
      </c>
      <c r="BP67" s="50">
        <f t="shared" si="15"/>
        <v>4.25</v>
      </c>
      <c r="BQ67" s="50">
        <f t="shared" si="15"/>
        <v>4.25</v>
      </c>
      <c r="BR67" s="50">
        <f t="shared" si="15"/>
        <v>4.25</v>
      </c>
      <c r="BS67" s="50">
        <f t="shared" si="15"/>
        <v>4.25</v>
      </c>
      <c r="BT67" s="50">
        <f t="shared" si="15"/>
        <v>4.25</v>
      </c>
      <c r="BU67" s="50">
        <f t="shared" si="15"/>
        <v>6.208333333333333</v>
      </c>
      <c r="BV67" s="50">
        <f t="shared" si="15"/>
        <v>9.0833333333333339</v>
      </c>
      <c r="BW67" s="50">
        <f t="shared" si="15"/>
        <v>8.9375</v>
      </c>
      <c r="BX67" s="50">
        <f t="shared" si="15"/>
        <v>7.104166666666667</v>
      </c>
      <c r="BY67" s="50">
        <f t="shared" si="15"/>
        <v>5.291666666666667</v>
      </c>
      <c r="BZ67" s="50">
        <f t="shared" si="15"/>
        <v>5.125</v>
      </c>
      <c r="CA67" s="50">
        <f t="shared" si="15"/>
        <v>5.708333333333333</v>
      </c>
      <c r="CB67" s="50">
        <f t="shared" si="15"/>
        <v>8.125</v>
      </c>
      <c r="CC67" s="50">
        <f t="shared" si="15"/>
        <v>10.1875</v>
      </c>
      <c r="CD67" s="50">
        <f t="shared" si="15"/>
        <v>8.9791666666666679</v>
      </c>
      <c r="CE67" s="50">
        <f t="shared" si="15"/>
        <v>9.375</v>
      </c>
      <c r="CF67" s="50">
        <f t="shared" si="15"/>
        <v>9.4375</v>
      </c>
      <c r="CG67" s="50">
        <f t="shared" si="15"/>
        <v>9.4583333333333339</v>
      </c>
      <c r="CH67" s="50">
        <f t="shared" si="15"/>
        <v>9.8125</v>
      </c>
      <c r="CI67" s="50">
        <f t="shared" si="15"/>
        <v>8.25</v>
      </c>
      <c r="CJ67" s="50">
        <f t="shared" si="15"/>
        <v>7</v>
      </c>
      <c r="CK67" s="50">
        <f t="shared" si="15"/>
        <v>7.25</v>
      </c>
      <c r="CL67" s="50">
        <f t="shared" si="15"/>
        <v>9.375</v>
      </c>
      <c r="CM67" s="50">
        <f t="shared" si="15"/>
        <v>11</v>
      </c>
      <c r="CN67" s="50">
        <f t="shared" si="15"/>
        <v>11.875</v>
      </c>
      <c r="CO67" s="50">
        <f t="shared" si="15"/>
        <v>10.395833333333334</v>
      </c>
      <c r="CP67" s="50">
        <f t="shared" si="15"/>
        <v>9.1666666666666661</v>
      </c>
      <c r="CQ67" s="50">
        <f t="shared" si="15"/>
        <v>9.25</v>
      </c>
      <c r="CR67" s="50">
        <f t="shared" si="15"/>
        <v>10.875</v>
      </c>
      <c r="CS67" s="50">
        <f t="shared" si="15"/>
        <v>12.979166666666666</v>
      </c>
      <c r="CT67" s="50">
        <f t="shared" si="15"/>
        <v>11.75</v>
      </c>
      <c r="CU67" s="50">
        <f t="shared" si="15"/>
        <v>15.6875</v>
      </c>
      <c r="CV67" s="50">
        <f t="shared" si="15"/>
        <v>19.770833333333332</v>
      </c>
      <c r="CW67" s="50">
        <f t="shared" si="15"/>
        <v>16.520833333333336</v>
      </c>
      <c r="CX67" s="50">
        <f t="shared" si="15"/>
        <v>13.791666666666666</v>
      </c>
      <c r="CY67" s="50">
        <f t="shared" si="15"/>
        <v>10.25</v>
      </c>
      <c r="CZ67" s="50">
        <f t="shared" si="15"/>
        <v>7.895833333333333</v>
      </c>
      <c r="DA67" s="50">
        <f t="shared" si="15"/>
        <v>7.8125</v>
      </c>
      <c r="DB67" s="50">
        <f t="shared" si="15"/>
        <v>8.9166666666666679</v>
      </c>
      <c r="DC67" s="50">
        <f t="shared" si="15"/>
        <v>11.791666666666666</v>
      </c>
      <c r="DD67" s="50">
        <f t="shared" si="15"/>
        <v>9.1875</v>
      </c>
      <c r="DE67" s="50">
        <f t="shared" si="15"/>
        <v>6.270833333333333</v>
      </c>
      <c r="DF67" s="50">
        <f t="shared" si="15"/>
        <v>6.6566666666666663</v>
      </c>
      <c r="DG67" s="50">
        <f t="shared" si="15"/>
        <v>8.8125</v>
      </c>
      <c r="DH67" s="50">
        <f t="shared" si="15"/>
        <v>9</v>
      </c>
      <c r="DI67" s="50">
        <f t="shared" si="15"/>
        <v>7.333333333333333</v>
      </c>
      <c r="DJ67" s="50">
        <f t="shared" si="15"/>
        <v>6.625</v>
      </c>
      <c r="DK67" s="50">
        <f t="shared" si="15"/>
        <v>6.666666666666667</v>
      </c>
      <c r="DL67" s="50">
        <f t="shared" si="15"/>
        <v>5.541666666666667</v>
      </c>
      <c r="DM67" s="50">
        <f t="shared" si="15"/>
        <v>5.5</v>
      </c>
      <c r="DN67" s="50">
        <f t="shared" si="15"/>
        <v>5.5</v>
      </c>
      <c r="DO67" s="50">
        <f t="shared" si="15"/>
        <v>5.5</v>
      </c>
      <c r="DP67" s="50">
        <f t="shared" si="15"/>
        <v>5.5</v>
      </c>
      <c r="DQ67" s="50">
        <f t="shared" si="15"/>
        <v>5.791666666666667</v>
      </c>
      <c r="DR67" s="50">
        <f t="shared" si="15"/>
        <v>5.5</v>
      </c>
      <c r="DS67" s="50">
        <f t="shared" si="15"/>
        <v>4.7916666666666661</v>
      </c>
      <c r="DT67" s="50">
        <f t="shared" si="15"/>
        <v>5.208333333333333</v>
      </c>
      <c r="DU67" s="50">
        <f t="shared" si="15"/>
        <v>4.7916666666666661</v>
      </c>
      <c r="DV67" s="50">
        <f t="shared" si="15"/>
        <v>4.1666666666666661</v>
      </c>
      <c r="DW67" s="50">
        <f t="shared" si="15"/>
        <v>4.0416666666666661</v>
      </c>
      <c r="DX67" s="50">
        <f t="shared" si="15"/>
        <v>4.1875</v>
      </c>
      <c r="DY67" s="50">
        <f t="shared" ref="DY67:EV67" si="16">IFERROR(DY$66+$N$67,"")</f>
        <v>4</v>
      </c>
      <c r="DZ67" s="50">
        <f t="shared" si="16"/>
        <v>3.5833333333333335</v>
      </c>
      <c r="EA67" s="50">
        <f t="shared" si="16"/>
        <v>3.0833333333333335</v>
      </c>
      <c r="EB67" s="50">
        <f t="shared" si="16"/>
        <v>3</v>
      </c>
      <c r="EC67" s="50">
        <f t="shared" si="16"/>
        <v>2.854166666666667</v>
      </c>
      <c r="ED67" s="50">
        <f t="shared" si="16"/>
        <v>2.520833333333333</v>
      </c>
      <c r="EE67" s="50">
        <f t="shared" si="16"/>
        <v>2.5</v>
      </c>
      <c r="EF67" s="50">
        <f t="shared" si="16"/>
        <v>2.5</v>
      </c>
      <c r="EG67" s="50">
        <f t="shared" si="16"/>
        <v>2.5</v>
      </c>
      <c r="EH67" s="50">
        <f t="shared" si="16"/>
        <v>2.5</v>
      </c>
      <c r="EI67" s="50">
        <f t="shared" si="16"/>
        <v>2.5</v>
      </c>
      <c r="EJ67" s="50">
        <f t="shared" si="16"/>
        <v>2.5</v>
      </c>
      <c r="EK67" s="50">
        <f t="shared" si="16"/>
        <v>2.5</v>
      </c>
      <c r="EL67" s="50">
        <f t="shared" si="16"/>
        <v>2.5</v>
      </c>
      <c r="EM67" s="50">
        <f t="shared" si="16"/>
        <v>2.5</v>
      </c>
      <c r="EN67" s="50">
        <f t="shared" si="16"/>
        <v>2.5</v>
      </c>
      <c r="EO67" s="50">
        <f t="shared" si="16"/>
        <v>2.5</v>
      </c>
      <c r="EP67" s="50">
        <f t="shared" si="16"/>
        <v>2.5</v>
      </c>
      <c r="EQ67" s="50">
        <f t="shared" si="16"/>
        <v>2.5</v>
      </c>
      <c r="ER67" s="50">
        <f t="shared" si="16"/>
        <v>3.625</v>
      </c>
      <c r="ES67" s="50">
        <f t="shared" si="16"/>
        <v>4.7916666666666661</v>
      </c>
      <c r="ET67" s="50">
        <f t="shared" si="16"/>
        <v>5.145833333333333</v>
      </c>
      <c r="EU67" s="50">
        <f t="shared" si="16"/>
        <v>5.041666666666667</v>
      </c>
      <c r="EV67" s="50">
        <f t="shared" si="16"/>
        <v>6.541666666666667</v>
      </c>
    </row>
    <row r="68" spans="14:153" x14ac:dyDescent="0.25">
      <c r="N68" s="3">
        <v>2</v>
      </c>
      <c r="O68" s="51" t="str">
        <f t="shared" ref="O68:BK68" si="17">IFERROR(O$66+$N$68,"")</f>
        <v/>
      </c>
      <c r="P68" s="51" t="str">
        <f t="shared" si="17"/>
        <v/>
      </c>
      <c r="Q68" s="51" t="str">
        <f t="shared" si="17"/>
        <v/>
      </c>
      <c r="R68" s="51" t="str">
        <f t="shared" si="17"/>
        <v/>
      </c>
      <c r="S68" s="51" t="str">
        <f t="shared" si="17"/>
        <v/>
      </c>
      <c r="T68" s="51" t="str">
        <f t="shared" si="17"/>
        <v/>
      </c>
      <c r="U68" s="51" t="str">
        <f t="shared" si="17"/>
        <v/>
      </c>
      <c r="V68" s="51" t="str">
        <f t="shared" si="17"/>
        <v/>
      </c>
      <c r="W68" s="51" t="str">
        <f t="shared" si="17"/>
        <v/>
      </c>
      <c r="X68" s="51" t="str">
        <f t="shared" si="17"/>
        <v/>
      </c>
      <c r="Y68" s="51" t="str">
        <f t="shared" si="17"/>
        <v/>
      </c>
      <c r="Z68" s="51" t="str">
        <f t="shared" si="17"/>
        <v/>
      </c>
      <c r="AA68" s="51" t="str">
        <f t="shared" si="17"/>
        <v/>
      </c>
      <c r="AB68" s="51" t="str">
        <f t="shared" si="17"/>
        <v/>
      </c>
      <c r="AC68" s="51" t="str">
        <f t="shared" si="17"/>
        <v/>
      </c>
      <c r="AD68" s="51" t="str">
        <f t="shared" si="17"/>
        <v/>
      </c>
      <c r="AE68" s="51" t="str">
        <f t="shared" si="17"/>
        <v/>
      </c>
      <c r="AF68" s="51" t="str">
        <f t="shared" si="17"/>
        <v/>
      </c>
      <c r="AG68" s="51" t="str">
        <f t="shared" si="17"/>
        <v/>
      </c>
      <c r="AH68" s="51" t="str">
        <f t="shared" si="17"/>
        <v/>
      </c>
      <c r="AI68" s="51" t="str">
        <f t="shared" si="17"/>
        <v/>
      </c>
      <c r="AJ68" s="51" t="str">
        <f t="shared" si="17"/>
        <v/>
      </c>
      <c r="AK68" s="51" t="str">
        <f t="shared" si="17"/>
        <v/>
      </c>
      <c r="AL68" s="51" t="str">
        <f t="shared" si="17"/>
        <v/>
      </c>
      <c r="AM68" s="51" t="str">
        <f t="shared" si="17"/>
        <v/>
      </c>
      <c r="AN68" s="51" t="str">
        <f t="shared" si="17"/>
        <v/>
      </c>
      <c r="AO68" s="51" t="str">
        <f t="shared" si="17"/>
        <v/>
      </c>
      <c r="AP68" s="51" t="str">
        <f t="shared" si="17"/>
        <v/>
      </c>
      <c r="AQ68" s="51" t="str">
        <f t="shared" si="17"/>
        <v/>
      </c>
      <c r="AR68" s="51" t="str">
        <f t="shared" si="17"/>
        <v/>
      </c>
      <c r="AS68" s="51" t="str">
        <f t="shared" si="17"/>
        <v/>
      </c>
      <c r="AT68" s="51" t="str">
        <f t="shared" si="17"/>
        <v/>
      </c>
      <c r="AU68" s="51" t="str">
        <f t="shared" si="17"/>
        <v/>
      </c>
      <c r="AV68" s="51" t="str">
        <f t="shared" si="17"/>
        <v/>
      </c>
      <c r="AW68" s="51" t="str">
        <f t="shared" si="17"/>
        <v/>
      </c>
      <c r="AX68" s="51" t="str">
        <f t="shared" si="17"/>
        <v/>
      </c>
      <c r="AY68" s="51" t="str">
        <f t="shared" si="17"/>
        <v/>
      </c>
      <c r="AZ68" s="51" t="str">
        <f t="shared" si="17"/>
        <v/>
      </c>
      <c r="BA68" s="51" t="str">
        <f t="shared" si="17"/>
        <v/>
      </c>
      <c r="BB68" s="51" t="str">
        <f t="shared" si="17"/>
        <v/>
      </c>
      <c r="BC68" s="51" t="str">
        <f t="shared" si="17"/>
        <v/>
      </c>
      <c r="BD68" s="51" t="str">
        <f t="shared" si="17"/>
        <v/>
      </c>
      <c r="BE68" s="51" t="str">
        <f t="shared" si="17"/>
        <v/>
      </c>
      <c r="BF68" s="51" t="str">
        <f t="shared" si="17"/>
        <v/>
      </c>
      <c r="BG68" s="51" t="str">
        <f t="shared" si="17"/>
        <v/>
      </c>
      <c r="BH68" s="51">
        <f t="shared" si="17"/>
        <v>5.25</v>
      </c>
      <c r="BI68" s="51">
        <f t="shared" si="17"/>
        <v>5.625</v>
      </c>
      <c r="BJ68" s="51">
        <f t="shared" si="17"/>
        <v>7.25</v>
      </c>
      <c r="BK68" s="51">
        <f t="shared" si="17"/>
        <v>6.875</v>
      </c>
      <c r="BL68" s="51">
        <f>IFERROR(BL$66+$N$68,"")</f>
        <v>6.0625</v>
      </c>
      <c r="BM68" s="51">
        <f t="shared" ref="BM68:DX68" si="18">IFERROR(BM$66+$N$68,"")</f>
        <v>5.5</v>
      </c>
      <c r="BN68" s="51">
        <f t="shared" si="18"/>
        <v>5.25</v>
      </c>
      <c r="BO68" s="51">
        <f t="shared" si="18"/>
        <v>5.25</v>
      </c>
      <c r="BP68" s="51">
        <f t="shared" si="18"/>
        <v>5.25</v>
      </c>
      <c r="BQ68" s="51">
        <f t="shared" si="18"/>
        <v>5.25</v>
      </c>
      <c r="BR68" s="51">
        <f t="shared" si="18"/>
        <v>5.25</v>
      </c>
      <c r="BS68" s="51">
        <f t="shared" si="18"/>
        <v>5.25</v>
      </c>
      <c r="BT68" s="51">
        <f t="shared" si="18"/>
        <v>5.25</v>
      </c>
      <c r="BU68" s="51">
        <f t="shared" si="18"/>
        <v>7.208333333333333</v>
      </c>
      <c r="BV68" s="51">
        <f t="shared" si="18"/>
        <v>10.083333333333334</v>
      </c>
      <c r="BW68" s="51">
        <f t="shared" si="18"/>
        <v>9.9375</v>
      </c>
      <c r="BX68" s="51">
        <f t="shared" si="18"/>
        <v>8.1041666666666679</v>
      </c>
      <c r="BY68" s="51">
        <f t="shared" si="18"/>
        <v>6.291666666666667</v>
      </c>
      <c r="BZ68" s="51">
        <f t="shared" si="18"/>
        <v>6.125</v>
      </c>
      <c r="CA68" s="51">
        <f t="shared" si="18"/>
        <v>6.708333333333333</v>
      </c>
      <c r="CB68" s="51">
        <f t="shared" si="18"/>
        <v>9.125</v>
      </c>
      <c r="CC68" s="51">
        <f t="shared" si="18"/>
        <v>11.1875</v>
      </c>
      <c r="CD68" s="51">
        <f t="shared" si="18"/>
        <v>9.9791666666666679</v>
      </c>
      <c r="CE68" s="51">
        <f t="shared" si="18"/>
        <v>10.375</v>
      </c>
      <c r="CF68" s="51">
        <f t="shared" si="18"/>
        <v>10.4375</v>
      </c>
      <c r="CG68" s="51">
        <f t="shared" si="18"/>
        <v>10.458333333333334</v>
      </c>
      <c r="CH68" s="51">
        <f t="shared" si="18"/>
        <v>10.8125</v>
      </c>
      <c r="CI68" s="51">
        <f t="shared" si="18"/>
        <v>9.25</v>
      </c>
      <c r="CJ68" s="51">
        <f t="shared" si="18"/>
        <v>8</v>
      </c>
      <c r="CK68" s="51">
        <f t="shared" si="18"/>
        <v>8.25</v>
      </c>
      <c r="CL68" s="51">
        <f t="shared" si="18"/>
        <v>10.375</v>
      </c>
      <c r="CM68" s="51">
        <f t="shared" si="18"/>
        <v>12</v>
      </c>
      <c r="CN68" s="51">
        <f t="shared" si="18"/>
        <v>12.875</v>
      </c>
      <c r="CO68" s="51">
        <f t="shared" si="18"/>
        <v>11.395833333333334</v>
      </c>
      <c r="CP68" s="51">
        <f t="shared" si="18"/>
        <v>10.166666666666666</v>
      </c>
      <c r="CQ68" s="51">
        <f t="shared" si="18"/>
        <v>10.25</v>
      </c>
      <c r="CR68" s="51">
        <f t="shared" si="18"/>
        <v>11.875</v>
      </c>
      <c r="CS68" s="51">
        <f t="shared" si="18"/>
        <v>13.979166666666666</v>
      </c>
      <c r="CT68" s="51">
        <f t="shared" si="18"/>
        <v>12.75</v>
      </c>
      <c r="CU68" s="51">
        <f t="shared" si="18"/>
        <v>16.6875</v>
      </c>
      <c r="CV68" s="51">
        <f t="shared" si="18"/>
        <v>20.770833333333332</v>
      </c>
      <c r="CW68" s="51">
        <f t="shared" si="18"/>
        <v>17.520833333333336</v>
      </c>
      <c r="CX68" s="51">
        <f t="shared" si="18"/>
        <v>14.791666666666666</v>
      </c>
      <c r="CY68" s="51">
        <f t="shared" si="18"/>
        <v>11.25</v>
      </c>
      <c r="CZ68" s="51">
        <f t="shared" si="18"/>
        <v>8.8958333333333321</v>
      </c>
      <c r="DA68" s="51">
        <f t="shared" si="18"/>
        <v>8.8125</v>
      </c>
      <c r="DB68" s="51">
        <f t="shared" si="18"/>
        <v>9.9166666666666679</v>
      </c>
      <c r="DC68" s="51">
        <f t="shared" si="18"/>
        <v>12.791666666666666</v>
      </c>
      <c r="DD68" s="51">
        <f t="shared" si="18"/>
        <v>10.1875</v>
      </c>
      <c r="DE68" s="51">
        <f t="shared" si="18"/>
        <v>7.270833333333333</v>
      </c>
      <c r="DF68" s="51">
        <f t="shared" si="18"/>
        <v>7.6566666666666663</v>
      </c>
      <c r="DG68" s="51">
        <f t="shared" si="18"/>
        <v>9.8125</v>
      </c>
      <c r="DH68" s="51">
        <f t="shared" si="18"/>
        <v>10</v>
      </c>
      <c r="DI68" s="51">
        <f t="shared" si="18"/>
        <v>8.3333333333333321</v>
      </c>
      <c r="DJ68" s="51">
        <f t="shared" si="18"/>
        <v>7.625</v>
      </c>
      <c r="DK68" s="51">
        <f t="shared" si="18"/>
        <v>7.666666666666667</v>
      </c>
      <c r="DL68" s="51">
        <f t="shared" si="18"/>
        <v>6.541666666666667</v>
      </c>
      <c r="DM68" s="51">
        <f t="shared" si="18"/>
        <v>6.5</v>
      </c>
      <c r="DN68" s="51">
        <f t="shared" si="18"/>
        <v>6.5</v>
      </c>
      <c r="DO68" s="51">
        <f t="shared" si="18"/>
        <v>6.5</v>
      </c>
      <c r="DP68" s="51">
        <f t="shared" si="18"/>
        <v>6.5</v>
      </c>
      <c r="DQ68" s="51">
        <f t="shared" si="18"/>
        <v>6.791666666666667</v>
      </c>
      <c r="DR68" s="51">
        <f t="shared" si="18"/>
        <v>6.5</v>
      </c>
      <c r="DS68" s="51">
        <f t="shared" si="18"/>
        <v>5.7916666666666661</v>
      </c>
      <c r="DT68" s="51">
        <f t="shared" si="18"/>
        <v>6.208333333333333</v>
      </c>
      <c r="DU68" s="51">
        <f t="shared" si="18"/>
        <v>5.7916666666666661</v>
      </c>
      <c r="DV68" s="51">
        <f t="shared" si="18"/>
        <v>5.1666666666666661</v>
      </c>
      <c r="DW68" s="51">
        <f t="shared" si="18"/>
        <v>5.0416666666666661</v>
      </c>
      <c r="DX68" s="51">
        <f t="shared" si="18"/>
        <v>5.1875</v>
      </c>
      <c r="DY68" s="51">
        <f t="shared" ref="DY68:EV68" si="19">IFERROR(DY$66+$N$68,"")</f>
        <v>5</v>
      </c>
      <c r="DZ68" s="51">
        <f t="shared" si="19"/>
        <v>4.5833333333333339</v>
      </c>
      <c r="EA68" s="51">
        <f t="shared" si="19"/>
        <v>4.0833333333333339</v>
      </c>
      <c r="EB68" s="51">
        <f t="shared" si="19"/>
        <v>4</v>
      </c>
      <c r="EC68" s="51">
        <f t="shared" si="19"/>
        <v>3.854166666666667</v>
      </c>
      <c r="ED68" s="51">
        <f t="shared" si="19"/>
        <v>3.520833333333333</v>
      </c>
      <c r="EE68" s="51">
        <f t="shared" si="19"/>
        <v>3.5</v>
      </c>
      <c r="EF68" s="51">
        <f t="shared" si="19"/>
        <v>3.5</v>
      </c>
      <c r="EG68" s="51">
        <f t="shared" si="19"/>
        <v>3.5</v>
      </c>
      <c r="EH68" s="51">
        <f t="shared" si="19"/>
        <v>3.5</v>
      </c>
      <c r="EI68" s="51">
        <f t="shared" si="19"/>
        <v>3.5</v>
      </c>
      <c r="EJ68" s="51">
        <f t="shared" si="19"/>
        <v>3.5</v>
      </c>
      <c r="EK68" s="51">
        <f t="shared" si="19"/>
        <v>3.5</v>
      </c>
      <c r="EL68" s="51">
        <f t="shared" si="19"/>
        <v>3.5</v>
      </c>
      <c r="EM68" s="51">
        <f t="shared" si="19"/>
        <v>3.5</v>
      </c>
      <c r="EN68" s="51">
        <f t="shared" si="19"/>
        <v>3.5</v>
      </c>
      <c r="EO68" s="51">
        <f t="shared" si="19"/>
        <v>3.5</v>
      </c>
      <c r="EP68" s="51">
        <f t="shared" si="19"/>
        <v>3.5</v>
      </c>
      <c r="EQ68" s="51">
        <f t="shared" si="19"/>
        <v>3.5</v>
      </c>
      <c r="ER68" s="51">
        <f t="shared" si="19"/>
        <v>4.625</v>
      </c>
      <c r="ES68" s="51">
        <f t="shared" si="19"/>
        <v>5.7916666666666661</v>
      </c>
      <c r="ET68" s="51">
        <f t="shared" si="19"/>
        <v>6.145833333333333</v>
      </c>
      <c r="EU68" s="51">
        <f t="shared" si="19"/>
        <v>6.041666666666667</v>
      </c>
      <c r="EV68" s="51">
        <f t="shared" si="19"/>
        <v>7.541666666666667</v>
      </c>
    </row>
    <row r="69" spans="14:153" x14ac:dyDescent="0.25">
      <c r="N69" s="3">
        <v>2.5</v>
      </c>
      <c r="O69" s="50" t="str">
        <f t="shared" ref="O69:BK69" si="20">IFERROR(O$66+$N$69,"")</f>
        <v/>
      </c>
      <c r="P69" s="50" t="str">
        <f t="shared" si="20"/>
        <v/>
      </c>
      <c r="Q69" s="50" t="str">
        <f t="shared" si="20"/>
        <v/>
      </c>
      <c r="R69" s="50" t="str">
        <f t="shared" si="20"/>
        <v/>
      </c>
      <c r="S69" s="50" t="str">
        <f t="shared" si="20"/>
        <v/>
      </c>
      <c r="T69" s="50" t="str">
        <f t="shared" si="20"/>
        <v/>
      </c>
      <c r="U69" s="50" t="str">
        <f t="shared" si="20"/>
        <v/>
      </c>
      <c r="V69" s="50" t="str">
        <f t="shared" si="20"/>
        <v/>
      </c>
      <c r="W69" s="50" t="str">
        <f t="shared" si="20"/>
        <v/>
      </c>
      <c r="X69" s="50" t="str">
        <f t="shared" si="20"/>
        <v/>
      </c>
      <c r="Y69" s="50" t="str">
        <f t="shared" si="20"/>
        <v/>
      </c>
      <c r="Z69" s="50" t="str">
        <f t="shared" si="20"/>
        <v/>
      </c>
      <c r="AA69" s="50" t="str">
        <f t="shared" si="20"/>
        <v/>
      </c>
      <c r="AB69" s="50" t="str">
        <f t="shared" si="20"/>
        <v/>
      </c>
      <c r="AC69" s="50" t="str">
        <f t="shared" si="20"/>
        <v/>
      </c>
      <c r="AD69" s="50" t="str">
        <f t="shared" si="20"/>
        <v/>
      </c>
      <c r="AE69" s="50" t="str">
        <f t="shared" si="20"/>
        <v/>
      </c>
      <c r="AF69" s="50" t="str">
        <f t="shared" si="20"/>
        <v/>
      </c>
      <c r="AG69" s="50" t="str">
        <f t="shared" si="20"/>
        <v/>
      </c>
      <c r="AH69" s="50" t="str">
        <f t="shared" si="20"/>
        <v/>
      </c>
      <c r="AI69" s="50" t="str">
        <f t="shared" si="20"/>
        <v/>
      </c>
      <c r="AJ69" s="50" t="str">
        <f t="shared" si="20"/>
        <v/>
      </c>
      <c r="AK69" s="50" t="str">
        <f t="shared" si="20"/>
        <v/>
      </c>
      <c r="AL69" s="50" t="str">
        <f t="shared" si="20"/>
        <v/>
      </c>
      <c r="AM69" s="50" t="str">
        <f t="shared" si="20"/>
        <v/>
      </c>
      <c r="AN69" s="50" t="str">
        <f t="shared" si="20"/>
        <v/>
      </c>
      <c r="AO69" s="50" t="str">
        <f t="shared" si="20"/>
        <v/>
      </c>
      <c r="AP69" s="50" t="str">
        <f t="shared" si="20"/>
        <v/>
      </c>
      <c r="AQ69" s="50" t="str">
        <f t="shared" si="20"/>
        <v/>
      </c>
      <c r="AR69" s="50" t="str">
        <f t="shared" si="20"/>
        <v/>
      </c>
      <c r="AS69" s="50" t="str">
        <f t="shared" si="20"/>
        <v/>
      </c>
      <c r="AT69" s="50" t="str">
        <f t="shared" si="20"/>
        <v/>
      </c>
      <c r="AU69" s="50" t="str">
        <f t="shared" si="20"/>
        <v/>
      </c>
      <c r="AV69" s="50" t="str">
        <f t="shared" si="20"/>
        <v/>
      </c>
      <c r="AW69" s="50" t="str">
        <f t="shared" si="20"/>
        <v/>
      </c>
      <c r="AX69" s="50" t="str">
        <f t="shared" si="20"/>
        <v/>
      </c>
      <c r="AY69" s="50" t="str">
        <f t="shared" si="20"/>
        <v/>
      </c>
      <c r="AZ69" s="50" t="str">
        <f t="shared" si="20"/>
        <v/>
      </c>
      <c r="BA69" s="50" t="str">
        <f t="shared" si="20"/>
        <v/>
      </c>
      <c r="BB69" s="50" t="str">
        <f t="shared" si="20"/>
        <v/>
      </c>
      <c r="BC69" s="50" t="str">
        <f t="shared" si="20"/>
        <v/>
      </c>
      <c r="BD69" s="50" t="str">
        <f t="shared" si="20"/>
        <v/>
      </c>
      <c r="BE69" s="50" t="str">
        <f t="shared" si="20"/>
        <v/>
      </c>
      <c r="BF69" s="50" t="str">
        <f t="shared" si="20"/>
        <v/>
      </c>
      <c r="BG69" s="50" t="str">
        <f t="shared" si="20"/>
        <v/>
      </c>
      <c r="BH69" s="50">
        <f t="shared" si="20"/>
        <v>5.75</v>
      </c>
      <c r="BI69" s="50">
        <f t="shared" si="20"/>
        <v>6.125</v>
      </c>
      <c r="BJ69" s="50">
        <f t="shared" si="20"/>
        <v>7.75</v>
      </c>
      <c r="BK69" s="50">
        <f t="shared" si="20"/>
        <v>7.375</v>
      </c>
      <c r="BL69" s="50">
        <f>IFERROR(BL$66+$N$69,"")</f>
        <v>6.5625</v>
      </c>
      <c r="BM69" s="50">
        <f t="shared" ref="BM69:DX69" si="21">IFERROR(BM$66+$N$69,"")</f>
        <v>6</v>
      </c>
      <c r="BN69" s="50">
        <f t="shared" si="21"/>
        <v>5.75</v>
      </c>
      <c r="BO69" s="50">
        <f t="shared" si="21"/>
        <v>5.75</v>
      </c>
      <c r="BP69" s="50">
        <f t="shared" si="21"/>
        <v>5.75</v>
      </c>
      <c r="BQ69" s="50">
        <f t="shared" si="21"/>
        <v>5.75</v>
      </c>
      <c r="BR69" s="50">
        <f t="shared" si="21"/>
        <v>5.75</v>
      </c>
      <c r="BS69" s="50">
        <f t="shared" si="21"/>
        <v>5.75</v>
      </c>
      <c r="BT69" s="50">
        <f t="shared" si="21"/>
        <v>5.75</v>
      </c>
      <c r="BU69" s="50">
        <f t="shared" si="21"/>
        <v>7.708333333333333</v>
      </c>
      <c r="BV69" s="50">
        <f t="shared" si="21"/>
        <v>10.583333333333334</v>
      </c>
      <c r="BW69" s="50">
        <f t="shared" si="21"/>
        <v>10.4375</v>
      </c>
      <c r="BX69" s="50">
        <f t="shared" si="21"/>
        <v>8.6041666666666679</v>
      </c>
      <c r="BY69" s="50">
        <f t="shared" si="21"/>
        <v>6.791666666666667</v>
      </c>
      <c r="BZ69" s="50">
        <f t="shared" si="21"/>
        <v>6.625</v>
      </c>
      <c r="CA69" s="50">
        <f t="shared" si="21"/>
        <v>7.208333333333333</v>
      </c>
      <c r="CB69" s="50">
        <f t="shared" si="21"/>
        <v>9.625</v>
      </c>
      <c r="CC69" s="50">
        <f t="shared" si="21"/>
        <v>11.6875</v>
      </c>
      <c r="CD69" s="50">
        <f t="shared" si="21"/>
        <v>10.479166666666668</v>
      </c>
      <c r="CE69" s="50">
        <f t="shared" si="21"/>
        <v>10.875</v>
      </c>
      <c r="CF69" s="50">
        <f t="shared" si="21"/>
        <v>10.9375</v>
      </c>
      <c r="CG69" s="50">
        <f t="shared" si="21"/>
        <v>10.958333333333334</v>
      </c>
      <c r="CH69" s="50">
        <f t="shared" si="21"/>
        <v>11.3125</v>
      </c>
      <c r="CI69" s="50">
        <f t="shared" si="21"/>
        <v>9.75</v>
      </c>
      <c r="CJ69" s="50">
        <f t="shared" si="21"/>
        <v>8.5</v>
      </c>
      <c r="CK69" s="50">
        <f t="shared" si="21"/>
        <v>8.75</v>
      </c>
      <c r="CL69" s="50">
        <f t="shared" si="21"/>
        <v>10.875</v>
      </c>
      <c r="CM69" s="50">
        <f t="shared" si="21"/>
        <v>12.5</v>
      </c>
      <c r="CN69" s="50">
        <f t="shared" si="21"/>
        <v>13.375</v>
      </c>
      <c r="CO69" s="50">
        <f t="shared" si="21"/>
        <v>11.895833333333334</v>
      </c>
      <c r="CP69" s="50">
        <f t="shared" si="21"/>
        <v>10.666666666666666</v>
      </c>
      <c r="CQ69" s="50">
        <f t="shared" si="21"/>
        <v>10.75</v>
      </c>
      <c r="CR69" s="50">
        <f t="shared" si="21"/>
        <v>12.375</v>
      </c>
      <c r="CS69" s="50">
        <f t="shared" si="21"/>
        <v>14.479166666666666</v>
      </c>
      <c r="CT69" s="50">
        <f t="shared" si="21"/>
        <v>13.25</v>
      </c>
      <c r="CU69" s="50">
        <f t="shared" si="21"/>
        <v>17.1875</v>
      </c>
      <c r="CV69" s="50">
        <f t="shared" si="21"/>
        <v>21.270833333333332</v>
      </c>
      <c r="CW69" s="50">
        <f t="shared" si="21"/>
        <v>18.020833333333336</v>
      </c>
      <c r="CX69" s="50">
        <f t="shared" si="21"/>
        <v>15.291666666666666</v>
      </c>
      <c r="CY69" s="50">
        <f t="shared" si="21"/>
        <v>11.75</v>
      </c>
      <c r="CZ69" s="50">
        <f t="shared" si="21"/>
        <v>9.3958333333333321</v>
      </c>
      <c r="DA69" s="50">
        <f t="shared" si="21"/>
        <v>9.3125</v>
      </c>
      <c r="DB69" s="50">
        <f t="shared" si="21"/>
        <v>10.416666666666668</v>
      </c>
      <c r="DC69" s="50">
        <f t="shared" si="21"/>
        <v>13.291666666666666</v>
      </c>
      <c r="DD69" s="50">
        <f t="shared" si="21"/>
        <v>10.6875</v>
      </c>
      <c r="DE69" s="50">
        <f t="shared" si="21"/>
        <v>7.770833333333333</v>
      </c>
      <c r="DF69" s="50">
        <f t="shared" si="21"/>
        <v>8.1566666666666663</v>
      </c>
      <c r="DG69" s="50">
        <f t="shared" si="21"/>
        <v>10.3125</v>
      </c>
      <c r="DH69" s="50">
        <f t="shared" si="21"/>
        <v>10.5</v>
      </c>
      <c r="DI69" s="50">
        <f t="shared" si="21"/>
        <v>8.8333333333333321</v>
      </c>
      <c r="DJ69" s="50">
        <f t="shared" si="21"/>
        <v>8.125</v>
      </c>
      <c r="DK69" s="50">
        <f t="shared" si="21"/>
        <v>8.1666666666666679</v>
      </c>
      <c r="DL69" s="50">
        <f t="shared" si="21"/>
        <v>7.041666666666667</v>
      </c>
      <c r="DM69" s="50">
        <f t="shared" si="21"/>
        <v>7</v>
      </c>
      <c r="DN69" s="50">
        <f t="shared" si="21"/>
        <v>7</v>
      </c>
      <c r="DO69" s="50">
        <f t="shared" si="21"/>
        <v>7</v>
      </c>
      <c r="DP69" s="50">
        <f t="shared" si="21"/>
        <v>7</v>
      </c>
      <c r="DQ69" s="50">
        <f t="shared" si="21"/>
        <v>7.291666666666667</v>
      </c>
      <c r="DR69" s="50">
        <f t="shared" si="21"/>
        <v>7</v>
      </c>
      <c r="DS69" s="50">
        <f t="shared" si="21"/>
        <v>6.2916666666666661</v>
      </c>
      <c r="DT69" s="50">
        <f t="shared" si="21"/>
        <v>6.708333333333333</v>
      </c>
      <c r="DU69" s="50">
        <f t="shared" si="21"/>
        <v>6.2916666666666661</v>
      </c>
      <c r="DV69" s="50">
        <f t="shared" si="21"/>
        <v>5.6666666666666661</v>
      </c>
      <c r="DW69" s="50">
        <f t="shared" si="21"/>
        <v>5.5416666666666661</v>
      </c>
      <c r="DX69" s="50">
        <f t="shared" si="21"/>
        <v>5.6875</v>
      </c>
      <c r="DY69" s="50">
        <f t="shared" ref="DY69:EV69" si="22">IFERROR(DY$66+$N$69,"")</f>
        <v>5.5</v>
      </c>
      <c r="DZ69" s="50">
        <f t="shared" si="22"/>
        <v>5.0833333333333339</v>
      </c>
      <c r="EA69" s="50">
        <f t="shared" si="22"/>
        <v>4.5833333333333339</v>
      </c>
      <c r="EB69" s="50">
        <f t="shared" si="22"/>
        <v>4.5</v>
      </c>
      <c r="EC69" s="50">
        <f t="shared" si="22"/>
        <v>4.354166666666667</v>
      </c>
      <c r="ED69" s="50">
        <f t="shared" si="22"/>
        <v>4.020833333333333</v>
      </c>
      <c r="EE69" s="50">
        <f t="shared" si="22"/>
        <v>4</v>
      </c>
      <c r="EF69" s="50">
        <f t="shared" si="22"/>
        <v>4</v>
      </c>
      <c r="EG69" s="50">
        <f t="shared" si="22"/>
        <v>4</v>
      </c>
      <c r="EH69" s="50">
        <f t="shared" si="22"/>
        <v>4</v>
      </c>
      <c r="EI69" s="50">
        <f t="shared" si="22"/>
        <v>4</v>
      </c>
      <c r="EJ69" s="50">
        <f t="shared" si="22"/>
        <v>4</v>
      </c>
      <c r="EK69" s="50">
        <f t="shared" si="22"/>
        <v>4</v>
      </c>
      <c r="EL69" s="50">
        <f t="shared" si="22"/>
        <v>4</v>
      </c>
      <c r="EM69" s="50">
        <f t="shared" si="22"/>
        <v>4</v>
      </c>
      <c r="EN69" s="50">
        <f t="shared" si="22"/>
        <v>4</v>
      </c>
      <c r="EO69" s="50">
        <f t="shared" si="22"/>
        <v>4</v>
      </c>
      <c r="EP69" s="50">
        <f t="shared" si="22"/>
        <v>4</v>
      </c>
      <c r="EQ69" s="50">
        <f t="shared" si="22"/>
        <v>4</v>
      </c>
      <c r="ER69" s="50">
        <f t="shared" si="22"/>
        <v>5.125</v>
      </c>
      <c r="ES69" s="50">
        <f t="shared" si="22"/>
        <v>6.2916666666666661</v>
      </c>
      <c r="ET69" s="50">
        <f t="shared" si="22"/>
        <v>6.645833333333333</v>
      </c>
      <c r="EU69" s="50">
        <f t="shared" si="22"/>
        <v>6.541666666666667</v>
      </c>
      <c r="EV69" s="50">
        <f t="shared" si="22"/>
        <v>8.0416666666666679</v>
      </c>
    </row>
    <row r="70" spans="14:153" x14ac:dyDescent="0.25">
      <c r="N70" s="3">
        <v>3</v>
      </c>
      <c r="O70" s="50" t="str">
        <f t="shared" ref="O70:BK70" si="23">IFERROR(O$66+$N$70,"")</f>
        <v/>
      </c>
      <c r="P70" s="50" t="str">
        <f t="shared" si="23"/>
        <v/>
      </c>
      <c r="Q70" s="50" t="str">
        <f t="shared" si="23"/>
        <v/>
      </c>
      <c r="R70" s="50" t="str">
        <f t="shared" si="23"/>
        <v/>
      </c>
      <c r="S70" s="50" t="str">
        <f t="shared" si="23"/>
        <v/>
      </c>
      <c r="T70" s="50" t="str">
        <f t="shared" si="23"/>
        <v/>
      </c>
      <c r="U70" s="50" t="str">
        <f t="shared" si="23"/>
        <v/>
      </c>
      <c r="V70" s="50" t="str">
        <f t="shared" si="23"/>
        <v/>
      </c>
      <c r="W70" s="50" t="str">
        <f t="shared" si="23"/>
        <v/>
      </c>
      <c r="X70" s="50" t="str">
        <f t="shared" si="23"/>
        <v/>
      </c>
      <c r="Y70" s="50" t="str">
        <f t="shared" si="23"/>
        <v/>
      </c>
      <c r="Z70" s="50" t="str">
        <f t="shared" si="23"/>
        <v/>
      </c>
      <c r="AA70" s="50" t="str">
        <f t="shared" si="23"/>
        <v/>
      </c>
      <c r="AB70" s="50" t="str">
        <f t="shared" si="23"/>
        <v/>
      </c>
      <c r="AC70" s="50" t="str">
        <f t="shared" si="23"/>
        <v/>
      </c>
      <c r="AD70" s="50" t="str">
        <f t="shared" si="23"/>
        <v/>
      </c>
      <c r="AE70" s="50" t="str">
        <f t="shared" si="23"/>
        <v/>
      </c>
      <c r="AF70" s="50" t="str">
        <f t="shared" si="23"/>
        <v/>
      </c>
      <c r="AG70" s="50" t="str">
        <f t="shared" si="23"/>
        <v/>
      </c>
      <c r="AH70" s="50" t="str">
        <f t="shared" si="23"/>
        <v/>
      </c>
      <c r="AI70" s="50" t="str">
        <f t="shared" si="23"/>
        <v/>
      </c>
      <c r="AJ70" s="50" t="str">
        <f t="shared" si="23"/>
        <v/>
      </c>
      <c r="AK70" s="50" t="str">
        <f t="shared" si="23"/>
        <v/>
      </c>
      <c r="AL70" s="50" t="str">
        <f t="shared" si="23"/>
        <v/>
      </c>
      <c r="AM70" s="50" t="str">
        <f t="shared" si="23"/>
        <v/>
      </c>
      <c r="AN70" s="50" t="str">
        <f t="shared" si="23"/>
        <v/>
      </c>
      <c r="AO70" s="50" t="str">
        <f t="shared" si="23"/>
        <v/>
      </c>
      <c r="AP70" s="50" t="str">
        <f t="shared" si="23"/>
        <v/>
      </c>
      <c r="AQ70" s="50" t="str">
        <f t="shared" si="23"/>
        <v/>
      </c>
      <c r="AR70" s="50" t="str">
        <f t="shared" si="23"/>
        <v/>
      </c>
      <c r="AS70" s="50" t="str">
        <f t="shared" si="23"/>
        <v/>
      </c>
      <c r="AT70" s="50" t="str">
        <f t="shared" si="23"/>
        <v/>
      </c>
      <c r="AU70" s="50" t="str">
        <f t="shared" si="23"/>
        <v/>
      </c>
      <c r="AV70" s="50" t="str">
        <f t="shared" si="23"/>
        <v/>
      </c>
      <c r="AW70" s="50" t="str">
        <f t="shared" si="23"/>
        <v/>
      </c>
      <c r="AX70" s="50" t="str">
        <f t="shared" si="23"/>
        <v/>
      </c>
      <c r="AY70" s="50" t="str">
        <f t="shared" si="23"/>
        <v/>
      </c>
      <c r="AZ70" s="50" t="str">
        <f t="shared" si="23"/>
        <v/>
      </c>
      <c r="BA70" s="50" t="str">
        <f t="shared" si="23"/>
        <v/>
      </c>
      <c r="BB70" s="50" t="str">
        <f t="shared" si="23"/>
        <v/>
      </c>
      <c r="BC70" s="50" t="str">
        <f t="shared" si="23"/>
        <v/>
      </c>
      <c r="BD70" s="50" t="str">
        <f t="shared" si="23"/>
        <v/>
      </c>
      <c r="BE70" s="50" t="str">
        <f t="shared" si="23"/>
        <v/>
      </c>
      <c r="BF70" s="50" t="str">
        <f t="shared" si="23"/>
        <v/>
      </c>
      <c r="BG70" s="50" t="str">
        <f t="shared" si="23"/>
        <v/>
      </c>
      <c r="BH70" s="50">
        <f t="shared" si="23"/>
        <v>6.25</v>
      </c>
      <c r="BI70" s="50">
        <f t="shared" si="23"/>
        <v>6.625</v>
      </c>
      <c r="BJ70" s="50">
        <f t="shared" si="23"/>
        <v>8.25</v>
      </c>
      <c r="BK70" s="50">
        <f t="shared" si="23"/>
        <v>7.875</v>
      </c>
      <c r="BL70" s="50">
        <f>IFERROR(BL$66+$N$70,"")</f>
        <v>7.0625</v>
      </c>
      <c r="BM70" s="50">
        <f t="shared" ref="BM70:DX70" si="24">IFERROR(BM$66+$N$70,"")</f>
        <v>6.5</v>
      </c>
      <c r="BN70" s="50">
        <f t="shared" si="24"/>
        <v>6.25</v>
      </c>
      <c r="BO70" s="50">
        <f t="shared" si="24"/>
        <v>6.25</v>
      </c>
      <c r="BP70" s="50">
        <f t="shared" si="24"/>
        <v>6.25</v>
      </c>
      <c r="BQ70" s="50">
        <f t="shared" si="24"/>
        <v>6.25</v>
      </c>
      <c r="BR70" s="50">
        <f t="shared" si="24"/>
        <v>6.25</v>
      </c>
      <c r="BS70" s="50">
        <f t="shared" si="24"/>
        <v>6.25</v>
      </c>
      <c r="BT70" s="50">
        <f t="shared" si="24"/>
        <v>6.25</v>
      </c>
      <c r="BU70" s="50">
        <f t="shared" si="24"/>
        <v>8.2083333333333321</v>
      </c>
      <c r="BV70" s="50">
        <f t="shared" si="24"/>
        <v>11.083333333333334</v>
      </c>
      <c r="BW70" s="50">
        <f t="shared" si="24"/>
        <v>10.9375</v>
      </c>
      <c r="BX70" s="50">
        <f t="shared" si="24"/>
        <v>9.1041666666666679</v>
      </c>
      <c r="BY70" s="50">
        <f t="shared" si="24"/>
        <v>7.291666666666667</v>
      </c>
      <c r="BZ70" s="50">
        <f t="shared" si="24"/>
        <v>7.125</v>
      </c>
      <c r="CA70" s="50">
        <f t="shared" si="24"/>
        <v>7.708333333333333</v>
      </c>
      <c r="CB70" s="50">
        <f t="shared" si="24"/>
        <v>10.125</v>
      </c>
      <c r="CC70" s="50">
        <f t="shared" si="24"/>
        <v>12.1875</v>
      </c>
      <c r="CD70" s="50">
        <f t="shared" si="24"/>
        <v>10.979166666666668</v>
      </c>
      <c r="CE70" s="50">
        <f t="shared" si="24"/>
        <v>11.375</v>
      </c>
      <c r="CF70" s="50">
        <f t="shared" si="24"/>
        <v>11.4375</v>
      </c>
      <c r="CG70" s="50">
        <f t="shared" si="24"/>
        <v>11.458333333333334</v>
      </c>
      <c r="CH70" s="50">
        <f t="shared" si="24"/>
        <v>11.8125</v>
      </c>
      <c r="CI70" s="50">
        <f t="shared" si="24"/>
        <v>10.25</v>
      </c>
      <c r="CJ70" s="50">
        <f t="shared" si="24"/>
        <v>9</v>
      </c>
      <c r="CK70" s="50">
        <f t="shared" si="24"/>
        <v>9.25</v>
      </c>
      <c r="CL70" s="50">
        <f t="shared" si="24"/>
        <v>11.375</v>
      </c>
      <c r="CM70" s="50">
        <f t="shared" si="24"/>
        <v>13</v>
      </c>
      <c r="CN70" s="50">
        <f t="shared" si="24"/>
        <v>13.875</v>
      </c>
      <c r="CO70" s="50">
        <f t="shared" si="24"/>
        <v>12.395833333333334</v>
      </c>
      <c r="CP70" s="50">
        <f t="shared" si="24"/>
        <v>11.166666666666666</v>
      </c>
      <c r="CQ70" s="50">
        <f t="shared" si="24"/>
        <v>11.25</v>
      </c>
      <c r="CR70" s="50">
        <f t="shared" si="24"/>
        <v>12.875</v>
      </c>
      <c r="CS70" s="50">
        <f t="shared" si="24"/>
        <v>14.979166666666666</v>
      </c>
      <c r="CT70" s="50">
        <f t="shared" si="24"/>
        <v>13.75</v>
      </c>
      <c r="CU70" s="50">
        <f t="shared" si="24"/>
        <v>17.6875</v>
      </c>
      <c r="CV70" s="50">
        <f t="shared" si="24"/>
        <v>21.770833333333332</v>
      </c>
      <c r="CW70" s="50">
        <f t="shared" si="24"/>
        <v>18.520833333333336</v>
      </c>
      <c r="CX70" s="50">
        <f t="shared" si="24"/>
        <v>15.791666666666666</v>
      </c>
      <c r="CY70" s="50">
        <f t="shared" si="24"/>
        <v>12.25</v>
      </c>
      <c r="CZ70" s="50">
        <f t="shared" si="24"/>
        <v>9.8958333333333321</v>
      </c>
      <c r="DA70" s="50">
        <f t="shared" si="24"/>
        <v>9.8125</v>
      </c>
      <c r="DB70" s="50">
        <f t="shared" si="24"/>
        <v>10.916666666666668</v>
      </c>
      <c r="DC70" s="50">
        <f t="shared" si="24"/>
        <v>13.791666666666666</v>
      </c>
      <c r="DD70" s="50">
        <f t="shared" si="24"/>
        <v>11.1875</v>
      </c>
      <c r="DE70" s="50">
        <f t="shared" si="24"/>
        <v>8.2708333333333321</v>
      </c>
      <c r="DF70" s="50">
        <f t="shared" si="24"/>
        <v>8.6566666666666663</v>
      </c>
      <c r="DG70" s="50">
        <f t="shared" si="24"/>
        <v>10.8125</v>
      </c>
      <c r="DH70" s="50">
        <f t="shared" si="24"/>
        <v>11</v>
      </c>
      <c r="DI70" s="50">
        <f t="shared" si="24"/>
        <v>9.3333333333333321</v>
      </c>
      <c r="DJ70" s="50">
        <f t="shared" si="24"/>
        <v>8.625</v>
      </c>
      <c r="DK70" s="50">
        <f t="shared" si="24"/>
        <v>8.6666666666666679</v>
      </c>
      <c r="DL70" s="50">
        <f t="shared" si="24"/>
        <v>7.541666666666667</v>
      </c>
      <c r="DM70" s="50">
        <f t="shared" si="24"/>
        <v>7.5</v>
      </c>
      <c r="DN70" s="50">
        <f t="shared" si="24"/>
        <v>7.5</v>
      </c>
      <c r="DO70" s="50">
        <f t="shared" si="24"/>
        <v>7.5</v>
      </c>
      <c r="DP70" s="50">
        <f t="shared" si="24"/>
        <v>7.5</v>
      </c>
      <c r="DQ70" s="50">
        <f t="shared" si="24"/>
        <v>7.791666666666667</v>
      </c>
      <c r="DR70" s="50">
        <f t="shared" si="24"/>
        <v>7.5</v>
      </c>
      <c r="DS70" s="50">
        <f t="shared" si="24"/>
        <v>6.7916666666666661</v>
      </c>
      <c r="DT70" s="50">
        <f t="shared" si="24"/>
        <v>7.208333333333333</v>
      </c>
      <c r="DU70" s="50">
        <f t="shared" si="24"/>
        <v>6.7916666666666661</v>
      </c>
      <c r="DV70" s="50">
        <f t="shared" si="24"/>
        <v>6.1666666666666661</v>
      </c>
      <c r="DW70" s="50">
        <f t="shared" si="24"/>
        <v>6.0416666666666661</v>
      </c>
      <c r="DX70" s="50">
        <f t="shared" si="24"/>
        <v>6.1875</v>
      </c>
      <c r="DY70" s="50">
        <f t="shared" ref="DY70:EV70" si="25">IFERROR(DY$66+$N$70,"")</f>
        <v>6</v>
      </c>
      <c r="DZ70" s="50">
        <f t="shared" si="25"/>
        <v>5.5833333333333339</v>
      </c>
      <c r="EA70" s="50">
        <f t="shared" si="25"/>
        <v>5.0833333333333339</v>
      </c>
      <c r="EB70" s="50">
        <f t="shared" si="25"/>
        <v>5</v>
      </c>
      <c r="EC70" s="50">
        <f t="shared" si="25"/>
        <v>4.854166666666667</v>
      </c>
      <c r="ED70" s="50">
        <f t="shared" si="25"/>
        <v>4.520833333333333</v>
      </c>
      <c r="EE70" s="50">
        <f t="shared" si="25"/>
        <v>4.5</v>
      </c>
      <c r="EF70" s="50">
        <f t="shared" si="25"/>
        <v>4.5</v>
      </c>
      <c r="EG70" s="50">
        <f t="shared" si="25"/>
        <v>4.5</v>
      </c>
      <c r="EH70" s="50">
        <f t="shared" si="25"/>
        <v>4.5</v>
      </c>
      <c r="EI70" s="50">
        <f t="shared" si="25"/>
        <v>4.5</v>
      </c>
      <c r="EJ70" s="50">
        <f t="shared" si="25"/>
        <v>4.5</v>
      </c>
      <c r="EK70" s="50">
        <f t="shared" si="25"/>
        <v>4.5</v>
      </c>
      <c r="EL70" s="50">
        <f t="shared" si="25"/>
        <v>4.5</v>
      </c>
      <c r="EM70" s="50">
        <f t="shared" si="25"/>
        <v>4.5</v>
      </c>
      <c r="EN70" s="50">
        <f t="shared" si="25"/>
        <v>4.5</v>
      </c>
      <c r="EO70" s="50">
        <f t="shared" si="25"/>
        <v>4.5</v>
      </c>
      <c r="EP70" s="50">
        <f t="shared" si="25"/>
        <v>4.5</v>
      </c>
      <c r="EQ70" s="50">
        <f t="shared" si="25"/>
        <v>4.5</v>
      </c>
      <c r="ER70" s="50">
        <f t="shared" si="25"/>
        <v>5.625</v>
      </c>
      <c r="ES70" s="50">
        <f t="shared" si="25"/>
        <v>6.7916666666666661</v>
      </c>
      <c r="ET70" s="50">
        <f t="shared" si="25"/>
        <v>7.145833333333333</v>
      </c>
      <c r="EU70" s="50">
        <f t="shared" si="25"/>
        <v>7.041666666666667</v>
      </c>
      <c r="EV70" s="50">
        <f t="shared" si="25"/>
        <v>8.5416666666666679</v>
      </c>
    </row>
    <row r="71" spans="14:153" x14ac:dyDescent="0.25">
      <c r="N71" s="3" t="s">
        <v>235</v>
      </c>
    </row>
    <row r="72" spans="14:153" x14ac:dyDescent="0.25">
      <c r="N72" s="3" t="s">
        <v>234</v>
      </c>
    </row>
  </sheetData>
  <protectedRanges>
    <protectedRange password="C6D0" sqref="B10:I30 D34:F40" name="Capital Structure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11">
    <mergeCell ref="B10:E12"/>
    <mergeCell ref="L7:L8"/>
    <mergeCell ref="I7:I8"/>
    <mergeCell ref="A7:A8"/>
    <mergeCell ref="B7:B8"/>
    <mergeCell ref="C7:C8"/>
    <mergeCell ref="D7:D8"/>
    <mergeCell ref="E7:E8"/>
    <mergeCell ref="F7:F8"/>
    <mergeCell ref="G7:G8"/>
    <mergeCell ref="H7:H8"/>
  </mergeCells>
  <phoneticPr fontId="0" type="noConversion"/>
  <pageMargins left="0.25" right="0.25" top="0.25" bottom="0.25" header="0.25" footer="0.25"/>
  <pageSetup scale="90" orientation="landscape" r:id="rId1"/>
  <headerFooter alignWithMargins="0"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B0F0"/>
    <pageSetUpPr fitToPage="1"/>
  </sheetPr>
  <dimension ref="B1:S120"/>
  <sheetViews>
    <sheetView showGridLines="0" zoomScale="70" zoomScaleNormal="70" zoomScaleSheetLayoutView="90" workbookViewId="0">
      <selection activeCell="G54" sqref="G54"/>
    </sheetView>
  </sheetViews>
  <sheetFormatPr defaultColWidth="3.44140625" defaultRowHeight="15.75" x14ac:dyDescent="0.25"/>
  <cols>
    <col min="1" max="1" width="3.6640625" style="3" customWidth="1"/>
    <col min="2" max="2" width="3.33203125" style="3" bestFit="1" customWidth="1"/>
    <col min="3" max="3" width="38" style="3" bestFit="1" customWidth="1"/>
    <col min="4" max="5" width="13.88671875" style="3" customWidth="1"/>
    <col min="6" max="6" width="2.21875" style="3" customWidth="1"/>
    <col min="7" max="7" width="22.21875" style="17" customWidth="1"/>
    <col min="8" max="8" width="2.21875" style="3" customWidth="1"/>
    <col min="9" max="9" width="26.77734375" style="4" bestFit="1" customWidth="1"/>
    <col min="10" max="10" width="2.21875" style="3" customWidth="1"/>
    <col min="11" max="11" width="22.33203125" style="142" bestFit="1" customWidth="1"/>
    <col min="12" max="12" width="26.44140625" style="142" bestFit="1" customWidth="1"/>
    <col min="13" max="13" width="2.21875" style="142" customWidth="1"/>
    <col min="14" max="15" width="10.21875" style="3" bestFit="1" customWidth="1"/>
    <col min="16" max="16" width="9.33203125" style="3" bestFit="1" customWidth="1"/>
    <col min="17" max="17" width="1.77734375" style="3" bestFit="1" customWidth="1"/>
    <col min="18" max="18" width="4" style="3" bestFit="1" customWidth="1"/>
    <col min="19" max="19" width="15.44140625" style="3" bestFit="1" customWidth="1"/>
    <col min="20" max="16384" width="3.44140625" style="3"/>
  </cols>
  <sheetData>
    <row r="1" spans="2:13" x14ac:dyDescent="0.25">
      <c r="K1" s="177"/>
    </row>
    <row r="2" spans="2:13" x14ac:dyDescent="0.25">
      <c r="B2" s="4"/>
      <c r="C2" s="3" t="str">
        <f>+Inputs!B6</f>
        <v>Washington Water Service Company - East Pierce System</v>
      </c>
      <c r="D2" s="4"/>
    </row>
    <row r="3" spans="2:13" x14ac:dyDescent="0.25">
      <c r="B3" s="4"/>
      <c r="C3" s="153" t="str">
        <f>"UW-"&amp;+Inputs!B7</f>
        <v>UW-</v>
      </c>
      <c r="D3" s="4"/>
      <c r="E3" s="52"/>
      <c r="F3" s="52"/>
    </row>
    <row r="4" spans="2:13" x14ac:dyDescent="0.25">
      <c r="B4" s="35"/>
      <c r="C4" s="154" t="str">
        <f>PFIS!B3</f>
        <v>For Test Year Ended December 31, 2022</v>
      </c>
      <c r="D4" s="4"/>
    </row>
    <row r="5" spans="2:13" s="4" customFormat="1" x14ac:dyDescent="0.25">
      <c r="K5" s="142"/>
      <c r="L5" s="142"/>
      <c r="M5" s="142"/>
    </row>
    <row r="6" spans="2:13" s="4" customFormat="1" x14ac:dyDescent="0.25">
      <c r="B6" s="31"/>
      <c r="C6" s="168" t="s">
        <v>374</v>
      </c>
      <c r="D6" s="41"/>
      <c r="E6" s="41"/>
      <c r="F6" s="41"/>
      <c r="G6" s="42"/>
      <c r="H6" s="3"/>
      <c r="K6" s="142"/>
      <c r="L6" s="142"/>
      <c r="M6" s="142"/>
    </row>
    <row r="7" spans="2:13" s="4" customFormat="1" ht="32.25" thickBot="1" x14ac:dyDescent="0.3">
      <c r="B7" s="169" t="s">
        <v>9</v>
      </c>
      <c r="C7" s="170" t="s">
        <v>372</v>
      </c>
      <c r="D7" s="170" t="s">
        <v>383</v>
      </c>
      <c r="F7" s="3"/>
      <c r="G7" s="17"/>
      <c r="H7" s="173"/>
      <c r="I7" s="170" t="s">
        <v>376</v>
      </c>
      <c r="J7" s="174"/>
      <c r="K7" s="178" t="s">
        <v>373</v>
      </c>
      <c r="L7" s="178" t="s">
        <v>377</v>
      </c>
      <c r="M7" s="185"/>
    </row>
    <row r="8" spans="2:13" s="4" customFormat="1" ht="16.5" thickBot="1" x14ac:dyDescent="0.3">
      <c r="B8" s="57">
        <v>1</v>
      </c>
      <c r="C8" s="458" t="s">
        <v>374</v>
      </c>
      <c r="D8" s="459"/>
      <c r="E8" s="3"/>
      <c r="F8" s="3"/>
      <c r="G8" s="17"/>
      <c r="H8" s="3"/>
      <c r="J8" s="174"/>
      <c r="K8" s="182"/>
      <c r="L8" s="142"/>
      <c r="M8" s="186"/>
    </row>
    <row r="9" spans="2:13" s="4" customFormat="1" x14ac:dyDescent="0.25">
      <c r="B9" s="57">
        <f t="shared" ref="B9:B23" si="0">1+B8</f>
        <v>2</v>
      </c>
      <c r="C9" s="12" t="s">
        <v>384</v>
      </c>
      <c r="D9" s="512">
        <f ca="1">IFERROR(+PFIS!I60,1)</f>
        <v>12209636.946200028</v>
      </c>
      <c r="E9" s="3" t="s">
        <v>369</v>
      </c>
      <c r="F9" s="3"/>
      <c r="G9" s="3"/>
      <c r="H9" s="3"/>
      <c r="J9" s="174"/>
      <c r="K9" s="142" t="s">
        <v>368</v>
      </c>
      <c r="L9" s="142"/>
      <c r="M9" s="186"/>
    </row>
    <row r="10" spans="2:13" s="4" customFormat="1" ht="16.5" thickBot="1" x14ac:dyDescent="0.3">
      <c r="B10" s="57">
        <f t="shared" si="0"/>
        <v>3</v>
      </c>
      <c r="C10" s="12" t="s">
        <v>48</v>
      </c>
      <c r="D10" s="513">
        <f>'Capital Structure'!I54</f>
        <v>1.8910792409729538E-2</v>
      </c>
      <c r="E10" s="3"/>
      <c r="F10" s="3"/>
      <c r="G10" s="3"/>
      <c r="H10" s="3"/>
      <c r="J10" s="174"/>
      <c r="K10" s="142" t="s">
        <v>433</v>
      </c>
      <c r="M10" s="186"/>
    </row>
    <row r="11" spans="2:13" s="4" customFormat="1" x14ac:dyDescent="0.25">
      <c r="B11" s="57">
        <f t="shared" si="0"/>
        <v>4</v>
      </c>
      <c r="C11" s="12" t="s">
        <v>442</v>
      </c>
      <c r="D11" s="514">
        <f ca="1">+D10*D9</f>
        <v>230893.90968775284</v>
      </c>
      <c r="E11" s="3"/>
      <c r="F11" s="3"/>
      <c r="G11" s="3"/>
      <c r="H11" s="3"/>
      <c r="J11" s="174"/>
      <c r="K11" s="142" t="s">
        <v>406</v>
      </c>
      <c r="L11" s="142" t="s">
        <v>439</v>
      </c>
      <c r="M11" s="186"/>
    </row>
    <row r="12" spans="2:13" s="4" customFormat="1" ht="16.5" thickBot="1" x14ac:dyDescent="0.3">
      <c r="B12" s="57">
        <f t="shared" si="0"/>
        <v>5</v>
      </c>
      <c r="C12" s="12" t="s">
        <v>378</v>
      </c>
      <c r="D12" s="515">
        <f>+PFIS!F47</f>
        <v>187619.55</v>
      </c>
      <c r="E12" s="3" t="s">
        <v>367</v>
      </c>
      <c r="F12" s="3"/>
      <c r="G12" s="3"/>
      <c r="H12" s="3"/>
      <c r="J12" s="174"/>
      <c r="K12" s="142" t="s">
        <v>412</v>
      </c>
      <c r="L12" s="142"/>
      <c r="M12" s="186"/>
    </row>
    <row r="13" spans="2:13" s="4" customFormat="1" ht="16.5" thickBot="1" x14ac:dyDescent="0.3">
      <c r="B13" s="57">
        <f t="shared" si="0"/>
        <v>6</v>
      </c>
      <c r="C13" s="12" t="s">
        <v>441</v>
      </c>
      <c r="D13" s="516">
        <f ca="1">D11-D12</f>
        <v>43274.359687752847</v>
      </c>
      <c r="E13" s="3" t="s">
        <v>440</v>
      </c>
      <c r="F13" s="3"/>
      <c r="G13" s="3"/>
      <c r="H13" s="3"/>
      <c r="J13" s="174"/>
      <c r="K13" s="142" t="s">
        <v>407</v>
      </c>
      <c r="L13" s="142" t="s">
        <v>392</v>
      </c>
      <c r="M13" s="186"/>
    </row>
    <row r="14" spans="2:13" s="4" customFormat="1" ht="17.25" thickTop="1" thickBot="1" x14ac:dyDescent="0.3">
      <c r="B14" s="57">
        <f t="shared" si="0"/>
        <v>7</v>
      </c>
      <c r="C14" s="171" t="s">
        <v>375</v>
      </c>
      <c r="D14" s="172"/>
      <c r="E14" s="3"/>
      <c r="F14" s="3"/>
      <c r="G14" s="48"/>
      <c r="H14" s="3"/>
      <c r="J14" s="174"/>
      <c r="K14" s="179"/>
      <c r="L14" s="142"/>
      <c r="M14" s="186"/>
    </row>
    <row r="15" spans="2:13" s="4" customFormat="1" x14ac:dyDescent="0.25">
      <c r="B15" s="57">
        <f t="shared" si="0"/>
        <v>8</v>
      </c>
      <c r="C15" s="12" t="s">
        <v>401</v>
      </c>
      <c r="D15" s="512">
        <f>+PFIS!I46</f>
        <v>-1582088.4651714265</v>
      </c>
      <c r="E15" s="3"/>
      <c r="F15" s="3"/>
      <c r="G15" s="3"/>
      <c r="J15" s="174"/>
      <c r="K15" s="142" t="s">
        <v>184</v>
      </c>
      <c r="L15" s="142"/>
      <c r="M15" s="186"/>
    </row>
    <row r="16" spans="2:13" s="4" customFormat="1" ht="16.5" thickBot="1" x14ac:dyDescent="0.3">
      <c r="B16" s="57">
        <f t="shared" si="0"/>
        <v>9</v>
      </c>
      <c r="C16" s="12" t="s">
        <v>65</v>
      </c>
      <c r="D16" s="517">
        <f ca="1">D11</f>
        <v>230893.90968775284</v>
      </c>
      <c r="E16" s="3"/>
      <c r="F16" s="3"/>
      <c r="G16" s="3"/>
      <c r="J16" s="174"/>
      <c r="K16" s="142" t="s">
        <v>385</v>
      </c>
      <c r="L16" s="142"/>
      <c r="M16" s="186"/>
    </row>
    <row r="17" spans="2:13" s="4" customFormat="1" x14ac:dyDescent="0.25">
      <c r="B17" s="57">
        <f t="shared" si="0"/>
        <v>10</v>
      </c>
      <c r="C17" s="12" t="s">
        <v>425</v>
      </c>
      <c r="D17" s="518">
        <f ca="1">D15-D16</f>
        <v>-1812982.3748591794</v>
      </c>
      <c r="E17" s="3"/>
      <c r="G17" s="3"/>
      <c r="J17" s="174"/>
      <c r="K17" s="142" t="s">
        <v>239</v>
      </c>
      <c r="L17" s="142" t="s">
        <v>424</v>
      </c>
      <c r="M17" s="186"/>
    </row>
    <row r="18" spans="2:13" s="4" customFormat="1" x14ac:dyDescent="0.25">
      <c r="B18" s="57">
        <f t="shared" si="0"/>
        <v>11</v>
      </c>
      <c r="C18" s="12" t="s">
        <v>395</v>
      </c>
      <c r="D18" s="519">
        <f>D50</f>
        <v>0.21</v>
      </c>
      <c r="E18" s="3"/>
      <c r="F18" s="3"/>
      <c r="G18" s="3"/>
      <c r="I18" s="4" t="s">
        <v>414</v>
      </c>
      <c r="J18" s="174"/>
      <c r="K18" s="142" t="s">
        <v>405</v>
      </c>
      <c r="L18" s="142"/>
      <c r="M18" s="186"/>
    </row>
    <row r="19" spans="2:13" s="4" customFormat="1" x14ac:dyDescent="0.25">
      <c r="B19" s="57">
        <f>1+B18</f>
        <v>12</v>
      </c>
      <c r="C19" s="12" t="s">
        <v>402</v>
      </c>
      <c r="D19" s="520">
        <f ca="1">IF(D17&gt;0,+D17*D18,0)</f>
        <v>0</v>
      </c>
      <c r="E19" s="3" t="s">
        <v>422</v>
      </c>
      <c r="I19" s="522">
        <f ca="1">IF(PFIS!I46-PFIS!I47&gt;0,Inputs!BQ6,0)*(PFIS!I46+(PFIS!I60*-D10))-PFIS!F48</f>
        <v>407505</v>
      </c>
      <c r="J19" s="174"/>
      <c r="K19" s="142" t="s">
        <v>400</v>
      </c>
      <c r="L19" s="142"/>
      <c r="M19" s="186"/>
    </row>
    <row r="20" spans="2:13" s="4" customFormat="1" ht="16.5" thickBot="1" x14ac:dyDescent="0.3">
      <c r="B20" s="57">
        <f t="shared" si="0"/>
        <v>13</v>
      </c>
      <c r="C20" s="12" t="s">
        <v>398</v>
      </c>
      <c r="D20" s="515">
        <f>PFIS!F48</f>
        <v>-407505</v>
      </c>
      <c r="E20" s="3"/>
      <c r="I20" s="176"/>
      <c r="J20" s="174"/>
      <c r="K20" s="179" t="s">
        <v>396</v>
      </c>
      <c r="L20" s="142"/>
      <c r="M20" s="186"/>
    </row>
    <row r="21" spans="2:13" s="4" customFormat="1" x14ac:dyDescent="0.25">
      <c r="B21" s="57">
        <f t="shared" si="0"/>
        <v>14</v>
      </c>
      <c r="C21" s="12" t="s">
        <v>403</v>
      </c>
      <c r="D21" s="520">
        <f ca="1">D19-D20</f>
        <v>407505</v>
      </c>
      <c r="E21" s="3"/>
      <c r="I21" s="176"/>
      <c r="J21" s="174"/>
      <c r="K21" s="142" t="s">
        <v>404</v>
      </c>
      <c r="L21" s="142"/>
      <c r="M21" s="186"/>
    </row>
    <row r="22" spans="2:13" s="4" customFormat="1" ht="16.5" thickBot="1" x14ac:dyDescent="0.3">
      <c r="B22" s="57">
        <f t="shared" si="0"/>
        <v>15</v>
      </c>
      <c r="C22" s="12" t="s">
        <v>398</v>
      </c>
      <c r="D22" s="521">
        <f>PFIS!F48</f>
        <v>-407505</v>
      </c>
      <c r="E22" s="3"/>
      <c r="I22" s="4" t="s">
        <v>427</v>
      </c>
      <c r="J22" s="174"/>
      <c r="K22" s="179" t="s">
        <v>396</v>
      </c>
      <c r="L22" s="142"/>
      <c r="M22" s="186"/>
    </row>
    <row r="23" spans="2:13" s="4" customFormat="1" ht="16.5" thickBot="1" x14ac:dyDescent="0.3">
      <c r="B23" s="57">
        <f t="shared" si="0"/>
        <v>16</v>
      </c>
      <c r="C23" s="12" t="s">
        <v>204</v>
      </c>
      <c r="D23" s="516">
        <f ca="1">D17-D21-D22</f>
        <v>-1812982.3748591794</v>
      </c>
      <c r="E23" s="3"/>
      <c r="I23" s="176">
        <f ca="1">PFIS!I50</f>
        <v>-1812982.3748591784</v>
      </c>
      <c r="J23" s="174"/>
      <c r="K23" s="197" t="s">
        <v>399</v>
      </c>
      <c r="L23" s="142"/>
      <c r="M23" s="186"/>
    </row>
    <row r="24" spans="2:13" ht="16.5" thickTop="1" x14ac:dyDescent="0.25">
      <c r="B24" s="31"/>
      <c r="I24" s="460" t="s">
        <v>397</v>
      </c>
      <c r="J24" s="173"/>
      <c r="M24" s="186"/>
    </row>
    <row r="25" spans="2:13" x14ac:dyDescent="0.25">
      <c r="B25" s="31"/>
      <c r="C25" s="168" t="s">
        <v>202</v>
      </c>
      <c r="D25" s="41"/>
      <c r="E25" s="41"/>
      <c r="F25" s="41"/>
      <c r="G25" s="42"/>
      <c r="I25" s="461">
        <f ca="1">D23-I23</f>
        <v>0</v>
      </c>
      <c r="J25" s="173"/>
      <c r="K25" s="180"/>
      <c r="M25" s="186"/>
    </row>
    <row r="26" spans="2:13" s="4" customFormat="1" ht="32.25" thickBot="1" x14ac:dyDescent="0.3">
      <c r="B26" s="169" t="s">
        <v>9</v>
      </c>
      <c r="C26" s="170" t="s">
        <v>372</v>
      </c>
      <c r="D26" s="170" t="s">
        <v>379</v>
      </c>
      <c r="G26" s="462"/>
      <c r="J26" s="174"/>
      <c r="K26" s="178" t="s">
        <v>373</v>
      </c>
      <c r="L26" s="142"/>
      <c r="M26" s="186"/>
    </row>
    <row r="27" spans="2:13" x14ac:dyDescent="0.25">
      <c r="B27" s="370">
        <v>1</v>
      </c>
      <c r="C27" s="463" t="s">
        <v>60</v>
      </c>
      <c r="D27" s="523">
        <f ca="1">IF(+PFIS!I60&lt;=0, 0, +PFIS!I60)</f>
        <v>12209636.946200028</v>
      </c>
      <c r="E27" s="464"/>
      <c r="F27" s="464"/>
      <c r="G27" s="3"/>
      <c r="H27" s="464"/>
      <c r="I27" s="155"/>
      <c r="J27" s="175"/>
      <c r="K27" s="142" t="s">
        <v>358</v>
      </c>
      <c r="M27" s="186"/>
    </row>
    <row r="28" spans="2:13" x14ac:dyDescent="0.25">
      <c r="B28" s="370">
        <f t="shared" ref="B28:B36" si="1">1+B27</f>
        <v>2</v>
      </c>
      <c r="C28" s="463" t="s">
        <v>61</v>
      </c>
      <c r="D28" s="524">
        <f>+'Capital Structure'!I53</f>
        <v>9.0899999999999995E-2</v>
      </c>
      <c r="E28" s="464"/>
      <c r="F28" s="464"/>
      <c r="G28" s="3"/>
      <c r="H28" s="464"/>
      <c r="I28" s="155"/>
      <c r="J28" s="175"/>
      <c r="K28" s="198" t="s">
        <v>359</v>
      </c>
      <c r="M28" s="186"/>
    </row>
    <row r="29" spans="2:13" x14ac:dyDescent="0.25">
      <c r="B29" s="370">
        <f t="shared" si="1"/>
        <v>3</v>
      </c>
      <c r="C29" s="463" t="s">
        <v>393</v>
      </c>
      <c r="D29" s="525">
        <f ca="1">+D27*D28</f>
        <v>1109855.9984095825</v>
      </c>
      <c r="E29" s="464"/>
      <c r="G29" s="464"/>
      <c r="H29" s="464"/>
      <c r="I29" s="155"/>
      <c r="J29" s="175"/>
      <c r="K29" s="142" t="s">
        <v>236</v>
      </c>
      <c r="L29" s="142" t="s">
        <v>391</v>
      </c>
      <c r="M29" s="186"/>
    </row>
    <row r="30" spans="2:13" x14ac:dyDescent="0.25">
      <c r="B30" s="370">
        <f t="shared" si="1"/>
        <v>4</v>
      </c>
      <c r="C30" s="463"/>
      <c r="D30" s="183"/>
      <c r="E30" s="464"/>
      <c r="G30" s="464"/>
      <c r="H30" s="464"/>
      <c r="I30" s="155"/>
      <c r="J30" s="175"/>
      <c r="K30" s="181"/>
      <c r="L30" s="181"/>
      <c r="M30" s="187"/>
    </row>
    <row r="31" spans="2:13" x14ac:dyDescent="0.25">
      <c r="B31" s="370">
        <f t="shared" si="1"/>
        <v>5</v>
      </c>
      <c r="C31" s="463" t="s">
        <v>62</v>
      </c>
      <c r="D31" s="521">
        <f ca="1">+PFIS!I51</f>
        <v>-1582088.4651714265</v>
      </c>
      <c r="E31" s="465"/>
      <c r="G31" s="464"/>
      <c r="H31" s="464"/>
      <c r="I31" s="155"/>
      <c r="J31" s="175"/>
      <c r="K31" s="142" t="s">
        <v>357</v>
      </c>
      <c r="L31" s="181"/>
      <c r="M31" s="187"/>
    </row>
    <row r="32" spans="2:13" x14ac:dyDescent="0.25">
      <c r="B32" s="370">
        <f t="shared" si="1"/>
        <v>6</v>
      </c>
      <c r="C32" s="464"/>
      <c r="D32" s="184"/>
      <c r="E32" s="464"/>
      <c r="G32" s="464"/>
      <c r="H32" s="464"/>
      <c r="I32" s="4" t="s">
        <v>426</v>
      </c>
      <c r="J32" s="175"/>
      <c r="K32" s="181"/>
      <c r="L32" s="181"/>
      <c r="M32" s="187"/>
    </row>
    <row r="33" spans="2:19" x14ac:dyDescent="0.25">
      <c r="B33" s="370">
        <f t="shared" si="1"/>
        <v>7</v>
      </c>
      <c r="C33" s="463" t="s">
        <v>63</v>
      </c>
      <c r="D33" s="526">
        <f ca="1">+D29-D31</f>
        <v>2691944.4635810088</v>
      </c>
      <c r="E33" s="465"/>
      <c r="G33" s="464"/>
      <c r="I33" s="466">
        <f ca="1">G57</f>
        <v>2691944.4635810088</v>
      </c>
      <c r="J33" s="175"/>
      <c r="K33" s="142" t="s">
        <v>237</v>
      </c>
      <c r="L33" s="181"/>
      <c r="M33" s="187"/>
    </row>
    <row r="34" spans="2:19" x14ac:dyDescent="0.25">
      <c r="B34" s="370">
        <f t="shared" si="1"/>
        <v>8</v>
      </c>
      <c r="C34" s="463"/>
      <c r="D34" s="91"/>
      <c r="E34" s="464"/>
      <c r="G34" s="464"/>
      <c r="J34" s="175"/>
      <c r="K34" s="181"/>
      <c r="L34" s="181"/>
      <c r="M34" s="187"/>
    </row>
    <row r="35" spans="2:19" x14ac:dyDescent="0.25">
      <c r="B35" s="370">
        <f t="shared" si="1"/>
        <v>9</v>
      </c>
      <c r="C35" s="463" t="s">
        <v>59</v>
      </c>
      <c r="D35" s="524">
        <f ca="1">IFERROR(+'Int Sync, NTG, Rev Req'!E57,1)</f>
        <v>0.88440840192288328</v>
      </c>
      <c r="E35" s="464"/>
      <c r="G35" s="464"/>
      <c r="I35" s="24"/>
      <c r="J35" s="175"/>
      <c r="K35" s="142" t="s">
        <v>423</v>
      </c>
      <c r="M35" s="186"/>
    </row>
    <row r="36" spans="2:19" ht="16.5" thickBot="1" x14ac:dyDescent="0.3">
      <c r="B36" s="370">
        <f t="shared" si="1"/>
        <v>10</v>
      </c>
      <c r="C36" s="463" t="s">
        <v>64</v>
      </c>
      <c r="D36" s="527">
        <f ca="1">+D33/D35</f>
        <v>3043779.8394137542</v>
      </c>
      <c r="E36" s="465"/>
      <c r="G36" s="464"/>
      <c r="H36" s="464"/>
      <c r="J36" s="175"/>
      <c r="K36" s="196" t="s">
        <v>238</v>
      </c>
      <c r="L36" s="142" t="s">
        <v>390</v>
      </c>
      <c r="M36" s="186"/>
    </row>
    <row r="37" spans="2:19" ht="16.5" thickTop="1" x14ac:dyDescent="0.25">
      <c r="H37" s="464"/>
      <c r="J37" s="175"/>
      <c r="M37" s="186"/>
    </row>
    <row r="38" spans="2:19" x14ac:dyDescent="0.25">
      <c r="B38" s="31"/>
      <c r="C38" s="168" t="s">
        <v>1</v>
      </c>
      <c r="D38" s="41"/>
      <c r="E38" s="41"/>
      <c r="F38" s="41"/>
      <c r="G38" s="41"/>
      <c r="H38" s="464"/>
      <c r="J38" s="175"/>
      <c r="M38" s="186"/>
    </row>
    <row r="39" spans="2:19" s="4" customFormat="1" ht="32.25" thickBot="1" x14ac:dyDescent="0.3">
      <c r="B39" s="169" t="s">
        <v>9</v>
      </c>
      <c r="C39" s="170" t="s">
        <v>372</v>
      </c>
      <c r="D39" s="170" t="s">
        <v>380</v>
      </c>
      <c r="E39" s="170" t="s">
        <v>381</v>
      </c>
      <c r="F39" s="459"/>
      <c r="G39" s="467" t="s">
        <v>382</v>
      </c>
      <c r="J39" s="174"/>
      <c r="K39" s="178" t="s">
        <v>373</v>
      </c>
      <c r="L39" s="142"/>
      <c r="M39" s="186"/>
    </row>
    <row r="40" spans="2:19" x14ac:dyDescent="0.25">
      <c r="B40" s="370">
        <v>1</v>
      </c>
      <c r="C40" s="468" t="str">
        <f>C36</f>
        <v>Additional Revenue Requirement (Reduction)</v>
      </c>
      <c r="D40" s="469"/>
      <c r="E40" s="530">
        <v>1</v>
      </c>
      <c r="F40" s="470"/>
      <c r="G40" s="534">
        <f ca="1">D36</f>
        <v>3043779.8394137542</v>
      </c>
      <c r="J40" s="173"/>
      <c r="K40" s="142" t="s">
        <v>410</v>
      </c>
      <c r="L40" s="142" t="s">
        <v>411</v>
      </c>
      <c r="M40" s="186"/>
    </row>
    <row r="41" spans="2:19" x14ac:dyDescent="0.25">
      <c r="B41" s="370">
        <f t="shared" ref="B41:B58" si="2">1+B40</f>
        <v>2</v>
      </c>
      <c r="C41" s="371" t="s">
        <v>453</v>
      </c>
      <c r="E41" s="604">
        <v>4.0000000000000001E-3</v>
      </c>
      <c r="G41" s="603">
        <f ca="1">G40*E41</f>
        <v>12175.119357655018</v>
      </c>
      <c r="I41" s="471"/>
      <c r="J41" s="173"/>
      <c r="K41" s="142" t="s">
        <v>444</v>
      </c>
      <c r="L41" s="142" t="s">
        <v>386</v>
      </c>
      <c r="M41" s="186"/>
    </row>
    <row r="42" spans="2:19" x14ac:dyDescent="0.25">
      <c r="B42" s="370">
        <f t="shared" si="2"/>
        <v>3</v>
      </c>
      <c r="C42" s="371" t="s">
        <v>82</v>
      </c>
      <c r="D42" s="528">
        <v>0</v>
      </c>
      <c r="E42" s="531">
        <f>D42*E40</f>
        <v>0</v>
      </c>
      <c r="F42" s="472"/>
      <c r="G42" s="535">
        <f ca="1">+G$40*D42</f>
        <v>0</v>
      </c>
      <c r="I42" s="471"/>
      <c r="J42" s="173"/>
      <c r="K42" s="142" t="s">
        <v>445</v>
      </c>
      <c r="L42" s="142" t="s">
        <v>387</v>
      </c>
      <c r="M42" s="186"/>
    </row>
    <row r="43" spans="2:19" x14ac:dyDescent="0.25">
      <c r="B43" s="370">
        <f t="shared" si="2"/>
        <v>4</v>
      </c>
      <c r="C43" s="371" t="s">
        <v>55</v>
      </c>
      <c r="D43" s="528">
        <v>5.0000000000000001E-3</v>
      </c>
      <c r="E43" s="531">
        <f>D43*E40</f>
        <v>5.0000000000000001E-3</v>
      </c>
      <c r="F43" s="472"/>
      <c r="G43" s="535">
        <f ca="1">+G$40*D43</f>
        <v>15218.899197068771</v>
      </c>
      <c r="J43" s="173"/>
      <c r="K43" s="142" t="s">
        <v>446</v>
      </c>
      <c r="L43" s="142" t="s">
        <v>437</v>
      </c>
      <c r="M43" s="186"/>
      <c r="N43" s="3" t="s">
        <v>415</v>
      </c>
    </row>
    <row r="44" spans="2:19" ht="16.5" thickBot="1" x14ac:dyDescent="0.3">
      <c r="B44" s="370">
        <f t="shared" si="2"/>
        <v>5</v>
      </c>
      <c r="C44" s="473" t="s">
        <v>56</v>
      </c>
      <c r="D44" s="528">
        <v>5.0290000000000015E-2</v>
      </c>
      <c r="E44" s="532">
        <f>D44*E40</f>
        <v>5.0290000000000015E-2</v>
      </c>
      <c r="F44" s="474"/>
      <c r="G44" s="536">
        <f ca="1">+G$40*D44</f>
        <v>153071.68812411773</v>
      </c>
      <c r="J44" s="173"/>
      <c r="K44" s="142" t="s">
        <v>447</v>
      </c>
      <c r="L44" s="142" t="s">
        <v>387</v>
      </c>
      <c r="M44" s="186"/>
      <c r="N44" s="3" t="s">
        <v>394</v>
      </c>
    </row>
    <row r="45" spans="2:19" ht="17.25" thickTop="1" thickBot="1" x14ac:dyDescent="0.3">
      <c r="B45" s="370">
        <f t="shared" si="2"/>
        <v>6</v>
      </c>
      <c r="C45" s="371" t="s">
        <v>57</v>
      </c>
      <c r="D45" s="475"/>
      <c r="E45" s="533">
        <f>SUM(E41:E44)</f>
        <v>5.9290000000000016E-2</v>
      </c>
      <c r="F45" s="476"/>
      <c r="G45" s="537">
        <f ca="1">SUM(G41:G44)</f>
        <v>180465.70667884152</v>
      </c>
      <c r="J45" s="173"/>
      <c r="K45" s="142" t="s">
        <v>438</v>
      </c>
      <c r="M45" s="186"/>
      <c r="N45" s="660" t="s">
        <v>328</v>
      </c>
      <c r="O45" s="661"/>
      <c r="P45" s="661"/>
      <c r="Q45" s="661"/>
      <c r="R45" s="661"/>
      <c r="S45" s="662"/>
    </row>
    <row r="46" spans="2:19" x14ac:dyDescent="0.25">
      <c r="B46" s="370">
        <f t="shared" si="2"/>
        <v>7</v>
      </c>
      <c r="C46" s="371"/>
      <c r="D46" s="475"/>
      <c r="E46" s="372"/>
      <c r="F46" s="472"/>
      <c r="G46" s="254"/>
      <c r="J46" s="173"/>
      <c r="M46" s="186"/>
      <c r="N46" s="663" t="s">
        <v>76</v>
      </c>
      <c r="O46" s="664"/>
      <c r="P46" s="664"/>
      <c r="Q46" s="664"/>
      <c r="R46" s="664"/>
      <c r="S46" s="665"/>
    </row>
    <row r="47" spans="2:19" x14ac:dyDescent="0.25">
      <c r="B47" s="370">
        <f t="shared" si="2"/>
        <v>8</v>
      </c>
      <c r="C47" s="477" t="s">
        <v>299</v>
      </c>
      <c r="D47" s="478"/>
      <c r="E47" s="538">
        <f>E40-E45</f>
        <v>0.94070999999999994</v>
      </c>
      <c r="F47" s="479"/>
      <c r="G47" s="539">
        <f ca="1">+G40-G45</f>
        <v>2863314.1327349124</v>
      </c>
      <c r="I47" s="176"/>
      <c r="J47" s="173"/>
      <c r="K47" s="142" t="s">
        <v>448</v>
      </c>
      <c r="M47" s="186"/>
      <c r="N47" s="156" t="s">
        <v>72</v>
      </c>
      <c r="O47" s="4" t="s">
        <v>73</v>
      </c>
      <c r="P47" s="656" t="s">
        <v>74</v>
      </c>
      <c r="Q47" s="656"/>
      <c r="R47" s="656"/>
      <c r="S47" s="157" t="s">
        <v>75</v>
      </c>
    </row>
    <row r="48" spans="2:19" x14ac:dyDescent="0.25">
      <c r="B48" s="370">
        <f t="shared" si="2"/>
        <v>9</v>
      </c>
      <c r="C48" s="371" t="s">
        <v>425</v>
      </c>
      <c r="D48" s="475"/>
      <c r="E48" s="480"/>
      <c r="F48" s="374"/>
      <c r="G48" s="375">
        <f ca="1">D17</f>
        <v>-1812982.3748591794</v>
      </c>
      <c r="J48" s="173"/>
      <c r="K48" s="142" t="s">
        <v>408</v>
      </c>
      <c r="M48" s="186"/>
      <c r="N48" s="158"/>
      <c r="O48" s="53"/>
      <c r="P48" s="54"/>
      <c r="Q48" s="55"/>
      <c r="R48" s="56"/>
      <c r="S48" s="159"/>
    </row>
    <row r="49" spans="2:19" x14ac:dyDescent="0.25">
      <c r="B49" s="370">
        <f t="shared" si="2"/>
        <v>10</v>
      </c>
      <c r="C49" s="371" t="s">
        <v>83</v>
      </c>
      <c r="D49" s="481"/>
      <c r="E49" s="482" t="s">
        <v>370</v>
      </c>
      <c r="F49" s="374"/>
      <c r="G49" s="375">
        <f ca="1">G47+G48</f>
        <v>1050331.7578757331</v>
      </c>
      <c r="I49" s="4" t="s">
        <v>131</v>
      </c>
      <c r="J49" s="173"/>
      <c r="K49" s="142" t="s">
        <v>449</v>
      </c>
      <c r="M49" s="186"/>
      <c r="N49" s="160">
        <v>0</v>
      </c>
      <c r="O49" s="54">
        <v>50000</v>
      </c>
      <c r="P49" s="54">
        <v>0</v>
      </c>
      <c r="Q49" s="55" t="s">
        <v>130</v>
      </c>
      <c r="R49" s="56">
        <v>0.21</v>
      </c>
      <c r="S49" s="161">
        <v>0</v>
      </c>
    </row>
    <row r="50" spans="2:19" x14ac:dyDescent="0.25">
      <c r="B50" s="370">
        <f t="shared" si="2"/>
        <v>11</v>
      </c>
      <c r="C50" s="371" t="s">
        <v>206</v>
      </c>
      <c r="D50" s="529">
        <f>Inputs!BQ6</f>
        <v>0.21</v>
      </c>
      <c r="E50" s="540">
        <f ca="1">Inputs!BT6</f>
        <v>5.6301598077116675E-2</v>
      </c>
      <c r="F50" s="237"/>
      <c r="G50" s="375">
        <f ca="1">G49*D50</f>
        <v>220569.66915390393</v>
      </c>
      <c r="I50" s="483">
        <f ca="1">MAX(G49*FIT_Rate,0)</f>
        <v>220569.66915390393</v>
      </c>
      <c r="J50" s="173"/>
      <c r="K50" s="142" t="s">
        <v>409</v>
      </c>
      <c r="M50" s="186"/>
      <c r="N50" s="160">
        <v>50000.01</v>
      </c>
      <c r="O50" s="54">
        <v>75000</v>
      </c>
      <c r="P50" s="54">
        <v>7500</v>
      </c>
      <c r="Q50" s="55" t="s">
        <v>130</v>
      </c>
      <c r="R50" s="56">
        <f>+R49</f>
        <v>0.21</v>
      </c>
      <c r="S50" s="161">
        <v>50000</v>
      </c>
    </row>
    <row r="51" spans="2:19" x14ac:dyDescent="0.25">
      <c r="B51" s="370">
        <f t="shared" si="2"/>
        <v>12</v>
      </c>
      <c r="C51" s="371" t="s">
        <v>85</v>
      </c>
      <c r="D51" s="372"/>
      <c r="E51" s="373"/>
      <c r="F51" s="374"/>
      <c r="G51" s="375">
        <f ca="1">+PFIS!I48</f>
        <v>0</v>
      </c>
      <c r="I51" s="4" t="s">
        <v>132</v>
      </c>
      <c r="J51" s="173"/>
      <c r="K51" s="142" t="s">
        <v>413</v>
      </c>
      <c r="M51" s="186"/>
      <c r="N51" s="160">
        <v>75000.009999999995</v>
      </c>
      <c r="O51" s="54">
        <v>100000</v>
      </c>
      <c r="P51" s="54">
        <v>13750</v>
      </c>
      <c r="Q51" s="55" t="s">
        <v>130</v>
      </c>
      <c r="R51" s="56">
        <f t="shared" ref="R51:R57" si="3">+R50</f>
        <v>0.21</v>
      </c>
      <c r="S51" s="161">
        <v>75000</v>
      </c>
    </row>
    <row r="52" spans="2:19" x14ac:dyDescent="0.25">
      <c r="B52" s="370"/>
      <c r="C52" s="371" t="s">
        <v>493</v>
      </c>
      <c r="D52" s="372"/>
      <c r="E52" s="373"/>
      <c r="F52" s="374"/>
      <c r="G52" s="608">
        <f>-'[1]Deferred Taxes'!$F$19</f>
        <v>-49200</v>
      </c>
      <c r="J52" s="173"/>
      <c r="M52" s="186"/>
      <c r="N52" s="160"/>
      <c r="O52" s="54"/>
      <c r="P52" s="54"/>
      <c r="Q52" s="55"/>
      <c r="R52" s="56"/>
      <c r="S52" s="161"/>
    </row>
    <row r="53" spans="2:19" x14ac:dyDescent="0.25">
      <c r="B53" s="370">
        <f>1+B51</f>
        <v>13</v>
      </c>
      <c r="C53" s="371" t="s">
        <v>84</v>
      </c>
      <c r="D53" s="237"/>
      <c r="E53" s="237"/>
      <c r="F53" s="472"/>
      <c r="G53" s="624">
        <f ca="1">+G50-G51+G52</f>
        <v>171369.66915390393</v>
      </c>
      <c r="I53" s="484">
        <f>+D50</f>
        <v>0.21</v>
      </c>
      <c r="J53" s="173"/>
      <c r="K53" s="142" t="s">
        <v>450</v>
      </c>
      <c r="L53" s="142" t="s">
        <v>388</v>
      </c>
      <c r="M53" s="186"/>
      <c r="N53" s="160">
        <v>100000.01</v>
      </c>
      <c r="O53" s="54">
        <v>335000</v>
      </c>
      <c r="P53" s="54">
        <v>22250</v>
      </c>
      <c r="Q53" s="55" t="s">
        <v>130</v>
      </c>
      <c r="R53" s="56">
        <f>+R51</f>
        <v>0.21</v>
      </c>
      <c r="S53" s="161">
        <v>100000</v>
      </c>
    </row>
    <row r="54" spans="2:19" x14ac:dyDescent="0.25">
      <c r="B54" s="370">
        <f t="shared" si="2"/>
        <v>14</v>
      </c>
      <c r="C54" s="473"/>
      <c r="D54" s="485"/>
      <c r="E54" s="480"/>
      <c r="F54" s="474"/>
      <c r="G54" s="377"/>
      <c r="I54" s="4" t="s">
        <v>205</v>
      </c>
      <c r="J54" s="173"/>
      <c r="M54" s="186"/>
      <c r="N54" s="160">
        <v>335000.01</v>
      </c>
      <c r="O54" s="54">
        <v>10000000</v>
      </c>
      <c r="P54" s="54">
        <v>113900</v>
      </c>
      <c r="Q54" s="55" t="s">
        <v>130</v>
      </c>
      <c r="R54" s="56">
        <f t="shared" si="3"/>
        <v>0.21</v>
      </c>
      <c r="S54" s="161">
        <v>335000</v>
      </c>
    </row>
    <row r="55" spans="2:19" ht="16.5" thickBot="1" x14ac:dyDescent="0.3">
      <c r="B55" s="370">
        <f t="shared" si="2"/>
        <v>15</v>
      </c>
      <c r="C55" s="12" t="s">
        <v>58</v>
      </c>
      <c r="D55" s="486"/>
      <c r="E55" s="487">
        <f ca="1">IF(OR(E50="", E50=0),E45+(E47*D50),E50+E45)</f>
        <v>0.11559159807711669</v>
      </c>
      <c r="F55" s="476"/>
      <c r="I55" s="488">
        <f ca="1">G53/G40</f>
        <v>5.6301598077116675E-2</v>
      </c>
      <c r="J55" s="173"/>
      <c r="K55" s="142" t="s">
        <v>451</v>
      </c>
      <c r="M55" s="186"/>
      <c r="N55" s="160">
        <v>10000000.01</v>
      </c>
      <c r="O55" s="54">
        <v>15000000</v>
      </c>
      <c r="P55" s="54">
        <v>3400000</v>
      </c>
      <c r="Q55" s="55" t="s">
        <v>130</v>
      </c>
      <c r="R55" s="56">
        <f t="shared" si="3"/>
        <v>0.21</v>
      </c>
      <c r="S55" s="161">
        <v>10000000</v>
      </c>
    </row>
    <row r="56" spans="2:19" ht="16.5" thickTop="1" x14ac:dyDescent="0.25">
      <c r="B56" s="370">
        <f t="shared" si="2"/>
        <v>16</v>
      </c>
      <c r="C56" s="12"/>
      <c r="D56" s="489"/>
      <c r="E56" s="48"/>
      <c r="F56" s="476"/>
      <c r="J56" s="173"/>
      <c r="M56" s="186"/>
      <c r="N56" s="160">
        <v>15000000.01</v>
      </c>
      <c r="O56" s="54">
        <v>18333333</v>
      </c>
      <c r="P56" s="54">
        <v>5150000</v>
      </c>
      <c r="Q56" s="55" t="s">
        <v>130</v>
      </c>
      <c r="R56" s="56">
        <f t="shared" si="3"/>
        <v>0.21</v>
      </c>
      <c r="S56" s="161">
        <v>15000000</v>
      </c>
    </row>
    <row r="57" spans="2:19" ht="16.5" thickBot="1" x14ac:dyDescent="0.3">
      <c r="B57" s="370">
        <f t="shared" si="2"/>
        <v>17</v>
      </c>
      <c r="C57" s="12" t="s">
        <v>59</v>
      </c>
      <c r="D57" s="489"/>
      <c r="E57" s="490">
        <f ca="1">IF(OR(E50="", E50=0), E47-(E47*D50), E47-E50)</f>
        <v>0.88440840192288328</v>
      </c>
      <c r="F57" s="476"/>
      <c r="G57" s="491">
        <f ca="1">+G$40*E57</f>
        <v>2691944.4635810088</v>
      </c>
      <c r="I57" s="4" t="s">
        <v>443</v>
      </c>
      <c r="J57" s="173"/>
      <c r="K57" s="142" t="s">
        <v>452</v>
      </c>
      <c r="L57" s="142" t="s">
        <v>389</v>
      </c>
      <c r="M57" s="186"/>
      <c r="N57" s="162">
        <v>18333333.010000002</v>
      </c>
      <c r="O57" s="163"/>
      <c r="P57" s="164">
        <v>6416667</v>
      </c>
      <c r="Q57" s="165" t="s">
        <v>130</v>
      </c>
      <c r="R57" s="166">
        <f t="shared" si="3"/>
        <v>0.21</v>
      </c>
      <c r="S57" s="167">
        <v>18333333</v>
      </c>
    </row>
    <row r="58" spans="2:19" ht="16.5" thickTop="1" x14ac:dyDescent="0.25">
      <c r="B58" s="370">
        <f t="shared" si="2"/>
        <v>18</v>
      </c>
      <c r="C58" s="12"/>
      <c r="D58" s="489"/>
      <c r="E58" s="48"/>
      <c r="F58" s="492"/>
      <c r="I58" s="483">
        <f ca="1">G40+G44+G49</f>
        <v>4247183.2854136052</v>
      </c>
      <c r="J58" s="173"/>
      <c r="M58" s="186"/>
    </row>
    <row r="59" spans="2:19" s="4" customFormat="1" x14ac:dyDescent="0.25">
      <c r="D59" s="12"/>
      <c r="E59" s="17"/>
      <c r="F59" s="3"/>
      <c r="G59" s="3"/>
      <c r="H59" s="3"/>
      <c r="J59" s="174"/>
      <c r="K59" s="142"/>
      <c r="L59" s="142"/>
      <c r="M59" s="186"/>
    </row>
    <row r="96" spans="2:2" x14ac:dyDescent="0.25">
      <c r="B96" s="31"/>
    </row>
    <row r="97" spans="2:7" x14ac:dyDescent="0.25">
      <c r="B97" s="31"/>
      <c r="G97" s="3"/>
    </row>
    <row r="98" spans="2:7" x14ac:dyDescent="0.25">
      <c r="G98" s="3"/>
    </row>
    <row r="99" spans="2:7" x14ac:dyDescent="0.25">
      <c r="G99" s="3"/>
    </row>
    <row r="100" spans="2:7" x14ac:dyDescent="0.25">
      <c r="G100" s="3"/>
    </row>
    <row r="101" spans="2:7" x14ac:dyDescent="0.25">
      <c r="G101" s="3"/>
    </row>
    <row r="102" spans="2:7" x14ac:dyDescent="0.25">
      <c r="G102" s="3"/>
    </row>
    <row r="103" spans="2:7" x14ac:dyDescent="0.25">
      <c r="G103" s="3"/>
    </row>
    <row r="104" spans="2:7" x14ac:dyDescent="0.25">
      <c r="G104" s="3"/>
    </row>
    <row r="105" spans="2:7" x14ac:dyDescent="0.25">
      <c r="G105" s="3"/>
    </row>
    <row r="106" spans="2:7" x14ac:dyDescent="0.25">
      <c r="G106" s="3"/>
    </row>
    <row r="107" spans="2:7" x14ac:dyDescent="0.25">
      <c r="G107" s="3"/>
    </row>
    <row r="108" spans="2:7" x14ac:dyDescent="0.25">
      <c r="G108" s="3"/>
    </row>
    <row r="109" spans="2:7" x14ac:dyDescent="0.25">
      <c r="G109" s="3"/>
    </row>
    <row r="110" spans="2:7" x14ac:dyDescent="0.25">
      <c r="G110" s="3"/>
    </row>
    <row r="111" spans="2:7" x14ac:dyDescent="0.25">
      <c r="G111" s="3"/>
    </row>
    <row r="112" spans="2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</sheetData>
  <protectedRanges>
    <protectedRange password="C6D0" sqref="D50:E50" name="NTG Factor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3">
    <mergeCell ref="N45:S45"/>
    <mergeCell ref="P47:R47"/>
    <mergeCell ref="N46:S46"/>
  </mergeCells>
  <phoneticPr fontId="11" type="noConversion"/>
  <pageMargins left="0.75" right="0.5" top="1" bottom="0.75" header="0.5" footer="0.5"/>
  <pageSetup scale="85" orientation="landscape" r:id="rId1"/>
  <headerFooter alignWithMargins="0">
    <oddFooter>&amp;C&amp;F&amp;R&amp;D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B1:O56"/>
  <sheetViews>
    <sheetView showGridLines="0" workbookViewId="0"/>
  </sheetViews>
  <sheetFormatPr defaultColWidth="3.21875" defaultRowHeight="15.75" x14ac:dyDescent="0.25"/>
  <cols>
    <col min="1" max="1" width="3.21875" style="92"/>
    <col min="7" max="7" width="3.88671875" style="92" customWidth="1"/>
    <col min="8" max="9" width="6.109375" style="92" customWidth="1"/>
    <col min="10" max="10" width="30" style="92" bestFit="1" customWidth="1"/>
    <col min="11" max="11" width="17.5546875" style="92" bestFit="1" customWidth="1"/>
    <col min="12" max="12" width="16.21875" style="92" bestFit="1" customWidth="1"/>
    <col min="13" max="13" width="14.44140625" style="92" bestFit="1" customWidth="1"/>
    <col min="14" max="14" width="3.21875" style="92"/>
    <col min="15" max="15" width="40.44140625" style="92" bestFit="1" customWidth="1"/>
    <col min="16" max="16384" width="3.21875" style="92"/>
  </cols>
  <sheetData>
    <row r="1" spans="7:15" ht="16.5" thickBot="1" x14ac:dyDescent="0.3">
      <c r="G1" s="247"/>
      <c r="N1" s="247"/>
    </row>
    <row r="2" spans="7:15" ht="15.75" customHeight="1" x14ac:dyDescent="0.25">
      <c r="G2" s="247"/>
      <c r="H2" s="694" t="s">
        <v>152</v>
      </c>
      <c r="I2" s="695"/>
      <c r="J2" s="695"/>
      <c r="K2" s="695"/>
      <c r="L2" s="695"/>
      <c r="M2" s="696"/>
      <c r="N2" s="247"/>
      <c r="O2" s="678" t="s">
        <v>365</v>
      </c>
    </row>
    <row r="3" spans="7:15" ht="15.75" customHeight="1" thickBot="1" x14ac:dyDescent="0.3">
      <c r="G3" s="247"/>
      <c r="H3" s="697"/>
      <c r="I3" s="698"/>
      <c r="J3" s="698"/>
      <c r="K3" s="698"/>
      <c r="L3" s="698"/>
      <c r="M3" s="699"/>
      <c r="N3" s="247"/>
      <c r="O3" s="679"/>
    </row>
    <row r="4" spans="7:15" x14ac:dyDescent="0.25">
      <c r="G4" s="247"/>
      <c r="H4" s="668" t="s">
        <v>157</v>
      </c>
      <c r="I4" s="669"/>
      <c r="J4" s="672" t="s">
        <v>128</v>
      </c>
      <c r="K4" s="668" t="s">
        <v>155</v>
      </c>
      <c r="L4" s="666" t="s">
        <v>153</v>
      </c>
      <c r="M4" s="666" t="s">
        <v>195</v>
      </c>
      <c r="N4" s="247"/>
      <c r="O4" s="248" t="s">
        <v>356</v>
      </c>
    </row>
    <row r="5" spans="7:15" x14ac:dyDescent="0.25">
      <c r="G5" s="247"/>
      <c r="H5" s="670"/>
      <c r="I5" s="671"/>
      <c r="J5" s="673"/>
      <c r="K5" s="670"/>
      <c r="L5" s="667"/>
      <c r="M5" s="667"/>
      <c r="N5" s="247"/>
      <c r="O5" s="249" t="s">
        <v>361</v>
      </c>
    </row>
    <row r="6" spans="7:15" ht="15" customHeight="1" x14ac:dyDescent="0.25">
      <c r="G6" s="247"/>
      <c r="H6" s="674" t="s">
        <v>156</v>
      </c>
      <c r="I6" s="675"/>
      <c r="J6" s="58" t="s">
        <v>127</v>
      </c>
      <c r="K6" s="215" t="s">
        <v>154</v>
      </c>
      <c r="L6" s="59" t="s">
        <v>88</v>
      </c>
      <c r="M6" s="60" t="s">
        <v>126</v>
      </c>
      <c r="N6" s="247"/>
      <c r="O6" s="250" t="s">
        <v>366</v>
      </c>
    </row>
    <row r="7" spans="7:15" x14ac:dyDescent="0.25">
      <c r="G7" s="247"/>
      <c r="H7" s="676">
        <v>301</v>
      </c>
      <c r="I7" s="677"/>
      <c r="J7" s="61" t="s">
        <v>125</v>
      </c>
      <c r="K7" s="62">
        <v>9.9999999999999901E+299</v>
      </c>
      <c r="L7" s="63"/>
      <c r="M7" s="64" t="s">
        <v>122</v>
      </c>
      <c r="N7" s="247"/>
      <c r="O7" s="251" t="s">
        <v>364</v>
      </c>
    </row>
    <row r="8" spans="7:15" x14ac:dyDescent="0.25">
      <c r="G8" s="247"/>
      <c r="H8" s="676">
        <v>302</v>
      </c>
      <c r="I8" s="677"/>
      <c r="J8" s="61" t="s">
        <v>124</v>
      </c>
      <c r="K8" s="62">
        <v>9.9999999999999901E+299</v>
      </c>
      <c r="L8" s="63"/>
      <c r="M8" s="64" t="s">
        <v>122</v>
      </c>
      <c r="N8" s="247"/>
      <c r="O8" s="252" t="s">
        <v>363</v>
      </c>
    </row>
    <row r="9" spans="7:15" ht="16.5" thickBot="1" x14ac:dyDescent="0.3">
      <c r="G9" s="247"/>
      <c r="H9" s="676">
        <v>303</v>
      </c>
      <c r="I9" s="677"/>
      <c r="J9" s="61" t="s">
        <v>123</v>
      </c>
      <c r="K9" s="62">
        <v>9.9999999999999901E+299</v>
      </c>
      <c r="L9" s="63"/>
      <c r="M9" s="64" t="s">
        <v>122</v>
      </c>
      <c r="N9" s="247"/>
      <c r="O9" s="253" t="s">
        <v>362</v>
      </c>
    </row>
    <row r="10" spans="7:15" x14ac:dyDescent="0.25">
      <c r="G10" s="247"/>
      <c r="H10" s="676">
        <v>304</v>
      </c>
      <c r="I10" s="677"/>
      <c r="J10" s="61" t="s">
        <v>101</v>
      </c>
      <c r="K10" s="214">
        <v>35</v>
      </c>
      <c r="L10" s="63"/>
      <c r="M10" s="65">
        <v>2.86E-2</v>
      </c>
      <c r="N10" s="247"/>
      <c r="O10" s="155"/>
    </row>
    <row r="11" spans="7:15" x14ac:dyDescent="0.25">
      <c r="G11" s="247"/>
      <c r="H11" s="676">
        <v>305</v>
      </c>
      <c r="I11" s="677"/>
      <c r="J11" s="61" t="s">
        <v>121</v>
      </c>
      <c r="K11" s="214">
        <v>50</v>
      </c>
      <c r="L11" s="63"/>
      <c r="M11" s="65">
        <v>0.02</v>
      </c>
      <c r="N11" s="247"/>
    </row>
    <row r="12" spans="7:15" x14ac:dyDescent="0.25">
      <c r="G12" s="247"/>
      <c r="H12" s="676">
        <v>306</v>
      </c>
      <c r="I12" s="677"/>
      <c r="J12" s="61" t="s">
        <v>120</v>
      </c>
      <c r="K12" s="214">
        <v>35</v>
      </c>
      <c r="L12" s="63"/>
      <c r="M12" s="65">
        <v>2.76E-2</v>
      </c>
      <c r="N12" s="247"/>
    </row>
    <row r="13" spans="7:15" x14ac:dyDescent="0.25">
      <c r="G13" s="247"/>
      <c r="H13" s="676">
        <v>307</v>
      </c>
      <c r="I13" s="677"/>
      <c r="J13" s="61" t="s">
        <v>119</v>
      </c>
      <c r="K13" s="214">
        <v>25</v>
      </c>
      <c r="L13" s="63"/>
      <c r="M13" s="65">
        <v>0.04</v>
      </c>
      <c r="N13" s="247"/>
    </row>
    <row r="14" spans="7:15" x14ac:dyDescent="0.25">
      <c r="G14" s="247"/>
      <c r="H14" s="676">
        <v>308</v>
      </c>
      <c r="I14" s="677"/>
      <c r="J14" s="61" t="s">
        <v>118</v>
      </c>
      <c r="K14" s="214">
        <v>25</v>
      </c>
      <c r="L14" s="63"/>
      <c r="M14" s="65">
        <v>0.04</v>
      </c>
      <c r="N14" s="247"/>
    </row>
    <row r="15" spans="7:15" x14ac:dyDescent="0.25">
      <c r="G15" s="247"/>
      <c r="H15" s="676">
        <v>309</v>
      </c>
      <c r="I15" s="677"/>
      <c r="J15" s="61" t="s">
        <v>117</v>
      </c>
      <c r="K15" s="214">
        <v>50</v>
      </c>
      <c r="L15" s="63"/>
      <c r="M15" s="65">
        <v>0.02</v>
      </c>
      <c r="N15" s="247"/>
    </row>
    <row r="16" spans="7:15" x14ac:dyDescent="0.25">
      <c r="G16" s="247"/>
      <c r="H16" s="676">
        <v>310</v>
      </c>
      <c r="I16" s="677"/>
      <c r="J16" s="61" t="s">
        <v>116</v>
      </c>
      <c r="K16" s="214">
        <v>10</v>
      </c>
      <c r="L16" s="63"/>
      <c r="M16" s="65">
        <v>0.1</v>
      </c>
      <c r="N16" s="247"/>
    </row>
    <row r="17" spans="7:14" x14ac:dyDescent="0.25">
      <c r="G17" s="247"/>
      <c r="H17" s="676"/>
      <c r="I17" s="677"/>
      <c r="J17" s="61"/>
      <c r="K17" s="214"/>
      <c r="L17" s="63"/>
      <c r="M17" s="64"/>
      <c r="N17" s="247"/>
    </row>
    <row r="18" spans="7:14" x14ac:dyDescent="0.25">
      <c r="G18" s="247"/>
      <c r="H18" s="676"/>
      <c r="I18" s="677"/>
      <c r="J18" s="58" t="s">
        <v>115</v>
      </c>
      <c r="K18" s="214"/>
      <c r="L18" s="63"/>
      <c r="M18" s="64"/>
      <c r="N18" s="247"/>
    </row>
    <row r="19" spans="7:14" x14ac:dyDescent="0.25">
      <c r="G19" s="247"/>
      <c r="H19" s="676">
        <v>304</v>
      </c>
      <c r="I19" s="677"/>
      <c r="J19" s="61" t="s">
        <v>101</v>
      </c>
      <c r="K19" s="214">
        <v>35</v>
      </c>
      <c r="L19" s="63"/>
      <c r="M19" s="65">
        <v>2.86E-2</v>
      </c>
      <c r="N19" s="247"/>
    </row>
    <row r="20" spans="7:14" x14ac:dyDescent="0.25">
      <c r="G20" s="247"/>
      <c r="H20" s="676">
        <v>311</v>
      </c>
      <c r="I20" s="677"/>
      <c r="J20" s="61" t="s">
        <v>114</v>
      </c>
      <c r="K20" s="214">
        <v>20</v>
      </c>
      <c r="L20" s="63"/>
      <c r="M20" s="66">
        <v>0.05</v>
      </c>
      <c r="N20" s="247"/>
    </row>
    <row r="21" spans="7:14" x14ac:dyDescent="0.25">
      <c r="G21" s="247"/>
      <c r="H21" s="676">
        <v>311</v>
      </c>
      <c r="I21" s="677"/>
      <c r="J21" s="61" t="s">
        <v>113</v>
      </c>
      <c r="K21" s="214">
        <v>25</v>
      </c>
      <c r="L21" s="63"/>
      <c r="M21" s="66">
        <v>0.04</v>
      </c>
      <c r="N21" s="247"/>
    </row>
    <row r="22" spans="7:14" x14ac:dyDescent="0.25">
      <c r="G22" s="247"/>
      <c r="H22" s="676"/>
      <c r="I22" s="677"/>
      <c r="J22" s="61"/>
      <c r="K22" s="214"/>
      <c r="L22" s="63"/>
      <c r="M22" s="64"/>
      <c r="N22" s="247"/>
    </row>
    <row r="23" spans="7:14" x14ac:dyDescent="0.25">
      <c r="G23" s="247"/>
      <c r="H23" s="676"/>
      <c r="I23" s="677"/>
      <c r="J23" s="58" t="s">
        <v>112</v>
      </c>
      <c r="K23" s="214"/>
      <c r="L23" s="63"/>
      <c r="M23" s="64"/>
      <c r="N23" s="247"/>
    </row>
    <row r="24" spans="7:14" x14ac:dyDescent="0.25">
      <c r="G24" s="247"/>
      <c r="H24" s="676">
        <v>304</v>
      </c>
      <c r="I24" s="677"/>
      <c r="J24" s="61" t="s">
        <v>101</v>
      </c>
      <c r="K24" s="214">
        <v>35</v>
      </c>
      <c r="L24" s="63"/>
      <c r="M24" s="65">
        <v>2.86E-2</v>
      </c>
      <c r="N24" s="247"/>
    </row>
    <row r="25" spans="7:14" x14ac:dyDescent="0.25">
      <c r="G25" s="247"/>
      <c r="H25" s="676">
        <v>320</v>
      </c>
      <c r="I25" s="677"/>
      <c r="J25" s="61" t="s">
        <v>111</v>
      </c>
      <c r="K25" s="214">
        <v>20</v>
      </c>
      <c r="L25" s="63"/>
      <c r="M25" s="65">
        <v>0.05</v>
      </c>
      <c r="N25" s="247"/>
    </row>
    <row r="26" spans="7:14" x14ac:dyDescent="0.25">
      <c r="G26" s="247"/>
      <c r="H26" s="676"/>
      <c r="I26" s="677"/>
      <c r="J26" s="61"/>
      <c r="K26" s="214"/>
      <c r="L26" s="63"/>
      <c r="M26" s="64"/>
      <c r="N26" s="247"/>
    </row>
    <row r="27" spans="7:14" x14ac:dyDescent="0.25">
      <c r="G27" s="247"/>
      <c r="H27" s="676"/>
      <c r="I27" s="677"/>
      <c r="J27" s="58" t="s">
        <v>110</v>
      </c>
      <c r="K27" s="214"/>
      <c r="L27" s="63"/>
      <c r="M27" s="64"/>
      <c r="N27" s="247"/>
    </row>
    <row r="28" spans="7:14" x14ac:dyDescent="0.25">
      <c r="G28" s="247"/>
      <c r="H28" s="676">
        <v>304</v>
      </c>
      <c r="I28" s="677"/>
      <c r="J28" s="61" t="s">
        <v>101</v>
      </c>
      <c r="K28" s="214">
        <v>35</v>
      </c>
      <c r="L28" s="63"/>
      <c r="M28" s="65">
        <v>2.86E-2</v>
      </c>
      <c r="N28" s="247"/>
    </row>
    <row r="29" spans="7:14" x14ac:dyDescent="0.25">
      <c r="G29" s="247"/>
      <c r="H29" s="676">
        <v>330</v>
      </c>
      <c r="I29" s="677"/>
      <c r="J29" s="61" t="s">
        <v>109</v>
      </c>
      <c r="K29" s="214">
        <v>30</v>
      </c>
      <c r="L29" s="63"/>
      <c r="M29" s="65">
        <v>3.3300000000000003E-2</v>
      </c>
      <c r="N29" s="247"/>
    </row>
    <row r="30" spans="7:14" x14ac:dyDescent="0.25">
      <c r="G30" s="247"/>
      <c r="H30" s="676">
        <v>331</v>
      </c>
      <c r="I30" s="677"/>
      <c r="J30" s="61" t="s">
        <v>108</v>
      </c>
      <c r="K30" s="214">
        <v>50</v>
      </c>
      <c r="L30" s="63"/>
      <c r="M30" s="65">
        <v>0.02</v>
      </c>
      <c r="N30" s="247"/>
    </row>
    <row r="31" spans="7:14" x14ac:dyDescent="0.25">
      <c r="G31" s="247"/>
      <c r="H31" s="676">
        <v>331</v>
      </c>
      <c r="I31" s="677"/>
      <c r="J31" s="61" t="s">
        <v>107</v>
      </c>
      <c r="K31" s="214">
        <v>50</v>
      </c>
      <c r="L31" s="63"/>
      <c r="M31" s="65">
        <v>0.02</v>
      </c>
      <c r="N31" s="247"/>
    </row>
    <row r="32" spans="7:14" x14ac:dyDescent="0.25">
      <c r="G32" s="247"/>
      <c r="H32" s="676">
        <v>333</v>
      </c>
      <c r="I32" s="677"/>
      <c r="J32" s="61" t="s">
        <v>106</v>
      </c>
      <c r="K32" s="214">
        <v>30</v>
      </c>
      <c r="L32" s="63"/>
      <c r="M32" s="65">
        <v>3.3300000000000003E-2</v>
      </c>
      <c r="N32" s="247"/>
    </row>
    <row r="33" spans="7:14" x14ac:dyDescent="0.25">
      <c r="G33" s="247"/>
      <c r="H33" s="676">
        <v>334</v>
      </c>
      <c r="I33" s="677"/>
      <c r="J33" s="61" t="s">
        <v>105</v>
      </c>
      <c r="K33" s="214">
        <v>20</v>
      </c>
      <c r="L33" s="63"/>
      <c r="M33" s="65">
        <v>0.05</v>
      </c>
      <c r="N33" s="247"/>
    </row>
    <row r="34" spans="7:14" x14ac:dyDescent="0.25">
      <c r="G34" s="247"/>
      <c r="H34" s="676">
        <v>334</v>
      </c>
      <c r="I34" s="677"/>
      <c r="J34" s="61" t="s">
        <v>104</v>
      </c>
      <c r="K34" s="214">
        <v>30</v>
      </c>
      <c r="L34" s="63"/>
      <c r="M34" s="65">
        <v>3.3300000000000003E-2</v>
      </c>
      <c r="N34" s="247"/>
    </row>
    <row r="35" spans="7:14" x14ac:dyDescent="0.25">
      <c r="G35" s="247"/>
      <c r="H35" s="676">
        <v>335</v>
      </c>
      <c r="I35" s="677"/>
      <c r="J35" s="61" t="s">
        <v>103</v>
      </c>
      <c r="K35" s="214">
        <v>40</v>
      </c>
      <c r="L35" s="63"/>
      <c r="M35" s="65">
        <v>2.5000000000000001E-2</v>
      </c>
      <c r="N35" s="247"/>
    </row>
    <row r="36" spans="7:14" x14ac:dyDescent="0.25">
      <c r="G36" s="247"/>
      <c r="H36" s="676"/>
      <c r="I36" s="677"/>
      <c r="J36" s="61"/>
      <c r="K36" s="214"/>
      <c r="L36" s="63"/>
      <c r="M36" s="64"/>
      <c r="N36" s="247"/>
    </row>
    <row r="37" spans="7:14" x14ac:dyDescent="0.25">
      <c r="G37" s="247"/>
      <c r="H37" s="676"/>
      <c r="I37" s="677"/>
      <c r="J37" s="58" t="s">
        <v>102</v>
      </c>
      <c r="K37" s="214"/>
      <c r="L37" s="63"/>
      <c r="M37" s="64"/>
      <c r="N37" s="247"/>
    </row>
    <row r="38" spans="7:14" x14ac:dyDescent="0.25">
      <c r="G38" s="247"/>
      <c r="H38" s="676">
        <v>304</v>
      </c>
      <c r="I38" s="677"/>
      <c r="J38" s="61" t="s">
        <v>101</v>
      </c>
      <c r="K38" s="214">
        <v>35</v>
      </c>
      <c r="L38" s="63"/>
      <c r="M38" s="65">
        <v>2.86E-2</v>
      </c>
      <c r="N38" s="247"/>
    </row>
    <row r="39" spans="7:14" x14ac:dyDescent="0.25">
      <c r="G39" s="247"/>
      <c r="H39" s="676">
        <v>339</v>
      </c>
      <c r="I39" s="677"/>
      <c r="J39" s="61" t="s">
        <v>100</v>
      </c>
      <c r="K39" s="214">
        <v>40</v>
      </c>
      <c r="L39" s="63"/>
      <c r="M39" s="65">
        <v>2.5000000000000001E-2</v>
      </c>
      <c r="N39" s="247"/>
    </row>
    <row r="40" spans="7:14" x14ac:dyDescent="0.25">
      <c r="G40" s="247"/>
      <c r="H40" s="676">
        <v>340</v>
      </c>
      <c r="I40" s="677"/>
      <c r="J40" s="61" t="s">
        <v>99</v>
      </c>
      <c r="K40" s="214">
        <v>20</v>
      </c>
      <c r="L40" s="63"/>
      <c r="M40" s="65">
        <v>0.05</v>
      </c>
      <c r="N40" s="247"/>
    </row>
    <row r="41" spans="7:14" x14ac:dyDescent="0.25">
      <c r="G41" s="247"/>
      <c r="H41" s="676">
        <v>340</v>
      </c>
      <c r="I41" s="677"/>
      <c r="J41" s="61" t="s">
        <v>159</v>
      </c>
      <c r="K41" s="214">
        <v>5</v>
      </c>
      <c r="L41" s="63"/>
      <c r="M41" s="66">
        <v>0.2</v>
      </c>
      <c r="N41" s="247"/>
    </row>
    <row r="42" spans="7:14" x14ac:dyDescent="0.25">
      <c r="G42" s="247"/>
      <c r="H42" s="676">
        <v>341</v>
      </c>
      <c r="I42" s="677"/>
      <c r="J42" s="61" t="s">
        <v>98</v>
      </c>
      <c r="K42" s="214">
        <v>7</v>
      </c>
      <c r="L42" s="63"/>
      <c r="M42" s="66">
        <v>0.14299999999999999</v>
      </c>
      <c r="N42" s="247"/>
    </row>
    <row r="43" spans="7:14" x14ac:dyDescent="0.25">
      <c r="G43" s="247"/>
      <c r="H43" s="676">
        <v>342</v>
      </c>
      <c r="I43" s="677"/>
      <c r="J43" s="61" t="s">
        <v>97</v>
      </c>
      <c r="K43" s="214">
        <v>20</v>
      </c>
      <c r="L43" s="63"/>
      <c r="M43" s="66">
        <v>0.05</v>
      </c>
      <c r="N43" s="247"/>
    </row>
    <row r="44" spans="7:14" x14ac:dyDescent="0.25">
      <c r="G44" s="247"/>
      <c r="H44" s="676">
        <v>343</v>
      </c>
      <c r="I44" s="677"/>
      <c r="J44" s="61" t="s">
        <v>96</v>
      </c>
      <c r="K44" s="214">
        <v>15</v>
      </c>
      <c r="L44" s="63"/>
      <c r="M44" s="65">
        <v>6.6699999999999995E-2</v>
      </c>
      <c r="N44" s="247"/>
    </row>
    <row r="45" spans="7:14" x14ac:dyDescent="0.25">
      <c r="G45" s="247"/>
      <c r="H45" s="676">
        <v>344</v>
      </c>
      <c r="I45" s="677"/>
      <c r="J45" s="61" t="s">
        <v>95</v>
      </c>
      <c r="K45" s="214">
        <v>15</v>
      </c>
      <c r="L45" s="63"/>
      <c r="M45" s="65">
        <v>6.6699999999999995E-2</v>
      </c>
      <c r="N45" s="247"/>
    </row>
    <row r="46" spans="7:14" x14ac:dyDescent="0.25">
      <c r="G46" s="247"/>
      <c r="H46" s="676">
        <v>345</v>
      </c>
      <c r="I46" s="677"/>
      <c r="J46" s="61" t="s">
        <v>94</v>
      </c>
      <c r="K46" s="214">
        <v>10</v>
      </c>
      <c r="L46" s="63"/>
      <c r="M46" s="65">
        <v>0.1</v>
      </c>
      <c r="N46" s="247"/>
    </row>
    <row r="47" spans="7:14" x14ac:dyDescent="0.25">
      <c r="G47" s="247"/>
      <c r="H47" s="676">
        <v>346</v>
      </c>
      <c r="I47" s="677"/>
      <c r="J47" s="61" t="s">
        <v>93</v>
      </c>
      <c r="K47" s="214">
        <v>10</v>
      </c>
      <c r="L47" s="63"/>
      <c r="M47" s="66">
        <v>0.1</v>
      </c>
      <c r="N47" s="247"/>
    </row>
    <row r="48" spans="7:14" x14ac:dyDescent="0.25">
      <c r="G48" s="247"/>
      <c r="H48" s="676">
        <v>347</v>
      </c>
      <c r="I48" s="677"/>
      <c r="J48" s="61" t="s">
        <v>92</v>
      </c>
      <c r="K48" s="214">
        <v>10</v>
      </c>
      <c r="L48" s="63"/>
      <c r="M48" s="66">
        <v>0.1</v>
      </c>
      <c r="N48" s="247"/>
    </row>
    <row r="49" spans="7:14" x14ac:dyDescent="0.25">
      <c r="G49" s="247"/>
      <c r="H49" s="676">
        <v>348</v>
      </c>
      <c r="I49" s="677"/>
      <c r="J49" s="61" t="s">
        <v>91</v>
      </c>
      <c r="K49" s="214">
        <v>10</v>
      </c>
      <c r="L49" s="63"/>
      <c r="M49" s="66">
        <v>0.1</v>
      </c>
      <c r="N49" s="247"/>
    </row>
    <row r="50" spans="7:14" x14ac:dyDescent="0.25">
      <c r="G50" s="247"/>
      <c r="H50" s="676">
        <v>348</v>
      </c>
      <c r="I50" s="677"/>
      <c r="J50" s="61" t="s">
        <v>90</v>
      </c>
      <c r="K50" s="214">
        <v>6</v>
      </c>
      <c r="L50" s="63"/>
      <c r="M50" s="66">
        <v>0.16669999999999999</v>
      </c>
      <c r="N50" s="247"/>
    </row>
    <row r="51" spans="7:14" x14ac:dyDescent="0.25">
      <c r="G51" s="247"/>
      <c r="H51" s="680"/>
      <c r="I51" s="681"/>
      <c r="J51" s="67"/>
      <c r="K51" s="217"/>
      <c r="L51" s="68"/>
      <c r="M51" s="68"/>
      <c r="N51" s="247"/>
    </row>
    <row r="52" spans="7:14" x14ac:dyDescent="0.25">
      <c r="G52" s="247"/>
      <c r="H52" s="682" t="s">
        <v>158</v>
      </c>
      <c r="I52" s="683"/>
      <c r="J52" s="683"/>
      <c r="K52" s="683"/>
      <c r="L52" s="683"/>
      <c r="M52" s="684"/>
      <c r="N52" s="247"/>
    </row>
    <row r="53" spans="7:14" x14ac:dyDescent="0.25">
      <c r="G53" s="247"/>
      <c r="H53" s="685"/>
      <c r="I53" s="686"/>
      <c r="J53" s="686"/>
      <c r="K53" s="686"/>
      <c r="L53" s="686"/>
      <c r="M53" s="687"/>
      <c r="N53" s="247"/>
    </row>
    <row r="54" spans="7:14" x14ac:dyDescent="0.25">
      <c r="G54" s="247"/>
      <c r="H54" s="688" t="s">
        <v>135</v>
      </c>
      <c r="I54" s="689"/>
      <c r="J54" s="689"/>
      <c r="K54" s="689"/>
      <c r="L54" s="689"/>
      <c r="M54" s="690"/>
      <c r="N54" s="247"/>
    </row>
    <row r="55" spans="7:14" x14ac:dyDescent="0.25">
      <c r="G55" s="247"/>
      <c r="H55" s="691"/>
      <c r="I55" s="692"/>
      <c r="J55" s="692"/>
      <c r="K55" s="692"/>
      <c r="L55" s="692"/>
      <c r="M55" s="693"/>
      <c r="N55" s="247"/>
    </row>
    <row r="56" spans="7:14" x14ac:dyDescent="0.25">
      <c r="H56" s="216"/>
      <c r="I56" s="216"/>
      <c r="J56" s="216"/>
      <c r="K56" s="216"/>
      <c r="L56" s="216"/>
      <c r="M56" s="216"/>
    </row>
  </sheetData>
  <mergeCells count="55">
    <mergeCell ref="O2:O3"/>
    <mergeCell ref="H51:I51"/>
    <mergeCell ref="H52:M53"/>
    <mergeCell ref="H54:M55"/>
    <mergeCell ref="H2:M3"/>
    <mergeCell ref="H50:I50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1:I21"/>
    <mergeCell ref="H46:I46"/>
    <mergeCell ref="H47:I47"/>
    <mergeCell ref="H48:I48"/>
    <mergeCell ref="H49:I49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31:I3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6:I6"/>
    <mergeCell ref="H7:I7"/>
    <mergeCell ref="H8:I8"/>
    <mergeCell ref="H9:I9"/>
    <mergeCell ref="H10:I10"/>
    <mergeCell ref="M4:M5"/>
    <mergeCell ref="H4:I5"/>
    <mergeCell ref="J4:J5"/>
    <mergeCell ref="K4:K5"/>
    <mergeCell ref="L4:L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678C95992B1547A3EE9F319D4EEF1E" ma:contentTypeVersion="24" ma:contentTypeDescription="" ma:contentTypeScope="" ma:versionID="21717d13f9f9eab8254efcdcbf19e4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230236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A14D3D5-752A-43DE-8327-A822CC1F8D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784CC-B1CB-4EF3-BD9A-C56069589152}"/>
</file>

<file path=customXml/itemProps3.xml><?xml version="1.0" encoding="utf-8"?>
<ds:datastoreItem xmlns:ds="http://schemas.openxmlformats.org/officeDocument/2006/customXml" ds:itemID="{537E65DE-C481-429C-9BF6-7F767BB7527E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11CE43-C3D9-4BB7-AFA2-DD431A05EB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Calculations</vt:lpstr>
      <vt:lpstr>Inputs</vt:lpstr>
      <vt:lpstr>Output</vt:lpstr>
      <vt:lpstr>PFIS</vt:lpstr>
      <vt:lpstr>Capital Structure</vt:lpstr>
      <vt:lpstr>Int Sync, NTG, Rev Req</vt:lpstr>
      <vt:lpstr>Resources</vt:lpstr>
      <vt:lpstr>Bad_Debt_Percent</vt:lpstr>
      <vt:lpstr>BO_Tax_Rate</vt:lpstr>
      <vt:lpstr>Cost_of_Debt</vt:lpstr>
      <vt:lpstr>FIT_Rate</vt:lpstr>
      <vt:lpstr>'Capital Structure'!Print_Area</vt:lpstr>
      <vt:lpstr>'Int Sync, NTG, Rev Req'!Print_Area</vt:lpstr>
      <vt:lpstr>Output!Print_Area</vt:lpstr>
      <vt:lpstr>PFIS!Print_Area</vt:lpstr>
      <vt:lpstr>Prof_Int_Exp_Adj</vt:lpstr>
      <vt:lpstr>Proforma_Interest_Expense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2019-10-22T18:43:48Z</dcterms:created>
  <dcterms:modified xsi:type="dcterms:W3CDTF">2023-04-10T16:40:24Z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0x0101006E56B4D1795A2E4DB2F0B01679ED314A00F2678C95992B1547A3EE9F319D4EEF1E</vt:lpwstr>
  </property>
  <property fmtid="{D5CDD505-2E9C-101B-9397-08002B2CF9AE}" pid="3" name="_docset_NoMedatataSyncRequired">
    <vt:lpwstr>False</vt:lpwstr>
  </property>
</Properties>
</file>