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-2022 SOE" sheetId="1" r:id="rId1"/>
    <sheet name="02-2022 SOE" sheetId="2" r:id="rId2"/>
    <sheet name="03-2022 SOE" sheetId="3" r:id="rId3"/>
    <sheet name="12ME 03-2022 SO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4" l="1"/>
  <c r="L14" i="4"/>
  <c r="F53" i="4"/>
  <c r="H53" i="4" s="1"/>
  <c r="D56" i="4"/>
  <c r="D59" i="4" s="1"/>
  <c r="B56" i="4"/>
  <c r="F25" i="4"/>
  <c r="D27" i="4"/>
  <c r="L19" i="4"/>
  <c r="K19" i="4"/>
  <c r="F19" i="4"/>
  <c r="H19" i="4" s="1"/>
  <c r="F18" i="4"/>
  <c r="K18" i="4"/>
  <c r="J15" i="4"/>
  <c r="F15" i="4"/>
  <c r="L15" i="4"/>
  <c r="J14" i="4"/>
  <c r="K14" i="4"/>
  <c r="F14" i="4"/>
  <c r="H14" i="4" s="1"/>
  <c r="L13" i="4"/>
  <c r="F12" i="4"/>
  <c r="K12" i="4"/>
  <c r="L11" i="4"/>
  <c r="D17" i="4"/>
  <c r="B17" i="4"/>
  <c r="B21" i="4" s="1"/>
  <c r="J19" i="4" l="1"/>
  <c r="L12" i="4"/>
  <c r="F52" i="4"/>
  <c r="H52" i="4" s="1"/>
  <c r="H18" i="4"/>
  <c r="F23" i="4"/>
  <c r="F27" i="4" s="1"/>
  <c r="F29" i="4" s="1"/>
  <c r="F26" i="4"/>
  <c r="H26" i="4" s="1"/>
  <c r="H57" i="4"/>
  <c r="F11" i="4"/>
  <c r="H11" i="4" s="1"/>
  <c r="H13" i="4"/>
  <c r="J11" i="4"/>
  <c r="F13" i="4"/>
  <c r="H15" i="4"/>
  <c r="L18" i="4"/>
  <c r="F24" i="4"/>
  <c r="H24" i="4" s="1"/>
  <c r="F54" i="4"/>
  <c r="F58" i="4"/>
  <c r="H58" i="4" s="1"/>
  <c r="H23" i="4"/>
  <c r="H25" i="4"/>
  <c r="H51" i="4"/>
  <c r="D21" i="4"/>
  <c r="H54" i="4"/>
  <c r="F17" i="4"/>
  <c r="F21" i="4" s="1"/>
  <c r="J17" i="4"/>
  <c r="B59" i="4"/>
  <c r="K17" i="4"/>
  <c r="K11" i="4"/>
  <c r="H12" i="4"/>
  <c r="K15" i="4"/>
  <c r="J12" i="4"/>
  <c r="F55" i="4"/>
  <c r="H55" i="4" s="1"/>
  <c r="J13" i="4"/>
  <c r="L17" i="4"/>
  <c r="J18" i="4"/>
  <c r="B27" i="4"/>
  <c r="B29" i="4" s="1"/>
  <c r="K13" i="4"/>
  <c r="F51" i="4"/>
  <c r="H17" i="4" l="1"/>
  <c r="H21" i="4"/>
  <c r="H27" i="4"/>
  <c r="F56" i="4"/>
  <c r="D29" i="4"/>
  <c r="H29" i="4" s="1"/>
  <c r="F59" i="4" l="1"/>
  <c r="H59" i="4" s="1"/>
  <c r="H56" i="4"/>
  <c r="F57" i="2" l="1"/>
  <c r="H57" i="2" s="1"/>
  <c r="B56" i="2"/>
  <c r="F23" i="2"/>
  <c r="J17" i="2"/>
  <c r="F14" i="2"/>
  <c r="H14" i="2" s="1"/>
  <c r="J13" i="2"/>
  <c r="K11" i="2"/>
  <c r="F11" i="2"/>
  <c r="H11" i="2" s="1"/>
  <c r="K10" i="2"/>
  <c r="F10" i="2"/>
  <c r="H10" i="2" s="1"/>
  <c r="K18" i="3"/>
  <c r="F57" i="3"/>
  <c r="H57" i="3" s="1"/>
  <c r="F51" i="3"/>
  <c r="H51" i="3" s="1"/>
  <c r="F50" i="3"/>
  <c r="F24" i="3"/>
  <c r="J17" i="3"/>
  <c r="F14" i="3"/>
  <c r="H14" i="3" s="1"/>
  <c r="J12" i="3"/>
  <c r="K11" i="3"/>
  <c r="J10" i="3"/>
  <c r="F54" i="1"/>
  <c r="F51" i="1"/>
  <c r="F18" i="1"/>
  <c r="H18" i="1" s="1"/>
  <c r="J17" i="1"/>
  <c r="K12" i="1"/>
  <c r="J12" i="1"/>
  <c r="K11" i="1"/>
  <c r="J11" i="1"/>
  <c r="D16" i="1" l="1"/>
  <c r="D20" i="1" s="1"/>
  <c r="D28" i="1" s="1"/>
  <c r="F23" i="1"/>
  <c r="F50" i="1"/>
  <c r="F13" i="1"/>
  <c r="H13" i="1" s="1"/>
  <c r="F53" i="1"/>
  <c r="H51" i="1"/>
  <c r="K10" i="1"/>
  <c r="F11" i="1"/>
  <c r="H11" i="1" s="1"/>
  <c r="J13" i="1"/>
  <c r="K18" i="1"/>
  <c r="F24" i="1"/>
  <c r="H24" i="1"/>
  <c r="B26" i="1"/>
  <c r="D26" i="1"/>
  <c r="B16" i="1"/>
  <c r="B20" i="1" s="1"/>
  <c r="F22" i="1"/>
  <c r="H22" i="1" s="1"/>
  <c r="F52" i="1"/>
  <c r="H52" i="1" s="1"/>
  <c r="F58" i="1"/>
  <c r="H58" i="1" s="1"/>
  <c r="H50" i="1"/>
  <c r="H53" i="1"/>
  <c r="K13" i="2"/>
  <c r="F22" i="2"/>
  <c r="F24" i="2"/>
  <c r="F51" i="2"/>
  <c r="H51" i="2" s="1"/>
  <c r="K12" i="2"/>
  <c r="F18" i="2"/>
  <c r="F52" i="2"/>
  <c r="H52" i="2" s="1"/>
  <c r="J18" i="2"/>
  <c r="K17" i="2"/>
  <c r="H23" i="2"/>
  <c r="D56" i="2"/>
  <c r="J11" i="2"/>
  <c r="F50" i="2"/>
  <c r="H50" i="2" s="1"/>
  <c r="B16" i="2"/>
  <c r="B20" i="2" s="1"/>
  <c r="H18" i="2"/>
  <c r="F13" i="2"/>
  <c r="H13" i="2" s="1"/>
  <c r="D26" i="2"/>
  <c r="F53" i="2"/>
  <c r="H53" i="2" s="1"/>
  <c r="D26" i="3"/>
  <c r="K13" i="3"/>
  <c r="D56" i="3"/>
  <c r="D60" i="3" s="1"/>
  <c r="K14" i="3"/>
  <c r="F13" i="3"/>
  <c r="H13" i="3" s="1"/>
  <c r="F18" i="3"/>
  <c r="H18" i="3" s="1"/>
  <c r="D16" i="3"/>
  <c r="D20" i="3" s="1"/>
  <c r="F52" i="3"/>
  <c r="H52" i="3" s="1"/>
  <c r="B16" i="3"/>
  <c r="B20" i="3" s="1"/>
  <c r="J14" i="3"/>
  <c r="F23" i="3"/>
  <c r="H23" i="3" s="1"/>
  <c r="F58" i="3"/>
  <c r="H58" i="3" s="1"/>
  <c r="F11" i="3"/>
  <c r="F10" i="3"/>
  <c r="H10" i="3" s="1"/>
  <c r="F25" i="3"/>
  <c r="H25" i="3" s="1"/>
  <c r="F53" i="3"/>
  <c r="H53" i="3" s="1"/>
  <c r="J18" i="3"/>
  <c r="K10" i="3"/>
  <c r="F12" i="3"/>
  <c r="H12" i="3" s="1"/>
  <c r="F17" i="3"/>
  <c r="H17" i="3" s="1"/>
  <c r="F22" i="3"/>
  <c r="J13" i="3"/>
  <c r="K12" i="3"/>
  <c r="K17" i="3"/>
  <c r="D60" i="2"/>
  <c r="H22" i="2"/>
  <c r="J16" i="2"/>
  <c r="B60" i="2"/>
  <c r="H24" i="2"/>
  <c r="D16" i="2"/>
  <c r="F58" i="2"/>
  <c r="H58" i="2" s="1"/>
  <c r="J10" i="2"/>
  <c r="J14" i="2"/>
  <c r="K18" i="2"/>
  <c r="F12" i="2"/>
  <c r="H12" i="2" s="1"/>
  <c r="K14" i="2"/>
  <c r="F17" i="2"/>
  <c r="H17" i="2" s="1"/>
  <c r="F25" i="2"/>
  <c r="F54" i="2"/>
  <c r="H54" i="2" s="1"/>
  <c r="J12" i="2"/>
  <c r="B26" i="2"/>
  <c r="H50" i="3"/>
  <c r="H24" i="3"/>
  <c r="H11" i="3"/>
  <c r="J11" i="3"/>
  <c r="F54" i="3"/>
  <c r="H54" i="3" s="1"/>
  <c r="B26" i="3"/>
  <c r="B56" i="3"/>
  <c r="F26" i="1"/>
  <c r="H26" i="1" s="1"/>
  <c r="H23" i="1"/>
  <c r="F17" i="1"/>
  <c r="H17" i="1" s="1"/>
  <c r="F25" i="1"/>
  <c r="H25" i="1" s="1"/>
  <c r="F10" i="1"/>
  <c r="H10" i="1" s="1"/>
  <c r="F14" i="1"/>
  <c r="H14" i="1" s="1"/>
  <c r="K17" i="1"/>
  <c r="J18" i="1"/>
  <c r="J10" i="1"/>
  <c r="K13" i="1"/>
  <c r="J14" i="1"/>
  <c r="D56" i="1"/>
  <c r="F57" i="1"/>
  <c r="H57" i="1" s="1"/>
  <c r="H54" i="1"/>
  <c r="K14" i="1"/>
  <c r="B56" i="1"/>
  <c r="F12" i="1"/>
  <c r="H12" i="1" s="1"/>
  <c r="F56" i="1" l="1"/>
  <c r="H56" i="1" s="1"/>
  <c r="B28" i="1"/>
  <c r="F26" i="2"/>
  <c r="H26" i="2" s="1"/>
  <c r="H25" i="2"/>
  <c r="B28" i="2"/>
  <c r="F16" i="2"/>
  <c r="F20" i="2" s="1"/>
  <c r="K16" i="3"/>
  <c r="F26" i="3"/>
  <c r="F16" i="3"/>
  <c r="H22" i="3"/>
  <c r="B28" i="3"/>
  <c r="F20" i="3"/>
  <c r="F28" i="3" s="1"/>
  <c r="H16" i="3"/>
  <c r="H20" i="3"/>
  <c r="F56" i="3"/>
  <c r="H56" i="3" s="1"/>
  <c r="D20" i="2"/>
  <c r="H16" i="2"/>
  <c r="F56" i="2"/>
  <c r="K16" i="2"/>
  <c r="J16" i="3"/>
  <c r="B60" i="3"/>
  <c r="H26" i="3"/>
  <c r="D28" i="3"/>
  <c r="D60" i="1"/>
  <c r="K16" i="1"/>
  <c r="F16" i="1"/>
  <c r="B60" i="1"/>
  <c r="J16" i="1"/>
  <c r="F60" i="1" l="1"/>
  <c r="F28" i="2"/>
  <c r="F60" i="3"/>
  <c r="H60" i="3" s="1"/>
  <c r="H28" i="3"/>
  <c r="H20" i="2"/>
  <c r="D28" i="2"/>
  <c r="F60" i="2"/>
  <c r="H60" i="2" s="1"/>
  <c r="H56" i="2"/>
  <c r="F20" i="1"/>
  <c r="H16" i="1"/>
  <c r="H60" i="1"/>
  <c r="H28" i="2" l="1"/>
  <c r="F28" i="1"/>
  <c r="H28" i="1" s="1"/>
  <c r="H20" i="1"/>
</calcChain>
</file>

<file path=xl/sharedStrings.xml><?xml version="1.0" encoding="utf-8"?>
<sst xmlns="http://schemas.openxmlformats.org/spreadsheetml/2006/main" count="249" uniqueCount="47">
  <si>
    <t>PUGET SOUND ENERGY</t>
  </si>
  <si>
    <t>SUMMARY OF ELECTRIC OPERATING REVENUE &amp; KWH SALES</t>
  </si>
  <si>
    <t>INCREASE (DECREASE)</t>
  </si>
  <si>
    <t/>
  </si>
  <si>
    <t>REVENUE PER KWH</t>
  </si>
  <si>
    <t>ACTUAL</t>
  </si>
  <si>
    <t>SALE OF ELECTRICITY - REVENUE</t>
  </si>
  <si>
    <t>AMOUNT</t>
  </si>
  <si>
    <t>%</t>
  </si>
  <si>
    <t>BUDGET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</si>
  <si>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</si>
  <si>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</si>
  <si>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</si>
  <si>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</si>
  <si>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</si>
  <si>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</si>
  <si>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</si>
  <si>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</si>
  <si>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</si>
  <si>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</si>
  <si>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</si>
  <si>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</si>
  <si>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</si>
  <si>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</si>
  <si>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</si>
  <si>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</si>
  <si>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SALE OF ELECTRICITY - KWH</t>
  </si>
  <si>
    <t>Total kWh</t>
  </si>
  <si>
    <t>* Note: Sch. 141 Expedited Rate Filing and Sch. 142 Decoupling Riders were included in this report starting in July 2015</t>
  </si>
  <si>
    <t>MONTH OF JANUARY 2022</t>
  </si>
  <si>
    <t>VARIANCE FROM 2021</t>
  </si>
  <si>
    <t>SCH. 81 (B&amp;O tax) in above-billed</t>
  </si>
  <si>
    <t>SCH. 94 (Res/farm credit) in above</t>
  </si>
  <si>
    <t>SCH. 120 (Cons. Rider rev) in above</t>
  </si>
  <si>
    <t>SCH. 95A (Fed Incentive) in above</t>
  </si>
  <si>
    <t>SCH. 95 PCA Amortization Recovery</t>
  </si>
  <si>
    <t>SCH. 95 PCORC Billed + Chng Unbilled</t>
  </si>
  <si>
    <t>Low Income Surcharge included in above</t>
  </si>
  <si>
    <t>SCH. 132 (Merger Rate Credit) in above</t>
  </si>
  <si>
    <t>SCH. 137 (REC Proceeds Credit) in above</t>
  </si>
  <si>
    <t>SCH. 140 (Prop Tax in BillEngy) in above</t>
  </si>
  <si>
    <t>SCH. 141Y (TCJA Overcollection) in above</t>
  </si>
  <si>
    <t>SCH. 141X (Protected-Plus EDIT) in above</t>
  </si>
  <si>
    <t>SCH. 141Z (Unprotected EDIT) in above</t>
  </si>
  <si>
    <t>MONTH OF FEBRUARY 2022</t>
  </si>
  <si>
    <t>MONTH OF MARCH 2022</t>
  </si>
  <si>
    <t>TWELVE MONTHS ENDED MARCH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</si>
</sst>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(&quot;$&quot;* #,##0.000_);_(&quot;$&quot;* \(#,##0.000\);_(&quot;$&quot;* &quot;-&quot;???_);_(@_)"/>
    <numFmt numFmtId="166" formatCode="_(* #,##0.000_);_(* \(#,##0.000\);_(* &quot;-&quot;???_);_(@_)"/>
    <numFmt numFmtId="167" formatCode="#,##0.0000"/>
    <numFmt numFmtId="168" formatCode="0.0%_);\(0.0%\)"/>
    <numFmt numFmtId="169" formatCode="_-* #,##0.00\ _D_M_-;\-* #,##0.00\ _D_M_-;_-* &quot;-&quot;??\ _D_M_-;_-@_-"/>
    <numFmt numFmtId="170" formatCode="_(* #,##0_);_(* \(#,##0\);_(* &quot;-&quot;??_);_(@_)"/>
    <numFmt numFmtId="171" formatCode="_-* #,##0.00\ &quot;DM&quot;_-;\-* #,##0.00\ &quot;DM&quot;_-;_-* &quot;-&quot;??\ &quot;DM&quot;_-;_-@_-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39" fontId="1" fillId="0" borderId="0" xfId="0" applyNumberFormat="1" applyFont="1" applyFill="1" applyAlignment="1" applyProtection="1">
      <alignment horizontal="centerContinuous"/>
    </xf>
    <xf numFmtId="0" fontId="0" fillId="0" borderId="0" xfId="0" applyFill="1" applyProtection="1"/>
    <xf numFmtId="14" fontId="1" fillId="0" borderId="0" xfId="0" applyNumberFormat="1" applyFont="1" applyFill="1" applyAlignment="1" applyProtection="1">
      <alignment horizontal="centerContinuous"/>
    </xf>
    <xf numFmtId="39" fontId="2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/>
    <xf numFmtId="39" fontId="4" fillId="0" borderId="0" xfId="0" applyNumberFormat="1" applyFont="1" applyFill="1" applyAlignment="1" applyProtection="1"/>
    <xf numFmtId="39" fontId="4" fillId="0" borderId="0" xfId="0" applyNumberFormat="1" applyFont="1" applyFill="1" applyProtection="1"/>
    <xf numFmtId="39" fontId="3" fillId="0" borderId="0" xfId="0" applyNumberFormat="1" applyFont="1" applyFill="1" applyProtection="1"/>
    <xf numFmtId="43" fontId="4" fillId="0" borderId="1" xfId="0" applyNumberFormat="1" applyFont="1" applyFill="1" applyBorder="1" applyAlignment="1" applyProtection="1">
      <alignment horizontal="centerContinuous"/>
    </xf>
    <xf numFmtId="39" fontId="4" fillId="0" borderId="0" xfId="0" applyNumberFormat="1" applyFont="1" applyFill="1" applyBorder="1" applyProtection="1"/>
    <xf numFmtId="39" fontId="4" fillId="0" borderId="1" xfId="0" applyNumberFormat="1" applyFont="1" applyFill="1" applyBorder="1" applyAlignment="1" applyProtection="1">
      <alignment horizontal="centerContinuous"/>
    </xf>
    <xf numFmtId="39" fontId="4" fillId="0" borderId="0" xfId="0" applyNumberFormat="1" applyFont="1" applyFill="1" applyAlignment="1" applyProtection="1">
      <alignment horizontal="left"/>
    </xf>
    <xf numFmtId="39" fontId="4" fillId="0" borderId="0" xfId="0" applyNumberFormat="1" applyFont="1" applyFill="1" applyAlignment="1" applyProtection="1">
      <alignment horizontal="center"/>
    </xf>
    <xf numFmtId="39" fontId="3" fillId="0" borderId="0" xfId="0" applyNumberFormat="1" applyFont="1" applyFill="1" applyAlignment="1" applyProtection="1">
      <alignment horizontal="left"/>
    </xf>
    <xf numFmtId="0" fontId="4" fillId="0" borderId="1" xfId="0" quotePrefix="1" applyNumberFormat="1" applyFont="1" applyFill="1" applyBorder="1" applyAlignment="1" applyProtection="1">
      <alignment horizontal="center"/>
    </xf>
    <xf numFmtId="39" fontId="4" fillId="0" borderId="1" xfId="0" applyNumberFormat="1" applyFont="1" applyFill="1" applyBorder="1" applyAlignment="1" applyProtection="1">
      <alignment horizontal="center"/>
    </xf>
    <xf numFmtId="39" fontId="4" fillId="0" borderId="0" xfId="0" applyNumberFormat="1" applyFont="1" applyFill="1" applyBorder="1" applyAlignment="1" applyProtection="1">
      <alignment horizontal="center"/>
    </xf>
    <xf numFmtId="39" fontId="5" fillId="0" borderId="0" xfId="0" applyNumberFormat="1" applyFont="1" applyFill="1" applyProtection="1"/>
    <xf numFmtId="39" fontId="5" fillId="0" borderId="0" xfId="0" applyNumberFormat="1" applyFont="1" applyFill="1" applyAlignment="1" applyProtection="1">
      <alignment horizontal="fill"/>
    </xf>
    <xf numFmtId="39" fontId="5" fillId="0" borderId="0" xfId="0" applyNumberFormat="1" applyFont="1" applyFill="1" applyAlignment="1" applyProtection="1">
      <alignment horizontal="left"/>
    </xf>
    <xf numFmtId="44" fontId="5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Fill="1" applyProtection="1"/>
    <xf numFmtId="43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Protection="1"/>
    <xf numFmtId="43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/>
    </xf>
    <xf numFmtId="43" fontId="5" fillId="0" borderId="2" xfId="0" applyNumberFormat="1" applyFont="1" applyFill="1" applyBorder="1" applyAlignment="1" applyProtection="1">
      <alignment horizontal="right"/>
    </xf>
    <xf numFmtId="39" fontId="5" fillId="0" borderId="2" xfId="0" applyNumberFormat="1" applyFont="1" applyFill="1" applyBorder="1" applyAlignment="1" applyProtection="1">
      <alignment horizontal="right"/>
    </xf>
    <xf numFmtId="167" fontId="5" fillId="0" borderId="2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Alignment="1" applyProtection="1">
      <alignment horizontal="left" indent="1"/>
    </xf>
    <xf numFmtId="43" fontId="5" fillId="0" borderId="1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right"/>
    </xf>
    <xf numFmtId="43" fontId="4" fillId="0" borderId="2" xfId="0" applyNumberFormat="1" applyFont="1" applyFill="1" applyBorder="1" applyAlignment="1" applyProtection="1">
      <alignment horizontal="right"/>
    </xf>
    <xf numFmtId="43" fontId="4" fillId="0" borderId="0" xfId="0" applyNumberFormat="1" applyFont="1" applyFill="1" applyAlignment="1" applyProtection="1">
      <alignment horizontal="right"/>
    </xf>
    <xf numFmtId="39" fontId="4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 indent="1"/>
    </xf>
    <xf numFmtId="164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/>
    </xf>
    <xf numFmtId="39" fontId="5" fillId="0" borderId="0" xfId="0" applyNumberFormat="1" applyFont="1" applyFill="1" applyBorder="1" applyAlignment="1" applyProtection="1">
      <alignment horizontal="right"/>
    </xf>
    <xf numFmtId="44" fontId="5" fillId="0" borderId="0" xfId="0" applyNumberFormat="1" applyFont="1" applyFill="1" applyBorder="1" applyAlignment="1" applyProtection="1">
      <alignment horizontal="right"/>
    </xf>
    <xf numFmtId="44" fontId="5" fillId="0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68" fontId="5" fillId="0" borderId="0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43" fontId="4" fillId="0" borderId="0" xfId="0" applyNumberFormat="1" applyFont="1" applyFill="1" applyBorder="1" applyAlignment="1" applyProtection="1">
      <alignment horizontal="right"/>
    </xf>
    <xf numFmtId="39" fontId="4" fillId="0" borderId="0" xfId="0" applyNumberFormat="1" applyFont="1" applyFill="1" applyBorder="1" applyAlignment="1" applyProtection="1">
      <alignment horizontal="right"/>
    </xf>
    <xf numFmtId="169" fontId="0" fillId="0" borderId="0" xfId="0" applyNumberFormat="1" applyFont="1" applyFill="1" applyProtection="1"/>
    <xf numFmtId="43" fontId="0" fillId="0" borderId="0" xfId="0" applyNumberFormat="1" applyFill="1" applyProtection="1"/>
    <xf numFmtId="44" fontId="6" fillId="0" borderId="0" xfId="0" applyNumberFormat="1" applyFont="1" applyFill="1" applyProtection="1"/>
    <xf numFmtId="44" fontId="4" fillId="0" borderId="0" xfId="0" applyNumberFormat="1" applyFont="1" applyFill="1" applyProtection="1"/>
    <xf numFmtId="43" fontId="4" fillId="0" borderId="0" xfId="0" applyNumberFormat="1" applyFont="1" applyFill="1" applyProtection="1"/>
    <xf numFmtId="44" fontId="4" fillId="0" borderId="1" xfId="0" applyNumberFormat="1" applyFont="1" applyFill="1" applyBorder="1" applyAlignment="1" applyProtection="1">
      <alignment horizontal="centerContinuous"/>
    </xf>
    <xf numFmtId="44" fontId="4" fillId="0" borderId="0" xfId="0" applyNumberFormat="1" applyFont="1" applyFill="1" applyAlignment="1" applyProtection="1">
      <alignment horizontal="center"/>
    </xf>
    <xf numFmtId="39" fontId="4" fillId="0" borderId="0" xfId="0" applyNumberFormat="1" applyFont="1" applyFill="1" applyAlignment="1" applyProtection="1">
      <alignment horizontal="fill"/>
    </xf>
    <xf numFmtId="43" fontId="4" fillId="0" borderId="1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Alignment="1" applyProtection="1">
      <alignment horizontal="fill"/>
    </xf>
    <xf numFmtId="44" fontId="5" fillId="0" borderId="0" xfId="0" applyNumberFormat="1" applyFont="1" applyFill="1" applyProtection="1"/>
    <xf numFmtId="43" fontId="5" fillId="0" borderId="0" xfId="0" applyNumberFormat="1" applyFont="1" applyFill="1" applyProtection="1"/>
    <xf numFmtId="43" fontId="5" fillId="0" borderId="0" xfId="0" applyNumberFormat="1" applyFont="1" applyFill="1" applyAlignment="1" applyProtection="1">
      <alignment horizontal="fill"/>
    </xf>
    <xf numFmtId="170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Protection="1"/>
    <xf numFmtId="171" fontId="5" fillId="0" borderId="0" xfId="0" applyNumberFormat="1" applyFont="1" applyFill="1" applyProtection="1"/>
    <xf numFmtId="170" fontId="5" fillId="0" borderId="0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170" fontId="4" fillId="0" borderId="2" xfId="0" applyNumberFormat="1" applyFont="1" applyFill="1" applyBorder="1" applyAlignment="1" applyProtection="1">
      <alignment horizontal="right"/>
    </xf>
    <xf numFmtId="170" fontId="4" fillId="0" borderId="0" xfId="0" applyNumberFormat="1" applyFont="1" applyFill="1" applyAlignment="1" applyProtection="1">
      <alignment horizontal="right"/>
    </xf>
    <xf numFmtId="41" fontId="4" fillId="0" borderId="0" xfId="0" applyNumberFormat="1" applyFont="1" applyFill="1" applyAlignment="1" applyProtection="1">
      <alignment horizontal="right"/>
    </xf>
    <xf numFmtId="41" fontId="4" fillId="0" borderId="2" xfId="0" applyNumberFormat="1" applyFont="1" applyFill="1" applyBorder="1" applyAlignment="1" applyProtection="1">
      <alignment horizontal="right"/>
    </xf>
    <xf numFmtId="170" fontId="5" fillId="0" borderId="1" xfId="0" applyNumberFormat="1" applyFont="1" applyFill="1" applyBorder="1" applyAlignment="1" applyProtection="1">
      <alignment horizontal="right"/>
    </xf>
    <xf numFmtId="170" fontId="5" fillId="0" borderId="2" xfId="0" applyNumberFormat="1" applyFont="1" applyFill="1" applyBorder="1" applyAlignment="1" applyProtection="1">
      <alignment horizontal="right"/>
    </xf>
    <xf numFmtId="41" fontId="5" fillId="0" borderId="2" xfId="0" applyNumberFormat="1" applyFont="1" applyFill="1" applyBorder="1" applyAlignment="1" applyProtection="1">
      <alignment horizontal="right"/>
    </xf>
    <xf numFmtId="170" fontId="5" fillId="0" borderId="3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fill"/>
    </xf>
    <xf numFmtId="41" fontId="4" fillId="0" borderId="0" xfId="0" applyNumberFormat="1" applyFont="1" applyFill="1" applyProtection="1"/>
    <xf numFmtId="0" fontId="0" fillId="0" borderId="0" xfId="0" applyAlignment="1"/>
    <xf numFmtId="0" fontId="0" fillId="0" borderId="0" xfId="0" applyFill="1" applyAlignment="1" applyProtection="1"/>
    <xf numFmtId="39" fontId="4" fillId="0" borderId="0" xfId="0" applyNumberFormat="1" applyFont="1" applyFill="1" applyBorder="1" applyAlignment="1" applyProtection="1">
      <alignment horizontal="left"/>
    </xf>
    <xf numFmtId="44" fontId="4" fillId="0" borderId="1" xfId="0" applyNumberFormat="1" applyFont="1" applyFill="1" applyBorder="1" applyAlignment="1" applyProtection="1">
      <alignment horizontal="center"/>
    </xf>
    <xf numFmtId="39" fontId="5" fillId="0" borderId="1" xfId="0" applyNumberFormat="1" applyFont="1" applyFill="1" applyBorder="1" applyAlignment="1" applyProtection="1">
      <alignment horizontal="left"/>
    </xf>
    <xf numFmtId="41" fontId="5" fillId="0" borderId="1" xfId="0" applyNumberFormat="1" applyFont="1" applyFill="1" applyBorder="1" applyAlignment="1" applyProtection="1">
      <alignment horizontal="right"/>
    </xf>
    <xf numFmtId="43" fontId="4" fillId="0" borderId="0" xfId="0" applyNumberFormat="1" applyFont="1" applyFill="1" applyBorder="1" applyAlignment="1" applyProtection="1">
      <alignment horizontal="fill"/>
    </xf>
    <xf numFmtId="39" fontId="4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activeCell="H37" sqref="H37"/>
    </sheetView>
  </sheetViews>
  <sheetFormatPr defaultColWidth="9.140625" defaultRowHeight="15" x14ac:dyDescent="0.25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x14ac:dyDescent="0.25">
      <c r="A3" s="1" t="s">
        <v>29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5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5">
      <c r="A6" s="9" t="s">
        <v>3</v>
      </c>
      <c r="B6" s="8"/>
      <c r="C6" s="8"/>
      <c r="D6" s="8"/>
      <c r="E6" s="8"/>
      <c r="F6" s="10" t="s">
        <v>30</v>
      </c>
      <c r="G6" s="10"/>
      <c r="H6" s="10"/>
      <c r="I6" s="11"/>
      <c r="J6" s="12" t="s">
        <v>4</v>
      </c>
      <c r="K6" s="12"/>
    </row>
    <row r="7" spans="1:13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5">
      <c r="A8" s="15" t="s">
        <v>6</v>
      </c>
      <c r="B8" s="16">
        <v>2022</v>
      </c>
      <c r="C8" s="8"/>
      <c r="D8" s="16">
        <v>2021</v>
      </c>
      <c r="E8" s="8"/>
      <c r="F8" s="17" t="s">
        <v>7</v>
      </c>
      <c r="G8" s="8"/>
      <c r="H8" s="17" t="s">
        <v>8</v>
      </c>
      <c r="I8" s="18"/>
      <c r="J8" s="16">
        <v>2022</v>
      </c>
      <c r="K8" s="16">
        <v>2021</v>
      </c>
    </row>
    <row r="9" spans="1:13" ht="6.6" customHeight="1" x14ac:dyDescent="0.25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5">
      <c r="A10" s="21" t="s">
        <v>10</v>
      </c>
      <c r="B10" s="22">
        <v>157840687.84999999</v>
      </c>
      <c r="C10" s="22"/>
      <c r="D10" s="22">
        <v>137256208.38999999</v>
      </c>
      <c r="E10" s="22"/>
      <c r="F10" s="22">
        <f>B10-D10</f>
        <v>20584479.460000008</v>
      </c>
      <c r="G10" s="24"/>
      <c r="H10" s="23">
        <f>IF(D10=0,"n/a",IF(AND(F10/D10&lt;1,F10/D10&gt;-1),F10/D10,"n/a"))</f>
        <v>0.14997120859925869</v>
      </c>
      <c r="I10" s="25"/>
      <c r="J10" s="26">
        <f>IF(B50=0,"n/a",B10/B50)</f>
        <v>0.11889918875594857</v>
      </c>
      <c r="K10" s="27">
        <f>IF(D50=0,"n/a",D10/D50)</f>
        <v>0.11329045065203693</v>
      </c>
      <c r="M10" s="28"/>
    </row>
    <row r="11" spans="1:13" x14ac:dyDescent="0.25">
      <c r="A11" s="21" t="s">
        <v>11</v>
      </c>
      <c r="B11" s="29">
        <v>95496079.75</v>
      </c>
      <c r="C11" s="29"/>
      <c r="D11" s="29">
        <v>74692147.469999999</v>
      </c>
      <c r="E11" s="29"/>
      <c r="F11" s="29">
        <f>B11-D11</f>
        <v>20803932.280000001</v>
      </c>
      <c r="G11" s="29"/>
      <c r="H11" s="23">
        <f>IF(D11=0,"n/a",IF(AND(F11/D11&lt;1,F11/D11&gt;-1),F11/D11,"n/a"))</f>
        <v>0.27852904200345657</v>
      </c>
      <c r="I11" s="25"/>
      <c r="J11" s="30">
        <f>IF(B51=0,"n/a",B11/B51)</f>
        <v>0.11266135485632758</v>
      </c>
      <c r="K11" s="31">
        <f>IF(D51=0,"n/a",D11/D51)</f>
        <v>0.10469441968180343</v>
      </c>
    </row>
    <row r="12" spans="1:13" x14ac:dyDescent="0.25">
      <c r="A12" s="21" t="s">
        <v>12</v>
      </c>
      <c r="B12" s="29">
        <v>10420703.23</v>
      </c>
      <c r="C12" s="29"/>
      <c r="D12" s="29">
        <v>8999686.6400000006</v>
      </c>
      <c r="E12" s="29"/>
      <c r="F12" s="29">
        <f>B12-D12</f>
        <v>1421016.5899999999</v>
      </c>
      <c r="G12" s="29"/>
      <c r="H12" s="23">
        <f>IF(D12=0,"n/a",IF(AND(F12/D12&lt;1,F12/D12&gt;-1),F12/D12,"n/a"))</f>
        <v>0.15789622981806395</v>
      </c>
      <c r="I12" s="25"/>
      <c r="J12" s="30">
        <f>IF(B52=0,"n/a",B12/B52)</f>
        <v>0.10943998535352402</v>
      </c>
      <c r="K12" s="31">
        <f>IF(D52=0,"n/a",D12/D52)</f>
        <v>0.10097323443939239</v>
      </c>
    </row>
    <row r="13" spans="1:13" x14ac:dyDescent="0.25">
      <c r="A13" s="21" t="s">
        <v>13</v>
      </c>
      <c r="B13" s="29">
        <v>1507952.24</v>
      </c>
      <c r="C13" s="29"/>
      <c r="D13" s="29">
        <v>1743850.86</v>
      </c>
      <c r="E13" s="29"/>
      <c r="F13" s="29">
        <f>B13-D13</f>
        <v>-235898.62000000011</v>
      </c>
      <c r="G13" s="29"/>
      <c r="H13" s="23">
        <f>IF(D13=0,"n/a",IF(AND(F13/D13&lt;1,F13/D13&gt;-1),F13/D13,"n/a"))</f>
        <v>-0.13527453832835229</v>
      </c>
      <c r="I13" s="25"/>
      <c r="J13" s="30">
        <f>IF(B53=0,"n/a",B13/B53)</f>
        <v>0.27315260116598084</v>
      </c>
      <c r="K13" s="31">
        <f>IF(D53=0,"n/a",D13/D53)</f>
        <v>0.22560532744443412</v>
      </c>
      <c r="L13" s="32"/>
    </row>
    <row r="14" spans="1:13" x14ac:dyDescent="0.25">
      <c r="A14" s="21" t="s">
        <v>14</v>
      </c>
      <c r="B14" s="29">
        <v>45952.81</v>
      </c>
      <c r="C14" s="33"/>
      <c r="D14" s="29">
        <v>43779.41</v>
      </c>
      <c r="E14" s="29"/>
      <c r="F14" s="29">
        <f>B14-D14</f>
        <v>2173.3999999999942</v>
      </c>
      <c r="G14" s="33"/>
      <c r="H14" s="23">
        <f>IF(D14=0,"n/a",IF(AND(F14/D14&lt;1,F14/D14&gt;-1),F14/D14,"n/a"))</f>
        <v>4.964434194065187E-2</v>
      </c>
      <c r="I14" s="34"/>
      <c r="J14" s="30">
        <f>IF(B54=0,"n/a",B14/B54)</f>
        <v>4.5094658645967241E-2</v>
      </c>
      <c r="K14" s="31">
        <f>IF(D54=0,"n/a",D14/D54)</f>
        <v>4.6173019321633486E-2</v>
      </c>
    </row>
    <row r="15" spans="1:13" ht="8.4499999999999993" customHeight="1" x14ac:dyDescent="0.25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15</v>
      </c>
    </row>
    <row r="16" spans="1:13" x14ac:dyDescent="0.25">
      <c r="A16" s="38" t="s">
        <v>16</v>
      </c>
      <c r="B16" s="39">
        <f>SUM(B10:B15)</f>
        <v>265311375.88</v>
      </c>
      <c r="C16" s="29"/>
      <c r="D16" s="39">
        <f>SUM(D10:D15)</f>
        <v>222735672.77000001</v>
      </c>
      <c r="E16" s="29"/>
      <c r="F16" s="39">
        <f>SUM(F10:F15)</f>
        <v>42575703.110000014</v>
      </c>
      <c r="G16" s="40"/>
      <c r="H16" s="41">
        <f>IF(D16=0,"n/a",IF(AND(F16/D16&lt;1,F16/D16&gt;-1),F16/D16,"n/a"))</f>
        <v>0.1911490089598907</v>
      </c>
      <c r="I16" s="25"/>
      <c r="J16" s="42">
        <f>IF(B56=0,"n/a",B16/B56)</f>
        <v>0.11652239071339482</v>
      </c>
      <c r="K16" s="42">
        <f>IF(D56=0,"n/a",D16/D56)</f>
        <v>0.11011364608861582</v>
      </c>
    </row>
    <row r="17" spans="1:13" x14ac:dyDescent="0.25">
      <c r="A17" s="21" t="s">
        <v>17</v>
      </c>
      <c r="B17" s="29">
        <v>1558436.76</v>
      </c>
      <c r="C17" s="29"/>
      <c r="D17" s="29">
        <v>1492768.11</v>
      </c>
      <c r="E17" s="29"/>
      <c r="F17" s="29">
        <f>B17-D17</f>
        <v>65668.649999999907</v>
      </c>
      <c r="G17" s="29"/>
      <c r="H17" s="23">
        <f>IF(D17=0,"n/a",IF(AND(F17/D17&lt;1,F17/D17&gt;-1),F17/D17,"n/a"))</f>
        <v>4.399119297906217E-2</v>
      </c>
      <c r="I17" s="34"/>
      <c r="J17" s="31">
        <f>IF(B57=0,"n/a",B17/B57)</f>
        <v>7.9804783725783857E-3</v>
      </c>
      <c r="K17" s="31">
        <f>IF(D57=0,"n/a",D17/D57)</f>
        <v>7.9622961218458483E-3</v>
      </c>
    </row>
    <row r="18" spans="1:13" ht="12.75" customHeight="1" x14ac:dyDescent="0.25">
      <c r="A18" s="21" t="s">
        <v>18</v>
      </c>
      <c r="B18" s="29">
        <v>5887253.1200000001</v>
      </c>
      <c r="C18" s="33"/>
      <c r="D18" s="29">
        <v>3529514.8</v>
      </c>
      <c r="E18" s="29"/>
      <c r="F18" s="29">
        <f>B18-D18</f>
        <v>2357738.3200000003</v>
      </c>
      <c r="G18" s="33"/>
      <c r="H18" s="23">
        <f>IF(D18=0,"n/a",IF(AND(F18/D18&lt;1,F18/D18&gt;-1),F18/D18,"n/a"))</f>
        <v>0.66800635600111391</v>
      </c>
      <c r="I18" s="25"/>
      <c r="J18" s="42">
        <f>IF(B58=0,"n/a",B18/B58)</f>
        <v>4.1914121309046107E-2</v>
      </c>
      <c r="K18" s="42">
        <f>IF(D58=0,"n/a",D18/D58)</f>
        <v>2.1059697958000698E-2</v>
      </c>
    </row>
    <row r="19" spans="1:13" ht="6" customHeight="1" x14ac:dyDescent="0.25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5">
      <c r="A20" s="46" t="s">
        <v>19</v>
      </c>
      <c r="B20" s="29">
        <f>SUM(B16:B18)</f>
        <v>272757065.75999999</v>
      </c>
      <c r="C20" s="29"/>
      <c r="D20" s="29">
        <f>SUM(D16:D18)</f>
        <v>227757955.68000004</v>
      </c>
      <c r="E20" s="29"/>
      <c r="F20" s="29">
        <f>SUM(F16:F18)</f>
        <v>44999110.080000013</v>
      </c>
      <c r="G20" s="29"/>
      <c r="H20" s="47">
        <f>IF(D20=0,"n/a",IF(AND(F20/D20&lt;1,F20/D20&gt;-1),F20/D20,"n/a"))</f>
        <v>0.19757426231566536</v>
      </c>
      <c r="I20" s="25"/>
      <c r="J20" s="24"/>
      <c r="K20" s="24"/>
    </row>
    <row r="21" spans="1:13" ht="6.6" customHeight="1" x14ac:dyDescent="0.25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5">
      <c r="A22" s="21" t="s">
        <v>20</v>
      </c>
      <c r="B22" s="29">
        <v>11276176.85</v>
      </c>
      <c r="C22" s="29"/>
      <c r="D22" s="29">
        <v>3067457.68</v>
      </c>
      <c r="E22" s="29"/>
      <c r="F22" s="29">
        <f>B22-D22</f>
        <v>8208719.1699999999</v>
      </c>
      <c r="G22" s="29"/>
      <c r="H22" s="23" t="str">
        <f>IF(D22=0,"n/a",IF(AND(F22/D22&lt;1,F22/D22&gt;-1),F22/D22,"n/a"))</f>
        <v>n/a</v>
      </c>
      <c r="I22" s="34"/>
      <c r="J22" s="49"/>
      <c r="K22" s="49"/>
    </row>
    <row r="23" spans="1:13" x14ac:dyDescent="0.25">
      <c r="A23" s="21" t="s">
        <v>21</v>
      </c>
      <c r="B23" s="29">
        <v>2247100.5299999998</v>
      </c>
      <c r="C23" s="29"/>
      <c r="D23" s="29">
        <v>1420393.66</v>
      </c>
      <c r="E23" s="29"/>
      <c r="F23" s="29">
        <f>B23-D23</f>
        <v>826706.86999999988</v>
      </c>
      <c r="G23" s="29"/>
      <c r="H23" s="23">
        <f>IF(D23=0,"n/a",IF(AND(F23/D23&lt;1,F23/D23&gt;-1),F23/D23,"n/a"))</f>
        <v>0.58202658409500363</v>
      </c>
      <c r="I23" s="34"/>
      <c r="J23" s="49"/>
      <c r="K23" s="49"/>
    </row>
    <row r="24" spans="1:13" x14ac:dyDescent="0.25">
      <c r="A24" s="21" t="s">
        <v>22</v>
      </c>
      <c r="B24" s="29">
        <v>-5567899.04</v>
      </c>
      <c r="C24" s="29"/>
      <c r="D24" s="29">
        <v>12507981.439999999</v>
      </c>
      <c r="E24" s="29"/>
      <c r="F24" s="29">
        <f>B24-D24</f>
        <v>-18075880.48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3" x14ac:dyDescent="0.25">
      <c r="A25" s="21" t="s">
        <v>23</v>
      </c>
      <c r="B25" s="39">
        <v>323332.78000000003</v>
      </c>
      <c r="C25" s="33"/>
      <c r="D25" s="39">
        <v>19418840.109999999</v>
      </c>
      <c r="E25" s="29"/>
      <c r="F25" s="39">
        <f>B25-D25</f>
        <v>-19095507.329999998</v>
      </c>
      <c r="G25" s="33"/>
      <c r="H25" s="41">
        <f>IF(D25=0,"n/a",IF(AND(F25/D25&lt;1,F25/D25&gt;-1),F25/D25,"n/a"))</f>
        <v>-0.98334953178622153</v>
      </c>
      <c r="I25" s="34"/>
      <c r="J25" s="49"/>
      <c r="K25" s="49"/>
    </row>
    <row r="26" spans="1:13" ht="12.75" customHeight="1" x14ac:dyDescent="0.25">
      <c r="A26" s="21" t="s">
        <v>24</v>
      </c>
      <c r="B26" s="39">
        <f>SUM(B22:B25)</f>
        <v>8278711.1199999992</v>
      </c>
      <c r="C26" s="29"/>
      <c r="D26" s="39">
        <f>SUM(D22:D25)</f>
        <v>36414672.890000001</v>
      </c>
      <c r="E26" s="29"/>
      <c r="F26" s="39">
        <f>SUM(F22:F25)</f>
        <v>-28135961.77</v>
      </c>
      <c r="G26" s="29"/>
      <c r="H26" s="41">
        <f>IF(D26=0,"n/a",IF(AND(F26/D26&lt;1,F26/D26&gt;-1),F26/D26,"n/a"))</f>
        <v>-0.77265452459210593</v>
      </c>
      <c r="I26" s="25"/>
      <c r="J26" s="24"/>
      <c r="K26" s="24"/>
    </row>
    <row r="27" spans="1:13" ht="6.6" customHeight="1" x14ac:dyDescent="0.25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5.75" thickBot="1" x14ac:dyDescent="0.3">
      <c r="A28" s="38" t="s">
        <v>25</v>
      </c>
      <c r="B28" s="51">
        <f>+B26+B20</f>
        <v>281035776.88</v>
      </c>
      <c r="C28" s="22"/>
      <c r="D28" s="51">
        <f>+D26+D20</f>
        <v>264172628.57000005</v>
      </c>
      <c r="E28" s="22"/>
      <c r="F28" s="51">
        <f>+F26+F20</f>
        <v>16863148.310000014</v>
      </c>
      <c r="G28" s="29"/>
      <c r="H28" s="52">
        <f>IF(D28=0,"n/a",IF(AND(F28/D28&lt;1,F28/D28&gt;-1),F28/D28,"n/a"))</f>
        <v>6.3833821093738488E-2</v>
      </c>
      <c r="I28" s="25"/>
      <c r="J28" s="24"/>
      <c r="K28" s="24"/>
    </row>
    <row r="29" spans="1:13" ht="4.1500000000000004" customHeight="1" thickTop="1" x14ac:dyDescent="0.25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5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5">
      <c r="A31" s="21" t="s">
        <v>31</v>
      </c>
      <c r="B31" s="22">
        <v>10104988.109999999</v>
      </c>
      <c r="C31" s="22"/>
      <c r="D31" s="22">
        <v>8379410.4299999997</v>
      </c>
      <c r="E31" s="22"/>
      <c r="F31" s="22"/>
      <c r="G31" s="29"/>
      <c r="H31" s="29"/>
      <c r="I31" s="24"/>
      <c r="J31" s="24"/>
      <c r="K31" s="24"/>
    </row>
    <row r="32" spans="1:13" x14ac:dyDescent="0.25">
      <c r="A32" s="21" t="s">
        <v>32</v>
      </c>
      <c r="B32" s="29">
        <v>-9204113.0700000003</v>
      </c>
      <c r="C32" s="29"/>
      <c r="D32" s="29">
        <v>-9268114.2599999998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5">
      <c r="A33" s="21" t="s">
        <v>33</v>
      </c>
      <c r="B33" s="29">
        <v>9039135</v>
      </c>
      <c r="C33" s="29"/>
      <c r="D33" s="29">
        <v>9198705.3900000006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5">
      <c r="A34" s="21" t="s">
        <v>34</v>
      </c>
      <c r="B34" s="29">
        <v>-3160541.93</v>
      </c>
      <c r="C34" s="29"/>
      <c r="D34" s="29">
        <v>-2881953.08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5">
      <c r="A35" s="21" t="s">
        <v>35</v>
      </c>
      <c r="B35" s="29">
        <v>4905417.8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5">
      <c r="A36" s="21" t="s">
        <v>36</v>
      </c>
      <c r="B36" s="29">
        <v>7537617.71</v>
      </c>
      <c r="C36" s="29"/>
      <c r="D36" s="29">
        <v>0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5">
      <c r="A37" s="21" t="s">
        <v>37</v>
      </c>
      <c r="B37" s="29">
        <v>2957707.62</v>
      </c>
      <c r="C37" s="29"/>
      <c r="D37" s="29">
        <v>2055903.14</v>
      </c>
      <c r="E37" s="22"/>
      <c r="F37" s="22"/>
      <c r="G37" s="29"/>
      <c r="H37" s="29"/>
      <c r="I37" s="24"/>
      <c r="J37" s="24"/>
      <c r="K37" s="24"/>
    </row>
    <row r="38" spans="1:13" x14ac:dyDescent="0.25">
      <c r="A38" s="21" t="s">
        <v>38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5">
      <c r="A39" s="21" t="s">
        <v>39</v>
      </c>
      <c r="B39" s="29">
        <v>-42851.64</v>
      </c>
      <c r="C39" s="29"/>
      <c r="D39" s="29">
        <v>-82820.06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5">
      <c r="A40" s="21" t="s">
        <v>40</v>
      </c>
      <c r="B40" s="29">
        <v>6418773.7300000004</v>
      </c>
      <c r="C40" s="29"/>
      <c r="D40" s="29">
        <v>5711433.6799999997</v>
      </c>
      <c r="E40" s="22"/>
      <c r="F40" s="22"/>
      <c r="G40" s="29"/>
      <c r="H40" s="29"/>
      <c r="I40" s="24"/>
      <c r="J40" s="24"/>
      <c r="K40" s="24"/>
    </row>
    <row r="41" spans="1:13" x14ac:dyDescent="0.25">
      <c r="A41" s="21" t="s">
        <v>41</v>
      </c>
      <c r="B41" s="29">
        <v>0</v>
      </c>
      <c r="C41" s="29"/>
      <c r="D41" s="29">
        <v>-111099.63</v>
      </c>
      <c r="E41" s="22"/>
      <c r="F41" s="22"/>
      <c r="G41" s="29"/>
      <c r="H41" s="29"/>
      <c r="I41" s="24"/>
      <c r="J41" s="24"/>
      <c r="K41" s="24"/>
    </row>
    <row r="42" spans="1:13" x14ac:dyDescent="0.25">
      <c r="A42" s="21" t="s">
        <v>42</v>
      </c>
      <c r="B42" s="29">
        <v>1798368.16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5">
      <c r="A43" s="21" t="s">
        <v>43</v>
      </c>
      <c r="B43" s="29">
        <v>-1805265.67</v>
      </c>
      <c r="C43" s="29"/>
      <c r="D43" s="29">
        <v>-1586838.87</v>
      </c>
      <c r="E43" s="22"/>
      <c r="F43" s="22"/>
      <c r="G43" s="29"/>
      <c r="H43" s="29"/>
      <c r="I43" s="24"/>
      <c r="J43" s="24"/>
      <c r="K43" s="24"/>
    </row>
    <row r="44" spans="1:13" x14ac:dyDescent="0.25">
      <c r="A44" s="21"/>
      <c r="B44" s="29"/>
      <c r="C44" s="29"/>
      <c r="D44" s="29"/>
      <c r="E44" s="22"/>
      <c r="F44" s="22"/>
      <c r="G44" s="29"/>
      <c r="H44" s="29"/>
      <c r="I44" s="24"/>
      <c r="J44" s="24"/>
      <c r="K44" s="24"/>
    </row>
    <row r="45" spans="1:13" x14ac:dyDescent="0.25">
      <c r="A45" s="21"/>
      <c r="B45" s="22"/>
      <c r="C45" s="59"/>
      <c r="D45" s="22"/>
      <c r="E45" s="60"/>
      <c r="F45" s="60"/>
      <c r="G45" s="61"/>
      <c r="H45" s="61"/>
      <c r="I45" s="8"/>
      <c r="J45" s="8"/>
      <c r="K45" s="8"/>
    </row>
    <row r="46" spans="1:13" ht="12.75" customHeight="1" x14ac:dyDescent="0.25">
      <c r="A46" s="13"/>
      <c r="B46" s="60"/>
      <c r="C46" s="60"/>
      <c r="D46" s="60"/>
      <c r="E46" s="60"/>
      <c r="F46" s="62" t="s">
        <v>30</v>
      </c>
      <c r="G46" s="10"/>
      <c r="H46" s="10"/>
      <c r="I46" s="8"/>
      <c r="J46" s="8"/>
      <c r="K46" s="8"/>
    </row>
    <row r="47" spans="1:13" x14ac:dyDescent="0.25">
      <c r="A47" s="8"/>
      <c r="B47" s="63" t="s">
        <v>5</v>
      </c>
      <c r="C47" s="60"/>
      <c r="D47" s="63" t="s">
        <v>5</v>
      </c>
      <c r="E47" s="60"/>
      <c r="F47" s="60"/>
      <c r="G47" s="8"/>
      <c r="H47" s="8"/>
      <c r="I47" s="64"/>
      <c r="J47" s="8"/>
      <c r="K47" s="8"/>
    </row>
    <row r="48" spans="1:13" x14ac:dyDescent="0.25">
      <c r="A48" s="15" t="s">
        <v>26</v>
      </c>
      <c r="B48" s="16">
        <v>2022</v>
      </c>
      <c r="C48" s="60"/>
      <c r="D48" s="16">
        <v>2021</v>
      </c>
      <c r="E48" s="61"/>
      <c r="F48" s="65" t="s">
        <v>7</v>
      </c>
      <c r="G48" s="8"/>
      <c r="H48" s="17" t="s">
        <v>8</v>
      </c>
      <c r="I48" s="14"/>
      <c r="J48" s="8"/>
      <c r="K48" s="8"/>
    </row>
    <row r="49" spans="1:11" ht="6" customHeight="1" x14ac:dyDescent="0.25">
      <c r="A49" s="19"/>
      <c r="B49" s="66"/>
      <c r="C49" s="67"/>
      <c r="D49" s="69"/>
      <c r="E49" s="68"/>
      <c r="F49" s="69"/>
      <c r="G49" s="68"/>
      <c r="H49" s="69"/>
      <c r="I49" s="20"/>
      <c r="J49" s="19"/>
      <c r="K49" s="19"/>
    </row>
    <row r="50" spans="1:11" ht="12.75" customHeight="1" x14ac:dyDescent="0.25">
      <c r="A50" s="21" t="s">
        <v>10</v>
      </c>
      <c r="B50" s="70">
        <v>1327516945.25</v>
      </c>
      <c r="C50" s="70"/>
      <c r="D50" s="70">
        <v>1211542611.05</v>
      </c>
      <c r="E50" s="70"/>
      <c r="F50" s="70">
        <f>+B50-D50</f>
        <v>115974334.20000005</v>
      </c>
      <c r="G50" s="40"/>
      <c r="H50" s="47">
        <f>IF(D50=0,"n/a",IF(AND(F50/D50&lt;1,F50/D50&gt;-1),F50/D50,"n/a"))</f>
        <v>9.5724519420319273E-2</v>
      </c>
      <c r="I50" s="71"/>
      <c r="J50" s="19"/>
      <c r="K50" s="19"/>
    </row>
    <row r="51" spans="1:11" x14ac:dyDescent="0.25">
      <c r="A51" s="21" t="s">
        <v>11</v>
      </c>
      <c r="B51" s="70">
        <v>847638303.94000006</v>
      </c>
      <c r="C51" s="70"/>
      <c r="D51" s="70">
        <v>713430072.94000006</v>
      </c>
      <c r="E51" s="70"/>
      <c r="F51" s="70">
        <f>+B51-D51</f>
        <v>134208231</v>
      </c>
      <c r="G51" s="40"/>
      <c r="H51" s="47">
        <f>IF(D51=0,"n/a",IF(AND(F51/D51&lt;1,F51/D51&gt;-1),F51/D51,"n/a"))</f>
        <v>0.18811686819835952</v>
      </c>
      <c r="I51" s="71"/>
      <c r="J51" s="19"/>
      <c r="K51" s="19"/>
    </row>
    <row r="52" spans="1:11" ht="12.75" customHeight="1" x14ac:dyDescent="0.25">
      <c r="A52" s="21" t="s">
        <v>12</v>
      </c>
      <c r="B52" s="70">
        <v>95218426.760000005</v>
      </c>
      <c r="C52" s="70"/>
      <c r="D52" s="70">
        <v>89129428.109999999</v>
      </c>
      <c r="E52" s="70"/>
      <c r="F52" s="70">
        <f>+B52-D52</f>
        <v>6088998.650000006</v>
      </c>
      <c r="G52" s="40"/>
      <c r="H52" s="47">
        <f>IF(D52=0,"n/a",IF(AND(F52/D52&lt;1,F52/D52&gt;-1),F52/D52,"n/a"))</f>
        <v>6.8316366200456322E-2</v>
      </c>
      <c r="I52" s="71"/>
      <c r="J52" s="19"/>
      <c r="K52" s="19"/>
    </row>
    <row r="53" spans="1:11" x14ac:dyDescent="0.25">
      <c r="A53" s="21" t="s">
        <v>13</v>
      </c>
      <c r="B53" s="70">
        <v>5520548.71</v>
      </c>
      <c r="C53" s="70"/>
      <c r="D53" s="70">
        <v>7729652.8399999999</v>
      </c>
      <c r="E53" s="70"/>
      <c r="F53" s="70">
        <f>+B53-D53</f>
        <v>-2209104.13</v>
      </c>
      <c r="G53" s="40"/>
      <c r="H53" s="47">
        <f>IF(D53=0,"n/a",IF(AND(F53/D53&lt;1,F53/D53&gt;-1),F53/D53,"n/a"))</f>
        <v>-0.28579603453445651</v>
      </c>
      <c r="I53" s="71"/>
      <c r="J53" s="72"/>
      <c r="K53" s="19"/>
    </row>
    <row r="54" spans="1:11" x14ac:dyDescent="0.25">
      <c r="A54" s="21" t="s">
        <v>14</v>
      </c>
      <c r="B54" s="70">
        <v>1019030</v>
      </c>
      <c r="C54" s="73"/>
      <c r="D54" s="70">
        <v>948160</v>
      </c>
      <c r="E54" s="73"/>
      <c r="F54" s="70">
        <f>+B54-D54</f>
        <v>70870</v>
      </c>
      <c r="G54" s="74"/>
      <c r="H54" s="47">
        <f>IF(D54=0,"n/a",IF(AND(F54/D54&lt;1,F54/D54&gt;-1),F54/D54,"n/a"))</f>
        <v>7.4744768815389814E-2</v>
      </c>
      <c r="I54" s="71"/>
      <c r="J54" s="19"/>
      <c r="K54" s="19"/>
    </row>
    <row r="55" spans="1:11" ht="6" customHeight="1" x14ac:dyDescent="0.25">
      <c r="A55" s="19"/>
      <c r="B55" s="75"/>
      <c r="C55" s="76"/>
      <c r="D55" s="75"/>
      <c r="E55" s="76"/>
      <c r="F55" s="75"/>
      <c r="G55" s="77"/>
      <c r="H55" s="78"/>
      <c r="I55" s="8"/>
      <c r="J55" s="8"/>
      <c r="K55" s="8"/>
    </row>
    <row r="56" spans="1:11" ht="12.75" customHeight="1" x14ac:dyDescent="0.25">
      <c r="A56" s="38" t="s">
        <v>16</v>
      </c>
      <c r="B56" s="79">
        <f>SUM(B50:B55)</f>
        <v>2276913254.6600003</v>
      </c>
      <c r="C56" s="70"/>
      <c r="D56" s="79">
        <f>SUM(D50:D55)</f>
        <v>2022779924.9399998</v>
      </c>
      <c r="E56" s="70"/>
      <c r="F56" s="79">
        <f>SUM(F50:F55)</f>
        <v>254133329.72000006</v>
      </c>
      <c r="G56" s="40"/>
      <c r="H56" s="41">
        <f>IF(D56=0,"n/a",IF(AND(F56/D56&lt;1,F56/D56&gt;-1),F56/D56,"n/a"))</f>
        <v>0.12563567918914276</v>
      </c>
      <c r="I56" s="71"/>
      <c r="J56" s="19"/>
      <c r="K56" s="19"/>
    </row>
    <row r="57" spans="1:11" ht="12.75" customHeight="1" x14ac:dyDescent="0.25">
      <c r="A57" s="21" t="s">
        <v>17</v>
      </c>
      <c r="B57" s="70">
        <v>195281120.66</v>
      </c>
      <c r="C57" s="73"/>
      <c r="D57" s="70">
        <v>187479602.25999999</v>
      </c>
      <c r="E57" s="73"/>
      <c r="F57" s="70">
        <f>+B57-D57</f>
        <v>7801518.400000006</v>
      </c>
      <c r="G57" s="74"/>
      <c r="H57" s="47">
        <f>IF(D57=0,"n/a",IF(AND(F57/D57&lt;1,F57/D57&gt;-1),F57/D57,"n/a"))</f>
        <v>4.1612625085371814E-2</v>
      </c>
      <c r="I57" s="71"/>
      <c r="J57" s="19"/>
      <c r="K57" s="19"/>
    </row>
    <row r="58" spans="1:11" x14ac:dyDescent="0.25">
      <c r="A58" s="21" t="s">
        <v>18</v>
      </c>
      <c r="B58" s="70">
        <v>140459896</v>
      </c>
      <c r="C58" s="73"/>
      <c r="D58" s="70">
        <v>167595699</v>
      </c>
      <c r="E58" s="73"/>
      <c r="F58" s="70">
        <f>+B58-D58</f>
        <v>-27135803</v>
      </c>
      <c r="G58" s="74"/>
      <c r="H58" s="47">
        <f>IF(D58=0,"n/a",IF(AND(F58/D58&lt;1,F58/D58&gt;-1),F58/D58,"n/a"))</f>
        <v>-0.16191228749849959</v>
      </c>
      <c r="I58" s="71"/>
      <c r="J58" s="19"/>
      <c r="K58" s="19"/>
    </row>
    <row r="59" spans="1:11" ht="6" customHeight="1" x14ac:dyDescent="0.25">
      <c r="A59" s="8"/>
      <c r="B59" s="80"/>
      <c r="C59" s="70"/>
      <c r="D59" s="80"/>
      <c r="E59" s="70"/>
      <c r="F59" s="80"/>
      <c r="G59" s="40"/>
      <c r="H59" s="81"/>
      <c r="I59" s="8"/>
      <c r="J59" s="8"/>
      <c r="K59" s="8"/>
    </row>
    <row r="60" spans="1:11" ht="15.75" thickBot="1" x14ac:dyDescent="0.3">
      <c r="A60" s="38" t="s">
        <v>27</v>
      </c>
      <c r="B60" s="82">
        <f>SUM(B56:B58)</f>
        <v>2612654271.3200002</v>
      </c>
      <c r="C60" s="70"/>
      <c r="D60" s="82">
        <f>SUM(D56:D58)</f>
        <v>2377855226.1999998</v>
      </c>
      <c r="E60" s="70"/>
      <c r="F60" s="82">
        <f>SUM(F56:F58)</f>
        <v>234799045.12000006</v>
      </c>
      <c r="G60" s="40"/>
      <c r="H60" s="52">
        <f>IF(D60=0,"n/a",IF(AND(F60/D60&lt;1,F60/D60&gt;-1),F60/D60,"n/a"))</f>
        <v>9.8744045698369726E-2</v>
      </c>
      <c r="I60" s="71"/>
      <c r="J60" s="19"/>
      <c r="K60" s="19"/>
    </row>
    <row r="61" spans="1:11" ht="12.75" customHeight="1" thickTop="1" x14ac:dyDescent="0.25">
      <c r="A61" s="8"/>
      <c r="B61" s="83"/>
      <c r="C61" s="84"/>
      <c r="D61" s="83"/>
      <c r="E61" s="84"/>
      <c r="F61" s="83"/>
      <c r="G61" s="84"/>
      <c r="H61" s="83"/>
      <c r="I61" s="64"/>
      <c r="J61" s="8"/>
      <c r="K61" s="8"/>
    </row>
    <row r="62" spans="1:11" s="86" customFormat="1" x14ac:dyDescent="0.25">
      <c r="A62" s="7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s="86" customFormat="1" ht="12.75" customHeight="1" x14ac:dyDescent="0.25">
      <c r="A63" s="7" t="s">
        <v>28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K1" sqref="K1:K1048576"/>
    </sheetView>
  </sheetViews>
  <sheetFormatPr defaultColWidth="9.140625" defaultRowHeight="15" x14ac:dyDescent="0.25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x14ac:dyDescent="0.25">
      <c r="A3" s="1" t="s">
        <v>44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5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5">
      <c r="A6" s="9" t="s">
        <v>3</v>
      </c>
      <c r="B6" s="8"/>
      <c r="C6" s="8"/>
      <c r="D6" s="8"/>
      <c r="E6" s="8"/>
      <c r="F6" s="10" t="s">
        <v>30</v>
      </c>
      <c r="G6" s="10"/>
      <c r="H6" s="10"/>
      <c r="I6" s="11"/>
      <c r="J6" s="12" t="s">
        <v>4</v>
      </c>
      <c r="K6" s="12"/>
    </row>
    <row r="7" spans="1:13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5">
      <c r="A8" s="15" t="s">
        <v>6</v>
      </c>
      <c r="B8" s="16">
        <v>2022</v>
      </c>
      <c r="C8" s="8"/>
      <c r="D8" s="16">
        <v>2021</v>
      </c>
      <c r="E8" s="8"/>
      <c r="F8" s="17" t="s">
        <v>7</v>
      </c>
      <c r="G8" s="8"/>
      <c r="H8" s="17" t="s">
        <v>8</v>
      </c>
      <c r="I8" s="18"/>
      <c r="J8" s="16">
        <v>2022</v>
      </c>
      <c r="K8" s="16">
        <v>2021</v>
      </c>
    </row>
    <row r="9" spans="1:13" ht="6.6" customHeight="1" x14ac:dyDescent="0.25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5">
      <c r="A10" s="21" t="s">
        <v>10</v>
      </c>
      <c r="B10" s="22">
        <v>132305465.16</v>
      </c>
      <c r="C10" s="22"/>
      <c r="D10" s="22">
        <v>134539301.66</v>
      </c>
      <c r="E10" s="22"/>
      <c r="F10" s="22">
        <f>B10-D10</f>
        <v>-2233836.5</v>
      </c>
      <c r="G10" s="24"/>
      <c r="H10" s="23">
        <f>IF(D10=0,"n/a",IF(AND(F10/D10&lt;1,F10/D10&gt;-1),F10/D10,"n/a"))</f>
        <v>-1.660359814892769E-2</v>
      </c>
      <c r="I10" s="25"/>
      <c r="J10" s="26">
        <f>IF(B50=0,"n/a",B10/B50)</f>
        <v>0.11899935372523227</v>
      </c>
      <c r="K10" s="27">
        <f>IF(D50=0,"n/a",D10/D50)</f>
        <v>0.11350963229144057</v>
      </c>
      <c r="M10" s="28"/>
    </row>
    <row r="11" spans="1:13" x14ac:dyDescent="0.25">
      <c r="A11" s="21" t="s">
        <v>11</v>
      </c>
      <c r="B11" s="29">
        <v>84085448.230000004</v>
      </c>
      <c r="C11" s="29"/>
      <c r="D11" s="29">
        <v>80218222.670000002</v>
      </c>
      <c r="E11" s="29"/>
      <c r="F11" s="29">
        <f>B11-D11</f>
        <v>3867225.5600000024</v>
      </c>
      <c r="G11" s="29"/>
      <c r="H11" s="23">
        <f>IF(D11=0,"n/a",IF(AND(F11/D11&lt;1,F11/D11&gt;-1),F11/D11,"n/a"))</f>
        <v>4.8208816292389219E-2</v>
      </c>
      <c r="I11" s="25"/>
      <c r="J11" s="30">
        <f>IF(B51=0,"n/a",B11/B51)</f>
        <v>0.11481997903358705</v>
      </c>
      <c r="K11" s="31">
        <f>IF(D51=0,"n/a",D11/D51)</f>
        <v>0.1072859558839577</v>
      </c>
    </row>
    <row r="12" spans="1:13" x14ac:dyDescent="0.25">
      <c r="A12" s="21" t="s">
        <v>12</v>
      </c>
      <c r="B12" s="29">
        <v>9824270.9900000002</v>
      </c>
      <c r="C12" s="29"/>
      <c r="D12" s="29">
        <v>9587044.6300000008</v>
      </c>
      <c r="E12" s="29"/>
      <c r="F12" s="29">
        <f>B12-D12</f>
        <v>237226.3599999994</v>
      </c>
      <c r="G12" s="29"/>
      <c r="H12" s="23">
        <f>IF(D12=0,"n/a",IF(AND(F12/D12&lt;1,F12/D12&gt;-1),F12/D12,"n/a"))</f>
        <v>2.474447227017857E-2</v>
      </c>
      <c r="I12" s="25"/>
      <c r="J12" s="30">
        <f>IF(B52=0,"n/a",B12/B52)</f>
        <v>0.10914414763135613</v>
      </c>
      <c r="K12" s="31">
        <f>IF(D52=0,"n/a",D12/D52)</f>
        <v>0.10168709448300013</v>
      </c>
    </row>
    <row r="13" spans="1:13" x14ac:dyDescent="0.25">
      <c r="A13" s="21" t="s">
        <v>13</v>
      </c>
      <c r="B13" s="29">
        <v>1613169</v>
      </c>
      <c r="C13" s="29"/>
      <c r="D13" s="29">
        <v>1319998.53</v>
      </c>
      <c r="E13" s="29"/>
      <c r="F13" s="29">
        <f>B13-D13</f>
        <v>293170.46999999997</v>
      </c>
      <c r="G13" s="29"/>
      <c r="H13" s="23">
        <f>IF(D13=0,"n/a",IF(AND(F13/D13&lt;1,F13/D13&gt;-1),F13/D13,"n/a"))</f>
        <v>0.22209908824671187</v>
      </c>
      <c r="I13" s="25"/>
      <c r="J13" s="30">
        <f>IF(B53=0,"n/a",B13/B53)</f>
        <v>0.27354856129005511</v>
      </c>
      <c r="K13" s="31">
        <f>IF(D53=0,"n/a",D13/D53)</f>
        <v>0.26376873901383247</v>
      </c>
      <c r="L13" s="32"/>
    </row>
    <row r="14" spans="1:13" x14ac:dyDescent="0.25">
      <c r="A14" s="21" t="s">
        <v>14</v>
      </c>
      <c r="B14" s="29">
        <v>41507.58</v>
      </c>
      <c r="C14" s="33"/>
      <c r="D14" s="29">
        <v>40850.85</v>
      </c>
      <c r="E14" s="29"/>
      <c r="F14" s="29">
        <f>B14-D14</f>
        <v>656.7300000000032</v>
      </c>
      <c r="G14" s="33"/>
      <c r="H14" s="23">
        <f>IF(D14=0,"n/a",IF(AND(F14/D14&lt;1,F14/D14&gt;-1),F14/D14,"n/a"))</f>
        <v>1.607628727431628E-2</v>
      </c>
      <c r="I14" s="34"/>
      <c r="J14" s="30">
        <f>IF(B54=0,"n/a",B14/B54)</f>
        <v>5.0321367521367524E-2</v>
      </c>
      <c r="K14" s="31">
        <f>IF(D54=0,"n/a",D14/D54)</f>
        <v>4.7745266479663394E-2</v>
      </c>
    </row>
    <row r="15" spans="1:13" ht="8.4499999999999993" customHeight="1" x14ac:dyDescent="0.25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15</v>
      </c>
    </row>
    <row r="16" spans="1:13" x14ac:dyDescent="0.25">
      <c r="A16" s="38" t="s">
        <v>16</v>
      </c>
      <c r="B16" s="39">
        <f>SUM(B10:B15)</f>
        <v>227869860.96000001</v>
      </c>
      <c r="C16" s="29"/>
      <c r="D16" s="39">
        <f>SUM(D10:D15)</f>
        <v>225705418.33999997</v>
      </c>
      <c r="E16" s="29"/>
      <c r="F16" s="39">
        <f>SUM(F10:F15)</f>
        <v>2164442.6200000015</v>
      </c>
      <c r="G16" s="40"/>
      <c r="H16" s="41">
        <f>IF(D16=0,"n/a",IF(AND(F16/D16&lt;1,F16/D16&gt;-1),F16/D16,"n/a"))</f>
        <v>9.5896794854056656E-3</v>
      </c>
      <c r="I16" s="25"/>
      <c r="J16" s="42">
        <f>IF(B56=0,"n/a",B16/B56)</f>
        <v>0.11740575002503371</v>
      </c>
      <c r="K16" s="42">
        <f>IF(D56=0,"n/a",D16/D56)</f>
        <v>0.11101473108954245</v>
      </c>
    </row>
    <row r="17" spans="1:13" x14ac:dyDescent="0.25">
      <c r="A17" s="21" t="s">
        <v>17</v>
      </c>
      <c r="B17" s="29">
        <v>1744336.58</v>
      </c>
      <c r="C17" s="29"/>
      <c r="D17" s="29">
        <v>1930008.28</v>
      </c>
      <c r="E17" s="29"/>
      <c r="F17" s="29">
        <f>B17-D17</f>
        <v>-185671.69999999995</v>
      </c>
      <c r="G17" s="29"/>
      <c r="H17" s="23">
        <f>IF(D17=0,"n/a",IF(AND(F17/D17&lt;1,F17/D17&gt;-1),F17/D17,"n/a"))</f>
        <v>-9.6202540644022491E-2</v>
      </c>
      <c r="I17" s="34"/>
      <c r="J17" s="31">
        <f>IF(B57=0,"n/a",B17/B57)</f>
        <v>1.0067378504939285E-2</v>
      </c>
      <c r="K17" s="31">
        <f>IF(D57=0,"n/a",D17/D57)</f>
        <v>1.1184869699299854E-2</v>
      </c>
    </row>
    <row r="18" spans="1:13" ht="12.75" customHeight="1" x14ac:dyDescent="0.25">
      <c r="A18" s="21" t="s">
        <v>18</v>
      </c>
      <c r="B18" s="29">
        <v>5860741.3099999996</v>
      </c>
      <c r="C18" s="33"/>
      <c r="D18" s="29">
        <v>10161493.67</v>
      </c>
      <c r="E18" s="29"/>
      <c r="F18" s="29">
        <f>B18-D18</f>
        <v>-4300752.3600000003</v>
      </c>
      <c r="G18" s="33"/>
      <c r="H18" s="23">
        <f>IF(D18=0,"n/a",IF(AND(F18/D18&lt;1,F18/D18&gt;-1),F18/D18,"n/a"))</f>
        <v>-0.42324017508343342</v>
      </c>
      <c r="I18" s="25"/>
      <c r="J18" s="42">
        <f>IF(B58=0,"n/a",B18/B58)</f>
        <v>3.5620159860682253E-2</v>
      </c>
      <c r="K18" s="42">
        <f>IF(D58=0,"n/a",D18/D58)</f>
        <v>4.6234969496412669E-2</v>
      </c>
    </row>
    <row r="19" spans="1:13" ht="6" customHeight="1" x14ac:dyDescent="0.25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5">
      <c r="A20" s="46" t="s">
        <v>19</v>
      </c>
      <c r="B20" s="29">
        <f>SUM(B16:B18)</f>
        <v>235474938.85000002</v>
      </c>
      <c r="C20" s="29"/>
      <c r="D20" s="29">
        <f>SUM(D16:D18)</f>
        <v>237796920.28999996</v>
      </c>
      <c r="E20" s="29"/>
      <c r="F20" s="29">
        <f>SUM(F16:F18)</f>
        <v>-2321981.4399999985</v>
      </c>
      <c r="G20" s="29"/>
      <c r="H20" s="47">
        <f>IF(D20=0,"n/a",IF(AND(F20/D20&lt;1,F20/D20&gt;-1),F20/D20,"n/a"))</f>
        <v>-9.7645564003447875E-3</v>
      </c>
      <c r="I20" s="25"/>
      <c r="J20" s="24"/>
      <c r="K20" s="24"/>
    </row>
    <row r="21" spans="1:13" ht="6.6" customHeight="1" x14ac:dyDescent="0.25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5">
      <c r="A22" s="21" t="s">
        <v>20</v>
      </c>
      <c r="B22" s="29">
        <v>5190299.76</v>
      </c>
      <c r="C22" s="29"/>
      <c r="D22" s="29">
        <v>3950358</v>
      </c>
      <c r="E22" s="29"/>
      <c r="F22" s="29">
        <f>B22-D22</f>
        <v>1239941.7599999998</v>
      </c>
      <c r="G22" s="29"/>
      <c r="H22" s="23">
        <f>IF(D22=0,"n/a",IF(AND(F22/D22&lt;1,F22/D22&gt;-1),F22/D22,"n/a"))</f>
        <v>0.31388085839308738</v>
      </c>
      <c r="I22" s="34"/>
      <c r="J22" s="49"/>
      <c r="K22" s="49"/>
    </row>
    <row r="23" spans="1:13" x14ac:dyDescent="0.25">
      <c r="A23" s="21" t="s">
        <v>21</v>
      </c>
      <c r="B23" s="29">
        <v>1988128.28</v>
      </c>
      <c r="C23" s="29"/>
      <c r="D23" s="29">
        <v>1677593.44</v>
      </c>
      <c r="E23" s="29"/>
      <c r="F23" s="29">
        <f>B23-D23</f>
        <v>310534.84000000008</v>
      </c>
      <c r="G23" s="29"/>
      <c r="H23" s="23">
        <f>IF(D23=0,"n/a",IF(AND(F23/D23&lt;1,F23/D23&gt;-1),F23/D23,"n/a"))</f>
        <v>0.18510732850743628</v>
      </c>
      <c r="I23" s="34"/>
      <c r="J23" s="49"/>
      <c r="K23" s="49"/>
    </row>
    <row r="24" spans="1:13" x14ac:dyDescent="0.25">
      <c r="A24" s="21" t="s">
        <v>22</v>
      </c>
      <c r="B24" s="29">
        <v>-1592290.07</v>
      </c>
      <c r="C24" s="29"/>
      <c r="D24" s="29">
        <v>-8454650.9499999993</v>
      </c>
      <c r="E24" s="29"/>
      <c r="F24" s="29">
        <f>B24-D24</f>
        <v>6862360.879999999</v>
      </c>
      <c r="G24" s="29"/>
      <c r="H24" s="23">
        <f>IF(D24=0,"n/a",IF(AND(F24/D24&lt;1,F24/D24&gt;-1),F24/D24,"n/a"))</f>
        <v>-0.81166696538784955</v>
      </c>
      <c r="I24" s="34"/>
      <c r="J24" s="49"/>
      <c r="K24" s="49"/>
    </row>
    <row r="25" spans="1:13" x14ac:dyDescent="0.25">
      <c r="A25" s="21" t="s">
        <v>23</v>
      </c>
      <c r="B25" s="39">
        <v>1496652.21</v>
      </c>
      <c r="C25" s="33"/>
      <c r="D25" s="39">
        <v>22848940.449999999</v>
      </c>
      <c r="E25" s="29"/>
      <c r="F25" s="39">
        <f>B25-D25</f>
        <v>-21352288.239999998</v>
      </c>
      <c r="G25" s="33"/>
      <c r="H25" s="41">
        <f>IF(D25=0,"n/a",IF(AND(F25/D25&lt;1,F25/D25&gt;-1),F25/D25,"n/a"))</f>
        <v>-0.93449796005748698</v>
      </c>
      <c r="I25" s="34"/>
      <c r="J25" s="49"/>
      <c r="K25" s="49"/>
    </row>
    <row r="26" spans="1:13" ht="12.75" customHeight="1" x14ac:dyDescent="0.25">
      <c r="A26" s="21" t="s">
        <v>24</v>
      </c>
      <c r="B26" s="39">
        <f>SUM(B22:B25)</f>
        <v>7082790.1799999997</v>
      </c>
      <c r="C26" s="29"/>
      <c r="D26" s="39">
        <f>SUM(D22:D25)</f>
        <v>20022240.939999998</v>
      </c>
      <c r="E26" s="29"/>
      <c r="F26" s="39">
        <f>SUM(F22:F25)</f>
        <v>-12939450.76</v>
      </c>
      <c r="G26" s="29"/>
      <c r="H26" s="41">
        <f>IF(D26=0,"n/a",IF(AND(F26/D26&lt;1,F26/D26&gt;-1),F26/D26,"n/a"))</f>
        <v>-0.64625387331893736</v>
      </c>
      <c r="I26" s="25"/>
      <c r="J26" s="24"/>
      <c r="K26" s="24"/>
    </row>
    <row r="27" spans="1:13" ht="6.6" customHeight="1" x14ac:dyDescent="0.25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5.75" thickBot="1" x14ac:dyDescent="0.3">
      <c r="A28" s="38" t="s">
        <v>25</v>
      </c>
      <c r="B28" s="51">
        <f>+B26+B20</f>
        <v>242557729.03000003</v>
      </c>
      <c r="C28" s="22"/>
      <c r="D28" s="51">
        <f>+D26+D20</f>
        <v>257819161.22999996</v>
      </c>
      <c r="E28" s="22"/>
      <c r="F28" s="51">
        <f>+F26+F20</f>
        <v>-15261432.199999999</v>
      </c>
      <c r="G28" s="29"/>
      <c r="H28" s="52">
        <f>IF(D28=0,"n/a",IF(AND(F28/D28&lt;1,F28/D28&gt;-1),F28/D28,"n/a"))</f>
        <v>-5.9194328796940372E-2</v>
      </c>
      <c r="I28" s="25"/>
      <c r="J28" s="24"/>
      <c r="K28" s="24"/>
    </row>
    <row r="29" spans="1:13" ht="4.1500000000000004" customHeight="1" thickTop="1" x14ac:dyDescent="0.25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5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5">
      <c r="A31" s="21" t="s">
        <v>31</v>
      </c>
      <c r="B31" s="22">
        <v>9170194.6500000004</v>
      </c>
      <c r="C31" s="22"/>
      <c r="D31" s="22">
        <v>8566666.4299999997</v>
      </c>
      <c r="E31" s="22"/>
      <c r="F31" s="22"/>
      <c r="G31" s="29"/>
      <c r="H31" s="29"/>
      <c r="I31" s="24"/>
      <c r="J31" s="24"/>
      <c r="K31" s="24"/>
    </row>
    <row r="32" spans="1:13" x14ac:dyDescent="0.25">
      <c r="A32" s="21" t="s">
        <v>32</v>
      </c>
      <c r="B32" s="29">
        <v>-7701399.5499999998</v>
      </c>
      <c r="C32" s="29"/>
      <c r="D32" s="29">
        <v>-9059456.5800000001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5">
      <c r="A33" s="21" t="s">
        <v>33</v>
      </c>
      <c r="B33" s="29">
        <v>7701776.1100000003</v>
      </c>
      <c r="C33" s="29"/>
      <c r="D33" s="29">
        <v>9470600.0600000005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5">
      <c r="A34" s="21" t="s">
        <v>34</v>
      </c>
      <c r="B34" s="29">
        <v>-2701994.88</v>
      </c>
      <c r="C34" s="29"/>
      <c r="D34" s="29">
        <v>-2992333.15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5">
      <c r="A35" s="21" t="s">
        <v>35</v>
      </c>
      <c r="B35" s="29">
        <v>4169835.13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5">
      <c r="A36" s="21" t="s">
        <v>36</v>
      </c>
      <c r="B36" s="29">
        <v>6391797.6500000004</v>
      </c>
      <c r="C36" s="29"/>
      <c r="D36" s="29">
        <v>0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5">
      <c r="A37" s="21" t="s">
        <v>37</v>
      </c>
      <c r="B37" s="29">
        <v>2499102.35</v>
      </c>
      <c r="C37" s="29"/>
      <c r="D37" s="29">
        <v>2079159.24</v>
      </c>
      <c r="E37" s="22"/>
      <c r="F37" s="22"/>
      <c r="G37" s="29"/>
      <c r="H37" s="29"/>
      <c r="I37" s="24"/>
      <c r="J37" s="24"/>
      <c r="K37" s="24"/>
    </row>
    <row r="38" spans="1:13" x14ac:dyDescent="0.25">
      <c r="A38" s="21" t="s">
        <v>38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5">
      <c r="A39" s="21" t="s">
        <v>39</v>
      </c>
      <c r="B39" s="29">
        <v>-43223.66</v>
      </c>
      <c r="C39" s="29"/>
      <c r="D39" s="29">
        <v>-91898.14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5">
      <c r="A40" s="21" t="s">
        <v>40</v>
      </c>
      <c r="B40" s="29">
        <v>5426210.6100000003</v>
      </c>
      <c r="C40" s="29"/>
      <c r="D40" s="29">
        <v>5930013.2699999996</v>
      </c>
      <c r="E40" s="22"/>
      <c r="F40" s="22"/>
      <c r="G40" s="29"/>
      <c r="H40" s="29"/>
      <c r="I40" s="24"/>
      <c r="J40" s="24"/>
      <c r="K40" s="24"/>
    </row>
    <row r="41" spans="1:13" x14ac:dyDescent="0.25">
      <c r="A41" s="21" t="s">
        <v>41</v>
      </c>
      <c r="B41" s="29">
        <v>0</v>
      </c>
      <c r="C41" s="29"/>
      <c r="D41" s="29">
        <v>-114868.91</v>
      </c>
      <c r="E41" s="22"/>
      <c r="F41" s="22"/>
      <c r="G41" s="29"/>
      <c r="H41" s="29"/>
      <c r="I41" s="24"/>
      <c r="J41" s="24"/>
      <c r="K41" s="24"/>
    </row>
    <row r="42" spans="1:13" x14ac:dyDescent="0.25">
      <c r="A42" s="21" t="s">
        <v>42</v>
      </c>
      <c r="B42" s="29">
        <v>1522673.61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5">
      <c r="A43" s="21" t="s">
        <v>43</v>
      </c>
      <c r="B43" s="29">
        <v>-1525723.11</v>
      </c>
      <c r="C43" s="29"/>
      <c r="D43" s="29">
        <v>-1616859.37</v>
      </c>
      <c r="E43" s="22"/>
      <c r="F43" s="22"/>
      <c r="G43" s="29"/>
      <c r="H43" s="29"/>
      <c r="I43" s="24"/>
      <c r="J43" s="24"/>
      <c r="K43" s="24"/>
    </row>
    <row r="44" spans="1:13" x14ac:dyDescent="0.25">
      <c r="A44" s="21"/>
      <c r="B44" s="29"/>
      <c r="C44" s="29"/>
      <c r="D44" s="29"/>
      <c r="E44" s="22"/>
      <c r="F44" s="22"/>
      <c r="G44" s="29"/>
      <c r="H44" s="29"/>
      <c r="I44" s="24"/>
      <c r="J44" s="24"/>
      <c r="K44" s="24"/>
    </row>
    <row r="45" spans="1:13" x14ac:dyDescent="0.25">
      <c r="A45" s="21"/>
      <c r="B45" s="22"/>
      <c r="C45" s="59"/>
      <c r="D45" s="22"/>
      <c r="E45" s="60"/>
      <c r="F45" s="60"/>
      <c r="G45" s="61"/>
      <c r="H45" s="61"/>
      <c r="I45" s="8"/>
      <c r="J45" s="8"/>
      <c r="K45" s="8"/>
    </row>
    <row r="46" spans="1:13" ht="12.75" customHeight="1" x14ac:dyDescent="0.25">
      <c r="A46" s="13"/>
      <c r="B46" s="60"/>
      <c r="C46" s="60"/>
      <c r="D46" s="60"/>
      <c r="E46" s="60"/>
      <c r="F46" s="62" t="s">
        <v>30</v>
      </c>
      <c r="G46" s="10"/>
      <c r="H46" s="10"/>
      <c r="I46" s="8"/>
      <c r="J46" s="8"/>
      <c r="K46" s="8"/>
    </row>
    <row r="47" spans="1:13" x14ac:dyDescent="0.25">
      <c r="A47" s="8"/>
      <c r="B47" s="63" t="s">
        <v>5</v>
      </c>
      <c r="C47" s="60"/>
      <c r="D47" s="63" t="s">
        <v>5</v>
      </c>
      <c r="E47" s="60"/>
      <c r="F47" s="60"/>
      <c r="G47" s="8"/>
      <c r="H47" s="8"/>
      <c r="I47" s="64"/>
      <c r="J47" s="8"/>
      <c r="K47" s="8"/>
    </row>
    <row r="48" spans="1:13" x14ac:dyDescent="0.25">
      <c r="A48" s="15" t="s">
        <v>26</v>
      </c>
      <c r="B48" s="16">
        <v>2022</v>
      </c>
      <c r="C48" s="60"/>
      <c r="D48" s="16">
        <v>2021</v>
      </c>
      <c r="E48" s="61"/>
      <c r="F48" s="65" t="s">
        <v>7</v>
      </c>
      <c r="G48" s="8"/>
      <c r="H48" s="17" t="s">
        <v>8</v>
      </c>
      <c r="I48" s="14"/>
      <c r="J48" s="8"/>
      <c r="K48" s="8"/>
    </row>
    <row r="49" spans="1:11" ht="6" customHeight="1" x14ac:dyDescent="0.25">
      <c r="A49" s="19"/>
      <c r="B49" s="66"/>
      <c r="C49" s="67"/>
      <c r="D49" s="69"/>
      <c r="E49" s="68"/>
      <c r="F49" s="69"/>
      <c r="G49" s="68"/>
      <c r="H49" s="69"/>
      <c r="I49" s="20"/>
      <c r="J49" s="19"/>
      <c r="K49" s="19"/>
    </row>
    <row r="50" spans="1:11" ht="12.75" customHeight="1" x14ac:dyDescent="0.25">
      <c r="A50" s="21" t="s">
        <v>10</v>
      </c>
      <c r="B50" s="70">
        <v>1111816669.74</v>
      </c>
      <c r="C50" s="70"/>
      <c r="D50" s="70">
        <v>1185267707.6300001</v>
      </c>
      <c r="E50" s="70"/>
      <c r="F50" s="70">
        <f>+B50-D50</f>
        <v>-73451037.890000105</v>
      </c>
      <c r="G50" s="40"/>
      <c r="H50" s="47">
        <f>IF(D50=0,"n/a",IF(AND(F50/D50&lt;1,F50/D50&gt;-1),F50/D50,"n/a"))</f>
        <v>-6.1969998353257255E-2</v>
      </c>
      <c r="I50" s="71"/>
      <c r="J50" s="19"/>
      <c r="K50" s="19"/>
    </row>
    <row r="51" spans="1:11" x14ac:dyDescent="0.25">
      <c r="A51" s="21" t="s">
        <v>11</v>
      </c>
      <c r="B51" s="70">
        <v>732324190.76999998</v>
      </c>
      <c r="C51" s="70"/>
      <c r="D51" s="70">
        <v>747704785.86000001</v>
      </c>
      <c r="E51" s="70"/>
      <c r="F51" s="70">
        <f>+B51-D51</f>
        <v>-15380595.090000033</v>
      </c>
      <c r="G51" s="40"/>
      <c r="H51" s="47">
        <f>IF(D51=0,"n/a",IF(AND(F51/D51&lt;1,F51/D51&gt;-1),F51/D51,"n/a"))</f>
        <v>-2.0570411452307983E-2</v>
      </c>
      <c r="I51" s="71"/>
      <c r="J51" s="19"/>
      <c r="K51" s="19"/>
    </row>
    <row r="52" spans="1:11" ht="12.75" customHeight="1" x14ac:dyDescent="0.25">
      <c r="A52" s="21" t="s">
        <v>12</v>
      </c>
      <c r="B52" s="70">
        <v>90011889.810000002</v>
      </c>
      <c r="C52" s="70"/>
      <c r="D52" s="70">
        <v>94279856.049999997</v>
      </c>
      <c r="E52" s="70"/>
      <c r="F52" s="70">
        <f>+B52-D52</f>
        <v>-4267966.2399999946</v>
      </c>
      <c r="G52" s="40"/>
      <c r="H52" s="47">
        <f>IF(D52=0,"n/a",IF(AND(F52/D52&lt;1,F52/D52&gt;-1),F52/D52,"n/a"))</f>
        <v>-4.5269121303457852E-2</v>
      </c>
      <c r="I52" s="71"/>
      <c r="J52" s="19"/>
      <c r="K52" s="19"/>
    </row>
    <row r="53" spans="1:11" x14ac:dyDescent="0.25">
      <c r="A53" s="21" t="s">
        <v>13</v>
      </c>
      <c r="B53" s="70">
        <v>5897194.2400000002</v>
      </c>
      <c r="C53" s="70"/>
      <c r="D53" s="70">
        <v>5004378.21</v>
      </c>
      <c r="E53" s="70"/>
      <c r="F53" s="70">
        <f>+B53-D53</f>
        <v>892816.03000000026</v>
      </c>
      <c r="G53" s="40"/>
      <c r="H53" s="47">
        <f>IF(D53=0,"n/a",IF(AND(F53/D53&lt;1,F53/D53&gt;-1),F53/D53,"n/a"))</f>
        <v>0.17840698535053373</v>
      </c>
      <c r="I53" s="71"/>
      <c r="J53" s="72"/>
      <c r="K53" s="19"/>
    </row>
    <row r="54" spans="1:11" x14ac:dyDescent="0.25">
      <c r="A54" s="21" t="s">
        <v>14</v>
      </c>
      <c r="B54" s="70">
        <v>824850</v>
      </c>
      <c r="C54" s="73"/>
      <c r="D54" s="70">
        <v>855600</v>
      </c>
      <c r="E54" s="73"/>
      <c r="F54" s="70">
        <f>+B54-D54</f>
        <v>-30750</v>
      </c>
      <c r="G54" s="74"/>
      <c r="H54" s="47">
        <f>IF(D54=0,"n/a",IF(AND(F54/D54&lt;1,F54/D54&gt;-1),F54/D54,"n/a"))</f>
        <v>-3.5939691444600283E-2</v>
      </c>
      <c r="I54" s="71"/>
      <c r="J54" s="19"/>
      <c r="K54" s="19"/>
    </row>
    <row r="55" spans="1:11" ht="6" customHeight="1" x14ac:dyDescent="0.25">
      <c r="A55" s="19"/>
      <c r="B55" s="75"/>
      <c r="C55" s="76"/>
      <c r="D55" s="75"/>
      <c r="E55" s="76"/>
      <c r="F55" s="75"/>
      <c r="G55" s="77"/>
      <c r="H55" s="78"/>
      <c r="I55" s="8"/>
      <c r="J55" s="8"/>
      <c r="K55" s="8"/>
    </row>
    <row r="56" spans="1:11" ht="12.75" customHeight="1" x14ac:dyDescent="0.25">
      <c r="A56" s="38" t="s">
        <v>16</v>
      </c>
      <c r="B56" s="79">
        <f>SUM(B50:B55)</f>
        <v>1940874794.5599999</v>
      </c>
      <c r="C56" s="70"/>
      <c r="D56" s="79">
        <f>SUM(D50:D55)</f>
        <v>2033112327.7500002</v>
      </c>
      <c r="E56" s="70"/>
      <c r="F56" s="79">
        <f>SUM(F50:F55)</f>
        <v>-92237533.190000132</v>
      </c>
      <c r="G56" s="40"/>
      <c r="H56" s="41">
        <f>IF(D56=0,"n/a",IF(AND(F56/D56&lt;1,F56/D56&gt;-1),F56/D56,"n/a"))</f>
        <v>-4.5367652308752338E-2</v>
      </c>
      <c r="I56" s="71"/>
      <c r="J56" s="19"/>
      <c r="K56" s="19"/>
    </row>
    <row r="57" spans="1:11" ht="12.75" customHeight="1" x14ac:dyDescent="0.25">
      <c r="A57" s="21" t="s">
        <v>17</v>
      </c>
      <c r="B57" s="70">
        <v>173266216.13999999</v>
      </c>
      <c r="C57" s="73"/>
      <c r="D57" s="70">
        <v>172555276.18000001</v>
      </c>
      <c r="E57" s="73"/>
      <c r="F57" s="70">
        <f>+B57-D57</f>
        <v>710939.95999997854</v>
      </c>
      <c r="G57" s="74"/>
      <c r="H57" s="47">
        <f>IF(D57=0,"n/a",IF(AND(F57/D57&lt;1,F57/D57&gt;-1),F57/D57,"n/a"))</f>
        <v>4.120070830279138E-3</v>
      </c>
      <c r="I57" s="71"/>
      <c r="J57" s="19"/>
      <c r="K57" s="19"/>
    </row>
    <row r="58" spans="1:11" x14ac:dyDescent="0.25">
      <c r="A58" s="21" t="s">
        <v>18</v>
      </c>
      <c r="B58" s="70">
        <v>164534391</v>
      </c>
      <c r="C58" s="73"/>
      <c r="D58" s="70">
        <v>219779396</v>
      </c>
      <c r="E58" s="73"/>
      <c r="F58" s="70">
        <f>+B58-D58</f>
        <v>-55245005</v>
      </c>
      <c r="G58" s="74"/>
      <c r="H58" s="47">
        <f>IF(D58=0,"n/a",IF(AND(F58/D58&lt;1,F58/D58&gt;-1),F58/D58,"n/a"))</f>
        <v>-0.25136571491897264</v>
      </c>
      <c r="I58" s="71"/>
      <c r="J58" s="19"/>
      <c r="K58" s="19"/>
    </row>
    <row r="59" spans="1:11" ht="6" customHeight="1" x14ac:dyDescent="0.25">
      <c r="A59" s="8"/>
      <c r="B59" s="80"/>
      <c r="C59" s="70"/>
      <c r="D59" s="80"/>
      <c r="E59" s="70"/>
      <c r="F59" s="80"/>
      <c r="G59" s="40"/>
      <c r="H59" s="81"/>
      <c r="I59" s="8"/>
      <c r="J59" s="8"/>
      <c r="K59" s="8"/>
    </row>
    <row r="60" spans="1:11" ht="15.75" thickBot="1" x14ac:dyDescent="0.3">
      <c r="A60" s="38" t="s">
        <v>27</v>
      </c>
      <c r="B60" s="82">
        <f>SUM(B56:B58)</f>
        <v>2278675401.6999998</v>
      </c>
      <c r="C60" s="70"/>
      <c r="D60" s="82">
        <f>SUM(D56:D58)</f>
        <v>2425446999.9300003</v>
      </c>
      <c r="E60" s="70"/>
      <c r="F60" s="82">
        <f>SUM(F56:F58)</f>
        <v>-146771598.23000014</v>
      </c>
      <c r="G60" s="40"/>
      <c r="H60" s="52">
        <f>IF(D60=0,"n/a",IF(AND(F60/D60&lt;1,F60/D60&gt;-1),F60/D60,"n/a"))</f>
        <v>-6.0513216011001701E-2</v>
      </c>
      <c r="I60" s="71"/>
      <c r="J60" s="19"/>
      <c r="K60" s="19"/>
    </row>
    <row r="61" spans="1:11" ht="12.75" customHeight="1" thickTop="1" x14ac:dyDescent="0.25">
      <c r="A61" s="8"/>
      <c r="B61" s="83"/>
      <c r="C61" s="84"/>
      <c r="D61" s="83"/>
      <c r="E61" s="84"/>
      <c r="F61" s="83"/>
      <c r="G61" s="84"/>
      <c r="H61" s="83"/>
      <c r="I61" s="64"/>
      <c r="J61" s="8"/>
      <c r="K61" s="8"/>
    </row>
    <row r="62" spans="1:11" s="86" customFormat="1" x14ac:dyDescent="0.25">
      <c r="A62" s="7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s="86" customFormat="1" ht="12.75" customHeight="1" x14ac:dyDescent="0.25">
      <c r="A63" s="7" t="s">
        <v>28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K1" sqref="K1:K1048576"/>
    </sheetView>
  </sheetViews>
  <sheetFormatPr defaultColWidth="9.140625" defaultRowHeight="15" x14ac:dyDescent="0.25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x14ac:dyDescent="0.25">
      <c r="A3" s="1" t="s">
        <v>45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5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5">
      <c r="A6" s="9" t="s">
        <v>3</v>
      </c>
      <c r="B6" s="8"/>
      <c r="C6" s="8"/>
      <c r="D6" s="8"/>
      <c r="E6" s="8"/>
      <c r="F6" s="10" t="s">
        <v>30</v>
      </c>
      <c r="G6" s="10"/>
      <c r="H6" s="10"/>
      <c r="I6" s="11"/>
      <c r="J6" s="12" t="s">
        <v>4</v>
      </c>
      <c r="K6" s="12"/>
    </row>
    <row r="7" spans="1:13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5">
      <c r="A8" s="15" t="s">
        <v>6</v>
      </c>
      <c r="B8" s="16">
        <v>2022</v>
      </c>
      <c r="C8" s="8"/>
      <c r="D8" s="16">
        <v>2021</v>
      </c>
      <c r="E8" s="8"/>
      <c r="F8" s="17" t="s">
        <v>7</v>
      </c>
      <c r="G8" s="8"/>
      <c r="H8" s="17" t="s">
        <v>8</v>
      </c>
      <c r="I8" s="18"/>
      <c r="J8" s="16">
        <v>2022</v>
      </c>
      <c r="K8" s="16">
        <v>2021</v>
      </c>
    </row>
    <row r="9" spans="1:13" ht="6.6" customHeight="1" x14ac:dyDescent="0.25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5">
      <c r="A10" s="21" t="s">
        <v>10</v>
      </c>
      <c r="B10" s="22">
        <v>126110743.08</v>
      </c>
      <c r="C10" s="22"/>
      <c r="D10" s="22">
        <v>129714765.83</v>
      </c>
      <c r="E10" s="22"/>
      <c r="F10" s="22">
        <f>B10-D10</f>
        <v>-3604022.75</v>
      </c>
      <c r="G10" s="24"/>
      <c r="H10" s="23">
        <f>IF(D10=0,"n/a",IF(AND(F10/D10&lt;1,F10/D10&gt;-1),F10/D10,"n/a"))</f>
        <v>-2.7784213516010323E-2</v>
      </c>
      <c r="I10" s="25"/>
      <c r="J10" s="26">
        <f>IF(B50=0,"n/a",B10/B50)</f>
        <v>0.11931724942199073</v>
      </c>
      <c r="K10" s="27">
        <f>IF(D50=0,"n/a",D10/D50)</f>
        <v>0.11324486004127012</v>
      </c>
      <c r="M10" s="28"/>
    </row>
    <row r="11" spans="1:13" x14ac:dyDescent="0.25">
      <c r="A11" s="21" t="s">
        <v>11</v>
      </c>
      <c r="B11" s="29">
        <v>77437905.950000003</v>
      </c>
      <c r="C11" s="29"/>
      <c r="D11" s="29">
        <v>74728871.439999998</v>
      </c>
      <c r="E11" s="29"/>
      <c r="F11" s="29">
        <f>B11-D11</f>
        <v>2709034.5100000054</v>
      </c>
      <c r="G11" s="29"/>
      <c r="H11" s="23">
        <f>IF(D11=0,"n/a",IF(AND(F11/D11&lt;1,F11/D11&gt;-1),F11/D11,"n/a"))</f>
        <v>3.6251511066577473E-2</v>
      </c>
      <c r="I11" s="25"/>
      <c r="J11" s="30">
        <f>IF(B51=0,"n/a",B11/B51)</f>
        <v>0.11733285360195872</v>
      </c>
      <c r="K11" s="31">
        <f>IF(D51=0,"n/a",D11/D51)</f>
        <v>0.10674294827914464</v>
      </c>
    </row>
    <row r="12" spans="1:13" x14ac:dyDescent="0.25">
      <c r="A12" s="21" t="s">
        <v>12</v>
      </c>
      <c r="B12" s="29">
        <v>9828290.9199999999</v>
      </c>
      <c r="C12" s="29"/>
      <c r="D12" s="29">
        <v>8946334.3100000005</v>
      </c>
      <c r="E12" s="29"/>
      <c r="F12" s="29">
        <f>B12-D12</f>
        <v>881956.6099999994</v>
      </c>
      <c r="G12" s="29"/>
      <c r="H12" s="23">
        <f>IF(D12=0,"n/a",IF(AND(F12/D12&lt;1,F12/D12&gt;-1),F12/D12,"n/a"))</f>
        <v>9.8583015058376397E-2</v>
      </c>
      <c r="I12" s="25"/>
      <c r="J12" s="30">
        <f>IF(B52=0,"n/a",B12/B52)</f>
        <v>0.10845799111171513</v>
      </c>
      <c r="K12" s="31">
        <f>IF(D52=0,"n/a",D12/D52)</f>
        <v>0.10003656225437293</v>
      </c>
    </row>
    <row r="13" spans="1:13" x14ac:dyDescent="0.25">
      <c r="A13" s="21" t="s">
        <v>13</v>
      </c>
      <c r="B13" s="29">
        <v>1514512.25</v>
      </c>
      <c r="C13" s="29"/>
      <c r="D13" s="29">
        <v>1893043.7</v>
      </c>
      <c r="E13" s="29"/>
      <c r="F13" s="29">
        <f>B13-D13</f>
        <v>-378531.44999999995</v>
      </c>
      <c r="G13" s="29"/>
      <c r="H13" s="23">
        <f>IF(D13=0,"n/a",IF(AND(F13/D13&lt;1,F13/D13&gt;-1),F13/D13,"n/a"))</f>
        <v>-0.19995917157115811</v>
      </c>
      <c r="I13" s="25"/>
      <c r="J13" s="30">
        <f>IF(B53=0,"n/a",B13/B53)</f>
        <v>0.25797315059649961</v>
      </c>
      <c r="K13" s="31">
        <f>IF(D53=0,"n/a",D13/D53)</f>
        <v>0.23940459769014549</v>
      </c>
      <c r="L13" s="32"/>
    </row>
    <row r="14" spans="1:13" x14ac:dyDescent="0.25">
      <c r="A14" s="21" t="s">
        <v>14</v>
      </c>
      <c r="B14" s="29">
        <v>37677.93</v>
      </c>
      <c r="C14" s="33"/>
      <c r="D14" s="29">
        <v>44727.64</v>
      </c>
      <c r="E14" s="29"/>
      <c r="F14" s="29">
        <f>B14-D14</f>
        <v>-7049.7099999999991</v>
      </c>
      <c r="G14" s="33"/>
      <c r="H14" s="23">
        <f>IF(D14=0,"n/a",IF(AND(F14/D14&lt;1,F14/D14&gt;-1),F14/D14,"n/a"))</f>
        <v>-0.15761417324947166</v>
      </c>
      <c r="I14" s="34"/>
      <c r="J14" s="30">
        <f>IF(B54=0,"n/a",B14/B54)</f>
        <v>4.7474837457789423E-2</v>
      </c>
      <c r="K14" s="31">
        <f>IF(D54=0,"n/a",D14/D54)</f>
        <v>4.7779814553689695E-2</v>
      </c>
    </row>
    <row r="15" spans="1:13" ht="8.4499999999999993" customHeight="1" x14ac:dyDescent="0.25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15</v>
      </c>
    </row>
    <row r="16" spans="1:13" x14ac:dyDescent="0.25">
      <c r="A16" s="38" t="s">
        <v>16</v>
      </c>
      <c r="B16" s="39">
        <f>SUM(B10:B15)</f>
        <v>214929130.13</v>
      </c>
      <c r="C16" s="29"/>
      <c r="D16" s="39">
        <f>SUM(D10:D15)</f>
        <v>215327742.91999996</v>
      </c>
      <c r="E16" s="29"/>
      <c r="F16" s="39">
        <f>SUM(F10:F15)</f>
        <v>-398612.78999999521</v>
      </c>
      <c r="G16" s="40"/>
      <c r="H16" s="41">
        <f>IF(D16=0,"n/a",IF(AND(F16/D16&lt;1,F16/D16&gt;-1),F16/D16,"n/a"))</f>
        <v>-1.8511910476305441E-3</v>
      </c>
      <c r="I16" s="25"/>
      <c r="J16" s="42">
        <f>IF(B56=0,"n/a",B16/B56)</f>
        <v>0.1184702036047665</v>
      </c>
      <c r="K16" s="42">
        <f>IF(D56=0,"n/a",D16/D56)</f>
        <v>0.11077710643894276</v>
      </c>
    </row>
    <row r="17" spans="1:13" x14ac:dyDescent="0.25">
      <c r="A17" s="21" t="s">
        <v>17</v>
      </c>
      <c r="B17" s="29">
        <v>1737104.73</v>
      </c>
      <c r="C17" s="29"/>
      <c r="D17" s="29">
        <v>991296.73</v>
      </c>
      <c r="E17" s="29"/>
      <c r="F17" s="29">
        <f>B17-D17</f>
        <v>745808</v>
      </c>
      <c r="G17" s="29"/>
      <c r="H17" s="23">
        <f>IF(D17=0,"n/a",IF(AND(F17/D17&lt;1,F17/D17&gt;-1),F17/D17,"n/a"))</f>
        <v>0.75235595703014169</v>
      </c>
      <c r="I17" s="34"/>
      <c r="J17" s="31">
        <f>IF(B57=0,"n/a",B17/B57)</f>
        <v>9.0297029499779875E-3</v>
      </c>
      <c r="K17" s="31">
        <f>IF(D57=0,"n/a",D17/D57)</f>
        <v>5.2948568499521821E-3</v>
      </c>
    </row>
    <row r="18" spans="1:13" ht="12.75" customHeight="1" x14ac:dyDescent="0.25">
      <c r="A18" s="21" t="s">
        <v>18</v>
      </c>
      <c r="B18" s="29">
        <v>5104194.76</v>
      </c>
      <c r="C18" s="33"/>
      <c r="D18" s="29">
        <v>6527296.5499999998</v>
      </c>
      <c r="E18" s="29"/>
      <c r="F18" s="29">
        <f>B18-D18</f>
        <v>-1423101.79</v>
      </c>
      <c r="G18" s="33"/>
      <c r="H18" s="23">
        <f>IF(D18=0,"n/a",IF(AND(F18/D18&lt;1,F18/D18&gt;-1),F18/D18,"n/a"))</f>
        <v>-0.21802315539041964</v>
      </c>
      <c r="I18" s="25"/>
      <c r="J18" s="42">
        <f>IF(B58=0,"n/a",B18/B58)</f>
        <v>3.1858265140480971E-2</v>
      </c>
      <c r="K18" s="42">
        <f>IF(D58=0,"n/a",D18/D58)</f>
        <v>2.6198054191506261E-2</v>
      </c>
    </row>
    <row r="19" spans="1:13" ht="6" customHeight="1" x14ac:dyDescent="0.25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5">
      <c r="A20" s="46" t="s">
        <v>19</v>
      </c>
      <c r="B20" s="29">
        <f>SUM(B16:B18)</f>
        <v>221770429.61999997</v>
      </c>
      <c r="C20" s="29"/>
      <c r="D20" s="29">
        <f>SUM(D16:D18)</f>
        <v>222846336.19999996</v>
      </c>
      <c r="E20" s="29"/>
      <c r="F20" s="29">
        <f>SUM(F16:F18)</f>
        <v>-1075906.5799999952</v>
      </c>
      <c r="G20" s="29"/>
      <c r="H20" s="47">
        <f>IF(D20=0,"n/a",IF(AND(F20/D20&lt;1,F20/D20&gt;-1),F20/D20,"n/a"))</f>
        <v>-4.8280200533985509E-3</v>
      </c>
      <c r="I20" s="25"/>
      <c r="J20" s="24"/>
      <c r="K20" s="24"/>
    </row>
    <row r="21" spans="1:13" ht="6.6" customHeight="1" x14ac:dyDescent="0.25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5">
      <c r="A22" s="21" t="s">
        <v>20</v>
      </c>
      <c r="B22" s="29">
        <v>4952902.6500000004</v>
      </c>
      <c r="C22" s="29"/>
      <c r="D22" s="29">
        <v>1355716.28</v>
      </c>
      <c r="E22" s="29"/>
      <c r="F22" s="29">
        <f>B22-D22</f>
        <v>3597186.37</v>
      </c>
      <c r="G22" s="29"/>
      <c r="H22" s="23" t="str">
        <f>IF(D22=0,"n/a",IF(AND(F22/D22&lt;1,F22/D22&gt;-1),F22/D22,"n/a"))</f>
        <v>n/a</v>
      </c>
      <c r="I22" s="34"/>
      <c r="J22" s="49"/>
      <c r="K22" s="49"/>
    </row>
    <row r="23" spans="1:13" x14ac:dyDescent="0.25">
      <c r="A23" s="21" t="s">
        <v>21</v>
      </c>
      <c r="B23" s="29">
        <v>1946630.1</v>
      </c>
      <c r="C23" s="29"/>
      <c r="D23" s="29">
        <v>1714126.43</v>
      </c>
      <c r="E23" s="29"/>
      <c r="F23" s="29">
        <f>B23-D23</f>
        <v>232503.67000000016</v>
      </c>
      <c r="G23" s="29"/>
      <c r="H23" s="23">
        <f>IF(D23=0,"n/a",IF(AND(F23/D23&lt;1,F23/D23&gt;-1),F23/D23,"n/a"))</f>
        <v>0.13563974391317224</v>
      </c>
      <c r="I23" s="34"/>
      <c r="J23" s="49"/>
      <c r="K23" s="49"/>
    </row>
    <row r="24" spans="1:13" x14ac:dyDescent="0.25">
      <c r="A24" s="21" t="s">
        <v>22</v>
      </c>
      <c r="B24" s="29">
        <v>1867824.84</v>
      </c>
      <c r="C24" s="29"/>
      <c r="D24" s="29">
        <v>-4108614.84</v>
      </c>
      <c r="E24" s="29"/>
      <c r="F24" s="29">
        <f>B24-D24</f>
        <v>5976439.6799999997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3" x14ac:dyDescent="0.25">
      <c r="A25" s="21" t="s">
        <v>23</v>
      </c>
      <c r="B25" s="39">
        <v>2245505.6800000002</v>
      </c>
      <c r="C25" s="33"/>
      <c r="D25" s="39">
        <v>14792662.619999999</v>
      </c>
      <c r="E25" s="29"/>
      <c r="F25" s="39">
        <f>B25-D25</f>
        <v>-12547156.939999999</v>
      </c>
      <c r="G25" s="33"/>
      <c r="H25" s="41">
        <f>IF(D25=0,"n/a",IF(AND(F25/D25&lt;1,F25/D25&gt;-1),F25/D25,"n/a"))</f>
        <v>-0.84820138620859054</v>
      </c>
      <c r="I25" s="34"/>
      <c r="J25" s="49"/>
      <c r="K25" s="49"/>
    </row>
    <row r="26" spans="1:13" ht="12.75" customHeight="1" x14ac:dyDescent="0.25">
      <c r="A26" s="21" t="s">
        <v>24</v>
      </c>
      <c r="B26" s="39">
        <f>SUM(B22:B25)</f>
        <v>11012863.27</v>
      </c>
      <c r="C26" s="29"/>
      <c r="D26" s="39">
        <f>SUM(D22:D25)</f>
        <v>13753890.489999998</v>
      </c>
      <c r="E26" s="29"/>
      <c r="F26" s="39">
        <f>SUM(F22:F25)</f>
        <v>-2741027.2200000007</v>
      </c>
      <c r="G26" s="29"/>
      <c r="H26" s="41">
        <f>IF(D26=0,"n/a",IF(AND(F26/D26&lt;1,F26/D26&gt;-1),F26/D26,"n/a"))</f>
        <v>-0.19929104583120766</v>
      </c>
      <c r="I26" s="25"/>
      <c r="J26" s="24"/>
      <c r="K26" s="24"/>
    </row>
    <row r="27" spans="1:13" ht="6.6" customHeight="1" x14ac:dyDescent="0.25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5.75" thickBot="1" x14ac:dyDescent="0.3">
      <c r="A28" s="38" t="s">
        <v>25</v>
      </c>
      <c r="B28" s="51">
        <f>+B26+B20</f>
        <v>232783292.88999999</v>
      </c>
      <c r="C28" s="22"/>
      <c r="D28" s="51">
        <f>+D26+D20</f>
        <v>236600226.68999997</v>
      </c>
      <c r="E28" s="22"/>
      <c r="F28" s="51">
        <f>+F26+F20</f>
        <v>-3816933.7999999961</v>
      </c>
      <c r="G28" s="29"/>
      <c r="H28" s="52">
        <f>IF(D28=0,"n/a",IF(AND(F28/D28&lt;1,F28/D28&gt;-1),F28/D28,"n/a"))</f>
        <v>-1.6132418186568544E-2</v>
      </c>
      <c r="I28" s="25"/>
      <c r="J28" s="24"/>
      <c r="K28" s="24"/>
    </row>
    <row r="29" spans="1:13" ht="4.1500000000000004" customHeight="1" thickTop="1" x14ac:dyDescent="0.25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5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5">
      <c r="A31" s="21" t="s">
        <v>31</v>
      </c>
      <c r="B31" s="22">
        <v>8790898.1899999995</v>
      </c>
      <c r="C31" s="22"/>
      <c r="D31" s="22">
        <v>8420905.2300000004</v>
      </c>
      <c r="E31" s="22"/>
      <c r="F31" s="22"/>
      <c r="G31" s="29"/>
      <c r="H31" s="29"/>
      <c r="I31" s="24"/>
      <c r="J31" s="24"/>
      <c r="K31" s="24"/>
    </row>
    <row r="32" spans="1:13" x14ac:dyDescent="0.25">
      <c r="A32" s="21" t="s">
        <v>32</v>
      </c>
      <c r="B32" s="29">
        <v>-7350315.4299999997</v>
      </c>
      <c r="C32" s="29"/>
      <c r="D32" s="29">
        <v>-8764778.7200000007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5">
      <c r="A33" s="21" t="s">
        <v>33</v>
      </c>
      <c r="B33" s="29">
        <v>7240391.2699999996</v>
      </c>
      <c r="C33" s="29"/>
      <c r="D33" s="29">
        <v>8746891.2899999991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5">
      <c r="A34" s="21" t="s">
        <v>34</v>
      </c>
      <c r="B34" s="29">
        <v>-2530566.09</v>
      </c>
      <c r="C34" s="29"/>
      <c r="D34" s="29">
        <v>-2797277.87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5">
      <c r="A35" s="21" t="s">
        <v>35</v>
      </c>
      <c r="B35" s="29">
        <v>3916424.38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5">
      <c r="A36" s="21" t="s">
        <v>36</v>
      </c>
      <c r="B36" s="29">
        <v>6018193.71</v>
      </c>
      <c r="C36" s="29"/>
      <c r="D36" s="29">
        <v>0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5">
      <c r="A37" s="21" t="s">
        <v>37</v>
      </c>
      <c r="B37" s="29">
        <v>2368450.39</v>
      </c>
      <c r="C37" s="29"/>
      <c r="D37" s="29">
        <v>1935666.24</v>
      </c>
      <c r="E37" s="22"/>
      <c r="F37" s="22"/>
      <c r="G37" s="29"/>
      <c r="H37" s="29"/>
      <c r="I37" s="24"/>
      <c r="J37" s="24"/>
      <c r="K37" s="24"/>
    </row>
    <row r="38" spans="1:13" x14ac:dyDescent="0.25">
      <c r="A38" s="21" t="s">
        <v>38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5">
      <c r="A39" s="21" t="s">
        <v>39</v>
      </c>
      <c r="B39" s="29">
        <v>-38522.53</v>
      </c>
      <c r="C39" s="29"/>
      <c r="D39" s="29">
        <v>-83866.880000000005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5">
      <c r="A40" s="21" t="s">
        <v>40</v>
      </c>
      <c r="B40" s="29">
        <v>5145100.5599999996</v>
      </c>
      <c r="C40" s="29"/>
      <c r="D40" s="29">
        <v>5573184.4000000004</v>
      </c>
      <c r="E40" s="22"/>
      <c r="F40" s="22"/>
      <c r="G40" s="29"/>
      <c r="H40" s="29"/>
      <c r="I40" s="24"/>
      <c r="J40" s="24"/>
      <c r="K40" s="24"/>
    </row>
    <row r="41" spans="1:13" x14ac:dyDescent="0.25">
      <c r="A41" s="21" t="s">
        <v>41</v>
      </c>
      <c r="B41" s="29">
        <v>0</v>
      </c>
      <c r="C41" s="29"/>
      <c r="D41" s="29">
        <v>-107616.97</v>
      </c>
      <c r="E41" s="22"/>
      <c r="F41" s="22"/>
      <c r="G41" s="29"/>
      <c r="H41" s="29"/>
      <c r="I41" s="24"/>
      <c r="J41" s="24"/>
      <c r="K41" s="24"/>
    </row>
    <row r="42" spans="1:13" x14ac:dyDescent="0.25">
      <c r="A42" s="21" t="s">
        <v>42</v>
      </c>
      <c r="B42" s="29">
        <v>1439759.48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5">
      <c r="A43" s="21" t="s">
        <v>43</v>
      </c>
      <c r="B43" s="29">
        <v>-1444480.43</v>
      </c>
      <c r="C43" s="29"/>
      <c r="D43" s="29">
        <v>-1534703.12</v>
      </c>
      <c r="E43" s="22"/>
      <c r="F43" s="22"/>
      <c r="G43" s="29"/>
      <c r="H43" s="29"/>
      <c r="I43" s="24"/>
      <c r="J43" s="24"/>
      <c r="K43" s="24"/>
    </row>
    <row r="44" spans="1:13" x14ac:dyDescent="0.25">
      <c r="A44" s="21"/>
      <c r="B44" s="29"/>
      <c r="C44" s="29"/>
      <c r="D44" s="29"/>
      <c r="E44" s="22"/>
      <c r="F44" s="22"/>
      <c r="G44" s="29"/>
      <c r="H44" s="29"/>
      <c r="I44" s="24"/>
      <c r="J44" s="24"/>
      <c r="K44" s="24"/>
    </row>
    <row r="45" spans="1:13" x14ac:dyDescent="0.25">
      <c r="A45" s="21"/>
      <c r="B45" s="22"/>
      <c r="C45" s="59"/>
      <c r="D45" s="22"/>
      <c r="E45" s="60"/>
      <c r="F45" s="60"/>
      <c r="G45" s="61"/>
      <c r="H45" s="61"/>
      <c r="I45" s="8"/>
      <c r="J45" s="8"/>
      <c r="K45" s="8"/>
    </row>
    <row r="46" spans="1:13" ht="12.75" customHeight="1" x14ac:dyDescent="0.25">
      <c r="A46" s="13"/>
      <c r="B46" s="60"/>
      <c r="C46" s="60"/>
      <c r="D46" s="60"/>
      <c r="E46" s="60"/>
      <c r="F46" s="62" t="s">
        <v>30</v>
      </c>
      <c r="G46" s="10"/>
      <c r="H46" s="10"/>
      <c r="I46" s="8"/>
      <c r="J46" s="8"/>
      <c r="K46" s="8"/>
    </row>
    <row r="47" spans="1:13" x14ac:dyDescent="0.25">
      <c r="A47" s="8"/>
      <c r="B47" s="63" t="s">
        <v>5</v>
      </c>
      <c r="C47" s="60"/>
      <c r="D47" s="63" t="s">
        <v>5</v>
      </c>
      <c r="E47" s="60"/>
      <c r="F47" s="60"/>
      <c r="G47" s="8"/>
      <c r="H47" s="8"/>
      <c r="I47" s="64"/>
      <c r="J47" s="8"/>
      <c r="K47" s="8"/>
    </row>
    <row r="48" spans="1:13" x14ac:dyDescent="0.25">
      <c r="A48" s="15" t="s">
        <v>26</v>
      </c>
      <c r="B48" s="16">
        <v>2022</v>
      </c>
      <c r="C48" s="60"/>
      <c r="D48" s="16">
        <v>2021</v>
      </c>
      <c r="E48" s="61"/>
      <c r="F48" s="65" t="s">
        <v>7</v>
      </c>
      <c r="G48" s="8"/>
      <c r="H48" s="17" t="s">
        <v>8</v>
      </c>
      <c r="I48" s="14"/>
      <c r="J48" s="8"/>
      <c r="K48" s="8"/>
    </row>
    <row r="49" spans="1:11" ht="6" customHeight="1" x14ac:dyDescent="0.25">
      <c r="A49" s="19"/>
      <c r="B49" s="66"/>
      <c r="C49" s="67"/>
      <c r="D49" s="69"/>
      <c r="E49" s="68"/>
      <c r="F49" s="69"/>
      <c r="G49" s="68"/>
      <c r="H49" s="69"/>
      <c r="I49" s="20"/>
      <c r="J49" s="19"/>
      <c r="K49" s="19"/>
    </row>
    <row r="50" spans="1:11" ht="12.75" customHeight="1" x14ac:dyDescent="0.25">
      <c r="A50" s="21" t="s">
        <v>10</v>
      </c>
      <c r="B50" s="70">
        <v>1056936391.77</v>
      </c>
      <c r="C50" s="70"/>
      <c r="D50" s="70">
        <v>1145436232.45</v>
      </c>
      <c r="E50" s="70"/>
      <c r="F50" s="70">
        <f>+B50-D50</f>
        <v>-88499840.680000067</v>
      </c>
      <c r="G50" s="40"/>
      <c r="H50" s="47">
        <f>IF(D50=0,"n/a",IF(AND(F50/D50&lt;1,F50/D50&gt;-1),F50/D50,"n/a"))</f>
        <v>-7.726300091861571E-2</v>
      </c>
      <c r="I50" s="71"/>
      <c r="J50" s="19"/>
      <c r="K50" s="19"/>
    </row>
    <row r="51" spans="1:11" x14ac:dyDescent="0.25">
      <c r="A51" s="21" t="s">
        <v>11</v>
      </c>
      <c r="B51" s="70">
        <v>659984851.40999997</v>
      </c>
      <c r="C51" s="70"/>
      <c r="D51" s="70">
        <v>700082512.65999997</v>
      </c>
      <c r="E51" s="70"/>
      <c r="F51" s="70">
        <f>+B51-D51</f>
        <v>-40097661.25</v>
      </c>
      <c r="G51" s="40"/>
      <c r="H51" s="47">
        <f>IF(D51=0,"n/a",IF(AND(F51/D51&lt;1,F51/D51&gt;-1),F51/D51,"n/a"))</f>
        <v>-5.7275621837270078E-2</v>
      </c>
      <c r="I51" s="71"/>
      <c r="J51" s="19"/>
      <c r="K51" s="19"/>
    </row>
    <row r="52" spans="1:11" ht="12.75" customHeight="1" x14ac:dyDescent="0.25">
      <c r="A52" s="21" t="s">
        <v>12</v>
      </c>
      <c r="B52" s="70">
        <v>90618411.969999999</v>
      </c>
      <c r="C52" s="70"/>
      <c r="D52" s="70">
        <v>89430645.239999995</v>
      </c>
      <c r="E52" s="70"/>
      <c r="F52" s="70">
        <f>+B52-D52</f>
        <v>1187766.7300000042</v>
      </c>
      <c r="G52" s="40"/>
      <c r="H52" s="47">
        <f>IF(D52=0,"n/a",IF(AND(F52/D52&lt;1,F52/D52&gt;-1),F52/D52,"n/a"))</f>
        <v>1.3281428606630997E-2</v>
      </c>
      <c r="I52" s="71"/>
      <c r="J52" s="19"/>
      <c r="K52" s="19"/>
    </row>
    <row r="53" spans="1:11" x14ac:dyDescent="0.25">
      <c r="A53" s="21" t="s">
        <v>13</v>
      </c>
      <c r="B53" s="70">
        <v>5870813.4800000004</v>
      </c>
      <c r="C53" s="70"/>
      <c r="D53" s="70">
        <v>7907298.8499999996</v>
      </c>
      <c r="E53" s="70"/>
      <c r="F53" s="70">
        <f>+B53-D53</f>
        <v>-2036485.3699999992</v>
      </c>
      <c r="G53" s="40"/>
      <c r="H53" s="47">
        <f>IF(D53=0,"n/a",IF(AND(F53/D53&lt;1,F53/D53&gt;-1),F53/D53,"n/a"))</f>
        <v>-0.25754501108807837</v>
      </c>
      <c r="I53" s="71"/>
      <c r="J53" s="72"/>
      <c r="K53" s="19"/>
    </row>
    <row r="54" spans="1:11" x14ac:dyDescent="0.25">
      <c r="A54" s="21" t="s">
        <v>14</v>
      </c>
      <c r="B54" s="70">
        <v>793640</v>
      </c>
      <c r="C54" s="73"/>
      <c r="D54" s="70">
        <v>936120</v>
      </c>
      <c r="E54" s="73"/>
      <c r="F54" s="70">
        <f>+B54-D54</f>
        <v>-142480</v>
      </c>
      <c r="G54" s="74"/>
      <c r="H54" s="47">
        <f>IF(D54=0,"n/a",IF(AND(F54/D54&lt;1,F54/D54&gt;-1),F54/D54,"n/a"))</f>
        <v>-0.15220270905439473</v>
      </c>
      <c r="I54" s="71"/>
      <c r="J54" s="19"/>
      <c r="K54" s="19"/>
    </row>
    <row r="55" spans="1:11" ht="6" customHeight="1" x14ac:dyDescent="0.25">
      <c r="A55" s="19"/>
      <c r="B55" s="75"/>
      <c r="C55" s="76"/>
      <c r="D55" s="75"/>
      <c r="E55" s="76"/>
      <c r="F55" s="75"/>
      <c r="G55" s="77"/>
      <c r="H55" s="78"/>
      <c r="I55" s="8"/>
      <c r="J55" s="8"/>
      <c r="K55" s="8"/>
    </row>
    <row r="56" spans="1:11" ht="12.75" customHeight="1" x14ac:dyDescent="0.25">
      <c r="A56" s="38" t="s">
        <v>16</v>
      </c>
      <c r="B56" s="79">
        <f>SUM(B50:B55)</f>
        <v>1814204108.6299999</v>
      </c>
      <c r="C56" s="70"/>
      <c r="D56" s="79">
        <f>SUM(D50:D55)</f>
        <v>1943792809.2</v>
      </c>
      <c r="E56" s="70"/>
      <c r="F56" s="79">
        <f>SUM(F50:F55)</f>
        <v>-129588700.57000007</v>
      </c>
      <c r="G56" s="40"/>
      <c r="H56" s="41">
        <f>IF(D56=0,"n/a",IF(AND(F56/D56&lt;1,F56/D56&gt;-1),F56/D56,"n/a"))</f>
        <v>-6.6667959649122491E-2</v>
      </c>
      <c r="I56" s="71"/>
      <c r="J56" s="19"/>
      <c r="K56" s="19"/>
    </row>
    <row r="57" spans="1:11" ht="12.75" customHeight="1" x14ac:dyDescent="0.25">
      <c r="A57" s="21" t="s">
        <v>17</v>
      </c>
      <c r="B57" s="70">
        <v>192376730.40000001</v>
      </c>
      <c r="C57" s="73"/>
      <c r="D57" s="70">
        <v>187218797.05000001</v>
      </c>
      <c r="E57" s="73"/>
      <c r="F57" s="70">
        <f>+B57-D57</f>
        <v>5157933.349999994</v>
      </c>
      <c r="G57" s="74"/>
      <c r="H57" s="47">
        <f>IF(D57=0,"n/a",IF(AND(F57/D57&lt;1,F57/D57&gt;-1),F57/D57,"n/a"))</f>
        <v>2.7550296397975887E-2</v>
      </c>
      <c r="I57" s="71"/>
      <c r="J57" s="19"/>
      <c r="K57" s="19"/>
    </row>
    <row r="58" spans="1:11" x14ac:dyDescent="0.25">
      <c r="A58" s="21" t="s">
        <v>18</v>
      </c>
      <c r="B58" s="70">
        <v>160215716</v>
      </c>
      <c r="C58" s="73"/>
      <c r="D58" s="70">
        <v>249151960</v>
      </c>
      <c r="E58" s="73"/>
      <c r="F58" s="70">
        <f>+B58-D58</f>
        <v>-88936244</v>
      </c>
      <c r="G58" s="74"/>
      <c r="H58" s="47">
        <f>IF(D58=0,"n/a",IF(AND(F58/D58&lt;1,F58/D58&gt;-1),F58/D58,"n/a"))</f>
        <v>-0.35695582727906294</v>
      </c>
      <c r="I58" s="71"/>
      <c r="J58" s="19"/>
      <c r="K58" s="19"/>
    </row>
    <row r="59" spans="1:11" ht="6" customHeight="1" x14ac:dyDescent="0.25">
      <c r="A59" s="8"/>
      <c r="B59" s="80"/>
      <c r="C59" s="70"/>
      <c r="D59" s="80"/>
      <c r="E59" s="70"/>
      <c r="F59" s="80"/>
      <c r="G59" s="40"/>
      <c r="H59" s="81"/>
      <c r="I59" s="8"/>
      <c r="J59" s="8"/>
      <c r="K59" s="8"/>
    </row>
    <row r="60" spans="1:11" ht="15.75" thickBot="1" x14ac:dyDescent="0.3">
      <c r="A60" s="38" t="s">
        <v>27</v>
      </c>
      <c r="B60" s="82">
        <f>SUM(B56:B58)</f>
        <v>2166796555.0299997</v>
      </c>
      <c r="C60" s="70"/>
      <c r="D60" s="82">
        <f>SUM(D56:D58)</f>
        <v>2380163566.25</v>
      </c>
      <c r="E60" s="70"/>
      <c r="F60" s="82">
        <f>SUM(F56:F58)</f>
        <v>-213367011.22000009</v>
      </c>
      <c r="G60" s="40"/>
      <c r="H60" s="52">
        <f>IF(D60=0,"n/a",IF(AND(F60/D60&lt;1,F60/D60&gt;-1),F60/D60,"n/a"))</f>
        <v>-8.964384391286373E-2</v>
      </c>
      <c r="I60" s="71"/>
      <c r="J60" s="19"/>
      <c r="K60" s="19"/>
    </row>
    <row r="61" spans="1:11" ht="12.75" customHeight="1" thickTop="1" x14ac:dyDescent="0.25">
      <c r="A61" s="8"/>
      <c r="B61" s="83"/>
      <c r="C61" s="84"/>
      <c r="D61" s="83"/>
      <c r="E61" s="84"/>
      <c r="F61" s="83"/>
      <c r="G61" s="84"/>
      <c r="H61" s="83"/>
      <c r="I61" s="64"/>
      <c r="J61" s="8"/>
      <c r="K61" s="8"/>
    </row>
    <row r="62" spans="1:11" s="86" customFormat="1" x14ac:dyDescent="0.25">
      <c r="A62" s="7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s="86" customFormat="1" ht="12.75" customHeight="1" x14ac:dyDescent="0.25">
      <c r="A63" s="7" t="s">
        <v>28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activeCell="D1" sqref="D1:I1048576"/>
    </sheetView>
  </sheetViews>
  <sheetFormatPr defaultColWidth="9.140625" defaultRowHeight="15" x14ac:dyDescent="0.25"/>
  <cols>
    <col min="1" max="1" width="41.85546875" style="2" customWidth="1"/>
    <col min="2" max="2" width="18.140625" style="2" bestFit="1" customWidth="1"/>
    <col min="3" max="3" width="0.7109375" style="2" customWidth="1"/>
    <col min="4" max="4" width="18.140625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bestFit="1" customWidth="1"/>
    <col min="9" max="9" width="0.7109375" style="2" customWidth="1"/>
    <col min="10" max="10" width="7.7109375" style="2" customWidth="1"/>
    <col min="11" max="11" width="9.140625" style="2" hidden="1" customWidth="1"/>
    <col min="12" max="12" width="7.85546875" style="2" customWidth="1"/>
    <col min="13" max="16384" width="9.140625" style="2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 t="s">
        <v>46</v>
      </c>
      <c r="B3" s="1"/>
      <c r="C3" s="1"/>
      <c r="D3" s="1"/>
      <c r="E3" s="1"/>
      <c r="F3" s="1"/>
      <c r="G3" s="1"/>
      <c r="H3" s="1"/>
      <c r="I3" s="1"/>
      <c r="J3" s="3"/>
      <c r="K3" s="1"/>
      <c r="L3" s="1"/>
    </row>
    <row r="4" spans="1:12" x14ac:dyDescent="0.2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  <c r="L5" s="7"/>
    </row>
    <row r="6" spans="1:12" x14ac:dyDescent="0.25">
      <c r="A6" s="9" t="s">
        <v>3</v>
      </c>
      <c r="B6" s="8"/>
      <c r="C6" s="8"/>
      <c r="D6" s="8"/>
      <c r="E6" s="8"/>
      <c r="F6" s="10" t="s">
        <v>30</v>
      </c>
      <c r="G6" s="10"/>
      <c r="H6" s="10"/>
      <c r="I6" s="11"/>
      <c r="J6" s="12" t="s">
        <v>4</v>
      </c>
      <c r="K6" s="12"/>
      <c r="L6" s="12"/>
    </row>
    <row r="7" spans="1:12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14"/>
      <c r="L7" s="8"/>
    </row>
    <row r="8" spans="1:12" ht="13.15" hidden="1" customHeight="1" x14ac:dyDescent="0.25">
      <c r="A8" s="13"/>
      <c r="B8" s="13"/>
      <c r="C8" s="8"/>
      <c r="D8" s="13"/>
      <c r="E8" s="11"/>
      <c r="F8" s="87"/>
      <c r="G8" s="11"/>
      <c r="H8" s="11"/>
      <c r="I8" s="11"/>
      <c r="J8" s="87"/>
      <c r="K8" s="18"/>
      <c r="L8" s="11"/>
    </row>
    <row r="9" spans="1:12" ht="12.75" customHeight="1" x14ac:dyDescent="0.25">
      <c r="A9" s="15" t="s">
        <v>6</v>
      </c>
      <c r="B9" s="16">
        <v>2022</v>
      </c>
      <c r="C9" s="8"/>
      <c r="D9" s="16">
        <v>2021</v>
      </c>
      <c r="E9" s="8"/>
      <c r="F9" s="17" t="s">
        <v>7</v>
      </c>
      <c r="G9" s="8"/>
      <c r="H9" s="17" t="s">
        <v>8</v>
      </c>
      <c r="I9" s="18"/>
      <c r="J9" s="16">
        <v>2022</v>
      </c>
      <c r="K9" s="17" t="s">
        <v>9</v>
      </c>
      <c r="L9" s="16">
        <v>2021</v>
      </c>
    </row>
    <row r="10" spans="1:12" ht="6.6" customHeight="1" x14ac:dyDescent="0.25">
      <c r="A10" s="19"/>
      <c r="B10" s="20"/>
      <c r="C10" s="19"/>
      <c r="D10" s="20"/>
      <c r="E10" s="19"/>
      <c r="F10" s="20"/>
      <c r="G10" s="19"/>
      <c r="H10" s="20"/>
      <c r="I10" s="20"/>
      <c r="J10" s="20"/>
      <c r="K10" s="20"/>
      <c r="L10" s="20"/>
    </row>
    <row r="11" spans="1:12" x14ac:dyDescent="0.25">
      <c r="A11" s="21" t="s">
        <v>10</v>
      </c>
      <c r="B11" s="22">
        <v>1333065773.6900001</v>
      </c>
      <c r="C11" s="22"/>
      <c r="D11" s="22">
        <v>1232966429.8800001</v>
      </c>
      <c r="E11" s="22"/>
      <c r="F11" s="22">
        <f>B11-D11</f>
        <v>100099343.80999994</v>
      </c>
      <c r="G11" s="24"/>
      <c r="H11" s="23">
        <f>IF(D11=0,"n/a",IF(AND(F11/D11&lt;1,F11/D11&gt;-1),F11/D11,"n/a"))</f>
        <v>8.1185782016581123E-2</v>
      </c>
      <c r="I11" s="25"/>
      <c r="J11" s="26">
        <f>IF(B51=0,"n/a",B11/B51)</f>
        <v>0.11659736935519419</v>
      </c>
      <c r="K11" s="27" t="e">
        <f>IF(#REF!=0,"n/a",#REF!/#REF!)</f>
        <v>#REF!</v>
      </c>
      <c r="L11" s="27">
        <f>IF(D51=0,"n/a",D11/D51)</f>
        <v>0.11061611968830133</v>
      </c>
    </row>
    <row r="12" spans="1:12" x14ac:dyDescent="0.25">
      <c r="A12" s="21" t="s">
        <v>11</v>
      </c>
      <c r="B12" s="29">
        <v>930308560.75999999</v>
      </c>
      <c r="C12" s="29"/>
      <c r="D12" s="29">
        <v>805975186.59000003</v>
      </c>
      <c r="E12" s="29"/>
      <c r="F12" s="29">
        <f>B12-D12</f>
        <v>124333374.16999996</v>
      </c>
      <c r="G12" s="29"/>
      <c r="H12" s="23">
        <f>IF(D12=0,"n/a",IF(AND(F12/D12&lt;1,F12/D12&gt;-1),F12/D12,"n/a"))</f>
        <v>0.15426451860886928</v>
      </c>
      <c r="I12" s="25"/>
      <c r="J12" s="30">
        <f>IF(B52=0,"n/a",B12/B52)</f>
        <v>0.10969602004881358</v>
      </c>
      <c r="K12" s="31" t="e">
        <f>IF(#REF!=0,"n/a",#REF!/#REF!)</f>
        <v>#REF!</v>
      </c>
      <c r="L12" s="31">
        <f>IF(D52=0,"n/a",D12/D52)</f>
        <v>0.10146885665840419</v>
      </c>
    </row>
    <row r="13" spans="1:12" x14ac:dyDescent="0.25">
      <c r="A13" s="21" t="s">
        <v>12</v>
      </c>
      <c r="B13" s="29">
        <v>110807489.12</v>
      </c>
      <c r="C13" s="29"/>
      <c r="D13" s="29">
        <v>102459000.56</v>
      </c>
      <c r="E13" s="29"/>
      <c r="F13" s="29">
        <f>B13-D13</f>
        <v>8348488.5600000024</v>
      </c>
      <c r="G13" s="29"/>
      <c r="H13" s="23">
        <f>IF(D13=0,"n/a",IF(AND(F13/D13&lt;1,F13/D13&gt;-1),F13/D13,"n/a"))</f>
        <v>8.1481260937257785E-2</v>
      </c>
      <c r="I13" s="25"/>
      <c r="J13" s="30">
        <f>IF(B53=0,"n/a",B13/B53)</f>
        <v>0.10205838388648436</v>
      </c>
      <c r="K13" s="31" t="e">
        <f>IF(#REF!=0,"n/a",#REF!/#REF!)</f>
        <v>#REF!</v>
      </c>
      <c r="L13" s="31">
        <f>IF(D53=0,"n/a",D13/D53)</f>
        <v>9.4768931965814554E-2</v>
      </c>
    </row>
    <row r="14" spans="1:12" x14ac:dyDescent="0.25">
      <c r="A14" s="21" t="s">
        <v>13</v>
      </c>
      <c r="B14" s="29">
        <v>17395974.210000001</v>
      </c>
      <c r="C14" s="29"/>
      <c r="D14" s="29">
        <v>18526816.609999999</v>
      </c>
      <c r="E14" s="29"/>
      <c r="F14" s="29">
        <f>B14-D14</f>
        <v>-1130842.3999999985</v>
      </c>
      <c r="G14" s="29"/>
      <c r="H14" s="23">
        <f>IF(D14=0,"n/a",IF(AND(F14/D14&lt;1,F14/D14&gt;-1),F14/D14,"n/a"))</f>
        <v>-6.1038138596871371E-2</v>
      </c>
      <c r="I14" s="25"/>
      <c r="J14" s="30">
        <f>IF(B54=0,"n/a",B14/B54)</f>
        <v>0.25051331692641388</v>
      </c>
      <c r="K14" s="31" t="e">
        <f>IF(#REF!=0,"n/a",#REF!/#REF!)</f>
        <v>#REF!</v>
      </c>
      <c r="L14" s="31">
        <f>IF(D54=0,"n/a",D14/D54)</f>
        <v>0.24090293192861723</v>
      </c>
    </row>
    <row r="15" spans="1:12" x14ac:dyDescent="0.25">
      <c r="A15" s="21" t="s">
        <v>14</v>
      </c>
      <c r="B15" s="29">
        <v>345612.61</v>
      </c>
      <c r="C15" s="33"/>
      <c r="D15" s="29">
        <v>362033.38</v>
      </c>
      <c r="E15" s="29"/>
      <c r="F15" s="29">
        <f>B15-D15</f>
        <v>-16420.770000000019</v>
      </c>
      <c r="G15" s="33"/>
      <c r="H15" s="23">
        <f>IF(D15=0,"n/a",IF(AND(F15/D15&lt;1,F15/D15&gt;-1),F15/D15,"n/a"))</f>
        <v>-4.5357060721859452E-2</v>
      </c>
      <c r="I15" s="34"/>
      <c r="J15" s="30">
        <f>IF(B55=0,"n/a",B15/B55)</f>
        <v>4.8666316984150228E-2</v>
      </c>
      <c r="K15" s="31" t="e">
        <f>IF(#REF!=0,"n/a",#REF!/#REF!)</f>
        <v>#REF!</v>
      </c>
      <c r="L15" s="31">
        <f>IF(D55=0,"n/a",D15/D55)</f>
        <v>4.8671914323818538E-2</v>
      </c>
    </row>
    <row r="16" spans="1:12" ht="8.4499999999999993" customHeight="1" x14ac:dyDescent="0.25">
      <c r="A16" s="19"/>
      <c r="B16" s="35"/>
      <c r="C16" s="29"/>
      <c r="D16" s="35"/>
      <c r="E16" s="29"/>
      <c r="F16" s="35"/>
      <c r="G16" s="29"/>
      <c r="H16" s="36" t="s">
        <v>3</v>
      </c>
      <c r="I16" s="25"/>
      <c r="J16" s="37"/>
      <c r="K16" s="37" t="s">
        <v>15</v>
      </c>
      <c r="L16" s="37" t="s">
        <v>15</v>
      </c>
    </row>
    <row r="17" spans="1:12" x14ac:dyDescent="0.25">
      <c r="A17" s="38" t="s">
        <v>16</v>
      </c>
      <c r="B17" s="39">
        <f>SUM(B11:B16)</f>
        <v>2391923410.3899999</v>
      </c>
      <c r="C17" s="29"/>
      <c r="D17" s="39">
        <f>SUM(D11:D16)</f>
        <v>2160289467.0200005</v>
      </c>
      <c r="E17" s="29"/>
      <c r="F17" s="39">
        <f>SUM(F11:F16)</f>
        <v>231633943.36999989</v>
      </c>
      <c r="G17" s="29"/>
      <c r="H17" s="41">
        <f>IF(D17=0,"n/a",IF(AND(F17/D17&lt;1,F17/D17&gt;-1),F17/D17,"n/a"))</f>
        <v>0.10722356744604512</v>
      </c>
      <c r="I17" s="25"/>
      <c r="J17" s="42">
        <f>IF(B56=0,"n/a",B17/B56)</f>
        <v>0.11348971281572524</v>
      </c>
      <c r="K17" s="31" t="e">
        <f>IF(#REF!=0,"n/a",#REF!/#REF!)</f>
        <v>#REF!</v>
      </c>
      <c r="L17" s="42">
        <f>IF(D56=0,"n/a",D17/D56)</f>
        <v>0.10665503302693137</v>
      </c>
    </row>
    <row r="18" spans="1:12" x14ac:dyDescent="0.25">
      <c r="A18" s="21" t="s">
        <v>17</v>
      </c>
      <c r="B18" s="29">
        <v>20612962.02</v>
      </c>
      <c r="C18" s="29"/>
      <c r="D18" s="29">
        <v>19054602.780000001</v>
      </c>
      <c r="E18" s="29"/>
      <c r="F18" s="29">
        <f>B18-D18</f>
        <v>1558359.2399999984</v>
      </c>
      <c r="G18" s="29"/>
      <c r="H18" s="47">
        <f>IF(D18=0,"n/a",IF(AND(F18/D18&lt;1,F18/D18&gt;-1),F18/D18,"n/a"))</f>
        <v>8.1783874373685492E-2</v>
      </c>
      <c r="I18" s="34"/>
      <c r="J18" s="31">
        <f>IF(B57=0,"n/a",B18/B57)</f>
        <v>9.1211255113994739E-3</v>
      </c>
      <c r="K18" s="31" t="e">
        <f>IF(#REF!=0,"n/a",#REF!/#REF!)</f>
        <v>#REF!</v>
      </c>
      <c r="L18" s="31">
        <f>IF(D57=0,"n/a",D18/D57)</f>
        <v>8.5710532522159221E-3</v>
      </c>
    </row>
    <row r="19" spans="1:12" x14ac:dyDescent="0.25">
      <c r="A19" s="21" t="s">
        <v>18</v>
      </c>
      <c r="B19" s="29">
        <v>151166300.50999999</v>
      </c>
      <c r="C19" s="29"/>
      <c r="D19" s="29">
        <v>71592173.549999997</v>
      </c>
      <c r="E19" s="29"/>
      <c r="F19" s="29">
        <f>B19-D19</f>
        <v>79574126.959999993</v>
      </c>
      <c r="G19" s="29"/>
      <c r="H19" s="47" t="str">
        <f>IF(D19=0,"n/a",IF(AND(F19/D19&lt;1,F19/D19&gt;-1),F19/D19,"n/a"))</f>
        <v>n/a</v>
      </c>
      <c r="I19" s="25"/>
      <c r="J19" s="42">
        <f>IF(B58=0,"n/a",B19/B58)</f>
        <v>4.4869866230735751E-2</v>
      </c>
      <c r="K19" s="42" t="e">
        <f>IF(#REF!=0,"n/a",#REF!/#REF!)</f>
        <v>#REF!</v>
      </c>
      <c r="L19" s="42">
        <f>IF(D58=0,"n/a",D19/D58)</f>
        <v>2.3922896317157934E-2</v>
      </c>
    </row>
    <row r="20" spans="1:12" ht="6" customHeight="1" x14ac:dyDescent="0.25">
      <c r="A20" s="19"/>
      <c r="B20" s="43"/>
      <c r="C20" s="44"/>
      <c r="D20" s="43"/>
      <c r="E20" s="44"/>
      <c r="F20" s="43"/>
      <c r="G20" s="44"/>
      <c r="H20" s="43" t="s">
        <v>3</v>
      </c>
      <c r="I20" s="45"/>
      <c r="J20" s="45"/>
      <c r="K20" s="45"/>
      <c r="L20" s="45"/>
    </row>
    <row r="21" spans="1:12" x14ac:dyDescent="0.25">
      <c r="A21" s="46" t="s">
        <v>19</v>
      </c>
      <c r="B21" s="29">
        <f>SUM(B17:B19)</f>
        <v>2563702672.9200001</v>
      </c>
      <c r="C21" s="29"/>
      <c r="D21" s="29">
        <f>SUM(D17:D19)</f>
        <v>2250936243.3500009</v>
      </c>
      <c r="E21" s="29"/>
      <c r="F21" s="29">
        <f>SUM(F17:F19)</f>
        <v>312766429.56999987</v>
      </c>
      <c r="G21" s="29"/>
      <c r="H21" s="47">
        <f>IF(D21=0,"n/a",IF(AND(F21/D21&lt;1,F21/D21&gt;-1),F21/D21,"n/a"))</f>
        <v>0.13894948401760104</v>
      </c>
      <c r="I21" s="25"/>
      <c r="J21" s="24"/>
      <c r="K21" s="24"/>
      <c r="L21" s="24"/>
    </row>
    <row r="22" spans="1:12" ht="6.6" customHeight="1" x14ac:dyDescent="0.25">
      <c r="A22" s="48"/>
      <c r="B22" s="33"/>
      <c r="C22" s="33"/>
      <c r="D22" s="33"/>
      <c r="E22" s="33"/>
      <c r="F22" s="33"/>
      <c r="G22" s="33"/>
      <c r="H22" s="49" t="s">
        <v>3</v>
      </c>
      <c r="I22" s="34"/>
      <c r="J22" s="49"/>
      <c r="K22" s="49"/>
      <c r="L22" s="49"/>
    </row>
    <row r="23" spans="1:12" x14ac:dyDescent="0.25">
      <c r="A23" s="21" t="s">
        <v>20</v>
      </c>
      <c r="B23" s="29">
        <v>62007333.700000003</v>
      </c>
      <c r="C23" s="33"/>
      <c r="D23" s="29">
        <v>19332961.530000001</v>
      </c>
      <c r="E23" s="33"/>
      <c r="F23" s="29">
        <f>B23-D23</f>
        <v>42674372.170000002</v>
      </c>
      <c r="G23" s="33"/>
      <c r="H23" s="47" t="str">
        <f>IF(D23=0,"n/a",IF(AND(F23/D23&lt;1,F23/D23&gt;-1),F23/D23,"n/a"))</f>
        <v>n/a</v>
      </c>
      <c r="I23" s="34"/>
      <c r="J23" s="49"/>
      <c r="K23" s="49"/>
      <c r="L23" s="49"/>
    </row>
    <row r="24" spans="1:12" x14ac:dyDescent="0.25">
      <c r="A24" s="21" t="s">
        <v>21</v>
      </c>
      <c r="B24" s="29">
        <v>25135731.600000001</v>
      </c>
      <c r="C24" s="33"/>
      <c r="D24" s="29">
        <v>18467868.879999999</v>
      </c>
      <c r="E24" s="33"/>
      <c r="F24" s="29">
        <f>B24-D24</f>
        <v>6667862.7200000025</v>
      </c>
      <c r="G24" s="33"/>
      <c r="H24" s="47">
        <f>IF(D24=0,"n/a",IF(AND(F24/D24&lt;1,F24/D24&gt;-1),F24/D24,"n/a"))</f>
        <v>0.36105209341295708</v>
      </c>
      <c r="I24" s="34"/>
      <c r="J24" s="49"/>
      <c r="K24" s="49"/>
      <c r="L24" s="49"/>
    </row>
    <row r="25" spans="1:12" x14ac:dyDescent="0.25">
      <c r="A25" s="21" t="s">
        <v>22</v>
      </c>
      <c r="B25" s="29">
        <v>-35194876.409999996</v>
      </c>
      <c r="C25" s="33"/>
      <c r="D25" s="29">
        <v>19055171.239999998</v>
      </c>
      <c r="E25" s="33"/>
      <c r="F25" s="29">
        <f>B25-D25</f>
        <v>-54250047.649999991</v>
      </c>
      <c r="G25" s="33"/>
      <c r="H25" s="47" t="str">
        <f>IF(D25=0,"n/a",IF(AND(F25/D25&lt;1,F25/D25&gt;-1),F25/D25,"n/a"))</f>
        <v>n/a</v>
      </c>
      <c r="I25" s="34"/>
      <c r="J25" s="49"/>
      <c r="K25" s="49"/>
      <c r="L25" s="49"/>
    </row>
    <row r="26" spans="1:12" x14ac:dyDescent="0.25">
      <c r="A26" s="21" t="s">
        <v>23</v>
      </c>
      <c r="B26" s="39">
        <v>53756876.880000003</v>
      </c>
      <c r="C26" s="33"/>
      <c r="D26" s="39">
        <v>101126752.81999999</v>
      </c>
      <c r="E26" s="33"/>
      <c r="F26" s="39">
        <f>B26-D26</f>
        <v>-47369875.93999999</v>
      </c>
      <c r="G26" s="33"/>
      <c r="H26" s="41">
        <f>IF(D26=0,"n/a",IF(AND(F26/D26&lt;1,F26/D26&gt;-1),F26/D26,"n/a"))</f>
        <v>-0.46842081466133634</v>
      </c>
      <c r="I26" s="34"/>
      <c r="J26" s="49"/>
      <c r="K26" s="49"/>
      <c r="L26" s="49"/>
    </row>
    <row r="27" spans="1:12" x14ac:dyDescent="0.25">
      <c r="A27" s="21" t="s">
        <v>24</v>
      </c>
      <c r="B27" s="39">
        <f>SUM(B23:B26)</f>
        <v>105705065.77000001</v>
      </c>
      <c r="C27" s="29"/>
      <c r="D27" s="39">
        <f>SUM(D23:D26)</f>
        <v>157982754.46999997</v>
      </c>
      <c r="E27" s="29"/>
      <c r="F27" s="39">
        <f>SUM(F23:F26)</f>
        <v>-52277688.699999981</v>
      </c>
      <c r="G27" s="29"/>
      <c r="H27" s="41">
        <f>IF(D27=0,"n/a",IF(AND(F27/D27&lt;1,F27/D27&gt;-1),F27/D27,"n/a"))</f>
        <v>-0.33090756567310781</v>
      </c>
      <c r="I27" s="25"/>
      <c r="J27" s="24"/>
      <c r="K27" s="24"/>
      <c r="L27" s="24"/>
    </row>
    <row r="28" spans="1:12" ht="6.6" customHeight="1" x14ac:dyDescent="0.25">
      <c r="A28" s="48"/>
      <c r="B28" s="50"/>
      <c r="C28" s="50"/>
      <c r="D28" s="50"/>
      <c r="E28" s="50"/>
      <c r="F28" s="50"/>
      <c r="G28" s="33"/>
      <c r="H28" s="49" t="s">
        <v>3</v>
      </c>
      <c r="I28" s="34"/>
      <c r="J28" s="49"/>
      <c r="K28" s="49"/>
      <c r="L28" s="49"/>
    </row>
    <row r="29" spans="1:12" ht="15.75" thickBot="1" x14ac:dyDescent="0.3">
      <c r="A29" s="38" t="s">
        <v>25</v>
      </c>
      <c r="B29" s="51">
        <f>+B27+B21</f>
        <v>2669407738.6900001</v>
      </c>
      <c r="C29" s="22"/>
      <c r="D29" s="51">
        <f>+D27+D21</f>
        <v>2408918997.8200006</v>
      </c>
      <c r="E29" s="22"/>
      <c r="F29" s="51">
        <f>+F27+F21</f>
        <v>260488740.86999989</v>
      </c>
      <c r="G29" s="29"/>
      <c r="H29" s="52">
        <f>IF(D29=0,"n/a",IF(AND(F29/D29&lt;1,F29/D29&gt;-1),F29/D29,"n/a"))</f>
        <v>0.10813511832723906</v>
      </c>
      <c r="I29" s="25"/>
      <c r="J29" s="24"/>
      <c r="K29" s="24"/>
      <c r="L29" s="24"/>
    </row>
    <row r="30" spans="1:12" ht="4.1500000000000004" customHeight="1" thickTop="1" x14ac:dyDescent="0.25">
      <c r="A30" s="21"/>
      <c r="B30" s="50"/>
      <c r="C30" s="22"/>
      <c r="D30" s="50"/>
      <c r="E30" s="22"/>
      <c r="F30" s="50"/>
      <c r="G30" s="29"/>
      <c r="H30" s="53"/>
      <c r="I30" s="25"/>
      <c r="J30" s="24"/>
      <c r="K30" s="24"/>
      <c r="L30" s="24"/>
    </row>
    <row r="31" spans="1:12" ht="13.15" customHeight="1" x14ac:dyDescent="0.25">
      <c r="A31" s="19"/>
      <c r="B31" s="54"/>
      <c r="C31" s="54"/>
      <c r="D31" s="54"/>
      <c r="E31" s="54"/>
      <c r="F31" s="54"/>
      <c r="G31" s="55"/>
      <c r="H31" s="29"/>
      <c r="I31" s="56"/>
      <c r="J31" s="45"/>
      <c r="K31" s="45"/>
      <c r="L31" s="45"/>
    </row>
    <row r="32" spans="1:12" x14ac:dyDescent="0.25">
      <c r="A32" s="21" t="s">
        <v>31</v>
      </c>
      <c r="B32" s="22">
        <v>93751024.640000001</v>
      </c>
      <c r="C32" s="22"/>
      <c r="D32" s="22">
        <v>84004511.340000004</v>
      </c>
      <c r="E32" s="22"/>
      <c r="F32" s="22"/>
      <c r="G32" s="29"/>
      <c r="H32" s="29"/>
      <c r="I32" s="24"/>
      <c r="J32" s="24"/>
      <c r="K32" s="24"/>
      <c r="L32" s="24"/>
    </row>
    <row r="33" spans="1:12" x14ac:dyDescent="0.25">
      <c r="A33" s="21" t="s">
        <v>32</v>
      </c>
      <c r="B33" s="29">
        <v>-83528272.310000002</v>
      </c>
      <c r="C33" s="29"/>
      <c r="D33" s="29">
        <v>-85534680.829999998</v>
      </c>
      <c r="E33" s="22"/>
      <c r="F33" s="22"/>
      <c r="G33" s="29"/>
      <c r="H33" s="29"/>
      <c r="I33" s="25"/>
      <c r="J33" s="24"/>
      <c r="K33" s="24"/>
      <c r="L33" s="24"/>
    </row>
    <row r="34" spans="1:12" ht="12" customHeight="1" x14ac:dyDescent="0.25">
      <c r="A34" s="21" t="s">
        <v>33</v>
      </c>
      <c r="B34" s="29">
        <v>85145327.519999996</v>
      </c>
      <c r="C34" s="68"/>
      <c r="D34" s="29">
        <v>91907059.049999997</v>
      </c>
      <c r="E34" s="67"/>
      <c r="F34" s="67"/>
      <c r="G34" s="68"/>
      <c r="H34" s="68"/>
      <c r="I34" s="19"/>
      <c r="J34" s="19"/>
      <c r="K34" s="19"/>
      <c r="L34" s="19"/>
    </row>
    <row r="35" spans="1:12" x14ac:dyDescent="0.25">
      <c r="A35" s="21" t="s">
        <v>34</v>
      </c>
      <c r="B35" s="29">
        <v>-30209118.16</v>
      </c>
      <c r="C35" s="29"/>
      <c r="D35" s="29">
        <v>-34363336.960000001</v>
      </c>
      <c r="E35" s="22"/>
      <c r="F35" s="22"/>
      <c r="G35" s="29"/>
      <c r="H35" s="29"/>
      <c r="I35" s="24"/>
      <c r="J35" s="24"/>
      <c r="K35" s="24"/>
      <c r="L35" s="24"/>
    </row>
    <row r="36" spans="1:12" x14ac:dyDescent="0.25">
      <c r="A36" s="21" t="s">
        <v>35</v>
      </c>
      <c r="B36" s="29">
        <v>45377197.189999998</v>
      </c>
      <c r="C36" s="29"/>
      <c r="D36" s="29">
        <v>0</v>
      </c>
      <c r="E36" s="22"/>
      <c r="F36" s="22"/>
      <c r="G36" s="29"/>
      <c r="H36" s="29"/>
      <c r="I36" s="24"/>
      <c r="J36" s="24"/>
      <c r="K36" s="24"/>
      <c r="L36" s="24"/>
    </row>
    <row r="37" spans="1:12" x14ac:dyDescent="0.25">
      <c r="A37" s="21" t="s">
        <v>36</v>
      </c>
      <c r="B37" s="29">
        <v>54535989.833999999</v>
      </c>
      <c r="C37" s="29"/>
      <c r="D37" s="29">
        <v>0</v>
      </c>
      <c r="E37" s="22"/>
      <c r="F37" s="22"/>
      <c r="G37" s="29"/>
      <c r="H37" s="29"/>
      <c r="I37" s="24"/>
      <c r="J37" s="24"/>
      <c r="K37" s="24"/>
      <c r="L37" s="24"/>
    </row>
    <row r="38" spans="1:12" x14ac:dyDescent="0.25">
      <c r="A38" s="21" t="s">
        <v>37</v>
      </c>
      <c r="B38" s="29">
        <v>24561295.879999999</v>
      </c>
      <c r="C38" s="29"/>
      <c r="D38" s="29">
        <v>20401899.18</v>
      </c>
      <c r="E38" s="22"/>
      <c r="F38" s="22"/>
      <c r="G38" s="29"/>
      <c r="H38" s="29"/>
      <c r="I38" s="24"/>
      <c r="J38" s="24"/>
      <c r="K38" s="24"/>
      <c r="L38" s="24"/>
    </row>
    <row r="39" spans="1:12" x14ac:dyDescent="0.25">
      <c r="A39" s="21" t="s">
        <v>38</v>
      </c>
      <c r="B39" s="29">
        <v>0</v>
      </c>
      <c r="C39" s="29"/>
      <c r="D39" s="29">
        <v>0</v>
      </c>
      <c r="E39" s="22"/>
      <c r="F39" s="22"/>
      <c r="G39" s="29"/>
      <c r="H39" s="29"/>
      <c r="I39" s="24"/>
      <c r="J39" s="24"/>
      <c r="K39" s="24"/>
      <c r="L39" s="24"/>
    </row>
    <row r="40" spans="1:12" x14ac:dyDescent="0.25">
      <c r="A40" s="21" t="s">
        <v>39</v>
      </c>
      <c r="B40" s="29">
        <v>-778034.48</v>
      </c>
      <c r="C40" s="29"/>
      <c r="D40" s="29">
        <v>-1370668.21</v>
      </c>
      <c r="E40" s="22"/>
      <c r="F40" s="22"/>
      <c r="G40" s="29"/>
      <c r="H40" s="29"/>
      <c r="I40" s="24"/>
      <c r="J40" s="24"/>
      <c r="K40" s="24"/>
      <c r="L40" s="24"/>
    </row>
    <row r="41" spans="1:12" x14ac:dyDescent="0.25">
      <c r="A41" s="21" t="s">
        <v>40</v>
      </c>
      <c r="B41" s="29">
        <v>58936392.450000003</v>
      </c>
      <c r="C41" s="29"/>
      <c r="D41" s="29">
        <v>57679743.090000004</v>
      </c>
      <c r="E41" s="22"/>
      <c r="F41" s="22"/>
      <c r="G41" s="29"/>
      <c r="H41" s="29"/>
      <c r="I41" s="24"/>
      <c r="J41" s="24"/>
      <c r="K41" s="24"/>
      <c r="L41" s="24"/>
    </row>
    <row r="42" spans="1:12" x14ac:dyDescent="0.25">
      <c r="A42" s="21" t="s">
        <v>41</v>
      </c>
      <c r="B42" s="29">
        <v>-433348.89</v>
      </c>
      <c r="C42" s="29"/>
      <c r="D42" s="29">
        <v>-2243290.02</v>
      </c>
      <c r="E42" s="22"/>
      <c r="F42" s="22"/>
      <c r="G42" s="29"/>
      <c r="H42" s="29"/>
      <c r="I42" s="24"/>
      <c r="J42" s="24"/>
      <c r="K42" s="24"/>
      <c r="L42" s="24"/>
    </row>
    <row r="43" spans="1:12" x14ac:dyDescent="0.25">
      <c r="A43" s="21" t="s">
        <v>42</v>
      </c>
      <c r="B43" s="29">
        <v>-15004260.34</v>
      </c>
      <c r="C43" s="29"/>
      <c r="D43" s="29">
        <v>0</v>
      </c>
      <c r="E43" s="22"/>
      <c r="F43" s="22"/>
      <c r="G43" s="29"/>
      <c r="H43" s="29"/>
      <c r="I43" s="24"/>
      <c r="J43" s="24"/>
      <c r="K43" s="24"/>
      <c r="L43" s="24"/>
    </row>
    <row r="44" spans="1:12" x14ac:dyDescent="0.25">
      <c r="A44" s="21" t="s">
        <v>43</v>
      </c>
      <c r="B44" s="29">
        <v>-16499541.93</v>
      </c>
      <c r="C44" s="29"/>
      <c r="D44" s="29">
        <v>-8576362.3100000005</v>
      </c>
      <c r="E44" s="22"/>
      <c r="F44" s="22"/>
      <c r="G44" s="29"/>
      <c r="H44" s="29"/>
      <c r="I44" s="24"/>
      <c r="J44" s="24"/>
      <c r="K44" s="24"/>
      <c r="L44" s="24"/>
    </row>
    <row r="45" spans="1:12" ht="12.75" customHeight="1" x14ac:dyDescent="0.25">
      <c r="A45" s="21"/>
      <c r="B45" s="29"/>
      <c r="C45" s="59"/>
      <c r="D45" s="29"/>
      <c r="E45" s="60"/>
      <c r="F45" s="60"/>
      <c r="G45" s="61"/>
      <c r="H45" s="61"/>
      <c r="I45" s="8"/>
      <c r="J45" s="8"/>
      <c r="K45" s="8"/>
      <c r="L45" s="8"/>
    </row>
    <row r="46" spans="1:12" ht="12.75" customHeight="1" x14ac:dyDescent="0.25">
      <c r="A46" s="21"/>
      <c r="B46" s="29"/>
      <c r="C46" s="59"/>
      <c r="D46" s="29"/>
      <c r="E46" s="60"/>
      <c r="F46" s="60"/>
      <c r="G46" s="61"/>
      <c r="H46" s="61"/>
      <c r="I46" s="8"/>
      <c r="J46" s="8"/>
      <c r="K46" s="8"/>
      <c r="L46" s="8"/>
    </row>
    <row r="47" spans="1:12" ht="13.15" customHeight="1" x14ac:dyDescent="0.25">
      <c r="A47" s="13"/>
      <c r="B47" s="60"/>
      <c r="C47" s="60"/>
      <c r="D47" s="60"/>
      <c r="E47" s="60"/>
      <c r="F47" s="62" t="s">
        <v>30</v>
      </c>
      <c r="G47" s="10"/>
      <c r="H47" s="10"/>
      <c r="I47" s="8"/>
      <c r="J47" s="8"/>
      <c r="K47" s="8"/>
      <c r="L47" s="8"/>
    </row>
    <row r="48" spans="1:12" x14ac:dyDescent="0.25">
      <c r="A48" s="8"/>
      <c r="B48" s="63" t="s">
        <v>5</v>
      </c>
      <c r="C48" s="60"/>
      <c r="D48" s="63" t="s">
        <v>5</v>
      </c>
      <c r="E48" s="60"/>
      <c r="F48" s="60"/>
      <c r="G48" s="8"/>
      <c r="H48" s="8"/>
      <c r="I48" s="64"/>
      <c r="J48" s="8"/>
      <c r="K48" s="8"/>
      <c r="L48" s="8"/>
    </row>
    <row r="49" spans="1:12" ht="13.15" customHeight="1" x14ac:dyDescent="0.25">
      <c r="A49" s="15" t="s">
        <v>26</v>
      </c>
      <c r="B49" s="16">
        <v>2022</v>
      </c>
      <c r="C49" s="60"/>
      <c r="D49" s="16">
        <v>2021</v>
      </c>
      <c r="E49" s="60"/>
      <c r="F49" s="88" t="s">
        <v>7</v>
      </c>
      <c r="G49" s="8"/>
      <c r="H49" s="17" t="s">
        <v>8</v>
      </c>
      <c r="I49" s="14"/>
      <c r="J49" s="8"/>
      <c r="K49" s="8"/>
      <c r="L49" s="8"/>
    </row>
    <row r="50" spans="1:12" ht="6" customHeight="1" x14ac:dyDescent="0.25">
      <c r="A50" s="19"/>
      <c r="B50" s="66"/>
      <c r="C50" s="67"/>
      <c r="D50" s="66"/>
      <c r="E50" s="67"/>
      <c r="F50" s="66"/>
      <c r="G50" s="68"/>
      <c r="H50" s="69"/>
      <c r="I50" s="20"/>
      <c r="J50" s="19"/>
      <c r="K50" s="19"/>
      <c r="L50" s="19"/>
    </row>
    <row r="51" spans="1:12" x14ac:dyDescent="0.25">
      <c r="A51" s="21" t="s">
        <v>10</v>
      </c>
      <c r="B51" s="70">
        <v>11433069039.74</v>
      </c>
      <c r="C51" s="70"/>
      <c r="D51" s="70">
        <v>11146354015.620001</v>
      </c>
      <c r="E51" s="70"/>
      <c r="F51" s="70">
        <f>+B51-D51</f>
        <v>286715024.11999893</v>
      </c>
      <c r="G51" s="40"/>
      <c r="H51" s="47">
        <f t="shared" ref="H51:H59" si="0">IF(D51=0,"n/a",IF(AND(F51/D51&lt;1,F51/D51&gt;-1),F51/D51,"n/a"))</f>
        <v>2.5722763131173599E-2</v>
      </c>
      <c r="I51" s="71"/>
      <c r="J51" s="19"/>
      <c r="K51" s="19"/>
      <c r="L51" s="19"/>
    </row>
    <row r="52" spans="1:12" ht="12.75" customHeight="1" x14ac:dyDescent="0.25">
      <c r="A52" s="21" t="s">
        <v>11</v>
      </c>
      <c r="B52" s="70">
        <v>8480786817.4799995</v>
      </c>
      <c r="C52" s="70"/>
      <c r="D52" s="70">
        <v>7943079415.0299997</v>
      </c>
      <c r="E52" s="70"/>
      <c r="F52" s="70">
        <f>+B52-D52</f>
        <v>537707402.44999981</v>
      </c>
      <c r="G52" s="40"/>
      <c r="H52" s="47">
        <f t="shared" si="0"/>
        <v>6.7695080755776252E-2</v>
      </c>
      <c r="I52" s="71"/>
      <c r="J52" s="19"/>
      <c r="K52" s="19"/>
      <c r="L52" s="19"/>
    </row>
    <row r="53" spans="1:12" x14ac:dyDescent="0.25">
      <c r="A53" s="21" t="s">
        <v>12</v>
      </c>
      <c r="B53" s="70">
        <v>1085726472.4400001</v>
      </c>
      <c r="C53" s="70"/>
      <c r="D53" s="70">
        <v>1081145460.1700001</v>
      </c>
      <c r="E53" s="70"/>
      <c r="F53" s="70">
        <f>+B53-D53</f>
        <v>4581012.2699999809</v>
      </c>
      <c r="G53" s="40"/>
      <c r="H53" s="47">
        <f t="shared" si="0"/>
        <v>4.2371840226565439E-3</v>
      </c>
      <c r="I53" s="71"/>
      <c r="J53" s="19"/>
      <c r="K53" s="19"/>
      <c r="L53" s="19"/>
    </row>
    <row r="54" spans="1:12" x14ac:dyDescent="0.25">
      <c r="A54" s="21" t="s">
        <v>13</v>
      </c>
      <c r="B54" s="70">
        <v>69441315.230000004</v>
      </c>
      <c r="C54" s="70"/>
      <c r="D54" s="70">
        <v>76905733.200000003</v>
      </c>
      <c r="E54" s="70"/>
      <c r="F54" s="70">
        <f>+B54-D54</f>
        <v>-7464417.9699999988</v>
      </c>
      <c r="G54" s="40"/>
      <c r="H54" s="47">
        <f t="shared" si="0"/>
        <v>-9.7059317419003532E-2</v>
      </c>
      <c r="I54" s="71"/>
      <c r="J54" s="72"/>
      <c r="K54" s="19"/>
      <c r="L54" s="19"/>
    </row>
    <row r="55" spans="1:12" ht="12.75" customHeight="1" x14ac:dyDescent="0.25">
      <c r="A55" s="89" t="s">
        <v>14</v>
      </c>
      <c r="B55" s="79">
        <v>7101680</v>
      </c>
      <c r="C55" s="79"/>
      <c r="D55" s="79">
        <v>7438240</v>
      </c>
      <c r="E55" s="79"/>
      <c r="F55" s="79">
        <f>+B55-D55</f>
        <v>-336560</v>
      </c>
      <c r="G55" s="90"/>
      <c r="H55" s="41">
        <f t="shared" si="0"/>
        <v>-4.5247262793348966E-2</v>
      </c>
      <c r="I55" s="71"/>
      <c r="J55" s="19"/>
      <c r="K55" s="19"/>
      <c r="L55" s="19"/>
    </row>
    <row r="56" spans="1:12" ht="12.75" customHeight="1" x14ac:dyDescent="0.25">
      <c r="A56" s="46" t="s">
        <v>16</v>
      </c>
      <c r="B56" s="73">
        <f>SUM(B51:B55)</f>
        <v>21076125324.889999</v>
      </c>
      <c r="C56" s="73"/>
      <c r="D56" s="73">
        <f>SUM(D51:D55)</f>
        <v>20254922864.02</v>
      </c>
      <c r="E56" s="73"/>
      <c r="F56" s="73">
        <f>SUM(F51:F55)</f>
        <v>821202460.86999869</v>
      </c>
      <c r="G56" s="74"/>
      <c r="H56" s="47">
        <f t="shared" si="0"/>
        <v>4.0543351677174169E-2</v>
      </c>
      <c r="I56" s="71"/>
      <c r="J56" s="19"/>
      <c r="K56" s="19"/>
      <c r="L56" s="19"/>
    </row>
    <row r="57" spans="1:12" x14ac:dyDescent="0.25">
      <c r="A57" s="21" t="s">
        <v>17</v>
      </c>
      <c r="B57" s="70">
        <v>2259914304.9000001</v>
      </c>
      <c r="C57" s="70"/>
      <c r="D57" s="70">
        <v>2223134335.9200001</v>
      </c>
      <c r="E57" s="73"/>
      <c r="F57" s="70">
        <f>+B57-D57</f>
        <v>36779968.980000019</v>
      </c>
      <c r="G57" s="74"/>
      <c r="H57" s="47">
        <f t="shared" si="0"/>
        <v>1.6544195456717356E-2</v>
      </c>
      <c r="I57" s="71"/>
      <c r="J57" s="19"/>
      <c r="K57" s="19"/>
      <c r="L57" s="19"/>
    </row>
    <row r="58" spans="1:12" x14ac:dyDescent="0.25">
      <c r="A58" s="89" t="s">
        <v>18</v>
      </c>
      <c r="B58" s="79">
        <v>3368993786</v>
      </c>
      <c r="C58" s="79"/>
      <c r="D58" s="79">
        <v>2992621487</v>
      </c>
      <c r="E58" s="79"/>
      <c r="F58" s="79">
        <f>+B58-D58</f>
        <v>376372299</v>
      </c>
      <c r="G58" s="90"/>
      <c r="H58" s="41">
        <f t="shared" si="0"/>
        <v>0.12576675688354436</v>
      </c>
      <c r="I58" s="71"/>
      <c r="J58" s="19"/>
      <c r="K58" s="19"/>
      <c r="L58" s="19"/>
    </row>
    <row r="59" spans="1:12" ht="15.75" thickBot="1" x14ac:dyDescent="0.3">
      <c r="A59" s="38" t="s">
        <v>27</v>
      </c>
      <c r="B59" s="82">
        <f>SUM(B56:B58)</f>
        <v>26705033415.790001</v>
      </c>
      <c r="C59" s="70"/>
      <c r="D59" s="82">
        <f>SUM(D56:D58)</f>
        <v>25470678686.940002</v>
      </c>
      <c r="E59" s="70"/>
      <c r="F59" s="82">
        <f>SUM(F56:F58)</f>
        <v>1234354728.8499987</v>
      </c>
      <c r="G59" s="40"/>
      <c r="H59" s="52">
        <f t="shared" si="0"/>
        <v>4.846179185177777E-2</v>
      </c>
      <c r="I59" s="71"/>
      <c r="J59" s="19"/>
      <c r="K59" s="19"/>
      <c r="L59" s="19"/>
    </row>
    <row r="60" spans="1:12" ht="15.75" thickTop="1" x14ac:dyDescent="0.25">
      <c r="A60" s="8"/>
      <c r="B60" s="91"/>
      <c r="C60" s="61"/>
      <c r="D60" s="91"/>
      <c r="E60" s="61"/>
      <c r="F60" s="91"/>
      <c r="G60" s="84"/>
      <c r="H60" s="83"/>
      <c r="I60" s="64"/>
      <c r="J60" s="8"/>
      <c r="K60" s="8"/>
      <c r="L60" s="8"/>
    </row>
    <row r="61" spans="1:12" x14ac:dyDescent="0.25">
      <c r="B61" s="58"/>
      <c r="C61" s="58"/>
      <c r="D61" s="58"/>
      <c r="E61" s="58"/>
      <c r="F61" s="58"/>
    </row>
    <row r="62" spans="1:12" x14ac:dyDescent="0.25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3FF78EBAD8804CA88565FC317F95CA" ma:contentTypeVersion="20" ma:contentTypeDescription="" ma:contentTypeScope="" ma:versionID="23588bc4901c07499427440473fbd0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2022-05-13T07:00:00+00:00</OpenedDate>
    <SignificantOrder xmlns="dc463f71-b30c-4ab2-9473-d307f9d35888">false</SignificantOrder>
    <Date1 xmlns="dc463f71-b30c-4ab2-9473-d307f9d35888">2022-05-13T07:00:00+00:00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220332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4DE7100-B668-4C73-A9D7-ADF5B1451C53}"/>
</file>

<file path=customXml/itemProps2.xml><?xml version="1.0" encoding="utf-8"?>
<ds:datastoreItem xmlns:ds="http://schemas.openxmlformats.org/officeDocument/2006/customXml" ds:itemID="{D623FEE1-D290-4B92-8C8B-6C92FF76D2D0}"/>
</file>

<file path=customXml/itemProps3.xml><?xml version="1.0" encoding="utf-8"?>
<ds:datastoreItem xmlns:ds="http://schemas.openxmlformats.org/officeDocument/2006/customXml" ds:itemID="{C932129C-AB0A-4AA0-97B5-A003CE1B2FB5}"/>
</file>

<file path=customXml/itemProps4.xml><?xml version="1.0" encoding="utf-8"?>
<ds:datastoreItem xmlns:ds="http://schemas.openxmlformats.org/officeDocument/2006/customXml" ds:itemID="{8FE5015B-588D-4D93-84DE-9623385AB3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01-2022 SOE</vt:lpstr>
      <vt:lpstr>02-2022 SOE</vt:lpstr>
      <vt:lpstr>03-2022 SOE</vt:lpstr>
      <vt:lpstr>12ME 03-2022 SOE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2022-04-12T17:50:31Z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0x0101006E56B4D1795A2E4DB2F0B01679ED314A00443FF78EBAD8804CA88565FC317F95CA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