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5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1\To File 2021 WP\"/>
    </mc:Choice>
  </mc:AlternateContent>
  <bookViews>
    <workbookView xWindow="0" yWindow="0" windowWidth="28800" windowHeight="12300"/>
  </bookViews>
  <sheets>
    <sheet name="G Lead Sheet" sheetId="3" r:id="rId1"/>
    <sheet name="Weather Adj. For CBR " sheetId="4" r:id="rId2"/>
    <sheet name="Weather Adj. Volumes 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123Graph_ABUDG6_DSCRPR">[5]Quant!$D$71:$O$71</definedName>
    <definedName name="__123Graph_ABUDG6_ESCRPR1">[5]Quant!$D$100:$O$100</definedName>
    <definedName name="__123Graph_BBUDG6_DSCRPR">[5]Quant!$D$72:$O$72</definedName>
    <definedName name="__123Graph_BBUDG6_ESCRPR1">[5]Quant!$D$88:$O$88</definedName>
    <definedName name="__123Graph_X">[5]Quant!$D$5:$O$5</definedName>
    <definedName name="__123Graph_XBUDG6_DSCRPR">[5]Quant!$D$5:$O$5</definedName>
    <definedName name="__123Graph_XBUDG6_ESCRPR1">[5]Quant!$D$5:$O$5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1__123Graph_ABUDG6_D_ESCRPR">[5]Quant!$D$71:$O$71</definedName>
    <definedName name="_3__123Graph_BBUDG6_D_ESCRPR">[5]Quant!$D$72:$O$72</definedName>
    <definedName name="_4__123Graph_BBUDG6_Dtons_inv">[5]Quant!$D$9:$O$9</definedName>
    <definedName name="_5__123Graph_CBUDG6_D_ESCRPR">[5]Quant!$D$100:$O$100</definedName>
    <definedName name="_6__123Graph_DBUDG6_D_ESCRPR">[5]Quant!$D$88:$O$88</definedName>
    <definedName name="_7__123Graph_XBUDG6_D_ESCRPR">[5]Quant!$D$5:$O$5</definedName>
    <definedName name="_8__123Graph_XBUDG6_Dtons_inv">[5]Quant!$D$5:$O$5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FEDERAL_INCOME_TAX">'[6]MJS-7'!$N$21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ct2281SO">'[7]Func Study'!$H$2190</definedName>
    <definedName name="Acct2283SO">'[7]Func Study'!$H$2198</definedName>
    <definedName name="Acct228SO">'[7]Func Study'!$H$2194</definedName>
    <definedName name="Acct350">'[7]Func Study'!$H$1628</definedName>
    <definedName name="Acct352">'[7]Func Study'!$H$1635</definedName>
    <definedName name="Acct353">'[7]Func Study'!$H$1641</definedName>
    <definedName name="Acct354">'[7]Func Study'!$H$1647</definedName>
    <definedName name="Acct355">'[7]Func Study'!$H$1654</definedName>
    <definedName name="Acct356">'[7]Func Study'!$H$1660</definedName>
    <definedName name="Acct357">'[7]Func Study'!$H$1666</definedName>
    <definedName name="Acct358">'[7]Func Study'!$H$1672</definedName>
    <definedName name="Acct359">'[7]Func Study'!$H$1678</definedName>
    <definedName name="Acct360">'[7]Func Study'!$H$1698</definedName>
    <definedName name="Acct361">'[7]Func Study'!$H$1704</definedName>
    <definedName name="Acct362">'[7]Func Study'!$H$1710</definedName>
    <definedName name="Acct364">'[7]Func Study'!$H$1717</definedName>
    <definedName name="Acct365">'[7]Func Study'!$H$1724</definedName>
    <definedName name="Acct366">'[7]Func Study'!$H$1731</definedName>
    <definedName name="Acct367">'[7]Func Study'!$H$1738</definedName>
    <definedName name="Acct368">'[7]Func Study'!$H$1744</definedName>
    <definedName name="Acct369">'[7]Func Study'!$H$1751</definedName>
    <definedName name="Acct370">'[7]Func Study'!$H$1762</definedName>
    <definedName name="Acct371">'[7]Func Study'!$H$1769</definedName>
    <definedName name="Acct372">'[7]Func Study'!$H$1776</definedName>
    <definedName name="Acct372A">'[7]Func Study'!$H$1775</definedName>
    <definedName name="Acct372DP">'[7]Func Study'!$H$1773</definedName>
    <definedName name="Acct372DS">'[7]Func Study'!$H$1774</definedName>
    <definedName name="Acct373">'[7]Func Study'!$H$1782</definedName>
    <definedName name="Acct448S">'[7]Func Study'!$H$274</definedName>
    <definedName name="Acct450S">'[7]Func Study'!$H$302</definedName>
    <definedName name="Acct451S">'[7]Func Study'!$H$307</definedName>
    <definedName name="Acct454S">'[7]Func Study'!$H$318</definedName>
    <definedName name="Acct456S">'[7]Func Study'!$H$325</definedName>
    <definedName name="ACCT557CAGE">'[7]Func Study'!$H$683</definedName>
    <definedName name="Acct557CT">'[7]Func Study'!$H$681</definedName>
    <definedName name="Acct580">'[7]Func Study'!$H$791</definedName>
    <definedName name="Acct581">'[7]Func Study'!$H$796</definedName>
    <definedName name="Acct582">'[7]Func Study'!$H$801</definedName>
    <definedName name="Acct583">'[7]Func Study'!$H$806</definedName>
    <definedName name="Acct584">'[7]Func Study'!$H$811</definedName>
    <definedName name="Acct585">'[7]Func Study'!$H$816</definedName>
    <definedName name="Acct586">'[7]Func Study'!$H$821</definedName>
    <definedName name="Acct587">'[7]Func Study'!$H$826</definedName>
    <definedName name="Acct588">'[7]Func Study'!$H$831</definedName>
    <definedName name="Acct589">'[7]Func Study'!$H$836</definedName>
    <definedName name="Acct590">'[7]Func Study'!$H$841</definedName>
    <definedName name="Acct591">'[7]Func Study'!$H$846</definedName>
    <definedName name="Acct592">'[7]Func Study'!$H$851</definedName>
    <definedName name="Acct593">'[7]Func Study'!$H$856</definedName>
    <definedName name="Acct594">'[7]Func Study'!$H$861</definedName>
    <definedName name="Acct595">'[7]Func Study'!$H$866</definedName>
    <definedName name="Acct596">'[7]Func Study'!$H$876</definedName>
    <definedName name="Acct597">'[7]Func Study'!$H$881</definedName>
    <definedName name="Acct598">'[7]Func Study'!$H$886</definedName>
    <definedName name="AcctAGA">'[7]Func Study'!$H$296</definedName>
    <definedName name="AcctTable">[8]Variables!$AK$42:$AK$396</definedName>
    <definedName name="AcctTS0">'[7]Func Study'!$H$1686</definedName>
    <definedName name="Acq1Plant">'[9]Acquisition Inputs'!$C$8</definedName>
    <definedName name="Acq2Plant">'[9]Acquisition Inputs'!$C$70</definedName>
    <definedName name="ActualROR">'[10]G+T+D+R+M'!$H$61</definedName>
    <definedName name="ADJPTDCE.T">[4]INTERNAL!$A$31:$IV$33</definedName>
    <definedName name="Adjs2avg">[11]Inputs!$L$255:'[11]Inputs'!$T$505</definedName>
    <definedName name="After_Tax_Cash_Discount">'[12]Assumptions (Input)'!$D$37</definedName>
    <definedName name="afudc_flag">'[12]Assumptions (Input)'!$B$13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'[13]Cabot Gas Replacement'!$B$8:$F$16</definedName>
    <definedName name="AS2DocOpenMode">"AS2DocumentEdit"</definedName>
    <definedName name="Assessment_Rate">'[12]Assumptions (Input)'!$B$7</definedName>
    <definedName name="Asset_Class_Switch">[14]Assumptions!$D$5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[8]Factors!$B$3:$P$99</definedName>
    <definedName name="Beg_Unb_KWHs">[15]LeadSht!$L$10</definedName>
    <definedName name="BOOK_LIFE">'[16]Lvl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[17]Readings!$B$2</definedName>
    <definedName name="Capital_Inflation">'[12]Assumptions (Input)'!$B$11</definedName>
    <definedName name="CASE">[18]INPUTS!$C$11</definedName>
    <definedName name="Case_Name">'[19]KJB-6,13 Cmn Adj'!$B$8</definedName>
    <definedName name="CaseDescription">'[9]Dispatch Cases'!$C$11</definedName>
    <definedName name="CBWorkbookPriority">-2060790043</definedName>
    <definedName name="CCGT_HeatRate">[9]Assumptions!$H$23</definedName>
    <definedName name="CCGTPrice">[9]Assumptions!$H$22</definedName>
    <definedName name="CL_RT2">'[20]Transp Data'!$A$6:$C$81</definedName>
    <definedName name="Close_Date">'[12]Capital Projects(Input)'!$D$7:$D$53</definedName>
    <definedName name="Construction_OH">'[21]Virtual 49 Back-Up'!$E$54</definedName>
    <definedName name="ConversionFactor">[9]Assumptions!$I$65</definedName>
    <definedName name="COSFacVal">[7]Inputs!$R$5</definedName>
    <definedName name="CurrQtr">'[22]Inc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'[23]Mix Variance'!$B$1:$N$31</definedName>
    <definedName name="Data.Avg">'[22]Avg Amts'!$A$5:$BP$34</definedName>
    <definedName name="Data.Qtrs.Avg">'[22]Avg Amts'!$A$5:$IV$5</definedName>
    <definedName name="data1">'[24]Mix Variance'!$O$5:$T$25</definedName>
    <definedName name="DebtPerc">[9]Assumptions!$I$58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[25]Inputs!$D$11</definedName>
    <definedName name="DES1.T">[4]INTERNAL!$A$40:$IV$42</definedName>
    <definedName name="DES2.T">[4]INTERNAL!$A$43:$IV$45</definedName>
    <definedName name="DF_HeatRate">[9]Assumptions!$L$23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'[7]Func Study'!$AB$250</definedName>
    <definedName name="Discount_for_Revenue_Reqmt">'[26]Assumptions of Purchase'!$B$45</definedName>
    <definedName name="DisFac">'[7]Func Dist Factor Table'!$A$11:$G$25</definedName>
    <definedName name="DocketNumber">'[27]JHS-4'!$AP$2</definedName>
    <definedName name="DP.T">[4]INTERNAL!$A$46:$IV$48</definedName>
    <definedName name="EBFIT.T">[4]INTERNAL!$A$88:$IV$90</definedName>
    <definedName name="ee" localSheetId="0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hidden="1">{#N/A,#N/A,FALSE,"Month ";#N/A,#N/A,FALSE,"YTD";#N/A,#N/A,FALSE,"12 mo ended"}</definedName>
    <definedName name="EffTax">[18]INPUTS!$F$36</definedName>
    <definedName name="Electric_Prices">'[28]Monthly Price Summary'!$B$4:$E$27</definedName>
    <definedName name="ElRBLine">[1]BS!$AQ$7:$AQ$3303</definedName>
    <definedName name="EndDate">[9]Assumptions!$C$11</definedName>
    <definedName name="ENERGY_1">[4]EXTERNAL!$A$4:$IV$6</definedName>
    <definedName name="ENERGY_2">[4]EXTERNAL!$A$145:$IV$147</definedName>
    <definedName name="Engy">[10]Inputs!$D$9</definedName>
    <definedName name="Engy2">[25]Inputs!$D$12</definedName>
    <definedName name="EPIS.T">[4]INTERNAL!$A$49:$IV$51</definedName>
    <definedName name="EPMWorkbookOptions_1" hidden="1">"hgEAAB+LCAAAAAAABACFkD9rwzAQR/dCv4PQHstuoUOwlaFdCg0uDbRZL/LZFnEkc7pE/vgVISn5M3R9vMePu3Ix7QZxQArWu0oWWS4FOuMb67pK7rmdFS9yoR8fyh9P243323rkpAaROhfmU7CV7JnHuVIxxiw+Z5469ZTnhVovP1amxx3MrAsMzqD8q5r/K5lWhSi/sCUMfe3qEZ1uYQhYqmt49F4HBHoDhtqt4IBn8xYf3fMtn+QZDWOj"</definedName>
    <definedName name="EPMWorkbookOptions_2" hidden="1">"mfZJvufXemy0gRGnCzOenPfwDWRhM+ASqUvlaf+Op1eqm1/qX0N0MeyGAQAA"</definedName>
    <definedName name="Escalator">1.025</definedName>
    <definedName name="Exhibit_No.______MJS_4">'[6]MJS-4'!$O$3</definedName>
    <definedName name="Exhibit_No.______MJS_5">'[6]MJS-5'!$E$3</definedName>
    <definedName name="Exhibit_No.______MJS_6">'[6]MJS-6'!$F$3</definedName>
    <definedName name="Factorck">'[7]COS Factor Table'!$O$15:$O$113</definedName>
    <definedName name="FactorType">[8]Variables!$AK$2:$AL$12</definedName>
    <definedName name="FactSum">'[7]COS Factor Table'!$A$14:$O$113</definedName>
    <definedName name="FCR">'[21]Virtual 49 Back-Up'!$B$20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hidden="1">{#N/A,#N/A,FALSE,"Month ";#N/A,#N/A,FALSE,"YTD";#N/A,#N/A,FALSE,"12 mo ended"}</definedName>
    <definedName name="Feb04AMA">[1]BS!$AE$7:$AE$3582</definedName>
    <definedName name="Feb09AMA">[2]BS!$AL$7:$AL$1725</definedName>
    <definedName name="Feb10AMA">[2]BS!$AX$7:$AX$1726</definedName>
    <definedName name="Fed_Cap_Tax">[29]Inputs!$E$112</definedName>
    <definedName name="FedTaxRate">[9]Assumptions!$C$33</definedName>
    <definedName name="FERC_Lookup">'[30]Map Table'!$E$2:$F$58</definedName>
    <definedName name="FIT">'[31]ROR &amp; CONV FACTOR'!$J$20</definedName>
    <definedName name="FIT_Tax_Rate">'[12]Assumptions (Input)'!$B$5</definedName>
    <definedName name="FranchiseTax">[11]Variables!$D$26</definedName>
    <definedName name="FTAX">[18]INPUTS!$F$35</definedName>
    <definedName name="Func">'[7]Func Factor Table'!$A$10:$H$77</definedName>
    <definedName name="Function">'[7]Func Study'!$AB$250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 localSheetId="2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'[12]Assumptions (Input)'!$B$9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>[1]BS!$AD$7:$AD$3582</definedName>
    <definedName name="Jan09AMA">[2]BS!$AK$7:$AK$1743</definedName>
    <definedName name="Jan10AMA">[2]BS!$AW$7:$AW$1726</definedName>
    <definedName name="jjj">[32]Inputs!$N$18</definedName>
    <definedName name="JP_Bal">[33]ACCOUNTS!$AG$31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[8]Variables!$AK$15</definedName>
    <definedName name="JurisNumber">[8]Variables!$AL$15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Docket_Number">'[19]KJB-12 Sum'!$AS$2</definedName>
    <definedName name="k_FITrate">'[19]KJB-3,11 Def'!$L$20</definedName>
    <definedName name="keep_Docket_Number">'[34]KJB-3 Sum'!$AQ$2</definedName>
    <definedName name="keep_FIT">'[34]KJB-7 Def'!$L$20</definedName>
    <definedName name="keep_KJB_3_Rate_Increase">'[34]KJB-7 Def'!$C$3</definedName>
    <definedName name="keep_KJB_4_Electric_Summary">'[34]KJB-3 Sum'!$AQ$3</definedName>
    <definedName name="keep_KJB_8_Common_Adjs">'[34]KJB-5 Cmn Adj'!$L$3</definedName>
    <definedName name="keep_KJB_9_Electric_Only">'[34]KJB-5 El Adj'!$E$3</definedName>
    <definedName name="keep_PSE">'[35]Gas Summary'!$I$5</definedName>
    <definedName name="keep_TESTYEAR">'[35]Gas Detail Pages'!$A$8</definedName>
    <definedName name="kp_DOCKET">'[35]Gas Detail Pages'!$A$9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>IF([0]!Values_Entered,Header_Row+[0]!Number_of_Payments,Header_Row)</definedName>
    <definedName name="Levy_Rate">'[12]Assumptions (Input)'!$B$6</definedName>
    <definedName name="limcount">1</definedName>
    <definedName name="LINE.T">[4]INTERNAL!$A$55:$IV$57</definedName>
    <definedName name="LinkCos">'[7]JAM Download'!$K$4</definedName>
    <definedName name="Load_Factor">[33]ACCOUNTS!$AG$167</definedName>
    <definedName name="LoadArray">'[36]Load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[37]M9100F4!$A$1:$V$99</definedName>
    <definedName name="MACRS">'[12]MACRS RATES'!$A$3:$AT$10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>[38]!menu1_Button5_Click</definedName>
    <definedName name="menu1_Button6_Click">[38]!menu1_Button6_Click</definedName>
    <definedName name="MERGER_COST">[39]Sheet1!$AF$3:$AJ$28</definedName>
    <definedName name="METER">[4]EXTERNAL!$A$34:$IV$36</definedName>
    <definedName name="Method">[10]Inputs!$C$6</definedName>
    <definedName name="monthlist">[40]Table!$R$2:$S$13</definedName>
    <definedName name="monthtotals">'[40]WA SBC'!$D$40:$O$40</definedName>
    <definedName name="MTD_Format">[41]Mthly!$B$11:$D$11,[41]Mthly!$B$32:$D$32</definedName>
    <definedName name="MTR_YR3">[42]Variables!$E$14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[7]Inputs!$G$8</definedName>
    <definedName name="NetToGross">[11]Variables!$D$23</definedName>
    <definedName name="Nov03AMA">[3]BS!$AI$7:$AI$3582</definedName>
    <definedName name="Nov04AMA">[1]BS!$AN$7:$AN$3582</definedName>
    <definedName name="Nov09AMA">[2]BS!$AU$7:$AU$1726</definedName>
    <definedName name="NPC">[43]Inputs!$N$18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'[12]MiscItems(Input)'!$B$5:$AO$8,'[12]MiscItems(Input)'!$B$13:$AO$13,'[12]MiscItems(Input)'!$B$15:$B$17,'[12]MiscItems(Input)'!$B$17:$AO$17,'[12]MiscItems(Input)'!$B$15:$AO$15</definedName>
    <definedName name="O_M_Rate">'[21]Virtual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'[44]Dist Misc'!$F$120</definedName>
    <definedName name="OthRCF">[45]INPUTS!$F$41</definedName>
    <definedName name="OthUnc">[4]INPUTS!$F$36</definedName>
    <definedName name="outlookdata">'[46]pivoted data'!$D$3:$Q$90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ak_new_table">'[47]2008 Extreme Peaks - 080403'!$E$5:$AD$8</definedName>
    <definedName name="peak_table">'[47]Peaks-F01'!$C$5:$E$243</definedName>
    <definedName name="PeakMethod">[10]Inputs!$T$5</definedName>
    <definedName name="Percent_debt">[29]Inputs!$E$129</definedName>
    <definedName name="Plant_Input">'[12]Plant(Input)'!$B$7:$AP$9,'[12]Plant(Input)'!$B$11,'[12]Plant(Input)'!$B$15:$AP$15,'[12]Plant(Input)'!$B$18,'[12]Plant(Input)'!$B$20:$AP$20</definedName>
    <definedName name="POWER.T">[4]INTERNAL!$A$58:$IV$60</definedName>
    <definedName name="PP.T">[4]INTERNAL!$A$61:$IV$63</definedName>
    <definedName name="PreTaxDebtCost">[9]Assumptions!$I$56</definedName>
    <definedName name="PreTaxWACC">[9]Assumptions!$I$62</definedName>
    <definedName name="Prices_Aurora">'[28]Monthly Price Summary'!$C$4:$H$63</definedName>
    <definedName name="_xlnm.Print_Area" localSheetId="1">'Weather Adj. For CBR '!$A$1:$P$56</definedName>
    <definedName name="_xlnm.Print_Area" localSheetId="2">'Weather Adj. Volumes '!$B$1:$P$253</definedName>
    <definedName name="_xlnm.Print_Titles" localSheetId="2">'Weather Adj. Volumes '!$1:$6</definedName>
    <definedName name="Prior_Month">[15]Sch_120!$I$21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[48]Sheet1!$A$1147:$B$1887</definedName>
    <definedName name="Prov_Cap_Tax">[29]Inputs!$E$111</definedName>
    <definedName name="PSE">'[49]4.04'!$A$6</definedName>
    <definedName name="PSE_Pre_Tax_Equity_Rate">'[26]Assumptions of Purchase'!$B$42</definedName>
    <definedName name="PTDGP.T">[4]INTERNAL!$A$64:$IV$66</definedName>
    <definedName name="PTDP.T">[4]INTERNAL!$A$67:$IV$69</definedName>
    <definedName name="QTD_Format">[50]QTD!$B$11:$D$11,[50]QTD!$B$35:$D$35</definedName>
    <definedName name="RATE2">'[20]Transp Data'!$A$8:$I$112</definedName>
    <definedName name="Rates">[51]Codes!$A$1:$C$500</definedName>
    <definedName name="RB.T">[4]INTERNAL!$A$70:$IV$72</definedName>
    <definedName name="RCF">[33]INPUTS!$F$48</definedName>
    <definedName name="Requlated_scenario">'[12]Assumptions (Input)'!$B$12</definedName>
    <definedName name="ResExchCrRate">[15]Sch_194!$M$31</definedName>
    <definedName name="RESID">[4]EXTERNAL!$A$88:$IV$90</definedName>
    <definedName name="resource_lookup">'[52]#REF'!$B$3:$C$112</definedName>
    <definedName name="ResourceSupplier">[11]Variables!$D$28</definedName>
    <definedName name="ResRCF">[18]INPUTS!$F$44</definedName>
    <definedName name="ResUnc">[18]INPUTS!$F$39</definedName>
    <definedName name="RevClass">[51]Codes!$F$2:$G$10</definedName>
    <definedName name="revenue_flag">'[12]Assumptions (Input)'!$C$12</definedName>
    <definedName name="Revenue_Taxes">'[12]Assumptions (Input)'!$B$8</definedName>
    <definedName name="REVFAC1.T">[4]INTERNAL!$A$73:$IV$75</definedName>
    <definedName name="ROD">[18]INPUTS!$F$30</definedName>
    <definedName name="ROR">[18]INPUTS!$F$29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[45]INPUTS!$F$40</definedName>
    <definedName name="SbUnc">[4]INPUTS!$F$35</definedName>
    <definedName name="Sch194Rlfwd">'[53]Sch94 Rlfwd'!$B$11</definedName>
    <definedName name="Schedule">[43]Inputs!$N$14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[9]Assumptions!$C$9</definedName>
    <definedName name="STATE_UTILITY_TAX">'[6]MJS-7'!$N$16</definedName>
    <definedName name="STAX">[18]INPUTS!$F$34</definedName>
    <definedName name="SW.T">[4]INTERNAL!$A$76:$IV$78</definedName>
    <definedName name="SWPTD.T">[4]INTERNAL!$A$79:$IV$81</definedName>
    <definedName name="TableName">"Dummy"</definedName>
    <definedName name="TargetROR">[10]Inputs!$G$29</definedName>
    <definedName name="TDP.T">[4]INTERNAL!$A$82:$IV$84</definedName>
    <definedName name="TestPeriod">[7]Inputs!$C$5</definedName>
    <definedName name="TESTYEAR">'[27]JHS-6'!$A$7</definedName>
    <definedName name="TFR">[4]CLASSIFIERS!$A$11:$IV$11</definedName>
    <definedName name="ThermalBookLife">[9]Assumptions!$C$25</definedName>
    <definedName name="Title">[9]Assumptions!$A$1</definedName>
    <definedName name="Total_Payment">Scheduled_Payment+Extra_Payment</definedName>
    <definedName name="TotalRateBase">'[7]G+T+D+R+M'!$H$58</definedName>
    <definedName name="TP.T">[4]INTERNAL!$A$91:$IV$93</definedName>
    <definedName name="transdb">'[54]Transp Unbilled'!$A$8:$E$174</definedName>
    <definedName name="TRANSM_2">[55]Transm2!$A$1:$M$461:'[55]10 Yr FC'!$M$47</definedName>
    <definedName name="UAcct103">'[7]Func Study'!$AB$1613</definedName>
    <definedName name="UAcct105Dnpg">'[7]Func Study'!$AB$2010</definedName>
    <definedName name="UAcct105S">'[7]Func Study'!$AB$2005</definedName>
    <definedName name="UAcct105Seu">'[7]Func Study'!$AB$2009</definedName>
    <definedName name="UAcct105Snppo">'[7]Func Study'!$AB$2008</definedName>
    <definedName name="UAcct105Snpps">'[7]Func Study'!$AB$2006</definedName>
    <definedName name="UAcct105Snpt">'[7]Func Study'!$AB$2007</definedName>
    <definedName name="UAcct1081390">'[7]Func Study'!$AB$2451</definedName>
    <definedName name="UAcct1081390Rcl">'[7]Func Study'!$AB$2450</definedName>
    <definedName name="UAcct1081399">'[7]Func Study'!$AB$2459</definedName>
    <definedName name="UAcct1081399Rcl">'[7]Func Study'!$AB$2458</definedName>
    <definedName name="UAcct108360">'[7]Func Study'!$AB$2355</definedName>
    <definedName name="UAcct108361">'[7]Func Study'!$AB$2359</definedName>
    <definedName name="UAcct108362">'[7]Func Study'!$AB$2363</definedName>
    <definedName name="UAcct108364">'[7]Func Study'!$AB$2367</definedName>
    <definedName name="UAcct108365">'[7]Func Study'!$AB$2371</definedName>
    <definedName name="UAcct108366">'[7]Func Study'!$AB$2375</definedName>
    <definedName name="UAcct108367">'[7]Func Study'!$AB$2379</definedName>
    <definedName name="UAcct108368">'[7]Func Study'!$AB$2383</definedName>
    <definedName name="UAcct108369">'[7]Func Study'!$AB$2387</definedName>
    <definedName name="UAcct108370">'[7]Func Study'!$AB$2391</definedName>
    <definedName name="UAcct108371">'[7]Func Study'!$AB$2395</definedName>
    <definedName name="UAcct108372">'[7]Func Study'!$AB$2399</definedName>
    <definedName name="UAcct108373">'[7]Func Study'!$AB$2403</definedName>
    <definedName name="UAcct108D">'[7]Func Study'!$AB$2415</definedName>
    <definedName name="UAcct108D00">'[7]Func Study'!$AB$2407</definedName>
    <definedName name="UAcct108Ds">'[7]Func Study'!$AB$2411</definedName>
    <definedName name="UAcct108Ep">'[7]Func Study'!$AB$2327</definedName>
    <definedName name="UAcct108Gpcn">'[7]Func Study'!$AB$2429</definedName>
    <definedName name="UAcct108Gps">'[7]Func Study'!$AB$2425</definedName>
    <definedName name="UAcct108Gpse">'[7]Func Study'!$AB$2431</definedName>
    <definedName name="UAcct108Gpsg">'[7]Func Study'!$AB$2428</definedName>
    <definedName name="UAcct108Gpsgp">'[7]Func Study'!$AB$2426</definedName>
    <definedName name="UAcct108Gpsgu">'[7]Func Study'!$AB$2427</definedName>
    <definedName name="UAcct108Gpso">'[7]Func Study'!$AB$2430</definedName>
    <definedName name="UACCT108GPSSGCH">'[7]Func Study'!$AB$2434</definedName>
    <definedName name="UACCT108GPSSGCT">'[7]Func Study'!$AB$2433</definedName>
    <definedName name="UAcct108Hp">'[7]Func Study'!$AB$2313</definedName>
    <definedName name="UAcct108Mp">'[7]Func Study'!$AB$2444</definedName>
    <definedName name="UAcct108Np">'[7]Func Study'!$AB$2305</definedName>
    <definedName name="UAcct108Op">'[7]Func Study'!$AB$2322</definedName>
    <definedName name="UACCT108OPSSCCT">'[7]Func Study'!$AB$2321</definedName>
    <definedName name="UAcct108Sp">'[7]Func Study'!$AB$2299</definedName>
    <definedName name="UACCT108SPSSGCH">'[7]Func Study'!$AB$2298</definedName>
    <definedName name="UAcct108Tp">'[7]Func Study'!$AB$2346</definedName>
    <definedName name="UAcct111Clg">'[7]Func Study'!$AB$2487</definedName>
    <definedName name="UAcct111Clgsou">'[7]Func Study'!$AB$2485</definedName>
    <definedName name="UAcct111Clh">'[7]Func Study'!$AB$2493</definedName>
    <definedName name="UAcct111Cls">'[7]Func Study'!$AB$2478</definedName>
    <definedName name="UAcct111Ipcn">'[7]Func Study'!$AB$2502</definedName>
    <definedName name="UAcct111Ips">'[7]Func Study'!$AB$2497</definedName>
    <definedName name="UAcct111Ipse">'[7]Func Study'!$AB$2500</definedName>
    <definedName name="UAcct111Ipsg">'[7]Func Study'!$AB$2501</definedName>
    <definedName name="UAcct111Ipsgp">'[7]Func Study'!$AB$2498</definedName>
    <definedName name="UAcct111Ipsgu">'[7]Func Study'!$AB$2499</definedName>
    <definedName name="UAcct111Ipso">'[7]Func Study'!$AB$2506</definedName>
    <definedName name="UACCT111IPSSGCH">'[7]Func Study'!$AB$2505</definedName>
    <definedName name="UACCT111IPSSGCT">'[7]Func Study'!$AB$2504</definedName>
    <definedName name="UAcct114">'[7]Func Study'!$AB$2017</definedName>
    <definedName name="UAcct120">'[7]Func Study'!$AB$2021</definedName>
    <definedName name="UAcct124">'[7]Func Study'!$AB$2026</definedName>
    <definedName name="UAcct141">'[7]Func Study'!$AB$2173</definedName>
    <definedName name="UAcct151">'[7]Func Study'!$AB$2049</definedName>
    <definedName name="Uacct151SSECT">'[7]Func Study'!$AB$2047</definedName>
    <definedName name="UAcct154">'[7]Func Study'!$AB$2083</definedName>
    <definedName name="Uacct154SSGCT">'[7]Func Study'!$AB$2080</definedName>
    <definedName name="UAcct163">'[7]Func Study'!$AB$2093</definedName>
    <definedName name="UAcct165">'[7]Func Study'!$AB$2108</definedName>
    <definedName name="UAcct165Gps">'[7]Func Study'!$AB$2104</definedName>
    <definedName name="UAcct182">'[7]Func Study'!$AB$2033</definedName>
    <definedName name="UAcct18222">'[7]Func Study'!$AB$2163</definedName>
    <definedName name="UAcct182M">'[7]Func Study'!$AB$2118</definedName>
    <definedName name="UAcct182MSSGCH">'[7]Func Study'!$AB$2113</definedName>
    <definedName name="UAcct186">'[7]Func Study'!$AB$2041</definedName>
    <definedName name="UAcct1869">'[7]Func Study'!$AB$2168</definedName>
    <definedName name="UAcct186M">'[7]Func Study'!$AB$2129</definedName>
    <definedName name="UAcct190">'[7]Func Study'!$AB$2243</definedName>
    <definedName name="UAcct190Baddebt">'[7]Func Study'!$AB$2237</definedName>
    <definedName name="UAcct190Dop">'[7]Func Study'!$AB$2235</definedName>
    <definedName name="UAcct2281">'[7]Func Study'!$AB$2191</definedName>
    <definedName name="UAcct2282">'[7]Func Study'!$AB$2195</definedName>
    <definedName name="UAcct2283">'[7]Func Study'!$AB$2200</definedName>
    <definedName name="UACCT22841SG">'[7]Func Study'!$AB$2205</definedName>
    <definedName name="UAcct22842">'[7]Func Study'!$AB$2211</definedName>
    <definedName name="UAcct235">'[7]Func Study'!$AB$2187</definedName>
    <definedName name="UACCT235CN">'[7]Func Study'!$AB$2186</definedName>
    <definedName name="UAcct252">'[7]Func Study'!$AB$2219</definedName>
    <definedName name="UAcct25316">'[7]Func Study'!$AB$2057</definedName>
    <definedName name="UAcct25317">'[7]Func Study'!$AB$2061</definedName>
    <definedName name="UAcct25318">'[7]Func Study'!$AB$2098</definedName>
    <definedName name="UAcct25319">'[7]Func Study'!$AB$2065</definedName>
    <definedName name="uacct25398">'[7]Func Study'!$AB$2222</definedName>
    <definedName name="UAcct25399">'[7]Func Study'!$AB$2230</definedName>
    <definedName name="UACCT254SO">'[7]Func Study'!$AB$2202</definedName>
    <definedName name="UAcct255">'[7]Func Study'!$AB$2284</definedName>
    <definedName name="UAcct281">'[7]Func Study'!$AB$2249</definedName>
    <definedName name="UAcct282">'[7]Func Study'!$AB$2259</definedName>
    <definedName name="UAcct282Cn">'[7]Func Study'!$AB$2256</definedName>
    <definedName name="UAcct282So">'[7]Func Study'!$AB$2255</definedName>
    <definedName name="UAcct283">'[7]Func Study'!$AB$2271</definedName>
    <definedName name="UAcct283So">'[7]Func Study'!$AB$2265</definedName>
    <definedName name="UAcct301S">'[7]Func Study'!$AB$1964</definedName>
    <definedName name="UAcct301Sg">'[7]Func Study'!$AB$1966</definedName>
    <definedName name="UAcct301So">'[7]Func Study'!$AB$1965</definedName>
    <definedName name="UAcct302S">'[7]Func Study'!$AB$1969</definedName>
    <definedName name="UAcct302Sg">'[7]Func Study'!$AB$1970</definedName>
    <definedName name="UAcct302Sgp">'[7]Func Study'!$AB$1971</definedName>
    <definedName name="UAcct302Sgu">'[7]Func Study'!$AB$1972</definedName>
    <definedName name="UAcct303Cn">'[7]Func Study'!$AB$1980</definedName>
    <definedName name="UAcct303S">'[7]Func Study'!$AB$1976</definedName>
    <definedName name="UAcct303Se">'[7]Func Study'!$AB$1979</definedName>
    <definedName name="UAcct303Sg">'[7]Func Study'!$AB$1977</definedName>
    <definedName name="UAcct303Sgu">'[7]Func Study'!$AB$1981</definedName>
    <definedName name="UAcct303So">'[7]Func Study'!$AB$1978</definedName>
    <definedName name="UACCT303SSGCH">'[7]Func Study'!$AB$1983</definedName>
    <definedName name="UAcct310">'[7]Func Study'!$AB$1414</definedName>
    <definedName name="UAcct310JBG">'[7]Func Study'!$AB$1413</definedName>
    <definedName name="UAcct311">'[7]Func Study'!$AB$1421</definedName>
    <definedName name="UAcct311JBG">'[7]Func Study'!$AB$1420</definedName>
    <definedName name="UAcct312">'[7]Func Study'!$AB$1428</definedName>
    <definedName name="UAcct312JBG">'[7]Func Study'!$AB$1427</definedName>
    <definedName name="UAcct314">'[7]Func Study'!$AB$1435</definedName>
    <definedName name="UAcct314JBG">'[7]Func Study'!$AB$1434</definedName>
    <definedName name="UAcct315">'[7]Func Study'!$AB$1442</definedName>
    <definedName name="UAcct315JBG">'[7]Func Study'!$AB$1441</definedName>
    <definedName name="UAcct316">'[7]Func Study'!$AB$1450</definedName>
    <definedName name="UAcct316JBG">'[7]Func Study'!$AB$1449</definedName>
    <definedName name="UAcct320">'[7]Func Study'!$AB$1466</definedName>
    <definedName name="UAcct321">'[7]Func Study'!$AB$1471</definedName>
    <definedName name="UAcct322">'[7]Func Study'!$AB$1476</definedName>
    <definedName name="UAcct323">'[7]Func Study'!$AB$1481</definedName>
    <definedName name="UAcct324">'[7]Func Study'!$AB$1486</definedName>
    <definedName name="UAcct325">'[7]Func Study'!$AB$1491</definedName>
    <definedName name="UAcct33">'[7]Func Study'!$AB$295</definedName>
    <definedName name="UAcct330">'[7]Func Study'!$AB$1508</definedName>
    <definedName name="UAcct331">'[7]Func Study'!$AB$1513</definedName>
    <definedName name="UAcct332">'[7]Func Study'!$AB$1518</definedName>
    <definedName name="UAcct333">'[7]Func Study'!$AB$1523</definedName>
    <definedName name="UAcct334">'[7]Func Study'!$AB$1528</definedName>
    <definedName name="UAcct335">'[7]Func Study'!$AB$1533</definedName>
    <definedName name="UAcct336">'[7]Func Study'!$AB$1539</definedName>
    <definedName name="UAcct340Dgu">'[7]Func Study'!$AB$1564</definedName>
    <definedName name="UAcct340Sgu">'[7]Func Study'!$AB$1565</definedName>
    <definedName name="UAcct341Dgu">'[7]Func Study'!$AB$1569</definedName>
    <definedName name="UAcct341Sgu">'[7]Func Study'!$AB$1570</definedName>
    <definedName name="UAcct342Dgu">'[7]Func Study'!$AB$1574</definedName>
    <definedName name="UAcct342Sgu">'[7]Func Study'!$AB$1575</definedName>
    <definedName name="UAcct343">'[7]Func Study'!$AB$1584</definedName>
    <definedName name="UAcct344S">'[7]Func Study'!$AB$1587</definedName>
    <definedName name="UAcct344Sgp">'[7]Func Study'!$AB$1588</definedName>
    <definedName name="UAcct345Dgu">'[7]Func Study'!$AB$1594</definedName>
    <definedName name="UAcct345Sgu">'[7]Func Study'!$AB$1595</definedName>
    <definedName name="UAcct346">'[7]Func Study'!$AB$1601</definedName>
    <definedName name="UAcct350">'[7]Func Study'!$AB$1628</definedName>
    <definedName name="UAcct352">'[7]Func Study'!$AB$1635</definedName>
    <definedName name="UAcct353">'[7]Func Study'!$AB$1641</definedName>
    <definedName name="UAcct354">'[7]Func Study'!$AB$1647</definedName>
    <definedName name="UAcct355">'[7]Func Study'!$AB$1654</definedName>
    <definedName name="UAcct356">'[7]Func Study'!$AB$1660</definedName>
    <definedName name="UAcct357">'[7]Func Study'!$AB$1666</definedName>
    <definedName name="UAcct358">'[7]Func Study'!$AB$1672</definedName>
    <definedName name="UAcct359">'[7]Func Study'!$AB$1678</definedName>
    <definedName name="UAcct360">'[7]Func Study'!$AB$1698</definedName>
    <definedName name="UAcct361">'[7]Func Study'!$AB$1704</definedName>
    <definedName name="UAcct362">'[7]Func Study'!$AB$1710</definedName>
    <definedName name="UAcct368">'[7]Func Study'!$AB$1744</definedName>
    <definedName name="UAcct369">'[7]Func Study'!$AB$1751</definedName>
    <definedName name="UAcct370">'[7]Func Study'!$AB$1762</definedName>
    <definedName name="UAcct372A">'[7]Func Study'!$AB$1775</definedName>
    <definedName name="UAcct372Dp">'[7]Func Study'!$AB$1773</definedName>
    <definedName name="UAcct372Ds">'[7]Func Study'!$AB$1774</definedName>
    <definedName name="UAcct373">'[7]Func Study'!$AB$1782</definedName>
    <definedName name="UAcct389Cn">'[7]Func Study'!$AB$1800</definedName>
    <definedName name="UAcct389S">'[7]Func Study'!$AB$1799</definedName>
    <definedName name="UAcct389Sg">'[7]Func Study'!$AB$1802</definedName>
    <definedName name="UAcct389Sgu">'[7]Func Study'!$AB$1801</definedName>
    <definedName name="UAcct389So">'[7]Func Study'!$AB$1803</definedName>
    <definedName name="UAcct390Cn">'[7]Func Study'!$AB$1810</definedName>
    <definedName name="UAcct390JBG">'[7]Func Study'!$AB$1812</definedName>
    <definedName name="UAcct390L">'[7]Func Study'!$AB$1927</definedName>
    <definedName name="UACCT390LRCL">'[7]Func Study'!$AB$1929</definedName>
    <definedName name="UAcct390S">'[7]Func Study'!$AB$1807</definedName>
    <definedName name="UAcct390Sgp">'[7]Func Study'!$AB$1808</definedName>
    <definedName name="UAcct390Sgu">'[7]Func Study'!$AB$1809</definedName>
    <definedName name="UAcct390Sop">'[7]Func Study'!$AB$1811</definedName>
    <definedName name="UAcct390Sou">'[7]Func Study'!$AB$1813</definedName>
    <definedName name="UAcct391Cn">'[7]Func Study'!$AB$1820</definedName>
    <definedName name="UACCT391JBE">'[7]Func Study'!$AB$1825</definedName>
    <definedName name="UAcct391S">'[7]Func Study'!$AB$1817</definedName>
    <definedName name="UAcct391Sg">'[7]Func Study'!$AB$1821</definedName>
    <definedName name="UAcct391Sgp">'[7]Func Study'!$AB$1818</definedName>
    <definedName name="UAcct391Sgu">'[7]Func Study'!$AB$1819</definedName>
    <definedName name="UAcct391So">'[7]Func Study'!$AB$1823</definedName>
    <definedName name="UACCT391SSGCH">'[7]Func Study'!$AB$1824</definedName>
    <definedName name="UAcct392Cn">'[7]Func Study'!$AB$1832</definedName>
    <definedName name="UAcct392L">'[7]Func Study'!$AB$1935</definedName>
    <definedName name="UAcct392Lrcl">'[7]Func Study'!$AB$1937</definedName>
    <definedName name="UAcct392S">'[7]Func Study'!$AB$1829</definedName>
    <definedName name="UAcct392Se">'[7]Func Study'!$AB$1834</definedName>
    <definedName name="UAcct392Sg">'[7]Func Study'!$AB$1831</definedName>
    <definedName name="UAcct392Sgp">'[7]Func Study'!$AB$1835</definedName>
    <definedName name="UAcct392Sgu">'[7]Func Study'!$AB$1833</definedName>
    <definedName name="UAcct392So">'[7]Func Study'!$AB$1830</definedName>
    <definedName name="UACCT392SSGCH">'[7]Func Study'!$AB$1836</definedName>
    <definedName name="UAcct393S">'[7]Func Study'!$AB$1841</definedName>
    <definedName name="UAcct393Sg">'[7]Func Study'!$AB$1845</definedName>
    <definedName name="UAcct393Sgp">'[7]Func Study'!$AB$1842</definedName>
    <definedName name="UAcct393Sgu">'[7]Func Study'!$AB$1843</definedName>
    <definedName name="UAcct393So">'[7]Func Study'!$AB$1844</definedName>
    <definedName name="UACCT393SSGCT">'[7]Func Study'!$AB$1846</definedName>
    <definedName name="UAcct394S">'[7]Func Study'!$AB$1850</definedName>
    <definedName name="UAcct394Se">'[7]Func Study'!$AB$1854</definedName>
    <definedName name="UAcct394Sg">'[7]Func Study'!$AB$1855</definedName>
    <definedName name="UAcct394Sgp">'[7]Func Study'!$AB$1851</definedName>
    <definedName name="UAcct394Sgu">'[7]Func Study'!$AB$1852</definedName>
    <definedName name="UAcct394So">'[7]Func Study'!$AB$1853</definedName>
    <definedName name="UACCT394SSGCH">'[7]Func Study'!$AB$1856</definedName>
    <definedName name="UAcct395S">'[7]Func Study'!$AB$1861</definedName>
    <definedName name="UAcct395Se">'[7]Func Study'!$AB$1865</definedName>
    <definedName name="UAcct395Sg">'[7]Func Study'!$AB$1866</definedName>
    <definedName name="UAcct395Sgp">'[7]Func Study'!$AB$1862</definedName>
    <definedName name="UAcct395Sgu">'[7]Func Study'!$AB$1863</definedName>
    <definedName name="UAcct395So">'[7]Func Study'!$AB$1864</definedName>
    <definedName name="UACCT395SSGCH">'[7]Func Study'!$AB$1867</definedName>
    <definedName name="UAcct396S">'[7]Func Study'!$AB$1872</definedName>
    <definedName name="UAcct396Se">'[7]Func Study'!$AB$1877</definedName>
    <definedName name="UAcct396Sg">'[7]Func Study'!$AB$1874</definedName>
    <definedName name="UAcct396Sgp">'[7]Func Study'!$AB$1873</definedName>
    <definedName name="UAcct396Sgu">'[7]Func Study'!$AB$1876</definedName>
    <definedName name="UAcct396So">'[7]Func Study'!$AB$1875</definedName>
    <definedName name="UACCT396SSGCH">'[7]Func Study'!$AB$1879</definedName>
    <definedName name="UACCT396SSGCT">'[7]Func Study'!$AB$1878</definedName>
    <definedName name="UAcct397Cn">'[7]Func Study'!$AB$1890</definedName>
    <definedName name="UAcct397JBG">'[7]Func Study'!$AB$1893</definedName>
    <definedName name="UAcct397S">'[7]Func Study'!$AB$1886</definedName>
    <definedName name="UAcct397Se">'[7]Func Study'!$AB$1892</definedName>
    <definedName name="UAcct397Sg">'[7]Func Study'!$AB$1891</definedName>
    <definedName name="UAcct397Sgp">'[7]Func Study'!$AB$1887</definedName>
    <definedName name="UAcct397Sgu">'[7]Func Study'!$AB$1888</definedName>
    <definedName name="UAcct397So">'[7]Func Study'!$AB$1889</definedName>
    <definedName name="UAcct398Cn">'[7]Func Study'!$AB$1902</definedName>
    <definedName name="UAcct398S">'[7]Func Study'!$AB$1899</definedName>
    <definedName name="UAcct398Se">'[7]Func Study'!$AB$1904</definedName>
    <definedName name="UAcct398Sg">'[7]Func Study'!$AB$1905</definedName>
    <definedName name="UAcct398Sgp">'[7]Func Study'!$AB$1900</definedName>
    <definedName name="UAcct398Sgu">'[7]Func Study'!$AB$1901</definedName>
    <definedName name="UAcct398So">'[7]Func Study'!$AB$1903</definedName>
    <definedName name="UACCT398SSGCT">'[7]Func Study'!$AB$1906</definedName>
    <definedName name="UAcct399">'[7]Func Study'!$AB$1913</definedName>
    <definedName name="UAcct399G">'[7]Func Study'!$AB$1955</definedName>
    <definedName name="UAcct399L">'[7]Func Study'!$AB$1917</definedName>
    <definedName name="UAcct399Lrcl">'[7]Func Study'!$AB$1919</definedName>
    <definedName name="UAcct403360">'[7]Func Study'!$AB$1090</definedName>
    <definedName name="UAcct403361">'[7]Func Study'!$AB$1091</definedName>
    <definedName name="UAcct403362">'[7]Func Study'!$AB$1092</definedName>
    <definedName name="UAcct403364">'[7]Func Study'!$AB$1094</definedName>
    <definedName name="UAcct403365">'[7]Func Study'!$AB$1095</definedName>
    <definedName name="UAcct403366">'[7]Func Study'!$AB$1096</definedName>
    <definedName name="UAcct403367">'[7]Func Study'!$AB$1097</definedName>
    <definedName name="UAcct403368">'[7]Func Study'!$AB$1098</definedName>
    <definedName name="UAcct403369">'[7]Func Study'!$AB$1099</definedName>
    <definedName name="UAcct403370">'[7]Func Study'!$AB$1100</definedName>
    <definedName name="UAcct403371">'[7]Func Study'!$AB$1101</definedName>
    <definedName name="UAcct403372">'[7]Func Study'!$AB$1102</definedName>
    <definedName name="UAcct403373">'[7]Func Study'!$AB$1103</definedName>
    <definedName name="UAcct403Ep">'[7]Func Study'!$AB$1130</definedName>
    <definedName name="UAcct403Gpcn">'[7]Func Study'!$AB$1111</definedName>
    <definedName name="UAcct403GPDGP">'[7]Func Study'!$AB$1108</definedName>
    <definedName name="UAcct403GPDGU">'[7]Func Study'!$AB$1109</definedName>
    <definedName name="UAcct403GPJBG">'[7]Func Study'!$AB$1115</definedName>
    <definedName name="UAcct403Gps">'[7]Func Study'!$AB$1107</definedName>
    <definedName name="UAcct403Gpsg">'[7]Func Study'!$AB$1112</definedName>
    <definedName name="UAcct403Gpso">'[7]Func Study'!$AB$1113</definedName>
    <definedName name="UAcct403Gv0">'[7]Func Study'!$AB$1121</definedName>
    <definedName name="UAcct403Hp">'[7]Func Study'!$AB$1072</definedName>
    <definedName name="UACCT403JBE">'[7]Func Study'!$AB$1116</definedName>
    <definedName name="UAcct403Mp">'[7]Func Study'!$AB$1125</definedName>
    <definedName name="UAcct403Np">'[7]Func Study'!$AB$1065</definedName>
    <definedName name="UAcct403Op">'[7]Func Study'!$AB$1080</definedName>
    <definedName name="UAcct403OPCAGE">'[7]Func Study'!$AB$1078</definedName>
    <definedName name="UAcct403Sp">'[7]Func Study'!$AB$1061</definedName>
    <definedName name="UAcct403SPJBG">'[7]Func Study'!$AB$1058</definedName>
    <definedName name="UAcct403Tp">'[7]Func Study'!$AB$1087</definedName>
    <definedName name="UAcct404330">'[7]Func Study'!$AB$1177</definedName>
    <definedName name="UACCT404GP">'[7]Func Study'!$AB$1146</definedName>
    <definedName name="UACCT404GPCN">'[7]Func Study'!$AB$1143</definedName>
    <definedName name="UACCT404GPSO">'[7]Func Study'!$AB$1141</definedName>
    <definedName name="UAcct404Ipcn">'[7]Func Study'!$AB$1158</definedName>
    <definedName name="UAcct404IPJBG">'[7]Func Study'!$AB$1163</definedName>
    <definedName name="UAcct404Ips">'[7]Func Study'!$AB$1154</definedName>
    <definedName name="UAcct404Ipse">'[7]Func Study'!$AB$1155</definedName>
    <definedName name="UAcct404Ipsg">'[7]Func Study'!$AB$1156</definedName>
    <definedName name="UAcct404Ipsg1">'[7]Func Study'!$AB$1159</definedName>
    <definedName name="UAcct404Ipsg2">'[7]Func Study'!$AB$1160</definedName>
    <definedName name="UAcct404Ipso">'[7]Func Study'!$AB$1157</definedName>
    <definedName name="UAcct404M">'[7]Func Study'!$AB$1168</definedName>
    <definedName name="UACCT404OP">'[7]Func Study'!$AB$1172</definedName>
    <definedName name="UACCT404SP">'[7]Func Study'!$AB$1151</definedName>
    <definedName name="UAcct405">'[7]Func Study'!$AB$1185</definedName>
    <definedName name="UAcct406">'[7]Func Study'!$AB$1193</definedName>
    <definedName name="UAcct407">'[7]Func Study'!$AB$1202</definedName>
    <definedName name="UAcct408">'[7]Func Study'!$AB$1221</definedName>
    <definedName name="UAcct408S">'[7]Func Study'!$AB$1213</definedName>
    <definedName name="UAcct41010">'[7]Func Study'!$AB$1294</definedName>
    <definedName name="UAcct41011">'[7]Func Study'!$AB$1309</definedName>
    <definedName name="UAcct41110">'[7]Func Study'!$AB$1325</definedName>
    <definedName name="UAcct41140">'[7]Func Study'!$AB$1232</definedName>
    <definedName name="UAcct41141">'[7]Func Study'!$AB$1237</definedName>
    <definedName name="UAcct41160">'[7]Func Study'!$AB$369</definedName>
    <definedName name="UAcct41170">'[7]Func Study'!$AB$374</definedName>
    <definedName name="UAcct4118">'[7]Func Study'!$AB$378</definedName>
    <definedName name="UAcct41181">'[7]Func Study'!$AB$381</definedName>
    <definedName name="UAcct4194">'[7]Func Study'!$AB$385</definedName>
    <definedName name="UAcct421">'[7]Func Study'!$AB$394</definedName>
    <definedName name="UAcct4311">'[7]Func Study'!$AB$401</definedName>
    <definedName name="UAcct442Se">'[7]Func Study'!$AB$259</definedName>
    <definedName name="UAcct442Sg">'[7]Func Study'!$AB$260</definedName>
    <definedName name="UAcct447">'[7]Func Study'!$AB$281</definedName>
    <definedName name="UACCT447NPC">'[7]Func Study'!$AB$289</definedName>
    <definedName name="UACCT447NPCCAEW">'[7]Func Study'!$AB$286</definedName>
    <definedName name="UACCT447NPCCAGW">'[7]Func Study'!$AB$287</definedName>
    <definedName name="UACCT447NPCDGP">'[7]Func Study'!$AB$288</definedName>
    <definedName name="UAcct447S">'[7]Func Study'!$AB$280</definedName>
    <definedName name="UAcct448S">'[7]Func Study'!$AB$274</definedName>
    <definedName name="UAcct448So">'[7]Func Study'!$AB$275</definedName>
    <definedName name="UAcct449">'[7]Func Study'!$AB$294</definedName>
    <definedName name="UAcct450">'[7]Func Study'!$AB$304</definedName>
    <definedName name="UAcct450S">'[7]Func Study'!$AB$302</definedName>
    <definedName name="UAcct450So">'[7]Func Study'!$AB$303</definedName>
    <definedName name="UAcct451S">'[7]Func Study'!$AB$307</definedName>
    <definedName name="UAcct451Sg">'[7]Func Study'!$AB$308</definedName>
    <definedName name="UAcct451So">'[7]Func Study'!$AB$309</definedName>
    <definedName name="UAcct453">'[7]Func Study'!$AB$315</definedName>
    <definedName name="UAcct454">'[7]Func Study'!$AB$322</definedName>
    <definedName name="UAcct454JBG">'[7]Func Study'!$AB$319</definedName>
    <definedName name="UAcct454S">'[7]Func Study'!$AB$318</definedName>
    <definedName name="UAcct454Sg">'[7]Func Study'!$AB$320</definedName>
    <definedName name="UAcct454So">'[7]Func Study'!$AB$321</definedName>
    <definedName name="UAcct456">'[7]Func Study'!$AB$332</definedName>
    <definedName name="UAcct456CAEW">'[7]Func Study'!$AB$331</definedName>
    <definedName name="UAcct456S">'[7]Func Study'!$AB$325</definedName>
    <definedName name="UAcct456So">'[7]Func Study'!$AB$329</definedName>
    <definedName name="UAcct500">'[7]Func Study'!$AB$416</definedName>
    <definedName name="UAcct500JBG">'[7]Func Study'!$AB$414</definedName>
    <definedName name="UAcct501">'[7]Func Study'!$AB$423</definedName>
    <definedName name="UAcct501CAEW">'[7]Func Study'!$AB$420</definedName>
    <definedName name="UAcct501JBE">'[7]Func Study'!$AB$421</definedName>
    <definedName name="UACCT501NPCCAEW">'[7]Func Study'!$AB$426</definedName>
    <definedName name="UAcct502">'[7]Func Study'!$AB$433</definedName>
    <definedName name="UAcct502CAGE">'[7]Func Study'!$AB$431</definedName>
    <definedName name="UAcct503">'[7]Func Study'!$AB$437</definedName>
    <definedName name="UACCT503NPC">'[7]Func Study'!$AB$443</definedName>
    <definedName name="UAcct505">'[7]Func Study'!$AB$449</definedName>
    <definedName name="UAcct505CAGE">'[7]Func Study'!$AB$447</definedName>
    <definedName name="UAcct506">'[7]Func Study'!$AB$455</definedName>
    <definedName name="UAcct506CAGE">'[7]Func Study'!$AB$452</definedName>
    <definedName name="UAcct507">'[7]Func Study'!$AB$464</definedName>
    <definedName name="UAcct507CAGE">'[7]Func Study'!$AB$462</definedName>
    <definedName name="UAcct510">'[7]Func Study'!$AB$469</definedName>
    <definedName name="UAcct510CAGE">'[7]Func Study'!$AB$467</definedName>
    <definedName name="UAcct511">'[7]Func Study'!$AB$474</definedName>
    <definedName name="UAcct511CAGE">'[7]Func Study'!$AB$472</definedName>
    <definedName name="UAcct512">'[7]Func Study'!$AB$479</definedName>
    <definedName name="UAcct512CAGE">'[7]Func Study'!$AB$477</definedName>
    <definedName name="UAcct513">'[7]Func Study'!$AB$484</definedName>
    <definedName name="UAcct513CAGE">'[7]Func Study'!$AB$482</definedName>
    <definedName name="UAcct514">'[7]Func Study'!$AB$489</definedName>
    <definedName name="UAcct514CAGE">'[7]Func Study'!$AB$487</definedName>
    <definedName name="UAcct517">'[7]Func Study'!$AB$498</definedName>
    <definedName name="UAcct518">'[7]Func Study'!$AB$502</definedName>
    <definedName name="UAcct519">'[7]Func Study'!$AB$507</definedName>
    <definedName name="UAcct520">'[7]Func Study'!$AB$511</definedName>
    <definedName name="UAcct523">'[7]Func Study'!$AB$515</definedName>
    <definedName name="UAcct524">'[7]Func Study'!$AB$519</definedName>
    <definedName name="UAcct528">'[7]Func Study'!$AB$523</definedName>
    <definedName name="UAcct529">'[7]Func Study'!$AB$527</definedName>
    <definedName name="UAcct530">'[7]Func Study'!$AB$531</definedName>
    <definedName name="UAcct531">'[7]Func Study'!$AB$535</definedName>
    <definedName name="UAcct532">'[7]Func Study'!$AB$539</definedName>
    <definedName name="UAcct535">'[7]Func Study'!$AB$551</definedName>
    <definedName name="UAcct536">'[7]Func Study'!$AB$555</definedName>
    <definedName name="UAcct537">'[7]Func Study'!$AB$559</definedName>
    <definedName name="UAcct538">'[7]Func Study'!$AB$563</definedName>
    <definedName name="UAcct539">'[7]Func Study'!$AB$568</definedName>
    <definedName name="UAcct540">'[7]Func Study'!$AB$572</definedName>
    <definedName name="UAcct541">'[7]Func Study'!$AB$576</definedName>
    <definedName name="UAcct542">'[7]Func Study'!$AB$580</definedName>
    <definedName name="UAcct543">'[7]Func Study'!$AB$584</definedName>
    <definedName name="UAcct544">'[7]Func Study'!$AB$588</definedName>
    <definedName name="UAcct545">'[7]Func Study'!$AB$592</definedName>
    <definedName name="UAcct546">'[7]Func Study'!$AB$606</definedName>
    <definedName name="UAcct546CAGE">'[7]Func Study'!$AB$605</definedName>
    <definedName name="UAcct547CAEW">'[7]Func Study'!$AB$610</definedName>
    <definedName name="UACCT547NPCCAEW">'[7]Func Study'!$AB$613</definedName>
    <definedName name="UAcct547Se">'[7]Func Study'!$AB$609</definedName>
    <definedName name="UAcct548">'[7]Func Study'!$AB$621</definedName>
    <definedName name="UACCT548CAGE">'[7]Func Study'!$AB$620</definedName>
    <definedName name="UAcct549">'[7]Func Study'!$AB$626</definedName>
    <definedName name="Uacct549CAGE">'[7]Func Study'!$AB$625</definedName>
    <definedName name="UAcct551CAGE">'[7]Func Study'!$AB$634</definedName>
    <definedName name="UACCT551SG">'[7]Func Study'!$AB$635</definedName>
    <definedName name="UACCT552CAGE">'[7]Func Study'!$AB$640</definedName>
    <definedName name="UAcct552SG">'[7]Func Study'!$AB$639</definedName>
    <definedName name="UACCT553CAGE">'[7]Func Study'!$AB$646</definedName>
    <definedName name="UAcct553SG">'[7]Func Study'!$AB$645</definedName>
    <definedName name="UACCT554CAGE">'[7]Func Study'!$AB$651</definedName>
    <definedName name="UAcct554SG">'[7]Func Study'!$AB$650</definedName>
    <definedName name="UAcct555CAEW">'[7]Func Study'!$AB$665</definedName>
    <definedName name="UAcct555CAGW">'[7]Func Study'!$AB$664</definedName>
    <definedName name="UACCT555DGP">'[7]Func Study'!$AB$670</definedName>
    <definedName name="UACCT555NPCCAEW">'[7]Func Study'!$AB$669</definedName>
    <definedName name="UACCT555NPCCAGW">'[7]Func Study'!$AB$668</definedName>
    <definedName name="UAcct555S">'[7]Func Study'!$AB$663</definedName>
    <definedName name="UAcct555Se">'[7]Func Study'!$AB$665</definedName>
    <definedName name="UACCT555SG">'[7]Func Study'!$AB$664</definedName>
    <definedName name="UAcct556">'[7]Func Study'!$AB$676</definedName>
    <definedName name="UAcct557">'[7]Func Study'!$AB$685</definedName>
    <definedName name="UAcct560">'[7]Func Study'!$AB$715</definedName>
    <definedName name="UAcct561">'[7]Func Study'!$AB$720</definedName>
    <definedName name="UAcct562">'[7]Func Study'!$AB$726</definedName>
    <definedName name="UAcct563">'[7]Func Study'!$AB$731</definedName>
    <definedName name="UAcct564">'[7]Func Study'!$AB$735</definedName>
    <definedName name="UAcct565">'[7]Func Study'!$AB$739</definedName>
    <definedName name="UACCT565NPC">'[7]Func Study'!$AB$744</definedName>
    <definedName name="UACCT565NPCCAGW">'[7]Func Study'!$AB$742</definedName>
    <definedName name="UAcct566">'[7]Func Study'!$AB$748</definedName>
    <definedName name="UAcct567">'[7]Func Study'!$AB$752</definedName>
    <definedName name="UAcct568">'[7]Func Study'!$AB$756</definedName>
    <definedName name="UAcct569">'[7]Func Study'!$AB$760</definedName>
    <definedName name="UAcct570">'[7]Func Study'!$AB$765</definedName>
    <definedName name="UAcct571">'[7]Func Study'!$AB$770</definedName>
    <definedName name="UAcct572">'[7]Func Study'!$AB$774</definedName>
    <definedName name="UAcct573">'[7]Func Study'!$AB$778</definedName>
    <definedName name="UAcct580">'[7]Func Study'!$AB$791</definedName>
    <definedName name="UAcct581">'[7]Func Study'!$AB$796</definedName>
    <definedName name="UAcct582">'[7]Func Study'!$AB$801</definedName>
    <definedName name="UAcct583">'[7]Func Study'!$AB$806</definedName>
    <definedName name="UAcct584">'[7]Func Study'!$AB$811</definedName>
    <definedName name="UAcct585">'[7]Func Study'!$AB$816</definedName>
    <definedName name="UAcct586">'[7]Func Study'!$AB$821</definedName>
    <definedName name="UAcct587">'[7]Func Study'!$AB$826</definedName>
    <definedName name="UAcct588">'[7]Func Study'!$AB$831</definedName>
    <definedName name="UAcct589">'[7]Func Study'!$AB$836</definedName>
    <definedName name="UAcct590">'[7]Func Study'!$AB$841</definedName>
    <definedName name="UAcct591">'[7]Func Study'!$AB$846</definedName>
    <definedName name="UAcct592">'[7]Func Study'!$AB$851</definedName>
    <definedName name="UAcct593">'[7]Func Study'!$AB$856</definedName>
    <definedName name="UAcct594">'[7]Func Study'!$AB$861</definedName>
    <definedName name="UAcct595">'[7]Func Study'!$AB$866</definedName>
    <definedName name="UAcct596">'[7]Func Study'!$AB$876</definedName>
    <definedName name="UAcct597">'[7]Func Study'!$AB$881</definedName>
    <definedName name="UAcct598">'[7]Func Study'!$AB$886</definedName>
    <definedName name="UAcct901">'[7]Func Study'!$AB$898</definedName>
    <definedName name="UAcct902">'[7]Func Study'!$AB$903</definedName>
    <definedName name="UAcct903">'[7]Func Study'!$AB$908</definedName>
    <definedName name="UAcct904">'[7]Func Study'!$AB$914</definedName>
    <definedName name="UAcct905">'[7]Func Study'!$AB$919</definedName>
    <definedName name="UAcct907">'[7]Func Study'!$AB$933</definedName>
    <definedName name="UAcct908">'[7]Func Study'!$AB$938</definedName>
    <definedName name="UAcct909">'[7]Func Study'!$AB$943</definedName>
    <definedName name="UAcct910">'[7]Func Study'!$AB$948</definedName>
    <definedName name="UAcct911">'[7]Func Study'!$AB$959</definedName>
    <definedName name="UAcct912">'[7]Func Study'!$AB$964</definedName>
    <definedName name="UAcct913">'[7]Func Study'!$AB$969</definedName>
    <definedName name="UAcct916">'[7]Func Study'!$AB$974</definedName>
    <definedName name="UAcct920">'[7]Func Study'!$AB$985</definedName>
    <definedName name="UAcct920Cn">'[7]Func Study'!$AB$983</definedName>
    <definedName name="UAcct921">'[7]Func Study'!$AB$991</definedName>
    <definedName name="UAcct921Cn">'[7]Func Study'!$AB$989</definedName>
    <definedName name="UAcct923">'[7]Func Study'!$AB$997</definedName>
    <definedName name="UAcct923CAGW">'[7]Func Study'!$AB$995</definedName>
    <definedName name="UAcct924">'[7]Func Study'!$AB$1001</definedName>
    <definedName name="UAcct925">'[7]Func Study'!$AB$1005</definedName>
    <definedName name="UAcct926">'[7]Func Study'!$AB$1011</definedName>
    <definedName name="UAcct927">'[7]Func Study'!$AB$1016</definedName>
    <definedName name="UAcct928">'[7]Func Study'!$AB$1023</definedName>
    <definedName name="UAcct929">'[7]Func Study'!$AB$1028</definedName>
    <definedName name="UAcct930">'[7]Func Study'!$AB$1034</definedName>
    <definedName name="UAcct931">'[7]Func Study'!$AB$1039</definedName>
    <definedName name="UAcct935">'[7]Func Study'!$AB$1045</definedName>
    <definedName name="UAcctAGA">'[7]Func Study'!$AB$296</definedName>
    <definedName name="UAcctcwc">'[7]Func Study'!$AB$2136</definedName>
    <definedName name="UAcctd00">'[7]Func Study'!$AB$1786</definedName>
    <definedName name="UAcctds0">'[7]Func Study'!$AB$1790</definedName>
    <definedName name="UACCTECDDGP">'[7]Func Study'!$AB$687</definedName>
    <definedName name="UACCTECDMC">'[7]Func Study'!$AB$689</definedName>
    <definedName name="UACCTECDS">'[7]Func Study'!$AB$691</definedName>
    <definedName name="UACCTECDSG1">'[7]Func Study'!$AB$688</definedName>
    <definedName name="UACCTECDSG2">'[7]Func Study'!$AB$690</definedName>
    <definedName name="UACCTECDSG3">'[7]Func Study'!$AB$692</definedName>
    <definedName name="UAcctfit">'[7]Func Study'!$AB$1395</definedName>
    <definedName name="UAcctg00">'[7]Func Study'!$AB$1947</definedName>
    <definedName name="UAccth00">'[7]Func Study'!$AB$1545</definedName>
    <definedName name="UAccti00">'[7]Func Study'!$AB$1993</definedName>
    <definedName name="UAcctn00">'[7]Func Study'!$AB$1496</definedName>
    <definedName name="UAccto00">'[7]Func Study'!$AB$1606</definedName>
    <definedName name="UAcctowc">'[7]Func Study'!$AB$2149</definedName>
    <definedName name="UACCTOWCSSECH">'[7]Func Study'!$AB$2148</definedName>
    <definedName name="UAccts00">'[7]Func Study'!$AB$1455</definedName>
    <definedName name="UAcctsttax">'[7]Func Study'!$AB$1377</definedName>
    <definedName name="UAcctt00">'[7]Func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[11]Variables!$D$25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[11]Variables!$D$29</definedName>
    <definedName name="ValidAccount">[8]Variables!$AK$43:$AK$369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OMEsc">[9]Assumptions!$C$21</definedName>
    <definedName name="WACC">[9]Assumptions!$I$61</definedName>
    <definedName name="WaRevenueTax">[11]Variables!$D$27</definedName>
    <definedName name="we" localSheetId="0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inter">'[56]Input Tab'!$B$11</definedName>
    <definedName name="WinterPeak">'[57]Load Data'!$D$9:$H$12,'[57]Load Data'!$D$20:$H$22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0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UTC_Docket_No._UG_11____">'[6]MJS-6'!$F$2</definedName>
    <definedName name="WUTC_FILING_FEE">'[6]MJS-7'!$O$15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'[58]Revison Inputs'!$B$6</definedName>
    <definedName name="YEFactors">[8]Factors!$S$3:$AG$99</definedName>
    <definedName name="YTD_Format">[50]YTD!$B$13:$D$13,[50]YTD!$B$36:$D$36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3" l="1"/>
  <c r="D42" i="3"/>
  <c r="D41" i="3"/>
  <c r="F35" i="3" l="1"/>
  <c r="E45" i="3" l="1"/>
  <c r="E42" i="3"/>
  <c r="E41" i="3"/>
  <c r="E34" i="3" l="1"/>
  <c r="E33" i="3"/>
  <c r="E32" i="3"/>
  <c r="E31" i="3"/>
  <c r="E30" i="3"/>
  <c r="D27" i="3"/>
  <c r="D26" i="3"/>
  <c r="D25" i="3"/>
  <c r="D24" i="3"/>
  <c r="D23" i="3"/>
  <c r="D22" i="3"/>
  <c r="D21" i="3"/>
  <c r="D20" i="3"/>
  <c r="D19" i="3"/>
  <c r="D18" i="3"/>
  <c r="D17" i="3"/>
  <c r="D16" i="3"/>
  <c r="P197" i="5"/>
  <c r="O197" i="5"/>
  <c r="N197" i="5"/>
  <c r="M197" i="5"/>
  <c r="L197" i="5"/>
  <c r="K197" i="5"/>
  <c r="J197" i="5"/>
  <c r="I197" i="5"/>
  <c r="H197" i="5"/>
  <c r="G197" i="5"/>
  <c r="F197" i="5"/>
  <c r="E197" i="5"/>
  <c r="D197" i="5"/>
  <c r="C27" i="3"/>
  <c r="C26" i="3"/>
  <c r="C25" i="3"/>
  <c r="C24" i="3"/>
  <c r="C23" i="3"/>
  <c r="C22" i="3"/>
  <c r="C21" i="3"/>
  <c r="C20" i="3"/>
  <c r="C19" i="3"/>
  <c r="C18" i="3"/>
  <c r="C17" i="3"/>
  <c r="C16" i="3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D33" i="5"/>
  <c r="F244" i="5"/>
  <c r="N213" i="5"/>
  <c r="O212" i="5"/>
  <c r="N212" i="5"/>
  <c r="M212" i="5"/>
  <c r="L212" i="5"/>
  <c r="K212" i="5"/>
  <c r="J212" i="5"/>
  <c r="I212" i="5"/>
  <c r="H212" i="5"/>
  <c r="G212" i="5"/>
  <c r="F212" i="5"/>
  <c r="E212" i="5"/>
  <c r="D212" i="5"/>
  <c r="O211" i="5"/>
  <c r="N211" i="5"/>
  <c r="M211" i="5"/>
  <c r="L211" i="5"/>
  <c r="K211" i="5"/>
  <c r="J211" i="5"/>
  <c r="I211" i="5"/>
  <c r="H211" i="5"/>
  <c r="G211" i="5"/>
  <c r="F211" i="5"/>
  <c r="E211" i="5"/>
  <c r="D211" i="5"/>
  <c r="P211" i="5" s="1"/>
  <c r="O210" i="5"/>
  <c r="N210" i="5"/>
  <c r="M210" i="5"/>
  <c r="L210" i="5"/>
  <c r="K210" i="5"/>
  <c r="J210" i="5"/>
  <c r="I210" i="5"/>
  <c r="H210" i="5"/>
  <c r="G210" i="5"/>
  <c r="F210" i="5"/>
  <c r="E210" i="5"/>
  <c r="D210" i="5"/>
  <c r="P210" i="5" s="1"/>
  <c r="O209" i="5"/>
  <c r="N209" i="5"/>
  <c r="M209" i="5"/>
  <c r="L209" i="5"/>
  <c r="K209" i="5"/>
  <c r="J209" i="5"/>
  <c r="I209" i="5"/>
  <c r="H209" i="5"/>
  <c r="G209" i="5"/>
  <c r="F209" i="5"/>
  <c r="E209" i="5"/>
  <c r="D209" i="5"/>
  <c r="P209" i="5" s="1"/>
  <c r="O208" i="5"/>
  <c r="N208" i="5"/>
  <c r="M208" i="5"/>
  <c r="L208" i="5"/>
  <c r="K208" i="5"/>
  <c r="J208" i="5"/>
  <c r="I208" i="5"/>
  <c r="H208" i="5"/>
  <c r="G208" i="5"/>
  <c r="F208" i="5"/>
  <c r="E208" i="5"/>
  <c r="D208" i="5"/>
  <c r="O207" i="5"/>
  <c r="N207" i="5"/>
  <c r="M207" i="5"/>
  <c r="L207" i="5"/>
  <c r="K207" i="5"/>
  <c r="J207" i="5"/>
  <c r="I207" i="5"/>
  <c r="H207" i="5"/>
  <c r="G207" i="5"/>
  <c r="F207" i="5"/>
  <c r="E207" i="5"/>
  <c r="D207" i="5"/>
  <c r="P207" i="5" s="1"/>
  <c r="O206" i="5"/>
  <c r="N206" i="5"/>
  <c r="M206" i="5"/>
  <c r="L206" i="5"/>
  <c r="K206" i="5"/>
  <c r="J206" i="5"/>
  <c r="I206" i="5"/>
  <c r="H206" i="5"/>
  <c r="G206" i="5"/>
  <c r="F206" i="5"/>
  <c r="E206" i="5"/>
  <c r="D206" i="5"/>
  <c r="P206" i="5" s="1"/>
  <c r="O205" i="5"/>
  <c r="N205" i="5"/>
  <c r="M205" i="5"/>
  <c r="L205" i="5"/>
  <c r="K205" i="5"/>
  <c r="J205" i="5"/>
  <c r="I205" i="5"/>
  <c r="H205" i="5"/>
  <c r="G205" i="5"/>
  <c r="F205" i="5"/>
  <c r="E205" i="5"/>
  <c r="D205" i="5"/>
  <c r="P205" i="5" s="1"/>
  <c r="O204" i="5"/>
  <c r="N204" i="5"/>
  <c r="M204" i="5"/>
  <c r="L204" i="5"/>
  <c r="K204" i="5"/>
  <c r="J204" i="5"/>
  <c r="I204" i="5"/>
  <c r="H204" i="5"/>
  <c r="G204" i="5"/>
  <c r="F204" i="5"/>
  <c r="E204" i="5"/>
  <c r="D204" i="5"/>
  <c r="P204" i="5" s="1"/>
  <c r="O203" i="5"/>
  <c r="N203" i="5"/>
  <c r="M203" i="5"/>
  <c r="L203" i="5"/>
  <c r="K203" i="5"/>
  <c r="J203" i="5"/>
  <c r="I203" i="5"/>
  <c r="H203" i="5"/>
  <c r="G203" i="5"/>
  <c r="F203" i="5"/>
  <c r="E203" i="5"/>
  <c r="D203" i="5"/>
  <c r="P203" i="5" s="1"/>
  <c r="O202" i="5"/>
  <c r="N202" i="5"/>
  <c r="M202" i="5"/>
  <c r="L202" i="5"/>
  <c r="K202" i="5"/>
  <c r="J202" i="5"/>
  <c r="I202" i="5"/>
  <c r="H202" i="5"/>
  <c r="G202" i="5"/>
  <c r="F202" i="5"/>
  <c r="E202" i="5"/>
  <c r="D202" i="5"/>
  <c r="O201" i="5"/>
  <c r="N201" i="5"/>
  <c r="M201" i="5"/>
  <c r="L201" i="5"/>
  <c r="K201" i="5"/>
  <c r="J201" i="5"/>
  <c r="I201" i="5"/>
  <c r="H201" i="5"/>
  <c r="G201" i="5"/>
  <c r="F201" i="5"/>
  <c r="E201" i="5"/>
  <c r="D201" i="5"/>
  <c r="O200" i="5"/>
  <c r="N200" i="5"/>
  <c r="M200" i="5"/>
  <c r="L200" i="5"/>
  <c r="K200" i="5"/>
  <c r="J200" i="5"/>
  <c r="I200" i="5"/>
  <c r="H200" i="5"/>
  <c r="G200" i="5"/>
  <c r="F200" i="5"/>
  <c r="E200" i="5"/>
  <c r="D200" i="5"/>
  <c r="O199" i="5"/>
  <c r="N199" i="5"/>
  <c r="M199" i="5"/>
  <c r="L199" i="5"/>
  <c r="K199" i="5"/>
  <c r="J199" i="5"/>
  <c r="J213" i="5" s="1"/>
  <c r="I199" i="5"/>
  <c r="H199" i="5"/>
  <c r="G199" i="5"/>
  <c r="F199" i="5"/>
  <c r="F213" i="5" s="1"/>
  <c r="E199" i="5"/>
  <c r="D199" i="5"/>
  <c r="M192" i="5"/>
  <c r="M227" i="5" s="1"/>
  <c r="H192" i="5"/>
  <c r="H227" i="5" s="1"/>
  <c r="G190" i="5"/>
  <c r="G225" i="5" s="1"/>
  <c r="O189" i="5"/>
  <c r="O224" i="5" s="1"/>
  <c r="K189" i="5"/>
  <c r="K224" i="5" s="1"/>
  <c r="G189" i="5"/>
  <c r="G224" i="5" s="1"/>
  <c r="P185" i="5"/>
  <c r="L184" i="5"/>
  <c r="L220" i="5" s="1"/>
  <c r="H184" i="5"/>
  <c r="H220" i="5" s="1"/>
  <c r="D184" i="5"/>
  <c r="D220" i="5" s="1"/>
  <c r="L180" i="5"/>
  <c r="H180" i="5"/>
  <c r="D180" i="5"/>
  <c r="P173" i="5"/>
  <c r="P170" i="5"/>
  <c r="P166" i="5"/>
  <c r="P165" i="5"/>
  <c r="P161" i="5"/>
  <c r="K153" i="5"/>
  <c r="K169" i="5" s="1"/>
  <c r="L148" i="5"/>
  <c r="L171" i="5" s="1"/>
  <c r="O139" i="5"/>
  <c r="N139" i="5"/>
  <c r="M139" i="5"/>
  <c r="L139" i="5"/>
  <c r="K139" i="5"/>
  <c r="J139" i="5"/>
  <c r="I139" i="5"/>
  <c r="H139" i="5"/>
  <c r="G139" i="5"/>
  <c r="F139" i="5"/>
  <c r="E139" i="5"/>
  <c r="D139" i="5"/>
  <c r="O138" i="5"/>
  <c r="N138" i="5"/>
  <c r="M138" i="5"/>
  <c r="L138" i="5"/>
  <c r="L192" i="5" s="1"/>
  <c r="L227" i="5" s="1"/>
  <c r="K138" i="5"/>
  <c r="J138" i="5"/>
  <c r="I138" i="5"/>
  <c r="I192" i="5" s="1"/>
  <c r="I227" i="5" s="1"/>
  <c r="H138" i="5"/>
  <c r="G138" i="5"/>
  <c r="F138" i="5"/>
  <c r="E138" i="5"/>
  <c r="E192" i="5" s="1"/>
  <c r="E227" i="5" s="1"/>
  <c r="D138" i="5"/>
  <c r="D192" i="5" s="1"/>
  <c r="O137" i="5"/>
  <c r="N137" i="5"/>
  <c r="M137" i="5"/>
  <c r="L137" i="5"/>
  <c r="K137" i="5"/>
  <c r="J137" i="5"/>
  <c r="I137" i="5"/>
  <c r="H137" i="5"/>
  <c r="G137" i="5"/>
  <c r="F137" i="5"/>
  <c r="E137" i="5"/>
  <c r="D137" i="5"/>
  <c r="P137" i="5" s="1"/>
  <c r="O136" i="5"/>
  <c r="N136" i="5"/>
  <c r="M136" i="5"/>
  <c r="L136" i="5"/>
  <c r="K136" i="5"/>
  <c r="J136" i="5"/>
  <c r="I136" i="5"/>
  <c r="H136" i="5"/>
  <c r="G136" i="5"/>
  <c r="F136" i="5"/>
  <c r="E136" i="5"/>
  <c r="D136" i="5"/>
  <c r="O135" i="5"/>
  <c r="N135" i="5"/>
  <c r="M135" i="5"/>
  <c r="L135" i="5"/>
  <c r="K135" i="5"/>
  <c r="J135" i="5"/>
  <c r="I135" i="5"/>
  <c r="H135" i="5"/>
  <c r="G135" i="5"/>
  <c r="F135" i="5"/>
  <c r="E135" i="5"/>
  <c r="D135" i="5"/>
  <c r="P135" i="5" s="1"/>
  <c r="C135" i="5"/>
  <c r="B135" i="5"/>
  <c r="O134" i="5"/>
  <c r="N134" i="5"/>
  <c r="M134" i="5"/>
  <c r="L134" i="5"/>
  <c r="K134" i="5"/>
  <c r="J134" i="5"/>
  <c r="I134" i="5"/>
  <c r="H134" i="5"/>
  <c r="G134" i="5"/>
  <c r="F134" i="5"/>
  <c r="E134" i="5"/>
  <c r="D134" i="5"/>
  <c r="C134" i="5"/>
  <c r="B134" i="5"/>
  <c r="O133" i="5"/>
  <c r="N133" i="5"/>
  <c r="M133" i="5"/>
  <c r="L133" i="5"/>
  <c r="K133" i="5"/>
  <c r="J133" i="5"/>
  <c r="I133" i="5"/>
  <c r="H133" i="5"/>
  <c r="G133" i="5"/>
  <c r="F133" i="5"/>
  <c r="E133" i="5"/>
  <c r="D133" i="5"/>
  <c r="P133" i="5" s="1"/>
  <c r="C133" i="5"/>
  <c r="B133" i="5"/>
  <c r="O132" i="5"/>
  <c r="N132" i="5"/>
  <c r="M132" i="5"/>
  <c r="L132" i="5"/>
  <c r="K132" i="5"/>
  <c r="J132" i="5"/>
  <c r="I132" i="5"/>
  <c r="H132" i="5"/>
  <c r="G132" i="5"/>
  <c r="F132" i="5"/>
  <c r="E132" i="5"/>
  <c r="D132" i="5"/>
  <c r="P132" i="5" s="1"/>
  <c r="O131" i="5"/>
  <c r="N131" i="5"/>
  <c r="N189" i="5" s="1"/>
  <c r="N224" i="5" s="1"/>
  <c r="M131" i="5"/>
  <c r="M189" i="5" s="1"/>
  <c r="M224" i="5" s="1"/>
  <c r="L131" i="5"/>
  <c r="L189" i="5" s="1"/>
  <c r="L224" i="5" s="1"/>
  <c r="K131" i="5"/>
  <c r="J131" i="5"/>
  <c r="J189" i="5" s="1"/>
  <c r="J224" i="5" s="1"/>
  <c r="I131" i="5"/>
  <c r="I189" i="5" s="1"/>
  <c r="I224" i="5" s="1"/>
  <c r="H131" i="5"/>
  <c r="H189" i="5" s="1"/>
  <c r="H224" i="5" s="1"/>
  <c r="G131" i="5"/>
  <c r="F131" i="5"/>
  <c r="F189" i="5" s="1"/>
  <c r="F224" i="5" s="1"/>
  <c r="E131" i="5"/>
  <c r="E189" i="5" s="1"/>
  <c r="E224" i="5" s="1"/>
  <c r="D131" i="5"/>
  <c r="D189" i="5" s="1"/>
  <c r="O130" i="5"/>
  <c r="O184" i="5" s="1"/>
  <c r="O220" i="5" s="1"/>
  <c r="N130" i="5"/>
  <c r="N184" i="5" s="1"/>
  <c r="N220" i="5" s="1"/>
  <c r="M130" i="5"/>
  <c r="M184" i="5" s="1"/>
  <c r="M220" i="5" s="1"/>
  <c r="L130" i="5"/>
  <c r="K130" i="5"/>
  <c r="K184" i="5" s="1"/>
  <c r="K220" i="5" s="1"/>
  <c r="J130" i="5"/>
  <c r="J184" i="5" s="1"/>
  <c r="J220" i="5" s="1"/>
  <c r="I130" i="5"/>
  <c r="I184" i="5" s="1"/>
  <c r="I220" i="5" s="1"/>
  <c r="H130" i="5"/>
  <c r="G130" i="5"/>
  <c r="G184" i="5" s="1"/>
  <c r="G220" i="5" s="1"/>
  <c r="F130" i="5"/>
  <c r="F184" i="5" s="1"/>
  <c r="F220" i="5" s="1"/>
  <c r="E130" i="5"/>
  <c r="E184" i="5" s="1"/>
  <c r="E220" i="5" s="1"/>
  <c r="D130" i="5"/>
  <c r="O129" i="5"/>
  <c r="N129" i="5"/>
  <c r="M129" i="5"/>
  <c r="L129" i="5"/>
  <c r="K129" i="5"/>
  <c r="J129" i="5"/>
  <c r="I129" i="5"/>
  <c r="H129" i="5"/>
  <c r="G129" i="5"/>
  <c r="F129" i="5"/>
  <c r="E129" i="5"/>
  <c r="D129" i="5"/>
  <c r="P129" i="5" s="1"/>
  <c r="C129" i="5"/>
  <c r="B129" i="5"/>
  <c r="O128" i="5"/>
  <c r="O180" i="5" s="1"/>
  <c r="N128" i="5"/>
  <c r="N180" i="5" s="1"/>
  <c r="M128" i="5"/>
  <c r="M180" i="5" s="1"/>
  <c r="L128" i="5"/>
  <c r="K128" i="5"/>
  <c r="K180" i="5" s="1"/>
  <c r="J128" i="5"/>
  <c r="J180" i="5" s="1"/>
  <c r="I128" i="5"/>
  <c r="H128" i="5"/>
  <c r="G128" i="5"/>
  <c r="G180" i="5" s="1"/>
  <c r="F128" i="5"/>
  <c r="F180" i="5" s="1"/>
  <c r="E128" i="5"/>
  <c r="D128" i="5"/>
  <c r="O123" i="5"/>
  <c r="O154" i="5" s="1"/>
  <c r="L122" i="5"/>
  <c r="F120" i="5"/>
  <c r="G115" i="5"/>
  <c r="D114" i="5"/>
  <c r="N110" i="5"/>
  <c r="N124" i="5" s="1"/>
  <c r="N155" i="5" s="1"/>
  <c r="J110" i="5"/>
  <c r="J124" i="5" s="1"/>
  <c r="J155" i="5" s="1"/>
  <c r="F110" i="5"/>
  <c r="F124" i="5" s="1"/>
  <c r="F155" i="5" s="1"/>
  <c r="O109" i="5"/>
  <c r="K109" i="5"/>
  <c r="K123" i="5" s="1"/>
  <c r="K154" i="5" s="1"/>
  <c r="G109" i="5"/>
  <c r="G123" i="5" s="1"/>
  <c r="G154" i="5" s="1"/>
  <c r="L108" i="5"/>
  <c r="H108" i="5"/>
  <c r="H122" i="5" s="1"/>
  <c r="D108" i="5"/>
  <c r="D122" i="5" s="1"/>
  <c r="N106" i="5"/>
  <c r="N120" i="5" s="1"/>
  <c r="J106" i="5"/>
  <c r="J120" i="5" s="1"/>
  <c r="F106" i="5"/>
  <c r="O105" i="5"/>
  <c r="O119" i="5" s="1"/>
  <c r="K105" i="5"/>
  <c r="K119" i="5" s="1"/>
  <c r="G105" i="5"/>
  <c r="G119" i="5" s="1"/>
  <c r="L104" i="5"/>
  <c r="L118" i="5" s="1"/>
  <c r="H104" i="5"/>
  <c r="H118" i="5" s="1"/>
  <c r="D104" i="5"/>
  <c r="D118" i="5" s="1"/>
  <c r="N102" i="5"/>
  <c r="N116" i="5" s="1"/>
  <c r="L102" i="5"/>
  <c r="L116" i="5" s="1"/>
  <c r="J102" i="5"/>
  <c r="J116" i="5" s="1"/>
  <c r="H102" i="5"/>
  <c r="H116" i="5" s="1"/>
  <c r="F102" i="5"/>
  <c r="F116" i="5" s="1"/>
  <c r="D102" i="5"/>
  <c r="D116" i="5" s="1"/>
  <c r="O101" i="5"/>
  <c r="O115" i="5" s="1"/>
  <c r="K101" i="5"/>
  <c r="K115" i="5" s="1"/>
  <c r="G101" i="5"/>
  <c r="N100" i="5"/>
  <c r="N114" i="5" s="1"/>
  <c r="L100" i="5"/>
  <c r="L114" i="5" s="1"/>
  <c r="J100" i="5"/>
  <c r="J114" i="5" s="1"/>
  <c r="H100" i="5"/>
  <c r="H114" i="5" s="1"/>
  <c r="F100" i="5"/>
  <c r="F114" i="5" s="1"/>
  <c r="F126" i="5" s="1"/>
  <c r="D100" i="5"/>
  <c r="O83" i="5"/>
  <c r="O111" i="5" s="1"/>
  <c r="O125" i="5" s="1"/>
  <c r="N83" i="5"/>
  <c r="M83" i="5"/>
  <c r="M101" i="5" s="1"/>
  <c r="M115" i="5" s="1"/>
  <c r="L83" i="5"/>
  <c r="K83" i="5"/>
  <c r="K111" i="5" s="1"/>
  <c r="K125" i="5" s="1"/>
  <c r="J83" i="5"/>
  <c r="I83" i="5"/>
  <c r="I101" i="5" s="1"/>
  <c r="I115" i="5" s="1"/>
  <c r="H83" i="5"/>
  <c r="G83" i="5"/>
  <c r="G111" i="5" s="1"/>
  <c r="G125" i="5" s="1"/>
  <c r="F83" i="5"/>
  <c r="E83" i="5"/>
  <c r="E101" i="5" s="1"/>
  <c r="E115" i="5" s="1"/>
  <c r="D83" i="5"/>
  <c r="P82" i="5"/>
  <c r="P81" i="5"/>
  <c r="P83" i="5" s="1"/>
  <c r="O78" i="5"/>
  <c r="N78" i="5"/>
  <c r="N111" i="5" s="1"/>
  <c r="N125" i="5" s="1"/>
  <c r="M78" i="5"/>
  <c r="L78" i="5"/>
  <c r="L111" i="5" s="1"/>
  <c r="L125" i="5" s="1"/>
  <c r="K78" i="5"/>
  <c r="J78" i="5"/>
  <c r="J111" i="5" s="1"/>
  <c r="J125" i="5" s="1"/>
  <c r="I78" i="5"/>
  <c r="H78" i="5"/>
  <c r="H111" i="5" s="1"/>
  <c r="H125" i="5" s="1"/>
  <c r="G78" i="5"/>
  <c r="F78" i="5"/>
  <c r="F111" i="5" s="1"/>
  <c r="F125" i="5" s="1"/>
  <c r="E78" i="5"/>
  <c r="D78" i="5"/>
  <c r="D111" i="5" s="1"/>
  <c r="O77" i="5"/>
  <c r="N77" i="5"/>
  <c r="N109" i="5" s="1"/>
  <c r="N123" i="5" s="1"/>
  <c r="N154" i="5" s="1"/>
  <c r="M77" i="5"/>
  <c r="L77" i="5"/>
  <c r="L109" i="5" s="1"/>
  <c r="L123" i="5" s="1"/>
  <c r="L154" i="5" s="1"/>
  <c r="K77" i="5"/>
  <c r="J77" i="5"/>
  <c r="J109" i="5" s="1"/>
  <c r="J123" i="5" s="1"/>
  <c r="J154" i="5" s="1"/>
  <c r="I77" i="5"/>
  <c r="H77" i="5"/>
  <c r="H109" i="5" s="1"/>
  <c r="H123" i="5" s="1"/>
  <c r="H154" i="5" s="1"/>
  <c r="G77" i="5"/>
  <c r="F77" i="5"/>
  <c r="F109" i="5" s="1"/>
  <c r="F123" i="5" s="1"/>
  <c r="F154" i="5" s="1"/>
  <c r="E77" i="5"/>
  <c r="D77" i="5"/>
  <c r="P77" i="5" s="1"/>
  <c r="O76" i="5"/>
  <c r="O108" i="5" s="1"/>
  <c r="O122" i="5" s="1"/>
  <c r="N76" i="5"/>
  <c r="N108" i="5" s="1"/>
  <c r="N122" i="5" s="1"/>
  <c r="M76" i="5"/>
  <c r="L76" i="5"/>
  <c r="K76" i="5"/>
  <c r="K108" i="5" s="1"/>
  <c r="K122" i="5" s="1"/>
  <c r="J76" i="5"/>
  <c r="J108" i="5" s="1"/>
  <c r="J122" i="5" s="1"/>
  <c r="I76" i="5"/>
  <c r="H76" i="5"/>
  <c r="G76" i="5"/>
  <c r="G108" i="5" s="1"/>
  <c r="G122" i="5" s="1"/>
  <c r="F76" i="5"/>
  <c r="F108" i="5" s="1"/>
  <c r="F122" i="5" s="1"/>
  <c r="E76" i="5"/>
  <c r="D76" i="5"/>
  <c r="P76" i="5" s="1"/>
  <c r="O75" i="5"/>
  <c r="O107" i="5" s="1"/>
  <c r="O121" i="5" s="1"/>
  <c r="N75" i="5"/>
  <c r="N107" i="5" s="1"/>
  <c r="N121" i="5" s="1"/>
  <c r="M75" i="5"/>
  <c r="L75" i="5"/>
  <c r="L107" i="5" s="1"/>
  <c r="L121" i="5" s="1"/>
  <c r="K75" i="5"/>
  <c r="K107" i="5" s="1"/>
  <c r="K121" i="5" s="1"/>
  <c r="J75" i="5"/>
  <c r="J107" i="5" s="1"/>
  <c r="J121" i="5" s="1"/>
  <c r="I75" i="5"/>
  <c r="H75" i="5"/>
  <c r="H107" i="5" s="1"/>
  <c r="H121" i="5" s="1"/>
  <c r="G75" i="5"/>
  <c r="G107" i="5" s="1"/>
  <c r="G121" i="5" s="1"/>
  <c r="F75" i="5"/>
  <c r="F107" i="5" s="1"/>
  <c r="F121" i="5" s="1"/>
  <c r="E75" i="5"/>
  <c r="D75" i="5"/>
  <c r="D107" i="5" s="1"/>
  <c r="O74" i="5"/>
  <c r="O106" i="5" s="1"/>
  <c r="O120" i="5" s="1"/>
  <c r="N74" i="5"/>
  <c r="M74" i="5"/>
  <c r="M106" i="5" s="1"/>
  <c r="M120" i="5" s="1"/>
  <c r="L74" i="5"/>
  <c r="L106" i="5" s="1"/>
  <c r="L120" i="5" s="1"/>
  <c r="K74" i="5"/>
  <c r="K106" i="5" s="1"/>
  <c r="K120" i="5" s="1"/>
  <c r="J74" i="5"/>
  <c r="I74" i="5"/>
  <c r="I106" i="5" s="1"/>
  <c r="I120" i="5" s="1"/>
  <c r="H74" i="5"/>
  <c r="H106" i="5" s="1"/>
  <c r="H120" i="5" s="1"/>
  <c r="G74" i="5"/>
  <c r="G106" i="5" s="1"/>
  <c r="G120" i="5" s="1"/>
  <c r="F74" i="5"/>
  <c r="E74" i="5"/>
  <c r="E106" i="5" s="1"/>
  <c r="E120" i="5" s="1"/>
  <c r="D74" i="5"/>
  <c r="D106" i="5" s="1"/>
  <c r="O73" i="5"/>
  <c r="N73" i="5"/>
  <c r="N105" i="5" s="1"/>
  <c r="N119" i="5" s="1"/>
  <c r="M73" i="5"/>
  <c r="M105" i="5" s="1"/>
  <c r="M119" i="5" s="1"/>
  <c r="L73" i="5"/>
  <c r="L105" i="5" s="1"/>
  <c r="L119" i="5" s="1"/>
  <c r="K73" i="5"/>
  <c r="J73" i="5"/>
  <c r="J105" i="5" s="1"/>
  <c r="J119" i="5" s="1"/>
  <c r="I73" i="5"/>
  <c r="I105" i="5" s="1"/>
  <c r="I119" i="5" s="1"/>
  <c r="H73" i="5"/>
  <c r="H105" i="5" s="1"/>
  <c r="H119" i="5" s="1"/>
  <c r="G73" i="5"/>
  <c r="F73" i="5"/>
  <c r="F105" i="5" s="1"/>
  <c r="F119" i="5" s="1"/>
  <c r="E73" i="5"/>
  <c r="E105" i="5" s="1"/>
  <c r="E119" i="5" s="1"/>
  <c r="D73" i="5"/>
  <c r="O72" i="5"/>
  <c r="O104" i="5" s="1"/>
  <c r="O118" i="5" s="1"/>
  <c r="O149" i="5" s="1"/>
  <c r="N72" i="5"/>
  <c r="N104" i="5" s="1"/>
  <c r="N118" i="5" s="1"/>
  <c r="M72" i="5"/>
  <c r="M104" i="5" s="1"/>
  <c r="M118" i="5" s="1"/>
  <c r="L72" i="5"/>
  <c r="K72" i="5"/>
  <c r="K104" i="5" s="1"/>
  <c r="K118" i="5" s="1"/>
  <c r="J72" i="5"/>
  <c r="J104" i="5" s="1"/>
  <c r="J118" i="5" s="1"/>
  <c r="I72" i="5"/>
  <c r="I104" i="5" s="1"/>
  <c r="I118" i="5" s="1"/>
  <c r="H72" i="5"/>
  <c r="G72" i="5"/>
  <c r="G104" i="5" s="1"/>
  <c r="G118" i="5" s="1"/>
  <c r="F72" i="5"/>
  <c r="F104" i="5" s="1"/>
  <c r="F118" i="5" s="1"/>
  <c r="E72" i="5"/>
  <c r="E104" i="5" s="1"/>
  <c r="E118" i="5" s="1"/>
  <c r="D72" i="5"/>
  <c r="O71" i="5"/>
  <c r="O103" i="5" s="1"/>
  <c r="O117" i="5" s="1"/>
  <c r="N71" i="5"/>
  <c r="N103" i="5" s="1"/>
  <c r="N117" i="5" s="1"/>
  <c r="M71" i="5"/>
  <c r="L71" i="5"/>
  <c r="L103" i="5" s="1"/>
  <c r="L117" i="5" s="1"/>
  <c r="K71" i="5"/>
  <c r="K103" i="5" s="1"/>
  <c r="K117" i="5" s="1"/>
  <c r="J71" i="5"/>
  <c r="J103" i="5" s="1"/>
  <c r="J117" i="5" s="1"/>
  <c r="I71" i="5"/>
  <c r="H71" i="5"/>
  <c r="H103" i="5" s="1"/>
  <c r="H117" i="5" s="1"/>
  <c r="G71" i="5"/>
  <c r="G103" i="5" s="1"/>
  <c r="G117" i="5" s="1"/>
  <c r="F71" i="5"/>
  <c r="F103" i="5" s="1"/>
  <c r="F117" i="5" s="1"/>
  <c r="E71" i="5"/>
  <c r="D71" i="5"/>
  <c r="D103" i="5" s="1"/>
  <c r="O70" i="5"/>
  <c r="O110" i="5" s="1"/>
  <c r="O124" i="5" s="1"/>
  <c r="O155" i="5" s="1"/>
  <c r="N70" i="5"/>
  <c r="M70" i="5"/>
  <c r="L70" i="5"/>
  <c r="L110" i="5" s="1"/>
  <c r="L124" i="5" s="1"/>
  <c r="L155" i="5" s="1"/>
  <c r="K70" i="5"/>
  <c r="K110" i="5" s="1"/>
  <c r="K124" i="5" s="1"/>
  <c r="K155" i="5" s="1"/>
  <c r="J70" i="5"/>
  <c r="I70" i="5"/>
  <c r="H70" i="5"/>
  <c r="H110" i="5" s="1"/>
  <c r="H124" i="5" s="1"/>
  <c r="H155" i="5" s="1"/>
  <c r="G70" i="5"/>
  <c r="G110" i="5" s="1"/>
  <c r="G124" i="5" s="1"/>
  <c r="G155" i="5" s="1"/>
  <c r="F70" i="5"/>
  <c r="E70" i="5"/>
  <c r="D70" i="5"/>
  <c r="D110" i="5" s="1"/>
  <c r="O69" i="5"/>
  <c r="O102" i="5" s="1"/>
  <c r="O116" i="5" s="1"/>
  <c r="N69" i="5"/>
  <c r="M69" i="5"/>
  <c r="L69" i="5"/>
  <c r="K69" i="5"/>
  <c r="K102" i="5" s="1"/>
  <c r="K116" i="5" s="1"/>
  <c r="J69" i="5"/>
  <c r="I69" i="5"/>
  <c r="H69" i="5"/>
  <c r="G69" i="5"/>
  <c r="G102" i="5" s="1"/>
  <c r="G116" i="5" s="1"/>
  <c r="F69" i="5"/>
  <c r="E69" i="5"/>
  <c r="D69" i="5"/>
  <c r="P69" i="5" s="1"/>
  <c r="O68" i="5"/>
  <c r="N68" i="5"/>
  <c r="N101" i="5" s="1"/>
  <c r="N115" i="5" s="1"/>
  <c r="M68" i="5"/>
  <c r="L68" i="5"/>
  <c r="L101" i="5" s="1"/>
  <c r="L115" i="5" s="1"/>
  <c r="K68" i="5"/>
  <c r="J68" i="5"/>
  <c r="J101" i="5" s="1"/>
  <c r="J115" i="5" s="1"/>
  <c r="I68" i="5"/>
  <c r="H68" i="5"/>
  <c r="H101" i="5" s="1"/>
  <c r="H115" i="5" s="1"/>
  <c r="G68" i="5"/>
  <c r="F68" i="5"/>
  <c r="F101" i="5" s="1"/>
  <c r="F115" i="5" s="1"/>
  <c r="F240" i="5" s="1"/>
  <c r="E68" i="5"/>
  <c r="D68" i="5"/>
  <c r="O67" i="5"/>
  <c r="O100" i="5" s="1"/>
  <c r="O114" i="5" s="1"/>
  <c r="N67" i="5"/>
  <c r="M67" i="5"/>
  <c r="L67" i="5"/>
  <c r="K67" i="5"/>
  <c r="K100" i="5" s="1"/>
  <c r="K114" i="5" s="1"/>
  <c r="J67" i="5"/>
  <c r="I67" i="5"/>
  <c r="H67" i="5"/>
  <c r="G67" i="5"/>
  <c r="G100" i="5" s="1"/>
  <c r="G114" i="5" s="1"/>
  <c r="F67" i="5"/>
  <c r="E67" i="5"/>
  <c r="D67" i="5"/>
  <c r="P67" i="5" s="1"/>
  <c r="O64" i="5"/>
  <c r="N64" i="5"/>
  <c r="M64" i="5"/>
  <c r="L64" i="5"/>
  <c r="K64" i="5"/>
  <c r="J64" i="5"/>
  <c r="I64" i="5"/>
  <c r="H64" i="5"/>
  <c r="G64" i="5"/>
  <c r="F64" i="5"/>
  <c r="E64" i="5"/>
  <c r="D64" i="5"/>
  <c r="P64" i="5" s="1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O33" i="5"/>
  <c r="N33" i="5"/>
  <c r="M33" i="5"/>
  <c r="L33" i="5"/>
  <c r="K33" i="5"/>
  <c r="J33" i="5"/>
  <c r="I33" i="5"/>
  <c r="H33" i="5"/>
  <c r="G33" i="5"/>
  <c r="F33" i="5"/>
  <c r="E33" i="5"/>
  <c r="O32" i="5"/>
  <c r="N32" i="5"/>
  <c r="M32" i="5"/>
  <c r="L32" i="5"/>
  <c r="K32" i="5"/>
  <c r="J32" i="5"/>
  <c r="I32" i="5"/>
  <c r="H32" i="5"/>
  <c r="G32" i="5"/>
  <c r="F32" i="5"/>
  <c r="E32" i="5"/>
  <c r="D32" i="5"/>
  <c r="P32" i="5" s="1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F6" i="5"/>
  <c r="G6" i="5" s="1"/>
  <c r="H6" i="5" s="1"/>
  <c r="I6" i="5" s="1"/>
  <c r="J6" i="5" s="1"/>
  <c r="K6" i="5" s="1"/>
  <c r="L6" i="5" s="1"/>
  <c r="M6" i="5" s="1"/>
  <c r="N6" i="5" s="1"/>
  <c r="O6" i="5" s="1"/>
  <c r="E6" i="5"/>
  <c r="P55" i="4"/>
  <c r="O47" i="4"/>
  <c r="N47" i="4"/>
  <c r="M47" i="4"/>
  <c r="L47" i="4"/>
  <c r="K47" i="4"/>
  <c r="J47" i="4"/>
  <c r="I47" i="4"/>
  <c r="H47" i="4"/>
  <c r="G47" i="4"/>
  <c r="F47" i="4"/>
  <c r="E47" i="4"/>
  <c r="D47" i="4"/>
  <c r="O39" i="4"/>
  <c r="N39" i="4"/>
  <c r="M39" i="4"/>
  <c r="L39" i="4"/>
  <c r="K39" i="4"/>
  <c r="J39" i="4"/>
  <c r="I39" i="4"/>
  <c r="H39" i="4"/>
  <c r="G39" i="4"/>
  <c r="F39" i="4"/>
  <c r="E39" i="4"/>
  <c r="D39" i="4"/>
  <c r="O31" i="4"/>
  <c r="N31" i="4"/>
  <c r="M31" i="4"/>
  <c r="L31" i="4"/>
  <c r="K31" i="4"/>
  <c r="J31" i="4"/>
  <c r="I31" i="4"/>
  <c r="H31" i="4"/>
  <c r="G31" i="4"/>
  <c r="F31" i="4"/>
  <c r="E31" i="4"/>
  <c r="D31" i="4"/>
  <c r="O23" i="4"/>
  <c r="N23" i="4"/>
  <c r="M23" i="4"/>
  <c r="L23" i="4"/>
  <c r="K23" i="4"/>
  <c r="J23" i="4"/>
  <c r="I23" i="4"/>
  <c r="H23" i="4"/>
  <c r="G23" i="4"/>
  <c r="F23" i="4"/>
  <c r="E23" i="4"/>
  <c r="D23" i="4"/>
  <c r="K10" i="4"/>
  <c r="K53" i="4" s="1"/>
  <c r="E6" i="4"/>
  <c r="F6" i="4" s="1"/>
  <c r="G6" i="4" s="1"/>
  <c r="H6" i="4" s="1"/>
  <c r="I6" i="4" s="1"/>
  <c r="J6" i="4" s="1"/>
  <c r="K6" i="4" s="1"/>
  <c r="L6" i="4" s="1"/>
  <c r="M6" i="4" s="1"/>
  <c r="N6" i="4" s="1"/>
  <c r="O6" i="4" s="1"/>
  <c r="L246" i="5" l="1"/>
  <c r="L191" i="5"/>
  <c r="L226" i="5" s="1"/>
  <c r="L149" i="5"/>
  <c r="H251" i="5"/>
  <c r="H153" i="5"/>
  <c r="H188" i="5"/>
  <c r="H223" i="5" s="1"/>
  <c r="H239" i="5"/>
  <c r="H126" i="5"/>
  <c r="H181" i="5"/>
  <c r="H145" i="5"/>
  <c r="F241" i="5"/>
  <c r="F183" i="5"/>
  <c r="F219" i="5" s="1"/>
  <c r="F147" i="5"/>
  <c r="F164" i="5" s="1"/>
  <c r="N241" i="5"/>
  <c r="N183" i="5"/>
  <c r="N219" i="5" s="1"/>
  <c r="N147" i="5"/>
  <c r="N164" i="5" s="1"/>
  <c r="G248" i="5"/>
  <c r="G193" i="5"/>
  <c r="G228" i="5" s="1"/>
  <c r="G150" i="5"/>
  <c r="J249" i="5"/>
  <c r="J151" i="5"/>
  <c r="J186" i="5"/>
  <c r="J221" i="5" s="1"/>
  <c r="L239" i="5"/>
  <c r="L126" i="5"/>
  <c r="L181" i="5"/>
  <c r="L145" i="5"/>
  <c r="O240" i="5"/>
  <c r="O182" i="5"/>
  <c r="O218" i="5" s="1"/>
  <c r="O146" i="5"/>
  <c r="O163" i="5" s="1"/>
  <c r="J241" i="5"/>
  <c r="J183" i="5"/>
  <c r="J219" i="5" s="1"/>
  <c r="J147" i="5"/>
  <c r="J164" i="5" s="1"/>
  <c r="H246" i="5"/>
  <c r="H191" i="5"/>
  <c r="H226" i="5" s="1"/>
  <c r="H149" i="5"/>
  <c r="O248" i="5"/>
  <c r="O193" i="5"/>
  <c r="O228" i="5" s="1"/>
  <c r="O150" i="5"/>
  <c r="D251" i="5"/>
  <c r="D153" i="5"/>
  <c r="D188" i="5"/>
  <c r="O172" i="5"/>
  <c r="O9" i="4"/>
  <c r="O52" i="4" s="1"/>
  <c r="K240" i="5"/>
  <c r="K182" i="5"/>
  <c r="K218" i="5" s="1"/>
  <c r="K146" i="5"/>
  <c r="K163" i="5" s="1"/>
  <c r="D246" i="5"/>
  <c r="D191" i="5"/>
  <c r="D149" i="5"/>
  <c r="K248" i="5"/>
  <c r="K150" i="5"/>
  <c r="K193" i="5"/>
  <c r="K228" i="5" s="1"/>
  <c r="N249" i="5"/>
  <c r="N151" i="5"/>
  <c r="N186" i="5"/>
  <c r="N221" i="5" s="1"/>
  <c r="N240" i="5"/>
  <c r="N182" i="5"/>
  <c r="N218" i="5" s="1"/>
  <c r="N146" i="5"/>
  <c r="N163" i="5" s="1"/>
  <c r="I246" i="5"/>
  <c r="I191" i="5"/>
  <c r="I226" i="5" s="1"/>
  <c r="I149" i="5"/>
  <c r="I248" i="5"/>
  <c r="I193" i="5"/>
  <c r="I228" i="5" s="1"/>
  <c r="I150" i="5"/>
  <c r="I249" i="5"/>
  <c r="I186" i="5"/>
  <c r="I221" i="5" s="1"/>
  <c r="I151" i="5"/>
  <c r="D121" i="5"/>
  <c r="H252" i="5"/>
  <c r="H194" i="5"/>
  <c r="H229" i="5" s="1"/>
  <c r="H156" i="5"/>
  <c r="P78" i="5"/>
  <c r="M240" i="5"/>
  <c r="M146" i="5"/>
  <c r="G240" i="5"/>
  <c r="G182" i="5"/>
  <c r="G218" i="5" s="1"/>
  <c r="G146" i="5"/>
  <c r="G163" i="5" s="1"/>
  <c r="I180" i="5"/>
  <c r="I140" i="5"/>
  <c r="P33" i="5"/>
  <c r="G126" i="5"/>
  <c r="G239" i="5"/>
  <c r="G181" i="5"/>
  <c r="G145" i="5"/>
  <c r="K239" i="5"/>
  <c r="K126" i="5"/>
  <c r="K181" i="5"/>
  <c r="K145" i="5"/>
  <c r="O239" i="5"/>
  <c r="O126" i="5"/>
  <c r="O181" i="5"/>
  <c r="O145" i="5"/>
  <c r="G241" i="5"/>
  <c r="G183" i="5"/>
  <c r="G219" i="5" s="1"/>
  <c r="G147" i="5"/>
  <c r="G164" i="5" s="1"/>
  <c r="K241" i="5"/>
  <c r="K183" i="5"/>
  <c r="K219" i="5" s="1"/>
  <c r="K147" i="5"/>
  <c r="K164" i="5" s="1"/>
  <c r="O241" i="5"/>
  <c r="O183" i="5"/>
  <c r="O219" i="5" s="1"/>
  <c r="O147" i="5"/>
  <c r="O164" i="5" s="1"/>
  <c r="F245" i="5"/>
  <c r="F190" i="5"/>
  <c r="F225" i="5" s="1"/>
  <c r="F148" i="5"/>
  <c r="F171" i="5" s="1"/>
  <c r="J245" i="5"/>
  <c r="J190" i="5"/>
  <c r="J225" i="5" s="1"/>
  <c r="J148" i="5"/>
  <c r="J171" i="5" s="1"/>
  <c r="N245" i="5"/>
  <c r="N148" i="5"/>
  <c r="N171" i="5" s="1"/>
  <c r="N190" i="5"/>
  <c r="N225" i="5" s="1"/>
  <c r="F246" i="5"/>
  <c r="F149" i="5"/>
  <c r="F191" i="5"/>
  <c r="F226" i="5" s="1"/>
  <c r="J246" i="5"/>
  <c r="J149" i="5"/>
  <c r="J191" i="5"/>
  <c r="J226" i="5" s="1"/>
  <c r="J234" i="5" s="1"/>
  <c r="N246" i="5"/>
  <c r="N191" i="5"/>
  <c r="N226" i="5" s="1"/>
  <c r="N149" i="5"/>
  <c r="F248" i="5"/>
  <c r="F193" i="5"/>
  <c r="F228" i="5" s="1"/>
  <c r="F150" i="5"/>
  <c r="J248" i="5"/>
  <c r="J193" i="5"/>
  <c r="J228" i="5" s="1"/>
  <c r="J150" i="5"/>
  <c r="N248" i="5"/>
  <c r="N193" i="5"/>
  <c r="N228" i="5" s="1"/>
  <c r="N150" i="5"/>
  <c r="E108" i="5"/>
  <c r="I108" i="5"/>
  <c r="I122" i="5" s="1"/>
  <c r="M108" i="5"/>
  <c r="M122" i="5" s="1"/>
  <c r="E109" i="5"/>
  <c r="E123" i="5" s="1"/>
  <c r="E154" i="5" s="1"/>
  <c r="I109" i="5"/>
  <c r="I123" i="5" s="1"/>
  <c r="I154" i="5" s="1"/>
  <c r="M109" i="5"/>
  <c r="M123" i="5" s="1"/>
  <c r="M154" i="5" s="1"/>
  <c r="D241" i="5"/>
  <c r="D183" i="5"/>
  <c r="D147" i="5"/>
  <c r="L241" i="5"/>
  <c r="L183" i="5"/>
  <c r="L219" i="5" s="1"/>
  <c r="L147" i="5"/>
  <c r="L164" i="5" s="1"/>
  <c r="M103" i="5"/>
  <c r="M117" i="5" s="1"/>
  <c r="P104" i="5"/>
  <c r="P118" i="5" s="1"/>
  <c r="I107" i="5"/>
  <c r="I121" i="5" s="1"/>
  <c r="E111" i="5"/>
  <c r="E125" i="5" s="1"/>
  <c r="J240" i="5"/>
  <c r="J182" i="5"/>
  <c r="J218" i="5" s="1"/>
  <c r="J146" i="5"/>
  <c r="J163" i="5" s="1"/>
  <c r="E248" i="5"/>
  <c r="E193" i="5"/>
  <c r="E228" i="5" s="1"/>
  <c r="E150" i="5"/>
  <c r="E186" i="5"/>
  <c r="E221" i="5" s="1"/>
  <c r="E249" i="5"/>
  <c r="H187" i="5"/>
  <c r="H222" i="5" s="1"/>
  <c r="H250" i="5"/>
  <c r="L252" i="5"/>
  <c r="L194" i="5"/>
  <c r="L229" i="5" s="1"/>
  <c r="L156" i="5"/>
  <c r="I240" i="5"/>
  <c r="I182" i="5"/>
  <c r="I218" i="5" s="1"/>
  <c r="I146" i="5"/>
  <c r="I163" i="5" s="1"/>
  <c r="N239" i="5"/>
  <c r="N181" i="5"/>
  <c r="N145" i="5"/>
  <c r="N126" i="5"/>
  <c r="I103" i="5"/>
  <c r="I117" i="5" s="1"/>
  <c r="E107" i="5"/>
  <c r="E121" i="5" s="1"/>
  <c r="M140" i="5"/>
  <c r="P68" i="5"/>
  <c r="H240" i="5"/>
  <c r="H182" i="5"/>
  <c r="H218" i="5" s="1"/>
  <c r="H146" i="5"/>
  <c r="H163" i="5" s="1"/>
  <c r="L240" i="5"/>
  <c r="L182" i="5"/>
  <c r="L218" i="5" s="1"/>
  <c r="L146" i="5"/>
  <c r="L163" i="5" s="1"/>
  <c r="D124" i="5"/>
  <c r="P70" i="5"/>
  <c r="G245" i="5"/>
  <c r="G148" i="5"/>
  <c r="G171" i="5" s="1"/>
  <c r="K245" i="5"/>
  <c r="K190" i="5"/>
  <c r="K225" i="5" s="1"/>
  <c r="K148" i="5"/>
  <c r="K171" i="5" s="1"/>
  <c r="O245" i="5"/>
  <c r="O148" i="5"/>
  <c r="O171" i="5" s="1"/>
  <c r="O190" i="5"/>
  <c r="O225" i="5" s="1"/>
  <c r="O234" i="5" s="1"/>
  <c r="G246" i="5"/>
  <c r="G191" i="5"/>
  <c r="G226" i="5" s="1"/>
  <c r="G149" i="5"/>
  <c r="K246" i="5"/>
  <c r="K191" i="5"/>
  <c r="K226" i="5" s="1"/>
  <c r="K149" i="5"/>
  <c r="O246" i="5"/>
  <c r="O191" i="5"/>
  <c r="O226" i="5" s="1"/>
  <c r="G249" i="5"/>
  <c r="G151" i="5"/>
  <c r="G186" i="5"/>
  <c r="G221" i="5" s="1"/>
  <c r="K249" i="5"/>
  <c r="K151" i="5"/>
  <c r="K186" i="5"/>
  <c r="K221" i="5" s="1"/>
  <c r="O249" i="5"/>
  <c r="O151" i="5"/>
  <c r="O186" i="5"/>
  <c r="O221" i="5" s="1"/>
  <c r="F250" i="5"/>
  <c r="F152" i="5"/>
  <c r="F168" i="5" s="1"/>
  <c r="F187" i="5"/>
  <c r="F222" i="5" s="1"/>
  <c r="J250" i="5"/>
  <c r="J152" i="5"/>
  <c r="J168" i="5" s="1"/>
  <c r="J187" i="5"/>
  <c r="J222" i="5" s="1"/>
  <c r="N250" i="5"/>
  <c r="N152" i="5"/>
  <c r="N168" i="5" s="1"/>
  <c r="N187" i="5"/>
  <c r="N222" i="5" s="1"/>
  <c r="F251" i="5"/>
  <c r="F153" i="5"/>
  <c r="F188" i="5"/>
  <c r="F223" i="5" s="1"/>
  <c r="J251" i="5"/>
  <c r="J153" i="5"/>
  <c r="J188" i="5"/>
  <c r="J223" i="5" s="1"/>
  <c r="N251" i="5"/>
  <c r="N153" i="5"/>
  <c r="N188" i="5"/>
  <c r="N223" i="5" s="1"/>
  <c r="F252" i="5"/>
  <c r="F194" i="5"/>
  <c r="F229" i="5" s="1"/>
  <c r="F156" i="5"/>
  <c r="J252" i="5"/>
  <c r="J156" i="5"/>
  <c r="J194" i="5"/>
  <c r="J229" i="5" s="1"/>
  <c r="N252" i="5"/>
  <c r="N156" i="5"/>
  <c r="N194" i="5"/>
  <c r="N229" i="5" s="1"/>
  <c r="G252" i="5"/>
  <c r="G194" i="5"/>
  <c r="G229" i="5" s="1"/>
  <c r="G156" i="5"/>
  <c r="K252" i="5"/>
  <c r="K156" i="5"/>
  <c r="K194" i="5"/>
  <c r="K229" i="5" s="1"/>
  <c r="O252" i="5"/>
  <c r="O156" i="5"/>
  <c r="O194" i="5"/>
  <c r="O229" i="5" s="1"/>
  <c r="J239" i="5"/>
  <c r="J181" i="5"/>
  <c r="J145" i="5"/>
  <c r="J126" i="5"/>
  <c r="M107" i="5"/>
  <c r="M121" i="5" s="1"/>
  <c r="I111" i="5"/>
  <c r="I125" i="5" s="1"/>
  <c r="F146" i="5"/>
  <c r="F163" i="5" s="1"/>
  <c r="E151" i="5"/>
  <c r="E246" i="5"/>
  <c r="E149" i="5"/>
  <c r="E191" i="5"/>
  <c r="E226" i="5" s="1"/>
  <c r="M246" i="5"/>
  <c r="M191" i="5"/>
  <c r="M226" i="5" s="1"/>
  <c r="M149" i="5"/>
  <c r="M248" i="5"/>
  <c r="M193" i="5"/>
  <c r="M228" i="5" s="1"/>
  <c r="M150" i="5"/>
  <c r="M249" i="5"/>
  <c r="M186" i="5"/>
  <c r="M221" i="5" s="1"/>
  <c r="M151" i="5"/>
  <c r="L250" i="5"/>
  <c r="L187" i="5"/>
  <c r="L222" i="5" s="1"/>
  <c r="L152" i="5"/>
  <c r="L168" i="5" s="1"/>
  <c r="D125" i="5"/>
  <c r="P111" i="5"/>
  <c r="E146" i="5"/>
  <c r="F239" i="5"/>
  <c r="F181" i="5"/>
  <c r="F145" i="5"/>
  <c r="D239" i="5"/>
  <c r="D181" i="5"/>
  <c r="D145" i="5"/>
  <c r="F249" i="5"/>
  <c r="F151" i="5"/>
  <c r="F186" i="5"/>
  <c r="F221" i="5" s="1"/>
  <c r="L251" i="5"/>
  <c r="L153" i="5"/>
  <c r="L188" i="5"/>
  <c r="L223" i="5" s="1"/>
  <c r="E180" i="5"/>
  <c r="E140" i="5"/>
  <c r="F182" i="5"/>
  <c r="F218" i="5" s="1"/>
  <c r="E100" i="5"/>
  <c r="I100" i="5"/>
  <c r="I114" i="5" s="1"/>
  <c r="M100" i="5"/>
  <c r="M114" i="5" s="1"/>
  <c r="E102" i="5"/>
  <c r="E116" i="5" s="1"/>
  <c r="I102" i="5"/>
  <c r="I116" i="5" s="1"/>
  <c r="M102" i="5"/>
  <c r="M116" i="5" s="1"/>
  <c r="E110" i="5"/>
  <c r="E124" i="5" s="1"/>
  <c r="E155" i="5" s="1"/>
  <c r="I110" i="5"/>
  <c r="I124" i="5" s="1"/>
  <c r="I155" i="5" s="1"/>
  <c r="M110" i="5"/>
  <c r="M124" i="5" s="1"/>
  <c r="M155" i="5" s="1"/>
  <c r="D117" i="5"/>
  <c r="H245" i="5"/>
  <c r="H190" i="5"/>
  <c r="H225" i="5" s="1"/>
  <c r="H234" i="5" s="1"/>
  <c r="H148" i="5"/>
  <c r="H171" i="5" s="1"/>
  <c r="L245" i="5"/>
  <c r="L190" i="5"/>
  <c r="L225" i="5" s="1"/>
  <c r="P72" i="5"/>
  <c r="P73" i="5"/>
  <c r="H248" i="5"/>
  <c r="H193" i="5"/>
  <c r="H228" i="5" s="1"/>
  <c r="H150" i="5"/>
  <c r="L248" i="5"/>
  <c r="L150" i="5"/>
  <c r="L193" i="5"/>
  <c r="L228" i="5" s="1"/>
  <c r="D120" i="5"/>
  <c r="P106" i="5"/>
  <c r="H249" i="5"/>
  <c r="H151" i="5"/>
  <c r="H186" i="5"/>
  <c r="H221" i="5" s="1"/>
  <c r="L249" i="5"/>
  <c r="L151" i="5"/>
  <c r="L186" i="5"/>
  <c r="L221" i="5" s="1"/>
  <c r="P74" i="5"/>
  <c r="G250" i="5"/>
  <c r="G152" i="5"/>
  <c r="G168" i="5" s="1"/>
  <c r="G187" i="5"/>
  <c r="G222" i="5" s="1"/>
  <c r="K250" i="5"/>
  <c r="K152" i="5"/>
  <c r="K168" i="5" s="1"/>
  <c r="K187" i="5"/>
  <c r="K222" i="5" s="1"/>
  <c r="O250" i="5"/>
  <c r="O152" i="5"/>
  <c r="O168" i="5" s="1"/>
  <c r="O187" i="5"/>
  <c r="O222" i="5" s="1"/>
  <c r="G251" i="5"/>
  <c r="G188" i="5"/>
  <c r="G223" i="5" s="1"/>
  <c r="G153" i="5"/>
  <c r="K188" i="5"/>
  <c r="K223" i="5" s="1"/>
  <c r="K251" i="5"/>
  <c r="O251" i="5"/>
  <c r="O188" i="5"/>
  <c r="O223" i="5" s="1"/>
  <c r="O153" i="5"/>
  <c r="H241" i="5"/>
  <c r="H183" i="5"/>
  <c r="H219" i="5" s="1"/>
  <c r="H147" i="5"/>
  <c r="H164" i="5" s="1"/>
  <c r="E103" i="5"/>
  <c r="E117" i="5" s="1"/>
  <c r="M111" i="5"/>
  <c r="M125" i="5" s="1"/>
  <c r="H152" i="5"/>
  <c r="H168" i="5" s="1"/>
  <c r="P71" i="5"/>
  <c r="P75" i="5"/>
  <c r="D101" i="5"/>
  <c r="D105" i="5"/>
  <c r="D109" i="5"/>
  <c r="F217" i="5"/>
  <c r="J217" i="5"/>
  <c r="J195" i="5"/>
  <c r="N217" i="5"/>
  <c r="P130" i="5"/>
  <c r="D224" i="5"/>
  <c r="P189" i="5"/>
  <c r="L234" i="5"/>
  <c r="P131" i="5"/>
  <c r="P136" i="5"/>
  <c r="G192" i="5"/>
  <c r="G227" i="5" s="1"/>
  <c r="K192" i="5"/>
  <c r="K227" i="5" s="1"/>
  <c r="O192" i="5"/>
  <c r="O227" i="5" s="1"/>
  <c r="P184" i="5"/>
  <c r="G234" i="5"/>
  <c r="P102" i="5"/>
  <c r="G217" i="5"/>
  <c r="K217" i="5"/>
  <c r="K195" i="5"/>
  <c r="O217" i="5"/>
  <c r="D227" i="5"/>
  <c r="P139" i="5"/>
  <c r="H217" i="5"/>
  <c r="P220" i="5"/>
  <c r="K234" i="5"/>
  <c r="N214" i="5"/>
  <c r="D140" i="5"/>
  <c r="H140" i="5"/>
  <c r="L140" i="5"/>
  <c r="P134" i="5"/>
  <c r="L217" i="5"/>
  <c r="F214" i="5"/>
  <c r="J214" i="5"/>
  <c r="D217" i="5"/>
  <c r="N247" i="5"/>
  <c r="J247" i="5"/>
  <c r="F247" i="5"/>
  <c r="M244" i="5"/>
  <c r="I244" i="5"/>
  <c r="E244" i="5"/>
  <c r="N243" i="5"/>
  <c r="J243" i="5"/>
  <c r="F243" i="5"/>
  <c r="O242" i="5"/>
  <c r="K242" i="5"/>
  <c r="G242" i="5"/>
  <c r="M247" i="5"/>
  <c r="I247" i="5"/>
  <c r="E247" i="5"/>
  <c r="L244" i="5"/>
  <c r="H244" i="5"/>
  <c r="D244" i="5"/>
  <c r="M243" i="5"/>
  <c r="I243" i="5"/>
  <c r="E243" i="5"/>
  <c r="N242" i="5"/>
  <c r="J242" i="5"/>
  <c r="F242" i="5"/>
  <c r="L247" i="5"/>
  <c r="H247" i="5"/>
  <c r="D247" i="5"/>
  <c r="P247" i="5" s="1"/>
  <c r="O244" i="5"/>
  <c r="K244" i="5"/>
  <c r="G244" i="5"/>
  <c r="L243" i="5"/>
  <c r="H243" i="5"/>
  <c r="D243" i="5"/>
  <c r="M242" i="5"/>
  <c r="I242" i="5"/>
  <c r="E242" i="5"/>
  <c r="K247" i="5"/>
  <c r="O243" i="5"/>
  <c r="L242" i="5"/>
  <c r="G247" i="5"/>
  <c r="N244" i="5"/>
  <c r="K243" i="5"/>
  <c r="H242" i="5"/>
  <c r="J244" i="5"/>
  <c r="G243" i="5"/>
  <c r="D242" i="5"/>
  <c r="P138" i="5"/>
  <c r="F140" i="5"/>
  <c r="F142" i="5" s="1"/>
  <c r="F253" i="5" s="1"/>
  <c r="J140" i="5"/>
  <c r="N140" i="5"/>
  <c r="G213" i="5"/>
  <c r="G214" i="5" s="1"/>
  <c r="K213" i="5"/>
  <c r="K214" i="5" s="1"/>
  <c r="O213" i="5"/>
  <c r="O214" i="5" s="1"/>
  <c r="P208" i="5"/>
  <c r="G140" i="5"/>
  <c r="K140" i="5"/>
  <c r="O140" i="5"/>
  <c r="D213" i="5"/>
  <c r="D214" i="5" s="1"/>
  <c r="H213" i="5"/>
  <c r="H214" i="5" s="1"/>
  <c r="L213" i="5"/>
  <c r="L214" i="5" s="1"/>
  <c r="P199" i="5"/>
  <c r="P212" i="5"/>
  <c r="P128" i="5"/>
  <c r="P140" i="5" s="1"/>
  <c r="F192" i="5"/>
  <c r="F227" i="5" s="1"/>
  <c r="F234" i="5" s="1"/>
  <c r="J192" i="5"/>
  <c r="J227" i="5" s="1"/>
  <c r="N192" i="5"/>
  <c r="N227" i="5" s="1"/>
  <c r="N234" i="5" s="1"/>
  <c r="E213" i="5"/>
  <c r="E214" i="5" s="1"/>
  <c r="I213" i="5"/>
  <c r="I214" i="5" s="1"/>
  <c r="M213" i="5"/>
  <c r="M214" i="5" s="1"/>
  <c r="P200" i="5"/>
  <c r="P201" i="5"/>
  <c r="P202" i="5"/>
  <c r="O247" i="5"/>
  <c r="P224" i="5" l="1"/>
  <c r="D119" i="5"/>
  <c r="P105" i="5"/>
  <c r="G169" i="5"/>
  <c r="G10" i="4"/>
  <c r="G53" i="4" s="1"/>
  <c r="M174" i="5"/>
  <c r="M11" i="4"/>
  <c r="M54" i="4" s="1"/>
  <c r="O8" i="4"/>
  <c r="O167" i="5"/>
  <c r="O162" i="5"/>
  <c r="O176" i="5" s="1"/>
  <c r="O157" i="5"/>
  <c r="K162" i="5"/>
  <c r="K157" i="5"/>
  <c r="G162" i="5"/>
  <c r="G157" i="5"/>
  <c r="H172" i="5"/>
  <c r="H9" i="4"/>
  <c r="H52" i="4" s="1"/>
  <c r="G174" i="5"/>
  <c r="G11" i="4"/>
  <c r="G54" i="4" s="1"/>
  <c r="P242" i="5"/>
  <c r="P244" i="5"/>
  <c r="K230" i="5"/>
  <c r="K231" i="5" s="1"/>
  <c r="K233" i="5"/>
  <c r="K235" i="5" s="1"/>
  <c r="J233" i="5"/>
  <c r="J235" i="5" s="1"/>
  <c r="J230" i="5"/>
  <c r="J231" i="5" s="1"/>
  <c r="D115" i="5"/>
  <c r="P101" i="5"/>
  <c r="H167" i="5"/>
  <c r="H8" i="4"/>
  <c r="E241" i="5"/>
  <c r="P241" i="5" s="1"/>
  <c r="E183" i="5"/>
  <c r="E219" i="5" s="1"/>
  <c r="E147" i="5"/>
  <c r="E164" i="5" s="1"/>
  <c r="L169" i="5"/>
  <c r="L10" i="4"/>
  <c r="L53" i="4" s="1"/>
  <c r="E163" i="5"/>
  <c r="D252" i="5"/>
  <c r="D194" i="5"/>
  <c r="P125" i="5"/>
  <c r="D156" i="5"/>
  <c r="M167" i="5"/>
  <c r="M8" i="4"/>
  <c r="L195" i="5"/>
  <c r="I252" i="5"/>
  <c r="I156" i="5"/>
  <c r="I194" i="5"/>
  <c r="I229" i="5" s="1"/>
  <c r="G12" i="4"/>
  <c r="G175" i="5"/>
  <c r="N175" i="5"/>
  <c r="N12" i="4"/>
  <c r="J169" i="5"/>
  <c r="J10" i="4"/>
  <c r="J53" i="4" s="1"/>
  <c r="G172" i="5"/>
  <c r="G9" i="4"/>
  <c r="G52" i="4" s="1"/>
  <c r="P110" i="5"/>
  <c r="E250" i="5"/>
  <c r="E152" i="5"/>
  <c r="E168" i="5" s="1"/>
  <c r="E187" i="5"/>
  <c r="E222" i="5" s="1"/>
  <c r="E174" i="5"/>
  <c r="E11" i="4"/>
  <c r="E54" i="4" s="1"/>
  <c r="M251" i="5"/>
  <c r="M153" i="5"/>
  <c r="M188" i="5"/>
  <c r="M223" i="5" s="1"/>
  <c r="N172" i="5"/>
  <c r="N9" i="4"/>
  <c r="N52" i="4" s="1"/>
  <c r="J9" i="4"/>
  <c r="J52" i="4" s="1"/>
  <c r="J172" i="5"/>
  <c r="P107" i="5"/>
  <c r="I172" i="5"/>
  <c r="I9" i="4"/>
  <c r="I52" i="4" s="1"/>
  <c r="D172" i="5"/>
  <c r="P149" i="5"/>
  <c r="D9" i="4"/>
  <c r="O174" i="5"/>
  <c r="O11" i="4"/>
  <c r="O54" i="4" s="1"/>
  <c r="L157" i="5"/>
  <c r="L162" i="5"/>
  <c r="H157" i="5"/>
  <c r="H162" i="5"/>
  <c r="D249" i="5"/>
  <c r="P249" i="5" s="1"/>
  <c r="D151" i="5"/>
  <c r="D186" i="5"/>
  <c r="P120" i="5"/>
  <c r="H11" i="4"/>
  <c r="H54" i="4" s="1"/>
  <c r="H174" i="5"/>
  <c r="I241" i="5"/>
  <c r="I147" i="5"/>
  <c r="I164" i="5" s="1"/>
  <c r="I183" i="5"/>
  <c r="I219" i="5" s="1"/>
  <c r="E114" i="5"/>
  <c r="P100" i="5"/>
  <c r="F167" i="5"/>
  <c r="F8" i="4"/>
  <c r="J157" i="5"/>
  <c r="J162" i="5"/>
  <c r="O175" i="5"/>
  <c r="O12" i="4"/>
  <c r="F169" i="5"/>
  <c r="F10" i="4"/>
  <c r="F53" i="4" s="1"/>
  <c r="N157" i="5"/>
  <c r="N162" i="5"/>
  <c r="F9" i="4"/>
  <c r="F52" i="4" s="1"/>
  <c r="F172" i="5"/>
  <c r="P213" i="5"/>
  <c r="P214" i="5" s="1"/>
  <c r="P243" i="5"/>
  <c r="H195" i="5"/>
  <c r="P192" i="5"/>
  <c r="O195" i="5"/>
  <c r="G195" i="5"/>
  <c r="G196" i="5" s="1"/>
  <c r="N195" i="5"/>
  <c r="F233" i="5"/>
  <c r="F235" i="5" s="1"/>
  <c r="F230" i="5"/>
  <c r="M252" i="5"/>
  <c r="M194" i="5"/>
  <c r="M229" i="5" s="1"/>
  <c r="M156" i="5"/>
  <c r="L167" i="5"/>
  <c r="L8" i="4"/>
  <c r="L174" i="5"/>
  <c r="L11" i="4"/>
  <c r="L54" i="4" s="1"/>
  <c r="P103" i="5"/>
  <c r="P117" i="5" s="1"/>
  <c r="M239" i="5"/>
  <c r="M126" i="5"/>
  <c r="M142" i="5" s="1"/>
  <c r="M253" i="5" s="1"/>
  <c r="M181" i="5"/>
  <c r="M145" i="5"/>
  <c r="D162" i="5"/>
  <c r="F157" i="5"/>
  <c r="F162" i="5"/>
  <c r="F176" i="5" s="1"/>
  <c r="E182" i="5"/>
  <c r="E218" i="5" s="1"/>
  <c r="E167" i="5"/>
  <c r="E8" i="4"/>
  <c r="M250" i="5"/>
  <c r="M152" i="5"/>
  <c r="M168" i="5" s="1"/>
  <c r="M187" i="5"/>
  <c r="M222" i="5" s="1"/>
  <c r="F175" i="5"/>
  <c r="F12" i="4"/>
  <c r="N169" i="5"/>
  <c r="N10" i="4"/>
  <c r="N53" i="4" s="1"/>
  <c r="G167" i="5"/>
  <c r="G8" i="4"/>
  <c r="K172" i="5"/>
  <c r="K9" i="4"/>
  <c r="K52" i="4" s="1"/>
  <c r="D155" i="5"/>
  <c r="P155" i="5" s="1"/>
  <c r="P124" i="5"/>
  <c r="I245" i="5"/>
  <c r="I190" i="5"/>
  <c r="I225" i="5" s="1"/>
  <c r="I148" i="5"/>
  <c r="I171" i="5" s="1"/>
  <c r="L175" i="5"/>
  <c r="L12" i="4"/>
  <c r="M245" i="5"/>
  <c r="M148" i="5"/>
  <c r="M171" i="5" s="1"/>
  <c r="M190" i="5"/>
  <c r="M225" i="5" s="1"/>
  <c r="M234" i="5" s="1"/>
  <c r="P116" i="5"/>
  <c r="I251" i="5"/>
  <c r="I153" i="5"/>
  <c r="I188" i="5"/>
  <c r="I223" i="5" s="1"/>
  <c r="F174" i="5"/>
  <c r="F11" i="4"/>
  <c r="F54" i="4" s="1"/>
  <c r="O142" i="5"/>
  <c r="O253" i="5" s="1"/>
  <c r="K142" i="5"/>
  <c r="K253" i="5" s="1"/>
  <c r="M163" i="5"/>
  <c r="H175" i="5"/>
  <c r="H12" i="4"/>
  <c r="D250" i="5"/>
  <c r="D187" i="5"/>
  <c r="D152" i="5"/>
  <c r="P121" i="5"/>
  <c r="I174" i="5"/>
  <c r="I11" i="4"/>
  <c r="I54" i="4" s="1"/>
  <c r="D226" i="5"/>
  <c r="P226" i="5" s="1"/>
  <c r="P191" i="5"/>
  <c r="D223" i="5"/>
  <c r="J167" i="5"/>
  <c r="J8" i="4"/>
  <c r="H169" i="5"/>
  <c r="H10" i="4"/>
  <c r="H53" i="4" s="1"/>
  <c r="J196" i="5"/>
  <c r="J175" i="5"/>
  <c r="J12" i="4"/>
  <c r="I250" i="5"/>
  <c r="I152" i="5"/>
  <c r="I168" i="5" s="1"/>
  <c r="I187" i="5"/>
  <c r="I222" i="5" s="1"/>
  <c r="D219" i="5"/>
  <c r="N174" i="5"/>
  <c r="N11" i="4"/>
  <c r="N54" i="4" s="1"/>
  <c r="N167" i="5"/>
  <c r="N8" i="4"/>
  <c r="L172" i="5"/>
  <c r="L9" i="4"/>
  <c r="L52" i="4" s="1"/>
  <c r="L230" i="5"/>
  <c r="L231" i="5" s="1"/>
  <c r="L233" i="5"/>
  <c r="L235" i="5" s="1"/>
  <c r="L236" i="5" s="1"/>
  <c r="H230" i="5"/>
  <c r="H231" i="5" s="1"/>
  <c r="H233" i="5"/>
  <c r="H235" i="5" s="1"/>
  <c r="H236" i="5" s="1"/>
  <c r="P227" i="5"/>
  <c r="O230" i="5"/>
  <c r="O231" i="5" s="1"/>
  <c r="O233" i="5"/>
  <c r="O235" i="5" s="1"/>
  <c r="G230" i="5"/>
  <c r="G231" i="5" s="1"/>
  <c r="G233" i="5"/>
  <c r="G235" i="5" s="1"/>
  <c r="N233" i="5"/>
  <c r="N235" i="5" s="1"/>
  <c r="N236" i="5" s="1"/>
  <c r="N230" i="5"/>
  <c r="N231" i="5" s="1"/>
  <c r="D123" i="5"/>
  <c r="P109" i="5"/>
  <c r="E245" i="5"/>
  <c r="E190" i="5"/>
  <c r="E225" i="5" s="1"/>
  <c r="E148" i="5"/>
  <c r="E171" i="5" s="1"/>
  <c r="O169" i="5"/>
  <c r="O10" i="4"/>
  <c r="O53" i="4" s="1"/>
  <c r="D245" i="5"/>
  <c r="D190" i="5"/>
  <c r="D148" i="5"/>
  <c r="M241" i="5"/>
  <c r="M183" i="5"/>
  <c r="M219" i="5" s="1"/>
  <c r="M147" i="5"/>
  <c r="M164" i="5" s="1"/>
  <c r="I239" i="5"/>
  <c r="I126" i="5"/>
  <c r="I142" i="5" s="1"/>
  <c r="I253" i="5" s="1"/>
  <c r="I181" i="5"/>
  <c r="I217" i="5" s="1"/>
  <c r="I145" i="5"/>
  <c r="P180" i="5"/>
  <c r="F195" i="5"/>
  <c r="F196" i="5" s="1"/>
  <c r="E240" i="5"/>
  <c r="M172" i="5"/>
  <c r="M9" i="4"/>
  <c r="M52" i="4" s="1"/>
  <c r="E172" i="5"/>
  <c r="E9" i="4"/>
  <c r="E52" i="4" s="1"/>
  <c r="J142" i="5"/>
  <c r="J253" i="5" s="1"/>
  <c r="K12" i="4"/>
  <c r="K175" i="5"/>
  <c r="K8" i="4"/>
  <c r="K167" i="5"/>
  <c r="N142" i="5"/>
  <c r="N253" i="5" s="1"/>
  <c r="E252" i="5"/>
  <c r="E194" i="5"/>
  <c r="E229" i="5" s="1"/>
  <c r="E156" i="5"/>
  <c r="P147" i="5"/>
  <c r="D164" i="5"/>
  <c r="E122" i="5"/>
  <c r="P108" i="5"/>
  <c r="J174" i="5"/>
  <c r="J11" i="4"/>
  <c r="J54" i="4" s="1"/>
  <c r="G142" i="5"/>
  <c r="G253" i="5" s="1"/>
  <c r="M182" i="5"/>
  <c r="M218" i="5" s="1"/>
  <c r="I167" i="5"/>
  <c r="I8" i="4"/>
  <c r="K174" i="5"/>
  <c r="K11" i="4"/>
  <c r="K54" i="4" s="1"/>
  <c r="P246" i="5"/>
  <c r="D169" i="5"/>
  <c r="D10" i="4"/>
  <c r="L142" i="5"/>
  <c r="L253" i="5" s="1"/>
  <c r="H142" i="5"/>
  <c r="H253" i="5" s="1"/>
  <c r="I233" i="5" l="1"/>
  <c r="I230" i="5"/>
  <c r="P190" i="5"/>
  <c r="D225" i="5"/>
  <c r="D154" i="5"/>
  <c r="P154" i="5" s="1"/>
  <c r="P123" i="5"/>
  <c r="D168" i="5"/>
  <c r="P168" i="5" s="1"/>
  <c r="P152" i="5"/>
  <c r="G13" i="4"/>
  <c r="G51" i="4"/>
  <c r="G56" i="4" s="1"/>
  <c r="D240" i="5"/>
  <c r="P240" i="5" s="1"/>
  <c r="D182" i="5"/>
  <c r="D146" i="5"/>
  <c r="P115" i="5"/>
  <c r="D126" i="5"/>
  <c r="G176" i="5"/>
  <c r="G177" i="5" s="1"/>
  <c r="D248" i="5"/>
  <c r="P248" i="5" s="1"/>
  <c r="D193" i="5"/>
  <c r="D150" i="5"/>
  <c r="P119" i="5"/>
  <c r="D53" i="4"/>
  <c r="E175" i="5"/>
  <c r="E12" i="4"/>
  <c r="P245" i="5"/>
  <c r="E234" i="5"/>
  <c r="O236" i="5"/>
  <c r="N51" i="4"/>
  <c r="N56" i="4" s="1"/>
  <c r="N13" i="4"/>
  <c r="P183" i="5"/>
  <c r="D222" i="5"/>
  <c r="P222" i="5" s="1"/>
  <c r="P187" i="5"/>
  <c r="I169" i="5"/>
  <c r="I10" i="4"/>
  <c r="I53" i="4" s="1"/>
  <c r="E51" i="4"/>
  <c r="F177" i="5"/>
  <c r="F158" i="5"/>
  <c r="M157" i="5"/>
  <c r="M162" i="5"/>
  <c r="F231" i="5"/>
  <c r="O196" i="5"/>
  <c r="N176" i="5"/>
  <c r="F51" i="4"/>
  <c r="F56" i="4" s="1"/>
  <c r="F13" i="4"/>
  <c r="L177" i="5"/>
  <c r="L158" i="5"/>
  <c r="I175" i="5"/>
  <c r="I12" i="4"/>
  <c r="P252" i="5"/>
  <c r="H51" i="4"/>
  <c r="H56" i="4" s="1"/>
  <c r="H13" i="4"/>
  <c r="K158" i="5"/>
  <c r="I157" i="5"/>
  <c r="I162" i="5"/>
  <c r="I176" i="5" s="1"/>
  <c r="L51" i="4"/>
  <c r="L56" i="4" s="1"/>
  <c r="L13" i="4"/>
  <c r="E239" i="5"/>
  <c r="P239" i="5" s="1"/>
  <c r="E126" i="5"/>
  <c r="E142" i="5" s="1"/>
  <c r="E253" i="5" s="1"/>
  <c r="E181" i="5"/>
  <c r="E145" i="5"/>
  <c r="P114" i="5"/>
  <c r="P151" i="5"/>
  <c r="D167" i="5"/>
  <c r="P167" i="5" s="1"/>
  <c r="D8" i="4"/>
  <c r="D52" i="4"/>
  <c r="P52" i="4" s="1"/>
  <c r="P9" i="4"/>
  <c r="M51" i="4"/>
  <c r="D229" i="5"/>
  <c r="P229" i="5" s="1"/>
  <c r="P194" i="5"/>
  <c r="P250" i="5"/>
  <c r="I195" i="5"/>
  <c r="I196" i="5" s="1"/>
  <c r="I234" i="5"/>
  <c r="M195" i="5"/>
  <c r="M196" i="5" s="1"/>
  <c r="M217" i="5"/>
  <c r="M175" i="5"/>
  <c r="M12" i="4"/>
  <c r="F236" i="5"/>
  <c r="N177" i="5"/>
  <c r="N158" i="5"/>
  <c r="H176" i="5"/>
  <c r="P172" i="5"/>
  <c r="D175" i="5"/>
  <c r="P175" i="5" s="1"/>
  <c r="P156" i="5"/>
  <c r="D12" i="4"/>
  <c r="J236" i="5"/>
  <c r="K176" i="5"/>
  <c r="K177" i="5" s="1"/>
  <c r="O13" i="4"/>
  <c r="O51" i="4"/>
  <c r="O56" i="4" s="1"/>
  <c r="J177" i="5"/>
  <c r="J158" i="5"/>
  <c r="L176" i="5"/>
  <c r="E251" i="5"/>
  <c r="P251" i="5" s="1"/>
  <c r="E153" i="5"/>
  <c r="E188" i="5"/>
  <c r="P122" i="5"/>
  <c r="K13" i="4"/>
  <c r="K51" i="4"/>
  <c r="K56" i="4" s="1"/>
  <c r="P219" i="5"/>
  <c r="I51" i="4"/>
  <c r="I56" i="4" s="1"/>
  <c r="I13" i="4"/>
  <c r="P164" i="5"/>
  <c r="D171" i="5"/>
  <c r="P171" i="5" s="1"/>
  <c r="P148" i="5"/>
  <c r="G236" i="5"/>
  <c r="J51" i="4"/>
  <c r="J56" i="4" s="1"/>
  <c r="J13" i="4"/>
  <c r="N196" i="5"/>
  <c r="H196" i="5"/>
  <c r="J176" i="5"/>
  <c r="P186" i="5"/>
  <c r="D221" i="5"/>
  <c r="P221" i="5" s="1"/>
  <c r="H177" i="5"/>
  <c r="H158" i="5"/>
  <c r="M169" i="5"/>
  <c r="M10" i="4"/>
  <c r="M53" i="4" s="1"/>
  <c r="L196" i="5"/>
  <c r="K236" i="5"/>
  <c r="G158" i="5"/>
  <c r="O177" i="5"/>
  <c r="O158" i="5"/>
  <c r="K196" i="5"/>
  <c r="A14" i="3"/>
  <c r="A15" i="3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F39" i="3"/>
  <c r="M233" i="5" l="1"/>
  <c r="M235" i="5" s="1"/>
  <c r="M230" i="5"/>
  <c r="M231" i="5" s="1"/>
  <c r="D218" i="5"/>
  <c r="P182" i="5"/>
  <c r="D195" i="5"/>
  <c r="M158" i="5"/>
  <c r="M177" i="5"/>
  <c r="P12" i="4"/>
  <c r="M56" i="4"/>
  <c r="E217" i="5"/>
  <c r="E195" i="5"/>
  <c r="E196" i="5" s="1"/>
  <c r="P181" i="5"/>
  <c r="P195" i="5" s="1"/>
  <c r="D228" i="5"/>
  <c r="P228" i="5" s="1"/>
  <c r="P193" i="5"/>
  <c r="I231" i="5"/>
  <c r="E223" i="5"/>
  <c r="P223" i="5" s="1"/>
  <c r="P188" i="5"/>
  <c r="I158" i="5"/>
  <c r="I177" i="5"/>
  <c r="P225" i="5"/>
  <c r="D234" i="5"/>
  <c r="P234" i="5" s="1"/>
  <c r="E10" i="4"/>
  <c r="E169" i="5"/>
  <c r="P169" i="5" s="1"/>
  <c r="P153" i="5"/>
  <c r="M13" i="4"/>
  <c r="P8" i="4"/>
  <c r="D51" i="4"/>
  <c r="E157" i="5"/>
  <c r="E162" i="5"/>
  <c r="P145" i="5"/>
  <c r="P150" i="5"/>
  <c r="D11" i="4"/>
  <c r="D174" i="5"/>
  <c r="P174" i="5" s="1"/>
  <c r="P126" i="5"/>
  <c r="P142" i="5" s="1"/>
  <c r="D142" i="5"/>
  <c r="D253" i="5" s="1"/>
  <c r="P253" i="5" s="1"/>
  <c r="M176" i="5"/>
  <c r="P146" i="5"/>
  <c r="D163" i="5"/>
  <c r="D157" i="5"/>
  <c r="I235" i="5"/>
  <c r="I236" i="5" s="1"/>
  <c r="E20" i="3"/>
  <c r="D28" i="3"/>
  <c r="E23" i="3"/>
  <c r="E22" i="3"/>
  <c r="E21" i="3"/>
  <c r="E27" i="3"/>
  <c r="E18" i="3"/>
  <c r="E25" i="3"/>
  <c r="E17" i="3"/>
  <c r="E24" i="3"/>
  <c r="E16" i="3"/>
  <c r="F46" i="3"/>
  <c r="P196" i="5" l="1"/>
  <c r="E176" i="5"/>
  <c r="P162" i="5"/>
  <c r="E53" i="4"/>
  <c r="E13" i="4"/>
  <c r="P10" i="4"/>
  <c r="P218" i="5"/>
  <c r="D230" i="5"/>
  <c r="D231" i="5" s="1"/>
  <c r="D233" i="5"/>
  <c r="D56" i="4"/>
  <c r="P51" i="4"/>
  <c r="D158" i="5"/>
  <c r="P157" i="5"/>
  <c r="P11" i="4"/>
  <c r="P13" i="4" s="1"/>
  <c r="D54" i="4"/>
  <c r="P54" i="4" s="1"/>
  <c r="E158" i="5"/>
  <c r="E177" i="5"/>
  <c r="E233" i="5"/>
  <c r="E235" i="5" s="1"/>
  <c r="E236" i="5" s="1"/>
  <c r="E230" i="5"/>
  <c r="E231" i="5" s="1"/>
  <c r="P217" i="5"/>
  <c r="P163" i="5"/>
  <c r="D176" i="5"/>
  <c r="D177" i="5" s="1"/>
  <c r="D13" i="4"/>
  <c r="D196" i="5"/>
  <c r="M236" i="5"/>
  <c r="F43" i="3"/>
  <c r="F48" i="3" s="1"/>
  <c r="E26" i="3"/>
  <c r="E19" i="3"/>
  <c r="E28" i="3" s="1"/>
  <c r="C28" i="3"/>
  <c r="F50" i="3" l="1"/>
  <c r="F51" i="3" s="1"/>
  <c r="P158" i="5"/>
  <c r="P176" i="5"/>
  <c r="P177" i="5" s="1"/>
  <c r="P230" i="5"/>
  <c r="P231" i="5" s="1"/>
  <c r="D235" i="5"/>
  <c r="D236" i="5" s="1"/>
  <c r="P233" i="5"/>
  <c r="P235" i="5" s="1"/>
  <c r="P236" i="5" s="1"/>
  <c r="E56" i="4"/>
  <c r="P53" i="4"/>
  <c r="P56" i="4" s="1"/>
</calcChain>
</file>

<file path=xl/comments1.xml><?xml version="1.0" encoding="utf-8"?>
<comments xmlns="http://schemas.openxmlformats.org/spreadsheetml/2006/main">
  <authors>
    <author>Kelly Xu</author>
  </authors>
  <commentList>
    <comment ref="B8" authorId="0" shapeId="0">
      <text>
        <r>
          <rPr>
            <b/>
            <sz val="10"/>
            <color indexed="81"/>
            <rFont val="Tahoma"/>
            <family val="2"/>
          </rPr>
          <t>Kelly Xu:</t>
        </r>
        <r>
          <rPr>
            <sz val="10"/>
            <color indexed="81"/>
            <rFont val="Tahoma"/>
            <family val="2"/>
          </rPr>
          <t xml:space="preserve">
Therms from the UBR report</t>
        </r>
      </text>
    </comment>
  </commentList>
</comments>
</file>

<file path=xl/sharedStrings.xml><?xml version="1.0" encoding="utf-8"?>
<sst xmlns="http://schemas.openxmlformats.org/spreadsheetml/2006/main" count="387" uniqueCount="139">
  <si>
    <t>Puget Sound Energy</t>
  </si>
  <si>
    <t>Gas Weather Normalization Revenue Calculation</t>
  </si>
  <si>
    <t>Non-Decoupled Rate Schedules ** For CBR and Earnings Test **</t>
  </si>
  <si>
    <t>Rate Class</t>
  </si>
  <si>
    <t>Rate Sch.</t>
  </si>
  <si>
    <t>Total</t>
  </si>
  <si>
    <t>Weather Adjustment to Volume - System Level Analysis Spread to Rate Classes (Therms)</t>
  </si>
  <si>
    <t>Interruptible with firm option - com</t>
  </si>
  <si>
    <t>Trans. interrupt with firm option - com</t>
  </si>
  <si>
    <t>85T</t>
  </si>
  <si>
    <t>Non-excl interrupt w/ firm option - com</t>
  </si>
  <si>
    <t>Trans. non-exclus inter w/ firm option - com</t>
  </si>
  <si>
    <t>87T</t>
  </si>
  <si>
    <t>Special contracts - ind</t>
  </si>
  <si>
    <t>SC</t>
  </si>
  <si>
    <t>Check</t>
  </si>
  <si>
    <t>Rates</t>
  </si>
  <si>
    <t>Delivery Charge</t>
  </si>
  <si>
    <t>Schedule 141 ERF</t>
  </si>
  <si>
    <t>Schedule 141X EDIT</t>
  </si>
  <si>
    <t>Schedule 141Z UP EDIT</t>
  </si>
  <si>
    <t>Schedule 149 CRM</t>
  </si>
  <si>
    <t>Total Delivery Charge</t>
  </si>
  <si>
    <t>Weather Adjustment to Margin Revenue</t>
  </si>
  <si>
    <t>Calendarized Volume According to Unbilled Report (Therms)</t>
  </si>
  <si>
    <t>Residential lamps</t>
  </si>
  <si>
    <t>Residential</t>
  </si>
  <si>
    <t>Propane</t>
  </si>
  <si>
    <t>General service - commercial</t>
  </si>
  <si>
    <t>Large volume - commercial</t>
  </si>
  <si>
    <t>Emergency Compressed Nature Gas Service</t>
  </si>
  <si>
    <t>Limited interrupt w/ firm option - com</t>
  </si>
  <si>
    <t>Non-exclus interrupt/firm option - com</t>
  </si>
  <si>
    <t>General service - industrial</t>
  </si>
  <si>
    <t>Large volume - industrial</t>
  </si>
  <si>
    <t>Interruptible with firm option - ind</t>
  </si>
  <si>
    <t>Limited interrupt w/ firm option - ind</t>
  </si>
  <si>
    <t>Non-excl interrupt w/ firm option - ind</t>
  </si>
  <si>
    <t>Trans.  - commercial</t>
  </si>
  <si>
    <t>31T</t>
  </si>
  <si>
    <t>Trans. large volume - commercial</t>
  </si>
  <si>
    <t>41T</t>
  </si>
  <si>
    <t>86T</t>
  </si>
  <si>
    <t>Trans. large volume - industrial</t>
  </si>
  <si>
    <t>Trans. interrupt with firm option - ind</t>
  </si>
  <si>
    <t>Trans. limited interrupt w/ firm option - ind</t>
  </si>
  <si>
    <t>Trans. non-exclus inter w/ firm option - ind</t>
  </si>
  <si>
    <t>Total sales &amp; transportation volume</t>
  </si>
  <si>
    <t>Subtotal transportation</t>
  </si>
  <si>
    <t>Customer Counts</t>
  </si>
  <si>
    <t>Standby &amp; auxiliary heating - res</t>
  </si>
  <si>
    <t xml:space="preserve">General service - commercial </t>
  </si>
  <si>
    <t xml:space="preserve">Large volume - commercial </t>
  </si>
  <si>
    <t>Standby &amp; auxiliary heating - com</t>
  </si>
  <si>
    <t>Standby &amp; auxiliary heating - ind</t>
  </si>
  <si>
    <t>Trans. limited interrupt w/ firm option - com</t>
  </si>
  <si>
    <t>Trans.  - industrial</t>
  </si>
  <si>
    <t>Usage Per Customer (Therms)</t>
  </si>
  <si>
    <t>Weather Data</t>
  </si>
  <si>
    <t>Actual heating degree days (HDD)</t>
  </si>
  <si>
    <t>Normal heating degree days (HDD)</t>
  </si>
  <si>
    <t>Difference (actual - normal HDD)</t>
  </si>
  <si>
    <t>Weather Normalization Coefficients</t>
  </si>
  <si>
    <t>Weather Normalized Usage per Customer (Therms)</t>
  </si>
  <si>
    <t>Weather Normalized Volume - Rate Class Analysis (Therms)</t>
  </si>
  <si>
    <t>Total weather normalized portion of volume</t>
  </si>
  <si>
    <t>Residential lights</t>
  </si>
  <si>
    <t>Trans. - commercial</t>
  </si>
  <si>
    <t>Trans. limited interrupt w/ firm option - Com</t>
  </si>
  <si>
    <t>Total other volume</t>
  </si>
  <si>
    <t>Total weather normalized volume</t>
  </si>
  <si>
    <t>Weather Adjustment to Volume - Rate Class Analysis (Therms)</t>
  </si>
  <si>
    <t>Total adjustment</t>
  </si>
  <si>
    <t>Percent change</t>
  </si>
  <si>
    <t>Weather Adjustment by Rate Class (Therms)</t>
  </si>
  <si>
    <t>Residential (16)</t>
  </si>
  <si>
    <t>Residential (23,53)</t>
  </si>
  <si>
    <t>Commercial &amp; industrial (31)</t>
  </si>
  <si>
    <t>Large volume (41)</t>
  </si>
  <si>
    <t>Compressed natural gas (50)</t>
  </si>
  <si>
    <t>Standby &amp; auxiliary heating (61)</t>
  </si>
  <si>
    <t>Interruptible (85)</t>
  </si>
  <si>
    <t>Limited interruptible (86)</t>
  </si>
  <si>
    <t>Non exclusive interruptible (87)</t>
  </si>
  <si>
    <t>Trans. General services (31T)</t>
  </si>
  <si>
    <t>Trans. large volume (41T)</t>
  </si>
  <si>
    <t>Trans. interrupt with firm option (85T)</t>
  </si>
  <si>
    <t>Trans. limited interrupt w/ firm option - ind (86T)</t>
  </si>
  <si>
    <t>Trans. non-exclus inter w/firm option (87T)</t>
  </si>
  <si>
    <t>Contracts</t>
  </si>
  <si>
    <t>Summary of Weather Normalized Volume by Rate Class (Therms)</t>
  </si>
  <si>
    <t>Trans. limited interrupt w/ firm option (86T)</t>
  </si>
  <si>
    <t>Total sales and transport volume</t>
  </si>
  <si>
    <t>Summary of Customer Counts by Rate Groups</t>
  </si>
  <si>
    <t xml:space="preserve">Residential (16,23,53) </t>
  </si>
  <si>
    <t>Standby service (61)</t>
  </si>
  <si>
    <t>Total customer counts</t>
  </si>
  <si>
    <t>Summary of Weather Normalized Volume by Rate Groups (Therms)</t>
  </si>
  <si>
    <t>Total sales volume</t>
  </si>
  <si>
    <t>Total transportation volume</t>
  </si>
  <si>
    <t>Weather Normalized Usage Per Customer (Therms)</t>
  </si>
  <si>
    <t>Residential &amp; residential propane</t>
  </si>
  <si>
    <t>General service - commercial &amp; industrial</t>
  </si>
  <si>
    <t xml:space="preserve">Large volume </t>
  </si>
  <si>
    <t xml:space="preserve">Interruptible with firm option </t>
  </si>
  <si>
    <t xml:space="preserve">Limited interrupt w/ firm option </t>
  </si>
  <si>
    <t xml:space="preserve">Non-exclus interrupt/firm option </t>
  </si>
  <si>
    <t>INCREASE (DECREASE) NOI</t>
  </si>
  <si>
    <t>INCREASE (DECREASE) FIT @</t>
  </si>
  <si>
    <t>INCREASE (DECREASE) INCOME</t>
  </si>
  <si>
    <t>INCREASE (DECREASE) TAXES OTHER</t>
  </si>
  <si>
    <t>STATE UTILITY TAX @</t>
  </si>
  <si>
    <t>INCREASE (DECREASE) EXPENSES</t>
  </si>
  <si>
    <t>ANNUAL FILING FEE @</t>
  </si>
  <si>
    <t>UNCOLLECTIBLES @</t>
  </si>
  <si>
    <t>PURCHASED GAS COSTS</t>
  </si>
  <si>
    <t>OPERATING EXPENSES</t>
  </si>
  <si>
    <t>INCREASE (DECREASE) SALES TO CUSTOMERS</t>
  </si>
  <si>
    <t>REVENUE ADJUSTMENT:</t>
  </si>
  <si>
    <t>CHANGE</t>
  </si>
  <si>
    <t>THERMS</t>
  </si>
  <si>
    <t>TEMP ADJ</t>
  </si>
  <si>
    <t>ACTUAL</t>
  </si>
  <si>
    <t>TEMPERATURE NORMALIZATION ADJUSTMENT:</t>
  </si>
  <si>
    <t>ADJUSTMENT</t>
  </si>
  <si>
    <t>NORMALIZED</t>
  </si>
  <si>
    <t>DESCRIPTION</t>
  </si>
  <si>
    <t>NO.</t>
  </si>
  <si>
    <t>LINE</t>
  </si>
  <si>
    <t>COMMISSION BASIS REPORT</t>
  </si>
  <si>
    <t>TEMPERATURE NORMALIZATION</t>
  </si>
  <si>
    <t xml:space="preserve">PUGET SOUND ENERGY-GAS </t>
  </si>
  <si>
    <t xml:space="preserve"> </t>
  </si>
  <si>
    <t>PAGE 3.01</t>
  </si>
  <si>
    <t>12 Months Ended December 31, 2021</t>
  </si>
  <si>
    <t>Gas Weather Normalization of Volume (Therms)</t>
  </si>
  <si>
    <t>Total sales &amp; transportation vol. Sch. (85,87,85T &amp; 87T) &amp; Special Contracts</t>
  </si>
  <si>
    <t>FOR THE TWELVE MONTHS ENDED DECEMBER 31, 2021</t>
  </si>
  <si>
    <t>Total sales &amp; transportation vol Sch. (85,87,85T &amp; 87T) &amp; Special Contracts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</si>
</sst>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.00000_);_(&quot;$&quot;* \(#,##0.00000\);_(&quot;$&quot;* &quot;-&quot;??????_);_(@_)"/>
    <numFmt numFmtId="167" formatCode="_(&quot;$&quot;* #,##0_);_(&quot;$&quot;* \(#,##0\);_(&quot;$&quot;* &quot;-&quot;??_);_(@_)"/>
    <numFmt numFmtId="168" formatCode="0.0%"/>
    <numFmt numFmtId="169" formatCode="_(* #,##0.000000_);_(* \(#,##0.000000\);_(* &quot;-&quot;??_);_(@_)"/>
    <numFmt numFmtId="170" formatCode="0.000000"/>
    <numFmt numFmtId="171" formatCode="0.0000"/>
    <numFmt numFmtId="172" formatCode="0.00000"/>
    <numFmt numFmtId="173" formatCode="0.0000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rgb="FF008080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>
      <alignment horizontal="left" wrapText="1"/>
    </xf>
    <xf numFmtId="9" fontId="2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/>
  </cellStyleXfs>
  <cellXfs count="150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4" fillId="0" borderId="0" xfId="0" applyFont="1" applyAlignment="1">
      <alignment horizontal="centerContinuous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/>
    <xf numFmtId="0" fontId="2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/>
    <xf numFmtId="165" fontId="5" fillId="0" borderId="0" xfId="0" applyNumberFormat="1" applyFont="1" applyFill="1"/>
    <xf numFmtId="165" fontId="2" fillId="0" borderId="0" xfId="0" applyNumberFormat="1" applyFont="1" applyFill="1"/>
    <xf numFmtId="3" fontId="2" fillId="0" borderId="0" xfId="0" applyNumberFormat="1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/>
    <xf numFmtId="0" fontId="6" fillId="0" borderId="0" xfId="0" applyFont="1" applyBorder="1" applyAlignment="1">
      <alignment horizontal="right"/>
    </xf>
    <xf numFmtId="165" fontId="5" fillId="0" borderId="1" xfId="0" applyNumberFormat="1" applyFont="1" applyFill="1" applyBorder="1"/>
    <xf numFmtId="165" fontId="2" fillId="0" borderId="1" xfId="0" applyNumberFormat="1" applyFont="1" applyFill="1" applyBorder="1"/>
    <xf numFmtId="3" fontId="2" fillId="0" borderId="0" xfId="0" applyNumberFormat="1" applyFont="1" applyFill="1" applyBorder="1"/>
    <xf numFmtId="0" fontId="6" fillId="0" borderId="0" xfId="0" applyFont="1"/>
    <xf numFmtId="165" fontId="6" fillId="0" borderId="0" xfId="0" applyNumberFormat="1" applyFont="1"/>
    <xf numFmtId="165" fontId="3" fillId="0" borderId="0" xfId="0" applyNumberFormat="1" applyFont="1"/>
    <xf numFmtId="3" fontId="6" fillId="0" borderId="0" xfId="0" applyNumberFormat="1" applyFont="1"/>
    <xf numFmtId="3" fontId="7" fillId="0" borderId="0" xfId="0" applyNumberFormat="1" applyFont="1" applyFill="1"/>
    <xf numFmtId="0" fontId="2" fillId="0" borderId="0" xfId="0" applyFont="1" applyFill="1" applyAlignment="1">
      <alignment horizontal="right"/>
    </xf>
    <xf numFmtId="166" fontId="2" fillId="0" borderId="2" xfId="0" applyNumberFormat="1" applyFont="1" applyFill="1" applyBorder="1"/>
    <xf numFmtId="166" fontId="2" fillId="0" borderId="0" xfId="0" applyNumberFormat="1" applyFont="1" applyFill="1"/>
    <xf numFmtId="166" fontId="7" fillId="0" borderId="0" xfId="0" applyNumberFormat="1" applyFont="1" applyFill="1"/>
    <xf numFmtId="167" fontId="2" fillId="0" borderId="0" xfId="0" applyNumberFormat="1" applyFont="1" applyFill="1"/>
    <xf numFmtId="0" fontId="6" fillId="0" borderId="0" xfId="0" applyFont="1" applyFill="1" applyBorder="1" applyAlignment="1">
      <alignment horizontal="right"/>
    </xf>
    <xf numFmtId="167" fontId="6" fillId="0" borderId="2" xfId="0" applyNumberFormat="1" applyFont="1" applyBorder="1"/>
    <xf numFmtId="43" fontId="3" fillId="0" borderId="0" xfId="1" applyFont="1"/>
    <xf numFmtId="4" fontId="2" fillId="0" borderId="0" xfId="0" applyNumberFormat="1" applyFont="1"/>
    <xf numFmtId="9" fontId="2" fillId="0" borderId="0" xfId="0" applyNumberFormat="1" applyFont="1" applyFill="1"/>
    <xf numFmtId="168" fontId="2" fillId="0" borderId="0" xfId="0" applyNumberFormat="1" applyFont="1" applyFill="1"/>
    <xf numFmtId="0" fontId="0" fillId="0" borderId="0" xfId="0" applyFont="1" applyFill="1" applyBorder="1" applyAlignment="1">
      <alignment horizontal="right"/>
    </xf>
    <xf numFmtId="3" fontId="7" fillId="0" borderId="0" xfId="0" applyNumberFormat="1" applyFont="1" applyFill="1" applyBorder="1"/>
    <xf numFmtId="3" fontId="2" fillId="0" borderId="1" xfId="0" applyNumberFormat="1" applyFont="1" applyFill="1" applyBorder="1"/>
    <xf numFmtId="3" fontId="2" fillId="0" borderId="2" xfId="0" applyNumberFormat="1" applyFont="1" applyFill="1" applyBorder="1"/>
    <xf numFmtId="3" fontId="2" fillId="0" borderId="0" xfId="0" applyNumberFormat="1" applyFont="1"/>
    <xf numFmtId="165" fontId="8" fillId="0" borderId="0" xfId="0" applyNumberFormat="1" applyFont="1" applyFill="1"/>
    <xf numFmtId="0" fontId="8" fillId="0" borderId="0" xfId="0" applyFont="1" applyFill="1"/>
    <xf numFmtId="0" fontId="9" fillId="0" borderId="0" xfId="0" applyFont="1" applyFill="1"/>
    <xf numFmtId="3" fontId="10" fillId="0" borderId="0" xfId="0" applyNumberFormat="1" applyFont="1" applyFill="1" applyBorder="1"/>
    <xf numFmtId="14" fontId="2" fillId="0" borderId="0" xfId="0" applyNumberFormat="1" applyFont="1" applyFill="1"/>
    <xf numFmtId="3" fontId="2" fillId="0" borderId="0" xfId="0" applyNumberFormat="1" applyFont="1" applyBorder="1"/>
    <xf numFmtId="0" fontId="2" fillId="0" borderId="0" xfId="0" applyFont="1" applyBorder="1"/>
    <xf numFmtId="9" fontId="2" fillId="0" borderId="0" xfId="0" applyNumberFormat="1" applyFont="1" applyFill="1" applyBorder="1"/>
    <xf numFmtId="169" fontId="11" fillId="0" borderId="0" xfId="0" applyNumberFormat="1" applyFont="1" applyFill="1"/>
    <xf numFmtId="170" fontId="11" fillId="0" borderId="0" xfId="0" applyNumberFormat="1" applyFont="1" applyFill="1"/>
    <xf numFmtId="171" fontId="11" fillId="0" borderId="0" xfId="0" applyNumberFormat="1" applyFont="1" applyFill="1"/>
    <xf numFmtId="169" fontId="11" fillId="0" borderId="0" xfId="0" applyNumberFormat="1" applyFont="1" applyFill="1" applyBorder="1"/>
    <xf numFmtId="172" fontId="11" fillId="0" borderId="0" xfId="0" applyNumberFormat="1" applyFont="1" applyFill="1" applyBorder="1"/>
    <xf numFmtId="170" fontId="11" fillId="0" borderId="0" xfId="0" applyNumberFormat="1" applyFont="1" applyFill="1" applyBorder="1"/>
    <xf numFmtId="168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/>
    <xf numFmtId="3" fontId="2" fillId="0" borderId="0" xfId="0" applyNumberFormat="1" applyFont="1" applyFill="1" applyAlignment="1"/>
    <xf numFmtId="167" fontId="7" fillId="0" borderId="0" xfId="0" applyNumberFormat="1" applyFont="1" applyFill="1" applyBorder="1"/>
    <xf numFmtId="0" fontId="14" fillId="0" borderId="0" xfId="2" applyFont="1"/>
    <xf numFmtId="165" fontId="14" fillId="0" borderId="0" xfId="1" applyNumberFormat="1" applyFont="1"/>
    <xf numFmtId="0" fontId="14" fillId="0" borderId="0" xfId="2" applyFont="1" applyFill="1"/>
    <xf numFmtId="0" fontId="15" fillId="0" borderId="0" xfId="2" applyFont="1"/>
    <xf numFmtId="43" fontId="15" fillId="0" borderId="0" xfId="3" applyFont="1"/>
    <xf numFmtId="42" fontId="14" fillId="0" borderId="3" xfId="4" applyNumberFormat="1" applyFont="1" applyFill="1" applyBorder="1" applyAlignment="1"/>
    <xf numFmtId="37" fontId="14" fillId="0" borderId="0" xfId="5" applyNumberFormat="1" applyFont="1" applyFill="1" applyAlignment="1"/>
    <xf numFmtId="170" fontId="14" fillId="0" borderId="0" xfId="5" applyNumberFormat="1" applyFont="1" applyFill="1" applyAlignment="1"/>
    <xf numFmtId="170" fontId="14" fillId="0" borderId="0" xfId="5" applyNumberFormat="1" applyFont="1" applyFill="1" applyAlignment="1">
      <alignment horizontal="left"/>
    </xf>
    <xf numFmtId="0" fontId="14" fillId="0" borderId="0" xfId="5" applyNumberFormat="1" applyFont="1" applyFill="1" applyAlignment="1">
      <alignment horizontal="center"/>
    </xf>
    <xf numFmtId="41" fontId="14" fillId="0" borderId="0" xfId="5" applyNumberFormat="1" applyFont="1" applyFill="1" applyBorder="1" applyAlignment="1"/>
    <xf numFmtId="9" fontId="14" fillId="0" borderId="0" xfId="6" applyFont="1" applyFill="1"/>
    <xf numFmtId="41" fontId="14" fillId="0" borderId="0" xfId="4" applyNumberFormat="1" applyFont="1" applyFill="1" applyBorder="1" applyAlignment="1"/>
    <xf numFmtId="41" fontId="14" fillId="0" borderId="0" xfId="5" applyNumberFormat="1" applyFont="1" applyFill="1" applyAlignment="1"/>
    <xf numFmtId="41" fontId="14" fillId="0" borderId="1" xfId="4" applyNumberFormat="1" applyFont="1" applyFill="1" applyBorder="1" applyAlignment="1"/>
    <xf numFmtId="37" fontId="14" fillId="0" borderId="0" xfId="5" applyNumberFormat="1" applyFont="1" applyFill="1" applyBorder="1" applyAlignment="1"/>
    <xf numFmtId="170" fontId="14" fillId="0" borderId="0" xfId="5" quotePrefix="1" applyNumberFormat="1" applyFont="1" applyFill="1" applyAlignment="1">
      <alignment horizontal="left"/>
    </xf>
    <xf numFmtId="42" fontId="14" fillId="0" borderId="1" xfId="4" applyNumberFormat="1" applyFont="1" applyFill="1" applyBorder="1" applyAlignment="1"/>
    <xf numFmtId="173" fontId="14" fillId="0" borderId="0" xfId="6" applyNumberFormat="1" applyFont="1" applyFill="1"/>
    <xf numFmtId="173" fontId="14" fillId="0" borderId="0" xfId="6" applyNumberFormat="1" applyFont="1" applyFill="1" applyAlignment="1"/>
    <xf numFmtId="41" fontId="14" fillId="0" borderId="0" xfId="4" applyNumberFormat="1" applyFont="1" applyFill="1" applyAlignment="1"/>
    <xf numFmtId="41" fontId="14" fillId="0" borderId="1" xfId="5" applyNumberFormat="1" applyFont="1" applyFill="1" applyBorder="1" applyAlignment="1">
      <alignment horizontal="right"/>
    </xf>
    <xf numFmtId="42" fontId="14" fillId="0" borderId="0" xfId="4" applyNumberFormat="1" applyFont="1" applyFill="1" applyAlignment="1">
      <alignment horizontal="right"/>
    </xf>
    <xf numFmtId="42" fontId="14" fillId="0" borderId="0" xfId="4" applyNumberFormat="1" applyFont="1" applyFill="1" applyBorder="1" applyAlignment="1"/>
    <xf numFmtId="37" fontId="14" fillId="0" borderId="0" xfId="3" applyNumberFormat="1" applyFont="1" applyFill="1" applyBorder="1" applyAlignment="1"/>
    <xf numFmtId="170" fontId="16" fillId="0" borderId="0" xfId="5" applyNumberFormat="1" applyFont="1" applyFill="1" applyBorder="1" applyAlignment="1"/>
    <xf numFmtId="42" fontId="14" fillId="0" borderId="0" xfId="5" applyNumberFormat="1" applyFont="1" applyFill="1" applyAlignment="1"/>
    <xf numFmtId="170" fontId="14" fillId="0" borderId="0" xfId="5" applyNumberFormat="1" applyFont="1" applyFill="1" applyBorder="1" applyAlignment="1"/>
    <xf numFmtId="170" fontId="17" fillId="0" borderId="0" xfId="5" applyNumberFormat="1" applyFont="1" applyFill="1" applyBorder="1" applyAlignment="1"/>
    <xf numFmtId="170" fontId="14" fillId="0" borderId="0" xfId="5" applyNumberFormat="1" applyFont="1" applyFill="1">
      <alignment horizontal="left" wrapText="1"/>
    </xf>
    <xf numFmtId="3" fontId="14" fillId="0" borderId="0" xfId="3" applyNumberFormat="1" applyFont="1" applyFill="1" applyAlignment="1"/>
    <xf numFmtId="170" fontId="17" fillId="0" borderId="0" xfId="5" applyNumberFormat="1" applyFont="1" applyFill="1" applyAlignment="1"/>
    <xf numFmtId="165" fontId="14" fillId="0" borderId="0" xfId="3" applyNumberFormat="1" applyFont="1" applyFill="1" applyBorder="1" applyAlignment="1"/>
    <xf numFmtId="37" fontId="19" fillId="0" borderId="0" xfId="5" applyNumberFormat="1" applyFont="1" applyFill="1" applyBorder="1" applyAlignment="1">
      <alignment horizontal="center"/>
    </xf>
    <xf numFmtId="170" fontId="19" fillId="0" borderId="0" xfId="5" applyNumberFormat="1" applyFont="1" applyFill="1" applyBorder="1" applyAlignment="1">
      <alignment horizontal="center"/>
    </xf>
    <xf numFmtId="170" fontId="19" fillId="0" borderId="0" xfId="5" applyNumberFormat="1" applyFont="1" applyFill="1" applyAlignment="1">
      <alignment horizontal="center"/>
    </xf>
    <xf numFmtId="37" fontId="14" fillId="0" borderId="0" xfId="5" applyNumberFormat="1" applyFont="1" applyFill="1" applyBorder="1" applyAlignment="1">
      <alignment horizontal="center"/>
    </xf>
    <xf numFmtId="170" fontId="14" fillId="0" borderId="0" xfId="5" applyNumberFormat="1" applyFont="1" applyFill="1" applyBorder="1" applyAlignment="1">
      <alignment horizontal="center"/>
    </xf>
    <xf numFmtId="170" fontId="14" fillId="0" borderId="0" xfId="5" quotePrefix="1" applyNumberFormat="1" applyFont="1" applyFill="1" applyAlignment="1">
      <alignment horizontal="center"/>
    </xf>
    <xf numFmtId="170" fontId="14" fillId="0" borderId="0" xfId="5" applyNumberFormat="1" applyFont="1" applyFill="1" applyBorder="1">
      <alignment horizontal="left" wrapText="1"/>
    </xf>
    <xf numFmtId="170" fontId="19" fillId="0" borderId="0" xfId="5" applyNumberFormat="1" applyFont="1" applyFill="1" applyBorder="1">
      <alignment horizontal="left" wrapText="1"/>
    </xf>
    <xf numFmtId="170" fontId="14" fillId="0" borderId="0" xfId="5" applyNumberFormat="1" applyFont="1" applyFill="1" applyAlignment="1">
      <alignment horizontal="center"/>
    </xf>
    <xf numFmtId="0" fontId="14" fillId="0" borderId="0" xfId="2" applyFont="1" applyAlignment="1"/>
    <xf numFmtId="0" fontId="17" fillId="0" borderId="1" xfId="5" applyNumberFormat="1" applyFont="1" applyFill="1" applyBorder="1" applyAlignment="1" applyProtection="1">
      <alignment horizontal="center"/>
      <protection locked="0"/>
    </xf>
    <xf numFmtId="170" fontId="17" fillId="0" borderId="1" xfId="5" applyNumberFormat="1" applyFont="1" applyFill="1" applyBorder="1" applyAlignment="1">
      <alignment horizontal="left"/>
    </xf>
    <xf numFmtId="170" fontId="17" fillId="0" borderId="1" xfId="5" applyNumberFormat="1" applyFont="1" applyFill="1" applyBorder="1" applyAlignment="1" applyProtection="1">
      <alignment horizontal="center"/>
      <protection locked="0"/>
    </xf>
    <xf numFmtId="170" fontId="17" fillId="0" borderId="0" xfId="5" applyNumberFormat="1" applyFont="1" applyFill="1" applyAlignment="1" applyProtection="1">
      <alignment horizontal="center"/>
      <protection locked="0"/>
    </xf>
    <xf numFmtId="170" fontId="17" fillId="0" borderId="0" xfId="5" applyNumberFormat="1" applyFont="1" applyFill="1">
      <alignment horizontal="left" wrapText="1"/>
    </xf>
    <xf numFmtId="170" fontId="17" fillId="0" borderId="0" xfId="5" applyNumberFormat="1" applyFont="1" applyFill="1" applyAlignment="1" applyProtection="1">
      <alignment horizontal="left"/>
      <protection locked="0"/>
    </xf>
    <xf numFmtId="170" fontId="17" fillId="0" borderId="0" xfId="5" applyNumberFormat="1" applyFont="1" applyFill="1" applyAlignment="1">
      <alignment horizontal="centerContinuous"/>
    </xf>
    <xf numFmtId="170" fontId="17" fillId="0" borderId="0" xfId="5" applyNumberFormat="1" applyFont="1" applyFill="1" applyAlignment="1" applyProtection="1">
      <alignment horizontal="centerContinuous"/>
      <protection locked="0"/>
    </xf>
    <xf numFmtId="18" fontId="17" fillId="0" borderId="0" xfId="5" applyNumberFormat="1" applyFont="1" applyFill="1" applyAlignment="1">
      <alignment horizontal="centerContinuous"/>
    </xf>
    <xf numFmtId="15" fontId="20" fillId="0" borderId="0" xfId="5" applyNumberFormat="1" applyFont="1" applyFill="1" applyAlignment="1">
      <alignment horizontal="centerContinuous"/>
    </xf>
    <xf numFmtId="170" fontId="17" fillId="0" borderId="4" xfId="5" applyNumberFormat="1" applyFont="1" applyFill="1" applyBorder="1" applyAlignment="1">
      <alignment horizontal="right"/>
    </xf>
    <xf numFmtId="170" fontId="17" fillId="0" borderId="0" xfId="5" applyNumberFormat="1" applyFont="1" applyFill="1" applyAlignment="1">
      <alignment horizontal="right"/>
    </xf>
    <xf numFmtId="0" fontId="14" fillId="0" borderId="0" xfId="0" applyFont="1" applyFill="1"/>
    <xf numFmtId="0" fontId="14" fillId="0" borderId="0" xfId="0" applyFont="1" applyFill="1" applyBorder="1"/>
    <xf numFmtId="173" fontId="14" fillId="0" borderId="0" xfId="7" applyNumberFormat="1" applyFont="1" applyFill="1">
      <alignment horizontal="left" wrapText="1"/>
    </xf>
    <xf numFmtId="17" fontId="14" fillId="0" borderId="0" xfId="5" applyNumberFormat="1" applyFont="1" applyFill="1" applyAlignment="1"/>
    <xf numFmtId="3" fontId="14" fillId="0" borderId="0" xfId="2" applyNumberFormat="1" applyFont="1" applyFill="1"/>
    <xf numFmtId="37" fontId="14" fillId="0" borderId="0" xfId="5" applyNumberFormat="1" applyFont="1" applyFill="1" applyAlignment="1">
      <alignment horizontal="right"/>
    </xf>
    <xf numFmtId="43" fontId="15" fillId="0" borderId="0" xfId="3" applyFont="1" applyFill="1"/>
    <xf numFmtId="3" fontId="14" fillId="0" borderId="1" xfId="2" applyNumberFormat="1" applyFont="1" applyFill="1" applyBorder="1"/>
    <xf numFmtId="165" fontId="14" fillId="0" borderId="1" xfId="3" applyNumberFormat="1" applyFont="1" applyFill="1" applyBorder="1" applyAlignment="1"/>
    <xf numFmtId="37" fontId="14" fillId="0" borderId="1" xfId="5" applyNumberFormat="1" applyFont="1" applyFill="1" applyBorder="1" applyAlignment="1">
      <alignment horizontal="right"/>
    </xf>
    <xf numFmtId="165" fontId="14" fillId="0" borderId="0" xfId="5" applyNumberFormat="1" applyFont="1" applyFill="1" applyAlignment="1"/>
    <xf numFmtId="43" fontId="18" fillId="0" borderId="0" xfId="3" applyFont="1" applyFill="1"/>
    <xf numFmtId="0" fontId="14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right"/>
    </xf>
    <xf numFmtId="170" fontId="14" fillId="0" borderId="1" xfId="5" applyNumberFormat="1" applyFont="1" applyFill="1" applyBorder="1" applyAlignment="1"/>
    <xf numFmtId="42" fontId="14" fillId="0" borderId="0" xfId="4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Fill="1"/>
    <xf numFmtId="167" fontId="2" fillId="0" borderId="0" xfId="0" applyNumberFormat="1" applyFont="1" applyFill="1" applyBorder="1"/>
    <xf numFmtId="167" fontId="6" fillId="0" borderId="2" xfId="0" applyNumberFormat="1" applyFont="1" applyFill="1" applyBorder="1"/>
    <xf numFmtId="43" fontId="3" fillId="0" borderId="0" xfId="1" applyFont="1" applyFill="1"/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right"/>
    </xf>
    <xf numFmtId="4" fontId="2" fillId="0" borderId="0" xfId="0" applyNumberFormat="1" applyFont="1" applyFill="1"/>
    <xf numFmtId="0" fontId="22" fillId="0" borderId="0" xfId="8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</cellXfs>
  <cellStyles count="9">
    <cellStyle name="Comma" xfId="1" builtinId="3"/>
    <cellStyle name="Comma 2 2" xfId="3"/>
    <cellStyle name="Currency 2 2" xfId="4"/>
    <cellStyle name="Normal" xfId="0" builtinId="0"/>
    <cellStyle name="Normal 2 2" xfId="2"/>
    <cellStyle name="Normal_2.01G Revenue &amp; Purchased Gas" xfId="7"/>
    <cellStyle name="Normal_Pro Forma Rev 09 GRC Revised_W new template" xfId="8"/>
    <cellStyle name="Percent 2 2" xfId="6"/>
    <cellStyle name="Style 1 3 6" xfId="5"/>
  </cellStyles>
  <dxfs count="0"/>
  <tableStyles count="0" defaultTableStyle="TableStyleMedium2" defaultPivotStyle="PivotStyleLight16"/>
  <colors>
    <mruColors>
      <color rgb="FF0000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61" Type="http://schemas.openxmlformats.org/officeDocument/2006/relationships/externalLink" Target="externalLinks/externalLink58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customXml" Target="../customXml/item1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T\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0%20GTIF\Original2010GTIF-Oct\Models%20&amp;%20Adjustments%20Oct-10%20filing\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03Processes/General%20Accounting/newgas/2012/4-2012/UBR-GAS%2004-201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04Home/JDyer/Unbilled%20Reasonableness/04-2013%20Gas%20Reasonableness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zdmurra\Local%20Settings\Temporary%20Internet%20Files\OLK15\Power%20Cost%2050yr%206.15.06%20AURORA%20run%20with%205.23.06%20pric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7/Compliance%20Filing/Cost%20Of%20Service/2017%20Gas%20COSS%20September%20TY_Complianc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1EXC\PSE_VER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apacity\CAP_WBook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ulas\vlookup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7%20GRC\4.04G%20Pass%20Throug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6\09-06%20Elec_Unb%20(93%203%25%202%20months)fina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%23GS%20Dec%202021CB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1/Cost%20of%20Service/Revenue%20Reqt%20and%20Rate%20Base/May%2016%20235%20pm/Gas%20Rev%20Req%20Model%202011%20GRC%20Ori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D5" t="str">
            <v>Yes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 refreshError="1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 refreshError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 refreshError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</sheetNames>
    <sheetDataSet>
      <sheetData sheetId="0"/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 refreshError="1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1">
          <cell r="B11">
            <v>11862537</v>
          </cell>
        </row>
      </sheetData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1.01 ROR ROE"/>
      <sheetName val="1.02 COC"/>
      <sheetName val="model"/>
      <sheetName val="Earnings Sharing-CBR to Adj CBR"/>
      <sheetName val="Inputs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/>
      <sheetData sheetId="5">
        <row r="6">
          <cell r="B6">
            <v>3.6350000000000002E-3</v>
          </cell>
        </row>
        <row r="7">
          <cell r="B7">
            <v>2E-3</v>
          </cell>
        </row>
        <row r="8">
          <cell r="B8">
            <v>3.8379999999999997E-2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 refreshError="1"/>
      <sheetData sheetId="1" refreshError="1">
        <row r="3">
          <cell r="O3" t="str">
            <v>Exhibit No. ___ (MJS-4)</v>
          </cell>
        </row>
      </sheetData>
      <sheetData sheetId="2" refreshError="1">
        <row r="3">
          <cell r="E3" t="str">
            <v>Exhibit No. ___ (MJS-5)</v>
          </cell>
        </row>
      </sheetData>
      <sheetData sheetId="3" refreshError="1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 refreshError="1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tabSelected="1" zoomScaleNormal="100" workbookViewId="0">
      <selection activeCell="E30" sqref="E30"/>
    </sheetView>
  </sheetViews>
  <sheetFormatPr defaultRowHeight="12.75" x14ac:dyDescent="0.2"/>
  <cols>
    <col min="1" max="1" width="5.42578125" style="65" bestFit="1" customWidth="1"/>
    <col min="2" max="2" width="15.28515625" style="65" customWidth="1"/>
    <col min="3" max="3" width="25.140625" style="65" bestFit="1" customWidth="1"/>
    <col min="4" max="5" width="13.140625" style="65" bestFit="1" customWidth="1"/>
    <col min="6" max="6" width="15.28515625" style="65" customWidth="1"/>
    <col min="7" max="7" width="14.7109375" style="63" bestFit="1" customWidth="1"/>
    <col min="8" max="8" width="15.28515625" style="65" customWidth="1"/>
    <col min="9" max="9" width="25.140625" style="65" bestFit="1" customWidth="1"/>
    <col min="10" max="11" width="15.42578125" style="65" customWidth="1"/>
    <col min="12" max="12" width="15.28515625" style="65" customWidth="1"/>
    <col min="13" max="14" width="12.28515625" style="64" customWidth="1"/>
    <col min="15" max="15" width="12.7109375" style="63" bestFit="1" customWidth="1"/>
    <col min="16" max="17" width="9.140625" style="63"/>
    <col min="18" max="18" width="11.28515625" style="63" bestFit="1" customWidth="1"/>
    <col min="19" max="254" width="9.140625" style="63"/>
    <col min="255" max="255" width="5.42578125" style="63" bestFit="1" customWidth="1"/>
    <col min="256" max="256" width="20.7109375" style="63" customWidth="1"/>
    <col min="257" max="257" width="17" style="63" customWidth="1"/>
    <col min="258" max="259" width="15.42578125" style="63" customWidth="1"/>
    <col min="260" max="260" width="15.28515625" style="63" customWidth="1"/>
    <col min="261" max="261" width="16.5703125" style="63" bestFit="1" customWidth="1"/>
    <col min="262" max="262" width="16.7109375" style="63" bestFit="1" customWidth="1"/>
    <col min="263" max="263" width="14.7109375" style="63" bestFit="1" customWidth="1"/>
    <col min="264" max="265" width="14.5703125" style="63" bestFit="1" customWidth="1"/>
    <col min="266" max="510" width="9.140625" style="63"/>
    <col min="511" max="511" width="5.42578125" style="63" bestFit="1" customWidth="1"/>
    <col min="512" max="512" width="20.7109375" style="63" customWidth="1"/>
    <col min="513" max="513" width="17" style="63" customWidth="1"/>
    <col min="514" max="515" width="15.42578125" style="63" customWidth="1"/>
    <col min="516" max="516" width="15.28515625" style="63" customWidth="1"/>
    <col min="517" max="517" width="16.5703125" style="63" bestFit="1" customWidth="1"/>
    <col min="518" max="518" width="16.7109375" style="63" bestFit="1" customWidth="1"/>
    <col min="519" max="519" width="14.7109375" style="63" bestFit="1" customWidth="1"/>
    <col min="520" max="521" width="14.5703125" style="63" bestFit="1" customWidth="1"/>
    <col min="522" max="766" width="9.140625" style="63"/>
    <col min="767" max="767" width="5.42578125" style="63" bestFit="1" customWidth="1"/>
    <col min="768" max="768" width="20.7109375" style="63" customWidth="1"/>
    <col min="769" max="769" width="17" style="63" customWidth="1"/>
    <col min="770" max="771" width="15.42578125" style="63" customWidth="1"/>
    <col min="772" max="772" width="15.28515625" style="63" customWidth="1"/>
    <col min="773" max="773" width="16.5703125" style="63" bestFit="1" customWidth="1"/>
    <col min="774" max="774" width="16.7109375" style="63" bestFit="1" customWidth="1"/>
    <col min="775" max="775" width="14.7109375" style="63" bestFit="1" customWidth="1"/>
    <col min="776" max="777" width="14.5703125" style="63" bestFit="1" customWidth="1"/>
    <col min="778" max="1022" width="9.140625" style="63"/>
    <col min="1023" max="1023" width="5.42578125" style="63" bestFit="1" customWidth="1"/>
    <col min="1024" max="1024" width="20.7109375" style="63" customWidth="1"/>
    <col min="1025" max="1025" width="17" style="63" customWidth="1"/>
    <col min="1026" max="1027" width="15.42578125" style="63" customWidth="1"/>
    <col min="1028" max="1028" width="15.28515625" style="63" customWidth="1"/>
    <col min="1029" max="1029" width="16.5703125" style="63" bestFit="1" customWidth="1"/>
    <col min="1030" max="1030" width="16.7109375" style="63" bestFit="1" customWidth="1"/>
    <col min="1031" max="1031" width="14.7109375" style="63" bestFit="1" customWidth="1"/>
    <col min="1032" max="1033" width="14.5703125" style="63" bestFit="1" customWidth="1"/>
    <col min="1034" max="1278" width="9.140625" style="63"/>
    <col min="1279" max="1279" width="5.42578125" style="63" bestFit="1" customWidth="1"/>
    <col min="1280" max="1280" width="20.7109375" style="63" customWidth="1"/>
    <col min="1281" max="1281" width="17" style="63" customWidth="1"/>
    <col min="1282" max="1283" width="15.42578125" style="63" customWidth="1"/>
    <col min="1284" max="1284" width="15.28515625" style="63" customWidth="1"/>
    <col min="1285" max="1285" width="16.5703125" style="63" bestFit="1" customWidth="1"/>
    <col min="1286" max="1286" width="16.7109375" style="63" bestFit="1" customWidth="1"/>
    <col min="1287" max="1287" width="14.7109375" style="63" bestFit="1" customWidth="1"/>
    <col min="1288" max="1289" width="14.5703125" style="63" bestFit="1" customWidth="1"/>
    <col min="1290" max="1534" width="9.140625" style="63"/>
    <col min="1535" max="1535" width="5.42578125" style="63" bestFit="1" customWidth="1"/>
    <col min="1536" max="1536" width="20.7109375" style="63" customWidth="1"/>
    <col min="1537" max="1537" width="17" style="63" customWidth="1"/>
    <col min="1538" max="1539" width="15.42578125" style="63" customWidth="1"/>
    <col min="1540" max="1540" width="15.28515625" style="63" customWidth="1"/>
    <col min="1541" max="1541" width="16.5703125" style="63" bestFit="1" customWidth="1"/>
    <col min="1542" max="1542" width="16.7109375" style="63" bestFit="1" customWidth="1"/>
    <col min="1543" max="1543" width="14.7109375" style="63" bestFit="1" customWidth="1"/>
    <col min="1544" max="1545" width="14.5703125" style="63" bestFit="1" customWidth="1"/>
    <col min="1546" max="1790" width="9.140625" style="63"/>
    <col min="1791" max="1791" width="5.42578125" style="63" bestFit="1" customWidth="1"/>
    <col min="1792" max="1792" width="20.7109375" style="63" customWidth="1"/>
    <col min="1793" max="1793" width="17" style="63" customWidth="1"/>
    <col min="1794" max="1795" width="15.42578125" style="63" customWidth="1"/>
    <col min="1796" max="1796" width="15.28515625" style="63" customWidth="1"/>
    <col min="1797" max="1797" width="16.5703125" style="63" bestFit="1" customWidth="1"/>
    <col min="1798" max="1798" width="16.7109375" style="63" bestFit="1" customWidth="1"/>
    <col min="1799" max="1799" width="14.7109375" style="63" bestFit="1" customWidth="1"/>
    <col min="1800" max="1801" width="14.5703125" style="63" bestFit="1" customWidth="1"/>
    <col min="1802" max="2046" width="9.140625" style="63"/>
    <col min="2047" max="2047" width="5.42578125" style="63" bestFit="1" customWidth="1"/>
    <col min="2048" max="2048" width="20.7109375" style="63" customWidth="1"/>
    <col min="2049" max="2049" width="17" style="63" customWidth="1"/>
    <col min="2050" max="2051" width="15.42578125" style="63" customWidth="1"/>
    <col min="2052" max="2052" width="15.28515625" style="63" customWidth="1"/>
    <col min="2053" max="2053" width="16.5703125" style="63" bestFit="1" customWidth="1"/>
    <col min="2054" max="2054" width="16.7109375" style="63" bestFit="1" customWidth="1"/>
    <col min="2055" max="2055" width="14.7109375" style="63" bestFit="1" customWidth="1"/>
    <col min="2056" max="2057" width="14.5703125" style="63" bestFit="1" customWidth="1"/>
    <col min="2058" max="2302" width="9.140625" style="63"/>
    <col min="2303" max="2303" width="5.42578125" style="63" bestFit="1" customWidth="1"/>
    <col min="2304" max="2304" width="20.7109375" style="63" customWidth="1"/>
    <col min="2305" max="2305" width="17" style="63" customWidth="1"/>
    <col min="2306" max="2307" width="15.42578125" style="63" customWidth="1"/>
    <col min="2308" max="2308" width="15.28515625" style="63" customWidth="1"/>
    <col min="2309" max="2309" width="16.5703125" style="63" bestFit="1" customWidth="1"/>
    <col min="2310" max="2310" width="16.7109375" style="63" bestFit="1" customWidth="1"/>
    <col min="2311" max="2311" width="14.7109375" style="63" bestFit="1" customWidth="1"/>
    <col min="2312" max="2313" width="14.5703125" style="63" bestFit="1" customWidth="1"/>
    <col min="2314" max="2558" width="9.140625" style="63"/>
    <col min="2559" max="2559" width="5.42578125" style="63" bestFit="1" customWidth="1"/>
    <col min="2560" max="2560" width="20.7109375" style="63" customWidth="1"/>
    <col min="2561" max="2561" width="17" style="63" customWidth="1"/>
    <col min="2562" max="2563" width="15.42578125" style="63" customWidth="1"/>
    <col min="2564" max="2564" width="15.28515625" style="63" customWidth="1"/>
    <col min="2565" max="2565" width="16.5703125" style="63" bestFit="1" customWidth="1"/>
    <col min="2566" max="2566" width="16.7109375" style="63" bestFit="1" customWidth="1"/>
    <col min="2567" max="2567" width="14.7109375" style="63" bestFit="1" customWidth="1"/>
    <col min="2568" max="2569" width="14.5703125" style="63" bestFit="1" customWidth="1"/>
    <col min="2570" max="2814" width="9.140625" style="63"/>
    <col min="2815" max="2815" width="5.42578125" style="63" bestFit="1" customWidth="1"/>
    <col min="2816" max="2816" width="20.7109375" style="63" customWidth="1"/>
    <col min="2817" max="2817" width="17" style="63" customWidth="1"/>
    <col min="2818" max="2819" width="15.42578125" style="63" customWidth="1"/>
    <col min="2820" max="2820" width="15.28515625" style="63" customWidth="1"/>
    <col min="2821" max="2821" width="16.5703125" style="63" bestFit="1" customWidth="1"/>
    <col min="2822" max="2822" width="16.7109375" style="63" bestFit="1" customWidth="1"/>
    <col min="2823" max="2823" width="14.7109375" style="63" bestFit="1" customWidth="1"/>
    <col min="2824" max="2825" width="14.5703125" style="63" bestFit="1" customWidth="1"/>
    <col min="2826" max="3070" width="9.140625" style="63"/>
    <col min="3071" max="3071" width="5.42578125" style="63" bestFit="1" customWidth="1"/>
    <col min="3072" max="3072" width="20.7109375" style="63" customWidth="1"/>
    <col min="3073" max="3073" width="17" style="63" customWidth="1"/>
    <col min="3074" max="3075" width="15.42578125" style="63" customWidth="1"/>
    <col min="3076" max="3076" width="15.28515625" style="63" customWidth="1"/>
    <col min="3077" max="3077" width="16.5703125" style="63" bestFit="1" customWidth="1"/>
    <col min="3078" max="3078" width="16.7109375" style="63" bestFit="1" customWidth="1"/>
    <col min="3079" max="3079" width="14.7109375" style="63" bestFit="1" customWidth="1"/>
    <col min="3080" max="3081" width="14.5703125" style="63" bestFit="1" customWidth="1"/>
    <col min="3082" max="3326" width="9.140625" style="63"/>
    <col min="3327" max="3327" width="5.42578125" style="63" bestFit="1" customWidth="1"/>
    <col min="3328" max="3328" width="20.7109375" style="63" customWidth="1"/>
    <col min="3329" max="3329" width="17" style="63" customWidth="1"/>
    <col min="3330" max="3331" width="15.42578125" style="63" customWidth="1"/>
    <col min="3332" max="3332" width="15.28515625" style="63" customWidth="1"/>
    <col min="3333" max="3333" width="16.5703125" style="63" bestFit="1" customWidth="1"/>
    <col min="3334" max="3334" width="16.7109375" style="63" bestFit="1" customWidth="1"/>
    <col min="3335" max="3335" width="14.7109375" style="63" bestFit="1" customWidth="1"/>
    <col min="3336" max="3337" width="14.5703125" style="63" bestFit="1" customWidth="1"/>
    <col min="3338" max="3582" width="9.140625" style="63"/>
    <col min="3583" max="3583" width="5.42578125" style="63" bestFit="1" customWidth="1"/>
    <col min="3584" max="3584" width="20.7109375" style="63" customWidth="1"/>
    <col min="3585" max="3585" width="17" style="63" customWidth="1"/>
    <col min="3586" max="3587" width="15.42578125" style="63" customWidth="1"/>
    <col min="3588" max="3588" width="15.28515625" style="63" customWidth="1"/>
    <col min="3589" max="3589" width="16.5703125" style="63" bestFit="1" customWidth="1"/>
    <col min="3590" max="3590" width="16.7109375" style="63" bestFit="1" customWidth="1"/>
    <col min="3591" max="3591" width="14.7109375" style="63" bestFit="1" customWidth="1"/>
    <col min="3592" max="3593" width="14.5703125" style="63" bestFit="1" customWidth="1"/>
    <col min="3594" max="3838" width="9.140625" style="63"/>
    <col min="3839" max="3839" width="5.42578125" style="63" bestFit="1" customWidth="1"/>
    <col min="3840" max="3840" width="20.7109375" style="63" customWidth="1"/>
    <col min="3841" max="3841" width="17" style="63" customWidth="1"/>
    <col min="3842" max="3843" width="15.42578125" style="63" customWidth="1"/>
    <col min="3844" max="3844" width="15.28515625" style="63" customWidth="1"/>
    <col min="3845" max="3845" width="16.5703125" style="63" bestFit="1" customWidth="1"/>
    <col min="3846" max="3846" width="16.7109375" style="63" bestFit="1" customWidth="1"/>
    <col min="3847" max="3847" width="14.7109375" style="63" bestFit="1" customWidth="1"/>
    <col min="3848" max="3849" width="14.5703125" style="63" bestFit="1" customWidth="1"/>
    <col min="3850" max="4094" width="9.140625" style="63"/>
    <col min="4095" max="4095" width="5.42578125" style="63" bestFit="1" customWidth="1"/>
    <col min="4096" max="4096" width="20.7109375" style="63" customWidth="1"/>
    <col min="4097" max="4097" width="17" style="63" customWidth="1"/>
    <col min="4098" max="4099" width="15.42578125" style="63" customWidth="1"/>
    <col min="4100" max="4100" width="15.28515625" style="63" customWidth="1"/>
    <col min="4101" max="4101" width="16.5703125" style="63" bestFit="1" customWidth="1"/>
    <col min="4102" max="4102" width="16.7109375" style="63" bestFit="1" customWidth="1"/>
    <col min="4103" max="4103" width="14.7109375" style="63" bestFit="1" customWidth="1"/>
    <col min="4104" max="4105" width="14.5703125" style="63" bestFit="1" customWidth="1"/>
    <col min="4106" max="4350" width="9.140625" style="63"/>
    <col min="4351" max="4351" width="5.42578125" style="63" bestFit="1" customWidth="1"/>
    <col min="4352" max="4352" width="20.7109375" style="63" customWidth="1"/>
    <col min="4353" max="4353" width="17" style="63" customWidth="1"/>
    <col min="4354" max="4355" width="15.42578125" style="63" customWidth="1"/>
    <col min="4356" max="4356" width="15.28515625" style="63" customWidth="1"/>
    <col min="4357" max="4357" width="16.5703125" style="63" bestFit="1" customWidth="1"/>
    <col min="4358" max="4358" width="16.7109375" style="63" bestFit="1" customWidth="1"/>
    <col min="4359" max="4359" width="14.7109375" style="63" bestFit="1" customWidth="1"/>
    <col min="4360" max="4361" width="14.5703125" style="63" bestFit="1" customWidth="1"/>
    <col min="4362" max="4606" width="9.140625" style="63"/>
    <col min="4607" max="4607" width="5.42578125" style="63" bestFit="1" customWidth="1"/>
    <col min="4608" max="4608" width="20.7109375" style="63" customWidth="1"/>
    <col min="4609" max="4609" width="17" style="63" customWidth="1"/>
    <col min="4610" max="4611" width="15.42578125" style="63" customWidth="1"/>
    <col min="4612" max="4612" width="15.28515625" style="63" customWidth="1"/>
    <col min="4613" max="4613" width="16.5703125" style="63" bestFit="1" customWidth="1"/>
    <col min="4614" max="4614" width="16.7109375" style="63" bestFit="1" customWidth="1"/>
    <col min="4615" max="4615" width="14.7109375" style="63" bestFit="1" customWidth="1"/>
    <col min="4616" max="4617" width="14.5703125" style="63" bestFit="1" customWidth="1"/>
    <col min="4618" max="4862" width="9.140625" style="63"/>
    <col min="4863" max="4863" width="5.42578125" style="63" bestFit="1" customWidth="1"/>
    <col min="4864" max="4864" width="20.7109375" style="63" customWidth="1"/>
    <col min="4865" max="4865" width="17" style="63" customWidth="1"/>
    <col min="4866" max="4867" width="15.42578125" style="63" customWidth="1"/>
    <col min="4868" max="4868" width="15.28515625" style="63" customWidth="1"/>
    <col min="4869" max="4869" width="16.5703125" style="63" bestFit="1" customWidth="1"/>
    <col min="4870" max="4870" width="16.7109375" style="63" bestFit="1" customWidth="1"/>
    <col min="4871" max="4871" width="14.7109375" style="63" bestFit="1" customWidth="1"/>
    <col min="4872" max="4873" width="14.5703125" style="63" bestFit="1" customWidth="1"/>
    <col min="4874" max="5118" width="9.140625" style="63"/>
    <col min="5119" max="5119" width="5.42578125" style="63" bestFit="1" customWidth="1"/>
    <col min="5120" max="5120" width="20.7109375" style="63" customWidth="1"/>
    <col min="5121" max="5121" width="17" style="63" customWidth="1"/>
    <col min="5122" max="5123" width="15.42578125" style="63" customWidth="1"/>
    <col min="5124" max="5124" width="15.28515625" style="63" customWidth="1"/>
    <col min="5125" max="5125" width="16.5703125" style="63" bestFit="1" customWidth="1"/>
    <col min="5126" max="5126" width="16.7109375" style="63" bestFit="1" customWidth="1"/>
    <col min="5127" max="5127" width="14.7109375" style="63" bestFit="1" customWidth="1"/>
    <col min="5128" max="5129" width="14.5703125" style="63" bestFit="1" customWidth="1"/>
    <col min="5130" max="5374" width="9.140625" style="63"/>
    <col min="5375" max="5375" width="5.42578125" style="63" bestFit="1" customWidth="1"/>
    <col min="5376" max="5376" width="20.7109375" style="63" customWidth="1"/>
    <col min="5377" max="5377" width="17" style="63" customWidth="1"/>
    <col min="5378" max="5379" width="15.42578125" style="63" customWidth="1"/>
    <col min="5380" max="5380" width="15.28515625" style="63" customWidth="1"/>
    <col min="5381" max="5381" width="16.5703125" style="63" bestFit="1" customWidth="1"/>
    <col min="5382" max="5382" width="16.7109375" style="63" bestFit="1" customWidth="1"/>
    <col min="5383" max="5383" width="14.7109375" style="63" bestFit="1" customWidth="1"/>
    <col min="5384" max="5385" width="14.5703125" style="63" bestFit="1" customWidth="1"/>
    <col min="5386" max="5630" width="9.140625" style="63"/>
    <col min="5631" max="5631" width="5.42578125" style="63" bestFit="1" customWidth="1"/>
    <col min="5632" max="5632" width="20.7109375" style="63" customWidth="1"/>
    <col min="5633" max="5633" width="17" style="63" customWidth="1"/>
    <col min="5634" max="5635" width="15.42578125" style="63" customWidth="1"/>
    <col min="5636" max="5636" width="15.28515625" style="63" customWidth="1"/>
    <col min="5637" max="5637" width="16.5703125" style="63" bestFit="1" customWidth="1"/>
    <col min="5638" max="5638" width="16.7109375" style="63" bestFit="1" customWidth="1"/>
    <col min="5639" max="5639" width="14.7109375" style="63" bestFit="1" customWidth="1"/>
    <col min="5640" max="5641" width="14.5703125" style="63" bestFit="1" customWidth="1"/>
    <col min="5642" max="5886" width="9.140625" style="63"/>
    <col min="5887" max="5887" width="5.42578125" style="63" bestFit="1" customWidth="1"/>
    <col min="5888" max="5888" width="20.7109375" style="63" customWidth="1"/>
    <col min="5889" max="5889" width="17" style="63" customWidth="1"/>
    <col min="5890" max="5891" width="15.42578125" style="63" customWidth="1"/>
    <col min="5892" max="5892" width="15.28515625" style="63" customWidth="1"/>
    <col min="5893" max="5893" width="16.5703125" style="63" bestFit="1" customWidth="1"/>
    <col min="5894" max="5894" width="16.7109375" style="63" bestFit="1" customWidth="1"/>
    <col min="5895" max="5895" width="14.7109375" style="63" bestFit="1" customWidth="1"/>
    <col min="5896" max="5897" width="14.5703125" style="63" bestFit="1" customWidth="1"/>
    <col min="5898" max="6142" width="9.140625" style="63"/>
    <col min="6143" max="6143" width="5.42578125" style="63" bestFit="1" customWidth="1"/>
    <col min="6144" max="6144" width="20.7109375" style="63" customWidth="1"/>
    <col min="6145" max="6145" width="17" style="63" customWidth="1"/>
    <col min="6146" max="6147" width="15.42578125" style="63" customWidth="1"/>
    <col min="6148" max="6148" width="15.28515625" style="63" customWidth="1"/>
    <col min="6149" max="6149" width="16.5703125" style="63" bestFit="1" customWidth="1"/>
    <col min="6150" max="6150" width="16.7109375" style="63" bestFit="1" customWidth="1"/>
    <col min="6151" max="6151" width="14.7109375" style="63" bestFit="1" customWidth="1"/>
    <col min="6152" max="6153" width="14.5703125" style="63" bestFit="1" customWidth="1"/>
    <col min="6154" max="6398" width="9.140625" style="63"/>
    <col min="6399" max="6399" width="5.42578125" style="63" bestFit="1" customWidth="1"/>
    <col min="6400" max="6400" width="20.7109375" style="63" customWidth="1"/>
    <col min="6401" max="6401" width="17" style="63" customWidth="1"/>
    <col min="6402" max="6403" width="15.42578125" style="63" customWidth="1"/>
    <col min="6404" max="6404" width="15.28515625" style="63" customWidth="1"/>
    <col min="6405" max="6405" width="16.5703125" style="63" bestFit="1" customWidth="1"/>
    <col min="6406" max="6406" width="16.7109375" style="63" bestFit="1" customWidth="1"/>
    <col min="6407" max="6407" width="14.7109375" style="63" bestFit="1" customWidth="1"/>
    <col min="6408" max="6409" width="14.5703125" style="63" bestFit="1" customWidth="1"/>
    <col min="6410" max="6654" width="9.140625" style="63"/>
    <col min="6655" max="6655" width="5.42578125" style="63" bestFit="1" customWidth="1"/>
    <col min="6656" max="6656" width="20.7109375" style="63" customWidth="1"/>
    <col min="6657" max="6657" width="17" style="63" customWidth="1"/>
    <col min="6658" max="6659" width="15.42578125" style="63" customWidth="1"/>
    <col min="6660" max="6660" width="15.28515625" style="63" customWidth="1"/>
    <col min="6661" max="6661" width="16.5703125" style="63" bestFit="1" customWidth="1"/>
    <col min="6662" max="6662" width="16.7109375" style="63" bestFit="1" customWidth="1"/>
    <col min="6663" max="6663" width="14.7109375" style="63" bestFit="1" customWidth="1"/>
    <col min="6664" max="6665" width="14.5703125" style="63" bestFit="1" customWidth="1"/>
    <col min="6666" max="6910" width="9.140625" style="63"/>
    <col min="6911" max="6911" width="5.42578125" style="63" bestFit="1" customWidth="1"/>
    <col min="6912" max="6912" width="20.7109375" style="63" customWidth="1"/>
    <col min="6913" max="6913" width="17" style="63" customWidth="1"/>
    <col min="6914" max="6915" width="15.42578125" style="63" customWidth="1"/>
    <col min="6916" max="6916" width="15.28515625" style="63" customWidth="1"/>
    <col min="6917" max="6917" width="16.5703125" style="63" bestFit="1" customWidth="1"/>
    <col min="6918" max="6918" width="16.7109375" style="63" bestFit="1" customWidth="1"/>
    <col min="6919" max="6919" width="14.7109375" style="63" bestFit="1" customWidth="1"/>
    <col min="6920" max="6921" width="14.5703125" style="63" bestFit="1" customWidth="1"/>
    <col min="6922" max="7166" width="9.140625" style="63"/>
    <col min="7167" max="7167" width="5.42578125" style="63" bestFit="1" customWidth="1"/>
    <col min="7168" max="7168" width="20.7109375" style="63" customWidth="1"/>
    <col min="7169" max="7169" width="17" style="63" customWidth="1"/>
    <col min="7170" max="7171" width="15.42578125" style="63" customWidth="1"/>
    <col min="7172" max="7172" width="15.28515625" style="63" customWidth="1"/>
    <col min="7173" max="7173" width="16.5703125" style="63" bestFit="1" customWidth="1"/>
    <col min="7174" max="7174" width="16.7109375" style="63" bestFit="1" customWidth="1"/>
    <col min="7175" max="7175" width="14.7109375" style="63" bestFit="1" customWidth="1"/>
    <col min="7176" max="7177" width="14.5703125" style="63" bestFit="1" customWidth="1"/>
    <col min="7178" max="7422" width="9.140625" style="63"/>
    <col min="7423" max="7423" width="5.42578125" style="63" bestFit="1" customWidth="1"/>
    <col min="7424" max="7424" width="20.7109375" style="63" customWidth="1"/>
    <col min="7425" max="7425" width="17" style="63" customWidth="1"/>
    <col min="7426" max="7427" width="15.42578125" style="63" customWidth="1"/>
    <col min="7428" max="7428" width="15.28515625" style="63" customWidth="1"/>
    <col min="7429" max="7429" width="16.5703125" style="63" bestFit="1" customWidth="1"/>
    <col min="7430" max="7430" width="16.7109375" style="63" bestFit="1" customWidth="1"/>
    <col min="7431" max="7431" width="14.7109375" style="63" bestFit="1" customWidth="1"/>
    <col min="7432" max="7433" width="14.5703125" style="63" bestFit="1" customWidth="1"/>
    <col min="7434" max="7678" width="9.140625" style="63"/>
    <col min="7679" max="7679" width="5.42578125" style="63" bestFit="1" customWidth="1"/>
    <col min="7680" max="7680" width="20.7109375" style="63" customWidth="1"/>
    <col min="7681" max="7681" width="17" style="63" customWidth="1"/>
    <col min="7682" max="7683" width="15.42578125" style="63" customWidth="1"/>
    <col min="7684" max="7684" width="15.28515625" style="63" customWidth="1"/>
    <col min="7685" max="7685" width="16.5703125" style="63" bestFit="1" customWidth="1"/>
    <col min="7686" max="7686" width="16.7109375" style="63" bestFit="1" customWidth="1"/>
    <col min="7687" max="7687" width="14.7109375" style="63" bestFit="1" customWidth="1"/>
    <col min="7688" max="7689" width="14.5703125" style="63" bestFit="1" customWidth="1"/>
    <col min="7690" max="7934" width="9.140625" style="63"/>
    <col min="7935" max="7935" width="5.42578125" style="63" bestFit="1" customWidth="1"/>
    <col min="7936" max="7936" width="20.7109375" style="63" customWidth="1"/>
    <col min="7937" max="7937" width="17" style="63" customWidth="1"/>
    <col min="7938" max="7939" width="15.42578125" style="63" customWidth="1"/>
    <col min="7940" max="7940" width="15.28515625" style="63" customWidth="1"/>
    <col min="7941" max="7941" width="16.5703125" style="63" bestFit="1" customWidth="1"/>
    <col min="7942" max="7942" width="16.7109375" style="63" bestFit="1" customWidth="1"/>
    <col min="7943" max="7943" width="14.7109375" style="63" bestFit="1" customWidth="1"/>
    <col min="7944" max="7945" width="14.5703125" style="63" bestFit="1" customWidth="1"/>
    <col min="7946" max="8190" width="9.140625" style="63"/>
    <col min="8191" max="8191" width="5.42578125" style="63" bestFit="1" customWidth="1"/>
    <col min="8192" max="8192" width="20.7109375" style="63" customWidth="1"/>
    <col min="8193" max="8193" width="17" style="63" customWidth="1"/>
    <col min="8194" max="8195" width="15.42578125" style="63" customWidth="1"/>
    <col min="8196" max="8196" width="15.28515625" style="63" customWidth="1"/>
    <col min="8197" max="8197" width="16.5703125" style="63" bestFit="1" customWidth="1"/>
    <col min="8198" max="8198" width="16.7109375" style="63" bestFit="1" customWidth="1"/>
    <col min="8199" max="8199" width="14.7109375" style="63" bestFit="1" customWidth="1"/>
    <col min="8200" max="8201" width="14.5703125" style="63" bestFit="1" customWidth="1"/>
    <col min="8202" max="8446" width="9.140625" style="63"/>
    <col min="8447" max="8447" width="5.42578125" style="63" bestFit="1" customWidth="1"/>
    <col min="8448" max="8448" width="20.7109375" style="63" customWidth="1"/>
    <col min="8449" max="8449" width="17" style="63" customWidth="1"/>
    <col min="8450" max="8451" width="15.42578125" style="63" customWidth="1"/>
    <col min="8452" max="8452" width="15.28515625" style="63" customWidth="1"/>
    <col min="8453" max="8453" width="16.5703125" style="63" bestFit="1" customWidth="1"/>
    <col min="8454" max="8454" width="16.7109375" style="63" bestFit="1" customWidth="1"/>
    <col min="8455" max="8455" width="14.7109375" style="63" bestFit="1" customWidth="1"/>
    <col min="8456" max="8457" width="14.5703125" style="63" bestFit="1" customWidth="1"/>
    <col min="8458" max="8702" width="9.140625" style="63"/>
    <col min="8703" max="8703" width="5.42578125" style="63" bestFit="1" customWidth="1"/>
    <col min="8704" max="8704" width="20.7109375" style="63" customWidth="1"/>
    <col min="8705" max="8705" width="17" style="63" customWidth="1"/>
    <col min="8706" max="8707" width="15.42578125" style="63" customWidth="1"/>
    <col min="8708" max="8708" width="15.28515625" style="63" customWidth="1"/>
    <col min="8709" max="8709" width="16.5703125" style="63" bestFit="1" customWidth="1"/>
    <col min="8710" max="8710" width="16.7109375" style="63" bestFit="1" customWidth="1"/>
    <col min="8711" max="8711" width="14.7109375" style="63" bestFit="1" customWidth="1"/>
    <col min="8712" max="8713" width="14.5703125" style="63" bestFit="1" customWidth="1"/>
    <col min="8714" max="8958" width="9.140625" style="63"/>
    <col min="8959" max="8959" width="5.42578125" style="63" bestFit="1" customWidth="1"/>
    <col min="8960" max="8960" width="20.7109375" style="63" customWidth="1"/>
    <col min="8961" max="8961" width="17" style="63" customWidth="1"/>
    <col min="8962" max="8963" width="15.42578125" style="63" customWidth="1"/>
    <col min="8964" max="8964" width="15.28515625" style="63" customWidth="1"/>
    <col min="8965" max="8965" width="16.5703125" style="63" bestFit="1" customWidth="1"/>
    <col min="8966" max="8966" width="16.7109375" style="63" bestFit="1" customWidth="1"/>
    <col min="8967" max="8967" width="14.7109375" style="63" bestFit="1" customWidth="1"/>
    <col min="8968" max="8969" width="14.5703125" style="63" bestFit="1" customWidth="1"/>
    <col min="8970" max="9214" width="9.140625" style="63"/>
    <col min="9215" max="9215" width="5.42578125" style="63" bestFit="1" customWidth="1"/>
    <col min="9216" max="9216" width="20.7109375" style="63" customWidth="1"/>
    <col min="9217" max="9217" width="17" style="63" customWidth="1"/>
    <col min="9218" max="9219" width="15.42578125" style="63" customWidth="1"/>
    <col min="9220" max="9220" width="15.28515625" style="63" customWidth="1"/>
    <col min="9221" max="9221" width="16.5703125" style="63" bestFit="1" customWidth="1"/>
    <col min="9222" max="9222" width="16.7109375" style="63" bestFit="1" customWidth="1"/>
    <col min="9223" max="9223" width="14.7109375" style="63" bestFit="1" customWidth="1"/>
    <col min="9224" max="9225" width="14.5703125" style="63" bestFit="1" customWidth="1"/>
    <col min="9226" max="9470" width="9.140625" style="63"/>
    <col min="9471" max="9471" width="5.42578125" style="63" bestFit="1" customWidth="1"/>
    <col min="9472" max="9472" width="20.7109375" style="63" customWidth="1"/>
    <col min="9473" max="9473" width="17" style="63" customWidth="1"/>
    <col min="9474" max="9475" width="15.42578125" style="63" customWidth="1"/>
    <col min="9476" max="9476" width="15.28515625" style="63" customWidth="1"/>
    <col min="9477" max="9477" width="16.5703125" style="63" bestFit="1" customWidth="1"/>
    <col min="9478" max="9478" width="16.7109375" style="63" bestFit="1" customWidth="1"/>
    <col min="9479" max="9479" width="14.7109375" style="63" bestFit="1" customWidth="1"/>
    <col min="9480" max="9481" width="14.5703125" style="63" bestFit="1" customWidth="1"/>
    <col min="9482" max="9726" width="9.140625" style="63"/>
    <col min="9727" max="9727" width="5.42578125" style="63" bestFit="1" customWidth="1"/>
    <col min="9728" max="9728" width="20.7109375" style="63" customWidth="1"/>
    <col min="9729" max="9729" width="17" style="63" customWidth="1"/>
    <col min="9730" max="9731" width="15.42578125" style="63" customWidth="1"/>
    <col min="9732" max="9732" width="15.28515625" style="63" customWidth="1"/>
    <col min="9733" max="9733" width="16.5703125" style="63" bestFit="1" customWidth="1"/>
    <col min="9734" max="9734" width="16.7109375" style="63" bestFit="1" customWidth="1"/>
    <col min="9735" max="9735" width="14.7109375" style="63" bestFit="1" customWidth="1"/>
    <col min="9736" max="9737" width="14.5703125" style="63" bestFit="1" customWidth="1"/>
    <col min="9738" max="9982" width="9.140625" style="63"/>
    <col min="9983" max="9983" width="5.42578125" style="63" bestFit="1" customWidth="1"/>
    <col min="9984" max="9984" width="20.7109375" style="63" customWidth="1"/>
    <col min="9985" max="9985" width="17" style="63" customWidth="1"/>
    <col min="9986" max="9987" width="15.42578125" style="63" customWidth="1"/>
    <col min="9988" max="9988" width="15.28515625" style="63" customWidth="1"/>
    <col min="9989" max="9989" width="16.5703125" style="63" bestFit="1" customWidth="1"/>
    <col min="9990" max="9990" width="16.7109375" style="63" bestFit="1" customWidth="1"/>
    <col min="9991" max="9991" width="14.7109375" style="63" bestFit="1" customWidth="1"/>
    <col min="9992" max="9993" width="14.5703125" style="63" bestFit="1" customWidth="1"/>
    <col min="9994" max="10238" width="9.140625" style="63"/>
    <col min="10239" max="10239" width="5.42578125" style="63" bestFit="1" customWidth="1"/>
    <col min="10240" max="10240" width="20.7109375" style="63" customWidth="1"/>
    <col min="10241" max="10241" width="17" style="63" customWidth="1"/>
    <col min="10242" max="10243" width="15.42578125" style="63" customWidth="1"/>
    <col min="10244" max="10244" width="15.28515625" style="63" customWidth="1"/>
    <col min="10245" max="10245" width="16.5703125" style="63" bestFit="1" customWidth="1"/>
    <col min="10246" max="10246" width="16.7109375" style="63" bestFit="1" customWidth="1"/>
    <col min="10247" max="10247" width="14.7109375" style="63" bestFit="1" customWidth="1"/>
    <col min="10248" max="10249" width="14.5703125" style="63" bestFit="1" customWidth="1"/>
    <col min="10250" max="10494" width="9.140625" style="63"/>
    <col min="10495" max="10495" width="5.42578125" style="63" bestFit="1" customWidth="1"/>
    <col min="10496" max="10496" width="20.7109375" style="63" customWidth="1"/>
    <col min="10497" max="10497" width="17" style="63" customWidth="1"/>
    <col min="10498" max="10499" width="15.42578125" style="63" customWidth="1"/>
    <col min="10500" max="10500" width="15.28515625" style="63" customWidth="1"/>
    <col min="10501" max="10501" width="16.5703125" style="63" bestFit="1" customWidth="1"/>
    <col min="10502" max="10502" width="16.7109375" style="63" bestFit="1" customWidth="1"/>
    <col min="10503" max="10503" width="14.7109375" style="63" bestFit="1" customWidth="1"/>
    <col min="10504" max="10505" width="14.5703125" style="63" bestFit="1" customWidth="1"/>
    <col min="10506" max="10750" width="9.140625" style="63"/>
    <col min="10751" max="10751" width="5.42578125" style="63" bestFit="1" customWidth="1"/>
    <col min="10752" max="10752" width="20.7109375" style="63" customWidth="1"/>
    <col min="10753" max="10753" width="17" style="63" customWidth="1"/>
    <col min="10754" max="10755" width="15.42578125" style="63" customWidth="1"/>
    <col min="10756" max="10756" width="15.28515625" style="63" customWidth="1"/>
    <col min="10757" max="10757" width="16.5703125" style="63" bestFit="1" customWidth="1"/>
    <col min="10758" max="10758" width="16.7109375" style="63" bestFit="1" customWidth="1"/>
    <col min="10759" max="10759" width="14.7109375" style="63" bestFit="1" customWidth="1"/>
    <col min="10760" max="10761" width="14.5703125" style="63" bestFit="1" customWidth="1"/>
    <col min="10762" max="11006" width="9.140625" style="63"/>
    <col min="11007" max="11007" width="5.42578125" style="63" bestFit="1" customWidth="1"/>
    <col min="11008" max="11008" width="20.7109375" style="63" customWidth="1"/>
    <col min="11009" max="11009" width="17" style="63" customWidth="1"/>
    <col min="11010" max="11011" width="15.42578125" style="63" customWidth="1"/>
    <col min="11012" max="11012" width="15.28515625" style="63" customWidth="1"/>
    <col min="11013" max="11013" width="16.5703125" style="63" bestFit="1" customWidth="1"/>
    <col min="11014" max="11014" width="16.7109375" style="63" bestFit="1" customWidth="1"/>
    <col min="11015" max="11015" width="14.7109375" style="63" bestFit="1" customWidth="1"/>
    <col min="11016" max="11017" width="14.5703125" style="63" bestFit="1" customWidth="1"/>
    <col min="11018" max="11262" width="9.140625" style="63"/>
    <col min="11263" max="11263" width="5.42578125" style="63" bestFit="1" customWidth="1"/>
    <col min="11264" max="11264" width="20.7109375" style="63" customWidth="1"/>
    <col min="11265" max="11265" width="17" style="63" customWidth="1"/>
    <col min="11266" max="11267" width="15.42578125" style="63" customWidth="1"/>
    <col min="11268" max="11268" width="15.28515625" style="63" customWidth="1"/>
    <col min="11269" max="11269" width="16.5703125" style="63" bestFit="1" customWidth="1"/>
    <col min="11270" max="11270" width="16.7109375" style="63" bestFit="1" customWidth="1"/>
    <col min="11271" max="11271" width="14.7109375" style="63" bestFit="1" customWidth="1"/>
    <col min="11272" max="11273" width="14.5703125" style="63" bestFit="1" customWidth="1"/>
    <col min="11274" max="11518" width="9.140625" style="63"/>
    <col min="11519" max="11519" width="5.42578125" style="63" bestFit="1" customWidth="1"/>
    <col min="11520" max="11520" width="20.7109375" style="63" customWidth="1"/>
    <col min="11521" max="11521" width="17" style="63" customWidth="1"/>
    <col min="11522" max="11523" width="15.42578125" style="63" customWidth="1"/>
    <col min="11524" max="11524" width="15.28515625" style="63" customWidth="1"/>
    <col min="11525" max="11525" width="16.5703125" style="63" bestFit="1" customWidth="1"/>
    <col min="11526" max="11526" width="16.7109375" style="63" bestFit="1" customWidth="1"/>
    <col min="11527" max="11527" width="14.7109375" style="63" bestFit="1" customWidth="1"/>
    <col min="11528" max="11529" width="14.5703125" style="63" bestFit="1" customWidth="1"/>
    <col min="11530" max="11774" width="9.140625" style="63"/>
    <col min="11775" max="11775" width="5.42578125" style="63" bestFit="1" customWidth="1"/>
    <col min="11776" max="11776" width="20.7109375" style="63" customWidth="1"/>
    <col min="11777" max="11777" width="17" style="63" customWidth="1"/>
    <col min="11778" max="11779" width="15.42578125" style="63" customWidth="1"/>
    <col min="11780" max="11780" width="15.28515625" style="63" customWidth="1"/>
    <col min="11781" max="11781" width="16.5703125" style="63" bestFit="1" customWidth="1"/>
    <col min="11782" max="11782" width="16.7109375" style="63" bestFit="1" customWidth="1"/>
    <col min="11783" max="11783" width="14.7109375" style="63" bestFit="1" customWidth="1"/>
    <col min="11784" max="11785" width="14.5703125" style="63" bestFit="1" customWidth="1"/>
    <col min="11786" max="12030" width="9.140625" style="63"/>
    <col min="12031" max="12031" width="5.42578125" style="63" bestFit="1" customWidth="1"/>
    <col min="12032" max="12032" width="20.7109375" style="63" customWidth="1"/>
    <col min="12033" max="12033" width="17" style="63" customWidth="1"/>
    <col min="12034" max="12035" width="15.42578125" style="63" customWidth="1"/>
    <col min="12036" max="12036" width="15.28515625" style="63" customWidth="1"/>
    <col min="12037" max="12037" width="16.5703125" style="63" bestFit="1" customWidth="1"/>
    <col min="12038" max="12038" width="16.7109375" style="63" bestFit="1" customWidth="1"/>
    <col min="12039" max="12039" width="14.7109375" style="63" bestFit="1" customWidth="1"/>
    <col min="12040" max="12041" width="14.5703125" style="63" bestFit="1" customWidth="1"/>
    <col min="12042" max="12286" width="9.140625" style="63"/>
    <col min="12287" max="12287" width="5.42578125" style="63" bestFit="1" customWidth="1"/>
    <col min="12288" max="12288" width="20.7109375" style="63" customWidth="1"/>
    <col min="12289" max="12289" width="17" style="63" customWidth="1"/>
    <col min="12290" max="12291" width="15.42578125" style="63" customWidth="1"/>
    <col min="12292" max="12292" width="15.28515625" style="63" customWidth="1"/>
    <col min="12293" max="12293" width="16.5703125" style="63" bestFit="1" customWidth="1"/>
    <col min="12294" max="12294" width="16.7109375" style="63" bestFit="1" customWidth="1"/>
    <col min="12295" max="12295" width="14.7109375" style="63" bestFit="1" customWidth="1"/>
    <col min="12296" max="12297" width="14.5703125" style="63" bestFit="1" customWidth="1"/>
    <col min="12298" max="12542" width="9.140625" style="63"/>
    <col min="12543" max="12543" width="5.42578125" style="63" bestFit="1" customWidth="1"/>
    <col min="12544" max="12544" width="20.7109375" style="63" customWidth="1"/>
    <col min="12545" max="12545" width="17" style="63" customWidth="1"/>
    <col min="12546" max="12547" width="15.42578125" style="63" customWidth="1"/>
    <col min="12548" max="12548" width="15.28515625" style="63" customWidth="1"/>
    <col min="12549" max="12549" width="16.5703125" style="63" bestFit="1" customWidth="1"/>
    <col min="12550" max="12550" width="16.7109375" style="63" bestFit="1" customWidth="1"/>
    <col min="12551" max="12551" width="14.7109375" style="63" bestFit="1" customWidth="1"/>
    <col min="12552" max="12553" width="14.5703125" style="63" bestFit="1" customWidth="1"/>
    <col min="12554" max="12798" width="9.140625" style="63"/>
    <col min="12799" max="12799" width="5.42578125" style="63" bestFit="1" customWidth="1"/>
    <col min="12800" max="12800" width="20.7109375" style="63" customWidth="1"/>
    <col min="12801" max="12801" width="17" style="63" customWidth="1"/>
    <col min="12802" max="12803" width="15.42578125" style="63" customWidth="1"/>
    <col min="12804" max="12804" width="15.28515625" style="63" customWidth="1"/>
    <col min="12805" max="12805" width="16.5703125" style="63" bestFit="1" customWidth="1"/>
    <col min="12806" max="12806" width="16.7109375" style="63" bestFit="1" customWidth="1"/>
    <col min="12807" max="12807" width="14.7109375" style="63" bestFit="1" customWidth="1"/>
    <col min="12808" max="12809" width="14.5703125" style="63" bestFit="1" customWidth="1"/>
    <col min="12810" max="13054" width="9.140625" style="63"/>
    <col min="13055" max="13055" width="5.42578125" style="63" bestFit="1" customWidth="1"/>
    <col min="13056" max="13056" width="20.7109375" style="63" customWidth="1"/>
    <col min="13057" max="13057" width="17" style="63" customWidth="1"/>
    <col min="13058" max="13059" width="15.42578125" style="63" customWidth="1"/>
    <col min="13060" max="13060" width="15.28515625" style="63" customWidth="1"/>
    <col min="13061" max="13061" width="16.5703125" style="63" bestFit="1" customWidth="1"/>
    <col min="13062" max="13062" width="16.7109375" style="63" bestFit="1" customWidth="1"/>
    <col min="13063" max="13063" width="14.7109375" style="63" bestFit="1" customWidth="1"/>
    <col min="13064" max="13065" width="14.5703125" style="63" bestFit="1" customWidth="1"/>
    <col min="13066" max="13310" width="9.140625" style="63"/>
    <col min="13311" max="13311" width="5.42578125" style="63" bestFit="1" customWidth="1"/>
    <col min="13312" max="13312" width="20.7109375" style="63" customWidth="1"/>
    <col min="13313" max="13313" width="17" style="63" customWidth="1"/>
    <col min="13314" max="13315" width="15.42578125" style="63" customWidth="1"/>
    <col min="13316" max="13316" width="15.28515625" style="63" customWidth="1"/>
    <col min="13317" max="13317" width="16.5703125" style="63" bestFit="1" customWidth="1"/>
    <col min="13318" max="13318" width="16.7109375" style="63" bestFit="1" customWidth="1"/>
    <col min="13319" max="13319" width="14.7109375" style="63" bestFit="1" customWidth="1"/>
    <col min="13320" max="13321" width="14.5703125" style="63" bestFit="1" customWidth="1"/>
    <col min="13322" max="13566" width="9.140625" style="63"/>
    <col min="13567" max="13567" width="5.42578125" style="63" bestFit="1" customWidth="1"/>
    <col min="13568" max="13568" width="20.7109375" style="63" customWidth="1"/>
    <col min="13569" max="13569" width="17" style="63" customWidth="1"/>
    <col min="13570" max="13571" width="15.42578125" style="63" customWidth="1"/>
    <col min="13572" max="13572" width="15.28515625" style="63" customWidth="1"/>
    <col min="13573" max="13573" width="16.5703125" style="63" bestFit="1" customWidth="1"/>
    <col min="13574" max="13574" width="16.7109375" style="63" bestFit="1" customWidth="1"/>
    <col min="13575" max="13575" width="14.7109375" style="63" bestFit="1" customWidth="1"/>
    <col min="13576" max="13577" width="14.5703125" style="63" bestFit="1" customWidth="1"/>
    <col min="13578" max="13822" width="9.140625" style="63"/>
    <col min="13823" max="13823" width="5.42578125" style="63" bestFit="1" customWidth="1"/>
    <col min="13824" max="13824" width="20.7109375" style="63" customWidth="1"/>
    <col min="13825" max="13825" width="17" style="63" customWidth="1"/>
    <col min="13826" max="13827" width="15.42578125" style="63" customWidth="1"/>
    <col min="13828" max="13828" width="15.28515625" style="63" customWidth="1"/>
    <col min="13829" max="13829" width="16.5703125" style="63" bestFit="1" customWidth="1"/>
    <col min="13830" max="13830" width="16.7109375" style="63" bestFit="1" customWidth="1"/>
    <col min="13831" max="13831" width="14.7109375" style="63" bestFit="1" customWidth="1"/>
    <col min="13832" max="13833" width="14.5703125" style="63" bestFit="1" customWidth="1"/>
    <col min="13834" max="14078" width="9.140625" style="63"/>
    <col min="14079" max="14079" width="5.42578125" style="63" bestFit="1" customWidth="1"/>
    <col min="14080" max="14080" width="20.7109375" style="63" customWidth="1"/>
    <col min="14081" max="14081" width="17" style="63" customWidth="1"/>
    <col min="14082" max="14083" width="15.42578125" style="63" customWidth="1"/>
    <col min="14084" max="14084" width="15.28515625" style="63" customWidth="1"/>
    <col min="14085" max="14085" width="16.5703125" style="63" bestFit="1" customWidth="1"/>
    <col min="14086" max="14086" width="16.7109375" style="63" bestFit="1" customWidth="1"/>
    <col min="14087" max="14087" width="14.7109375" style="63" bestFit="1" customWidth="1"/>
    <col min="14088" max="14089" width="14.5703125" style="63" bestFit="1" customWidth="1"/>
    <col min="14090" max="14334" width="9.140625" style="63"/>
    <col min="14335" max="14335" width="5.42578125" style="63" bestFit="1" customWidth="1"/>
    <col min="14336" max="14336" width="20.7109375" style="63" customWidth="1"/>
    <col min="14337" max="14337" width="17" style="63" customWidth="1"/>
    <col min="14338" max="14339" width="15.42578125" style="63" customWidth="1"/>
    <col min="14340" max="14340" width="15.28515625" style="63" customWidth="1"/>
    <col min="14341" max="14341" width="16.5703125" style="63" bestFit="1" customWidth="1"/>
    <col min="14342" max="14342" width="16.7109375" style="63" bestFit="1" customWidth="1"/>
    <col min="14343" max="14343" width="14.7109375" style="63" bestFit="1" customWidth="1"/>
    <col min="14344" max="14345" width="14.5703125" style="63" bestFit="1" customWidth="1"/>
    <col min="14346" max="14590" width="9.140625" style="63"/>
    <col min="14591" max="14591" width="5.42578125" style="63" bestFit="1" customWidth="1"/>
    <col min="14592" max="14592" width="20.7109375" style="63" customWidth="1"/>
    <col min="14593" max="14593" width="17" style="63" customWidth="1"/>
    <col min="14594" max="14595" width="15.42578125" style="63" customWidth="1"/>
    <col min="14596" max="14596" width="15.28515625" style="63" customWidth="1"/>
    <col min="14597" max="14597" width="16.5703125" style="63" bestFit="1" customWidth="1"/>
    <col min="14598" max="14598" width="16.7109375" style="63" bestFit="1" customWidth="1"/>
    <col min="14599" max="14599" width="14.7109375" style="63" bestFit="1" customWidth="1"/>
    <col min="14600" max="14601" width="14.5703125" style="63" bestFit="1" customWidth="1"/>
    <col min="14602" max="14846" width="9.140625" style="63"/>
    <col min="14847" max="14847" width="5.42578125" style="63" bestFit="1" customWidth="1"/>
    <col min="14848" max="14848" width="20.7109375" style="63" customWidth="1"/>
    <col min="14849" max="14849" width="17" style="63" customWidth="1"/>
    <col min="14850" max="14851" width="15.42578125" style="63" customWidth="1"/>
    <col min="14852" max="14852" width="15.28515625" style="63" customWidth="1"/>
    <col min="14853" max="14853" width="16.5703125" style="63" bestFit="1" customWidth="1"/>
    <col min="14854" max="14854" width="16.7109375" style="63" bestFit="1" customWidth="1"/>
    <col min="14855" max="14855" width="14.7109375" style="63" bestFit="1" customWidth="1"/>
    <col min="14856" max="14857" width="14.5703125" style="63" bestFit="1" customWidth="1"/>
    <col min="14858" max="15102" width="9.140625" style="63"/>
    <col min="15103" max="15103" width="5.42578125" style="63" bestFit="1" customWidth="1"/>
    <col min="15104" max="15104" width="20.7109375" style="63" customWidth="1"/>
    <col min="15105" max="15105" width="17" style="63" customWidth="1"/>
    <col min="15106" max="15107" width="15.42578125" style="63" customWidth="1"/>
    <col min="15108" max="15108" width="15.28515625" style="63" customWidth="1"/>
    <col min="15109" max="15109" width="16.5703125" style="63" bestFit="1" customWidth="1"/>
    <col min="15110" max="15110" width="16.7109375" style="63" bestFit="1" customWidth="1"/>
    <col min="15111" max="15111" width="14.7109375" style="63" bestFit="1" customWidth="1"/>
    <col min="15112" max="15113" width="14.5703125" style="63" bestFit="1" customWidth="1"/>
    <col min="15114" max="15358" width="9.140625" style="63"/>
    <col min="15359" max="15359" width="5.42578125" style="63" bestFit="1" customWidth="1"/>
    <col min="15360" max="15360" width="20.7109375" style="63" customWidth="1"/>
    <col min="15361" max="15361" width="17" style="63" customWidth="1"/>
    <col min="15362" max="15363" width="15.42578125" style="63" customWidth="1"/>
    <col min="15364" max="15364" width="15.28515625" style="63" customWidth="1"/>
    <col min="15365" max="15365" width="16.5703125" style="63" bestFit="1" customWidth="1"/>
    <col min="15366" max="15366" width="16.7109375" style="63" bestFit="1" customWidth="1"/>
    <col min="15367" max="15367" width="14.7109375" style="63" bestFit="1" customWidth="1"/>
    <col min="15368" max="15369" width="14.5703125" style="63" bestFit="1" customWidth="1"/>
    <col min="15370" max="15614" width="9.140625" style="63"/>
    <col min="15615" max="15615" width="5.42578125" style="63" bestFit="1" customWidth="1"/>
    <col min="15616" max="15616" width="20.7109375" style="63" customWidth="1"/>
    <col min="15617" max="15617" width="17" style="63" customWidth="1"/>
    <col min="15618" max="15619" width="15.42578125" style="63" customWidth="1"/>
    <col min="15620" max="15620" width="15.28515625" style="63" customWidth="1"/>
    <col min="15621" max="15621" width="16.5703125" style="63" bestFit="1" customWidth="1"/>
    <col min="15622" max="15622" width="16.7109375" style="63" bestFit="1" customWidth="1"/>
    <col min="15623" max="15623" width="14.7109375" style="63" bestFit="1" customWidth="1"/>
    <col min="15624" max="15625" width="14.5703125" style="63" bestFit="1" customWidth="1"/>
    <col min="15626" max="15870" width="9.140625" style="63"/>
    <col min="15871" max="15871" width="5.42578125" style="63" bestFit="1" customWidth="1"/>
    <col min="15872" max="15872" width="20.7109375" style="63" customWidth="1"/>
    <col min="15873" max="15873" width="17" style="63" customWidth="1"/>
    <col min="15874" max="15875" width="15.42578125" style="63" customWidth="1"/>
    <col min="15876" max="15876" width="15.28515625" style="63" customWidth="1"/>
    <col min="15877" max="15877" width="16.5703125" style="63" bestFit="1" customWidth="1"/>
    <col min="15878" max="15878" width="16.7109375" style="63" bestFit="1" customWidth="1"/>
    <col min="15879" max="15879" width="14.7109375" style="63" bestFit="1" customWidth="1"/>
    <col min="15880" max="15881" width="14.5703125" style="63" bestFit="1" customWidth="1"/>
    <col min="15882" max="16126" width="9.140625" style="63"/>
    <col min="16127" max="16127" width="5.42578125" style="63" bestFit="1" customWidth="1"/>
    <col min="16128" max="16128" width="20.7109375" style="63" customWidth="1"/>
    <col min="16129" max="16129" width="17" style="63" customWidth="1"/>
    <col min="16130" max="16131" width="15.42578125" style="63" customWidth="1"/>
    <col min="16132" max="16132" width="15.28515625" style="63" customWidth="1"/>
    <col min="16133" max="16133" width="16.5703125" style="63" bestFit="1" customWidth="1"/>
    <col min="16134" max="16134" width="16.7109375" style="63" bestFit="1" customWidth="1"/>
    <col min="16135" max="16135" width="14.7109375" style="63" bestFit="1" customWidth="1"/>
    <col min="16136" max="16137" width="14.5703125" style="63" bestFit="1" customWidth="1"/>
    <col min="16138" max="16384" width="9.140625" style="63"/>
  </cols>
  <sheetData>
    <row r="1" spans="1:19" x14ac:dyDescent="0.2">
      <c r="A1" s="110"/>
      <c r="B1" s="92"/>
      <c r="C1" s="92"/>
      <c r="D1" s="92"/>
      <c r="E1" s="92"/>
      <c r="F1" s="117"/>
      <c r="H1" s="92"/>
      <c r="I1" s="92"/>
      <c r="J1" s="92"/>
      <c r="K1" s="92"/>
      <c r="L1" s="117"/>
    </row>
    <row r="2" spans="1:19" ht="13.5" thickBot="1" x14ac:dyDescent="0.25">
      <c r="A2" s="110"/>
      <c r="B2" s="92"/>
      <c r="C2" s="92"/>
      <c r="D2" s="92"/>
      <c r="E2" s="92"/>
      <c r="F2" s="117"/>
      <c r="H2" s="92"/>
      <c r="I2" s="92"/>
      <c r="J2" s="92"/>
      <c r="K2" s="92"/>
      <c r="L2" s="117"/>
    </row>
    <row r="3" spans="1:19" ht="16.5" thickTop="1" thickBot="1" x14ac:dyDescent="0.3">
      <c r="A3" s="110"/>
      <c r="B3" s="92"/>
      <c r="C3" s="92"/>
      <c r="D3" s="92"/>
      <c r="E3" s="92"/>
      <c r="F3" s="116" t="s">
        <v>133</v>
      </c>
      <c r="H3"/>
      <c r="I3"/>
      <c r="J3"/>
      <c r="K3"/>
      <c r="L3"/>
      <c r="M3"/>
      <c r="N3"/>
      <c r="O3"/>
    </row>
    <row r="4" spans="1:19" ht="15.75" thickTop="1" x14ac:dyDescent="0.25">
      <c r="A4" s="110" t="s">
        <v>132</v>
      </c>
      <c r="B4" s="110"/>
      <c r="C4" s="110"/>
      <c r="D4" s="110"/>
      <c r="E4" s="110"/>
      <c r="F4" s="110"/>
      <c r="H4"/>
      <c r="I4"/>
      <c r="J4"/>
      <c r="K4"/>
      <c r="L4"/>
      <c r="M4"/>
      <c r="N4"/>
      <c r="O4"/>
    </row>
    <row r="5" spans="1:19" ht="15" x14ac:dyDescent="0.25">
      <c r="A5" s="113" t="s">
        <v>131</v>
      </c>
      <c r="B5" s="112"/>
      <c r="C5" s="112"/>
      <c r="D5" s="112"/>
      <c r="E5" s="112"/>
      <c r="F5" s="112"/>
      <c r="H5"/>
      <c r="I5"/>
      <c r="J5"/>
      <c r="K5"/>
      <c r="L5"/>
      <c r="M5"/>
      <c r="N5"/>
      <c r="O5"/>
    </row>
    <row r="6" spans="1:19" ht="15" x14ac:dyDescent="0.25">
      <c r="A6" s="113" t="s">
        <v>130</v>
      </c>
      <c r="B6" s="113"/>
      <c r="C6" s="113"/>
      <c r="D6" s="113"/>
      <c r="E6" s="112"/>
      <c r="F6" s="115"/>
      <c r="H6"/>
      <c r="I6"/>
      <c r="J6"/>
      <c r="K6"/>
      <c r="L6"/>
      <c r="M6"/>
      <c r="N6"/>
      <c r="O6"/>
    </row>
    <row r="7" spans="1:19" ht="15" x14ac:dyDescent="0.25">
      <c r="A7" s="112" t="s">
        <v>137</v>
      </c>
      <c r="B7" s="113"/>
      <c r="C7" s="113"/>
      <c r="D7" s="113"/>
      <c r="E7" s="112"/>
      <c r="F7" s="114"/>
      <c r="H7"/>
      <c r="I7"/>
      <c r="J7"/>
      <c r="K7"/>
      <c r="L7"/>
      <c r="M7"/>
      <c r="N7"/>
      <c r="O7"/>
    </row>
    <row r="8" spans="1:19" ht="15" x14ac:dyDescent="0.25">
      <c r="A8" s="113" t="s">
        <v>129</v>
      </c>
      <c r="B8" s="113"/>
      <c r="C8" s="113"/>
      <c r="D8" s="113"/>
      <c r="E8" s="112"/>
      <c r="F8" s="112"/>
      <c r="H8"/>
      <c r="I8"/>
      <c r="J8"/>
      <c r="K8"/>
      <c r="L8"/>
      <c r="M8"/>
      <c r="N8"/>
      <c r="O8"/>
    </row>
    <row r="9" spans="1:19" ht="15" x14ac:dyDescent="0.25">
      <c r="A9" s="110"/>
      <c r="B9" s="110"/>
      <c r="C9" s="110"/>
      <c r="D9" s="110"/>
      <c r="E9" s="110"/>
      <c r="F9" s="110"/>
      <c r="H9"/>
      <c r="I9"/>
      <c r="J9"/>
      <c r="K9"/>
      <c r="L9"/>
      <c r="M9"/>
      <c r="N9"/>
      <c r="O9"/>
    </row>
    <row r="10" spans="1:19" s="105" customFormat="1" ht="15" x14ac:dyDescent="0.25">
      <c r="A10" s="109" t="s">
        <v>128</v>
      </c>
      <c r="B10" s="111"/>
      <c r="C10" s="110"/>
      <c r="D10" s="110"/>
      <c r="E10" s="109"/>
      <c r="F10" s="109"/>
      <c r="H10"/>
      <c r="I10"/>
      <c r="J10"/>
      <c r="K10"/>
      <c r="L10"/>
      <c r="M10"/>
      <c r="N10"/>
      <c r="O10"/>
    </row>
    <row r="11" spans="1:19" s="105" customFormat="1" ht="15" x14ac:dyDescent="0.25">
      <c r="A11" s="108" t="s">
        <v>127</v>
      </c>
      <c r="B11" s="107" t="s">
        <v>126</v>
      </c>
      <c r="C11" s="106" t="s">
        <v>122</v>
      </c>
      <c r="D11" s="106" t="s">
        <v>125</v>
      </c>
      <c r="E11" s="106" t="s">
        <v>124</v>
      </c>
      <c r="F11" s="106"/>
      <c r="H11"/>
      <c r="I11"/>
      <c r="J11"/>
      <c r="K11"/>
      <c r="L11"/>
      <c r="M11"/>
      <c r="N11"/>
      <c r="O11"/>
    </row>
    <row r="12" spans="1:19" ht="15" x14ac:dyDescent="0.25">
      <c r="A12" s="104"/>
      <c r="B12" s="103"/>
      <c r="C12" s="103"/>
      <c r="D12" s="102"/>
      <c r="E12" s="92"/>
      <c r="F12" s="92"/>
      <c r="H12"/>
      <c r="I12"/>
      <c r="J12"/>
      <c r="K12"/>
      <c r="L12"/>
      <c r="M12"/>
      <c r="N12"/>
      <c r="O12"/>
    </row>
    <row r="13" spans="1:19" ht="15" x14ac:dyDescent="0.25">
      <c r="A13" s="72">
        <v>1</v>
      </c>
      <c r="B13" s="90" t="s">
        <v>123</v>
      </c>
      <c r="C13" s="71"/>
      <c r="D13" s="71"/>
      <c r="E13" s="70"/>
      <c r="F13" s="92"/>
      <c r="H13"/>
      <c r="I13"/>
      <c r="J13"/>
      <c r="K13"/>
      <c r="L13"/>
      <c r="M13"/>
      <c r="N13"/>
      <c r="O13"/>
    </row>
    <row r="14" spans="1:19" ht="15" x14ac:dyDescent="0.25">
      <c r="A14" s="72">
        <f t="shared" ref="A14:A29" si="0">+A13+1</f>
        <v>2</v>
      </c>
      <c r="B14" s="70"/>
      <c r="C14" s="101" t="s">
        <v>122</v>
      </c>
      <c r="D14" s="100" t="s">
        <v>121</v>
      </c>
      <c r="E14" s="99" t="s">
        <v>120</v>
      </c>
      <c r="F14" s="92"/>
      <c r="H14"/>
      <c r="I14"/>
      <c r="J14"/>
      <c r="K14"/>
      <c r="L14"/>
      <c r="M14"/>
      <c r="N14"/>
      <c r="O14"/>
    </row>
    <row r="15" spans="1:19" ht="15" x14ac:dyDescent="0.25">
      <c r="A15" s="72">
        <f t="shared" si="0"/>
        <v>3</v>
      </c>
      <c r="B15" s="70"/>
      <c r="C15" s="98" t="s">
        <v>120</v>
      </c>
      <c r="D15" s="97" t="s">
        <v>120</v>
      </c>
      <c r="E15" s="96" t="s">
        <v>119</v>
      </c>
      <c r="F15" s="92"/>
      <c r="H15"/>
      <c r="I15"/>
      <c r="J15"/>
      <c r="K15"/>
      <c r="L15"/>
      <c r="M15"/>
      <c r="N15"/>
      <c r="O15"/>
    </row>
    <row r="16" spans="1:19" ht="15" x14ac:dyDescent="0.25">
      <c r="A16" s="72">
        <f t="shared" si="0"/>
        <v>4</v>
      </c>
      <c r="B16" s="121">
        <v>44197</v>
      </c>
      <c r="C16" s="122">
        <f>'Weather Adj. Volumes '!D34</f>
        <v>21861780.59514768</v>
      </c>
      <c r="D16" s="95">
        <f>'Weather Adj. Volumes '!D197</f>
        <v>22363885.00793229</v>
      </c>
      <c r="E16" s="123">
        <f t="shared" ref="E16:E27" si="1">+D16-C16</f>
        <v>502104.41278460994</v>
      </c>
      <c r="F16" s="95"/>
      <c r="G16" s="95"/>
      <c r="H16"/>
      <c r="I16"/>
      <c r="J16"/>
      <c r="K16"/>
      <c r="L16"/>
      <c r="M16"/>
      <c r="N16"/>
      <c r="O16"/>
      <c r="P16" s="95"/>
      <c r="Q16" s="95"/>
      <c r="R16" s="95"/>
      <c r="S16" s="95"/>
    </row>
    <row r="17" spans="1:15" ht="15" x14ac:dyDescent="0.25">
      <c r="A17" s="72">
        <f t="shared" si="0"/>
        <v>5</v>
      </c>
      <c r="B17" s="121">
        <v>44228</v>
      </c>
      <c r="C17" s="122">
        <f>'Weather Adj. Volumes '!E34</f>
        <v>21525779.331499998</v>
      </c>
      <c r="D17" s="95">
        <f>'Weather Adj. Volumes '!E197</f>
        <v>21073425.894758001</v>
      </c>
      <c r="E17" s="123">
        <f t="shared" si="1"/>
        <v>-452353.43674199656</v>
      </c>
      <c r="F17" s="95"/>
      <c r="G17" s="124"/>
      <c r="H17"/>
      <c r="I17"/>
      <c r="J17"/>
      <c r="K17"/>
      <c r="L17"/>
      <c r="M17"/>
      <c r="N17"/>
      <c r="O17"/>
    </row>
    <row r="18" spans="1:15" ht="15" x14ac:dyDescent="0.25">
      <c r="A18" s="72">
        <f t="shared" si="0"/>
        <v>6</v>
      </c>
      <c r="B18" s="121">
        <v>44256</v>
      </c>
      <c r="C18" s="122">
        <f>'Weather Adj. Volumes '!F34</f>
        <v>24884182.072999999</v>
      </c>
      <c r="D18" s="95">
        <f>'Weather Adj. Volumes '!F197</f>
        <v>24668533.605728202</v>
      </c>
      <c r="E18" s="123">
        <f t="shared" si="1"/>
        <v>-215648.46727179736</v>
      </c>
      <c r="F18" s="95"/>
      <c r="G18" s="124"/>
      <c r="H18"/>
      <c r="I18"/>
      <c r="J18"/>
      <c r="K18"/>
      <c r="L18"/>
      <c r="M18"/>
      <c r="N18"/>
      <c r="O18"/>
    </row>
    <row r="19" spans="1:15" ht="15" x14ac:dyDescent="0.25">
      <c r="A19" s="72">
        <f t="shared" si="0"/>
        <v>7</v>
      </c>
      <c r="B19" s="121">
        <v>44287</v>
      </c>
      <c r="C19" s="122">
        <f>'Weather Adj. Volumes '!G34</f>
        <v>20477822.318499997</v>
      </c>
      <c r="D19" s="95">
        <f>'Weather Adj. Volumes '!G197</f>
        <v>21103524.548663504</v>
      </c>
      <c r="E19" s="123">
        <f t="shared" si="1"/>
        <v>625702.23016350716</v>
      </c>
      <c r="F19" s="95"/>
      <c r="G19" s="124"/>
      <c r="H19"/>
      <c r="I19"/>
      <c r="J19"/>
      <c r="K19"/>
      <c r="L19"/>
      <c r="M19"/>
      <c r="N19"/>
      <c r="O19"/>
    </row>
    <row r="20" spans="1:15" ht="15" x14ac:dyDescent="0.25">
      <c r="A20" s="72">
        <f t="shared" si="0"/>
        <v>8</v>
      </c>
      <c r="B20" s="121">
        <v>44317</v>
      </c>
      <c r="C20" s="122">
        <f>'Weather Adj. Volumes '!H34</f>
        <v>18619152.161999997</v>
      </c>
      <c r="D20" s="95">
        <f>'Weather Adj. Volumes '!H197</f>
        <v>18610762.808851071</v>
      </c>
      <c r="E20" s="123">
        <f t="shared" si="1"/>
        <v>-8389.3531489260495</v>
      </c>
      <c r="F20" s="95"/>
      <c r="G20" s="124"/>
      <c r="H20"/>
      <c r="I20"/>
      <c r="J20"/>
      <c r="K20"/>
      <c r="L20"/>
      <c r="M20"/>
      <c r="N20"/>
      <c r="O20"/>
    </row>
    <row r="21" spans="1:15" ht="15" x14ac:dyDescent="0.25">
      <c r="A21" s="72">
        <f t="shared" si="0"/>
        <v>9</v>
      </c>
      <c r="B21" s="121">
        <v>44348</v>
      </c>
      <c r="C21" s="122">
        <f>'Weather Adj. Volumes '!I34</f>
        <v>17390549.265999995</v>
      </c>
      <c r="D21" s="95">
        <f>'Weather Adj. Volumes '!I197</f>
        <v>17595109.413549997</v>
      </c>
      <c r="E21" s="123">
        <f t="shared" si="1"/>
        <v>204560.14755000174</v>
      </c>
      <c r="F21" s="95"/>
      <c r="G21" s="124"/>
      <c r="H21"/>
      <c r="I21"/>
      <c r="J21"/>
      <c r="K21"/>
      <c r="L21"/>
      <c r="M21"/>
      <c r="N21"/>
      <c r="O21"/>
    </row>
    <row r="22" spans="1:15" ht="15" x14ac:dyDescent="0.25">
      <c r="A22" s="72">
        <f t="shared" si="0"/>
        <v>10</v>
      </c>
      <c r="B22" s="121">
        <v>44378</v>
      </c>
      <c r="C22" s="122">
        <f>'Weather Adj. Volumes '!J34</f>
        <v>16380230.839499999</v>
      </c>
      <c r="D22" s="95">
        <f>'Weather Adj. Volumes '!J197</f>
        <v>16380230.839500001</v>
      </c>
      <c r="E22" s="123">
        <f t="shared" si="1"/>
        <v>0</v>
      </c>
      <c r="F22" s="95"/>
      <c r="G22" s="124"/>
      <c r="H22"/>
      <c r="I22"/>
      <c r="J22"/>
      <c r="K22"/>
      <c r="L22"/>
      <c r="M22"/>
      <c r="N22"/>
      <c r="O22"/>
    </row>
    <row r="23" spans="1:15" ht="15" x14ac:dyDescent="0.25">
      <c r="A23" s="72">
        <f t="shared" si="0"/>
        <v>11</v>
      </c>
      <c r="B23" s="121">
        <v>44409</v>
      </c>
      <c r="C23" s="122">
        <f>'Weather Adj. Volumes '!K34</f>
        <v>17117707.126000002</v>
      </c>
      <c r="D23" s="95">
        <f>'Weather Adj. Volumes '!K197</f>
        <v>17117707.126000002</v>
      </c>
      <c r="E23" s="123">
        <f t="shared" si="1"/>
        <v>0</v>
      </c>
      <c r="F23" s="95"/>
      <c r="G23" s="124"/>
      <c r="H23"/>
      <c r="I23"/>
      <c r="J23"/>
      <c r="K23"/>
      <c r="L23"/>
      <c r="M23"/>
      <c r="N23"/>
      <c r="O23"/>
    </row>
    <row r="24" spans="1:15" ht="15" x14ac:dyDescent="0.25">
      <c r="A24" s="72">
        <f t="shared" si="0"/>
        <v>12</v>
      </c>
      <c r="B24" s="121">
        <v>44440</v>
      </c>
      <c r="C24" s="122">
        <f>'Weather Adj. Volumes '!L34</f>
        <v>17344693.357000001</v>
      </c>
      <c r="D24" s="95">
        <f>'Weather Adj. Volumes '!L197</f>
        <v>17355591.431982219</v>
      </c>
      <c r="E24" s="123">
        <f t="shared" si="1"/>
        <v>10898.074982218444</v>
      </c>
      <c r="F24" s="95"/>
      <c r="G24" s="124"/>
      <c r="H24"/>
      <c r="I24"/>
      <c r="J24"/>
      <c r="K24"/>
      <c r="L24"/>
      <c r="M24"/>
      <c r="N24"/>
      <c r="O24"/>
    </row>
    <row r="25" spans="1:15" ht="15" x14ac:dyDescent="0.25">
      <c r="A25" s="72">
        <f t="shared" si="0"/>
        <v>13</v>
      </c>
      <c r="B25" s="121">
        <v>44470</v>
      </c>
      <c r="C25" s="122">
        <f>'Weather Adj. Volumes '!M34</f>
        <v>19668661.477631196</v>
      </c>
      <c r="D25" s="95">
        <f>'Weather Adj. Volumes '!M197</f>
        <v>19468392.248201065</v>
      </c>
      <c r="E25" s="123">
        <f t="shared" si="1"/>
        <v>-200269.22943013161</v>
      </c>
      <c r="F25" s="95"/>
      <c r="G25" s="124"/>
      <c r="H25"/>
      <c r="I25"/>
      <c r="J25"/>
      <c r="K25"/>
      <c r="L25"/>
      <c r="M25"/>
      <c r="N25"/>
      <c r="O25"/>
    </row>
    <row r="26" spans="1:15" ht="15" x14ac:dyDescent="0.25">
      <c r="A26" s="72">
        <f t="shared" si="0"/>
        <v>14</v>
      </c>
      <c r="B26" s="121">
        <v>44501</v>
      </c>
      <c r="C26" s="122">
        <f>'Weather Adj. Volumes '!N34</f>
        <v>20871540.438470401</v>
      </c>
      <c r="D26" s="95">
        <f>'Weather Adj. Volumes '!N197</f>
        <v>21361217.106310781</v>
      </c>
      <c r="E26" s="123">
        <f t="shared" si="1"/>
        <v>489676.66784038022</v>
      </c>
      <c r="F26" s="95"/>
      <c r="G26" s="124"/>
      <c r="H26"/>
      <c r="I26"/>
      <c r="J26"/>
      <c r="K26"/>
      <c r="L26"/>
      <c r="M26"/>
      <c r="N26"/>
      <c r="O26"/>
    </row>
    <row r="27" spans="1:15" ht="15" x14ac:dyDescent="0.25">
      <c r="A27" s="72">
        <f t="shared" si="0"/>
        <v>15</v>
      </c>
      <c r="B27" s="121">
        <v>44531</v>
      </c>
      <c r="C27" s="125">
        <f>'Weather Adj. Volumes '!O34</f>
        <v>22158023.015338764</v>
      </c>
      <c r="D27" s="126">
        <f>'Weather Adj. Volumes '!O197</f>
        <v>21262244.481635429</v>
      </c>
      <c r="E27" s="127">
        <f t="shared" si="1"/>
        <v>-895778.53370333463</v>
      </c>
      <c r="F27" s="95"/>
      <c r="G27" s="124"/>
      <c r="H27"/>
      <c r="I27"/>
      <c r="J27"/>
      <c r="K27"/>
      <c r="L27"/>
      <c r="M27"/>
      <c r="N27"/>
      <c r="O27"/>
    </row>
    <row r="28" spans="1:15" ht="15" x14ac:dyDescent="0.25">
      <c r="A28" s="72">
        <f t="shared" si="0"/>
        <v>16</v>
      </c>
      <c r="B28" s="70"/>
      <c r="C28" s="128">
        <f>ROUND(SUM(C16:C27),0)</f>
        <v>238300122</v>
      </c>
      <c r="D28" s="128">
        <f>ROUND(SUM(D16:D27),0)</f>
        <v>238360625</v>
      </c>
      <c r="E28" s="128">
        <f>ROUND(SUM(E16:E27),0)</f>
        <v>60503</v>
      </c>
      <c r="F28" s="92"/>
      <c r="G28" s="124"/>
      <c r="H28"/>
      <c r="I28"/>
      <c r="J28"/>
      <c r="K28"/>
      <c r="L28"/>
      <c r="M28"/>
      <c r="N28"/>
      <c r="O28"/>
    </row>
    <row r="29" spans="1:15" ht="15" x14ac:dyDescent="0.25">
      <c r="A29" s="72">
        <f t="shared" si="0"/>
        <v>17</v>
      </c>
      <c r="B29" s="94" t="s">
        <v>118</v>
      </c>
      <c r="C29" s="93"/>
      <c r="D29" s="93"/>
      <c r="E29" s="70"/>
      <c r="F29" s="92"/>
      <c r="G29" s="124"/>
      <c r="H29"/>
      <c r="I29"/>
      <c r="J29"/>
      <c r="K29"/>
      <c r="L29"/>
      <c r="M29"/>
      <c r="N29"/>
      <c r="O29"/>
    </row>
    <row r="30" spans="1:15" ht="15" x14ac:dyDescent="0.25">
      <c r="A30" s="72">
        <f>A29+1</f>
        <v>18</v>
      </c>
      <c r="B30" s="118" t="s">
        <v>7</v>
      </c>
      <c r="C30" s="118"/>
      <c r="D30" s="118">
        <v>85</v>
      </c>
      <c r="E30" s="123">
        <f>'Weather Adj. For CBR '!P51</f>
        <v>-2264.9521019462809</v>
      </c>
      <c r="F30" s="70"/>
      <c r="G30" s="129"/>
      <c r="H30"/>
      <c r="I30"/>
      <c r="J30"/>
      <c r="K30"/>
      <c r="L30"/>
      <c r="M30"/>
      <c r="N30"/>
      <c r="O30"/>
    </row>
    <row r="31" spans="1:15" ht="15" x14ac:dyDescent="0.25">
      <c r="A31" s="72">
        <f t="shared" ref="A31:A51" si="2">+A30+1</f>
        <v>19</v>
      </c>
      <c r="B31" s="118" t="s">
        <v>8</v>
      </c>
      <c r="C31" s="118"/>
      <c r="D31" s="130" t="s">
        <v>9</v>
      </c>
      <c r="E31" s="123">
        <f>'Weather Adj. For CBR '!P52</f>
        <v>-1256.5787150444644</v>
      </c>
      <c r="F31" s="70"/>
      <c r="G31" s="124"/>
      <c r="H31"/>
      <c r="I31"/>
      <c r="J31"/>
      <c r="K31"/>
      <c r="L31"/>
      <c r="M31"/>
      <c r="N31"/>
      <c r="O31"/>
    </row>
    <row r="32" spans="1:15" ht="15" x14ac:dyDescent="0.25">
      <c r="A32" s="72">
        <f t="shared" si="2"/>
        <v>20</v>
      </c>
      <c r="B32" s="118" t="s">
        <v>10</v>
      </c>
      <c r="C32" s="118"/>
      <c r="D32" s="118">
        <v>87</v>
      </c>
      <c r="E32" s="123">
        <f>'Weather Adj. For CBR '!P53</f>
        <v>1708.8679994540362</v>
      </c>
      <c r="F32" s="70"/>
      <c r="G32" s="124"/>
      <c r="H32"/>
      <c r="I32"/>
      <c r="J32"/>
      <c r="K32"/>
      <c r="L32"/>
      <c r="M32"/>
      <c r="N32"/>
      <c r="O32"/>
    </row>
    <row r="33" spans="1:15" ht="15" x14ac:dyDescent="0.25">
      <c r="A33" s="72">
        <f t="shared" si="2"/>
        <v>21</v>
      </c>
      <c r="B33" s="118" t="s">
        <v>11</v>
      </c>
      <c r="C33" s="118"/>
      <c r="D33" s="130" t="s">
        <v>12</v>
      </c>
      <c r="E33" s="123">
        <f>'Weather Adj. For CBR '!P54</f>
        <v>-1270.2017860516826</v>
      </c>
      <c r="F33" s="70"/>
      <c r="G33" s="124"/>
      <c r="H33"/>
      <c r="I33"/>
      <c r="J33"/>
      <c r="K33"/>
      <c r="L33"/>
      <c r="M33"/>
      <c r="N33"/>
      <c r="O33"/>
    </row>
    <row r="34" spans="1:15" ht="15" x14ac:dyDescent="0.25">
      <c r="A34" s="72">
        <f t="shared" si="2"/>
        <v>22</v>
      </c>
      <c r="B34" s="119" t="s">
        <v>13</v>
      </c>
      <c r="C34" s="119"/>
      <c r="D34" s="131" t="s">
        <v>14</v>
      </c>
      <c r="E34" s="123">
        <f>'Weather Adj. For CBR '!P55</f>
        <v>433.612837841079</v>
      </c>
      <c r="F34" s="132"/>
      <c r="G34" s="124"/>
      <c r="H34"/>
      <c r="I34"/>
      <c r="J34"/>
      <c r="K34"/>
      <c r="L34"/>
      <c r="M34"/>
      <c r="N34"/>
      <c r="O34"/>
    </row>
    <row r="35" spans="1:15" ht="15" x14ac:dyDescent="0.25">
      <c r="A35" s="72">
        <f t="shared" si="2"/>
        <v>23</v>
      </c>
      <c r="B35" s="70" t="s">
        <v>117</v>
      </c>
      <c r="C35" s="70"/>
      <c r="E35" s="89"/>
      <c r="F35" s="133">
        <f>SUM(E30:E34)</f>
        <v>-2649.2517657473127</v>
      </c>
      <c r="G35" s="124"/>
      <c r="H35"/>
      <c r="I35"/>
      <c r="J35"/>
      <c r="K35"/>
      <c r="L35"/>
      <c r="M35"/>
      <c r="N35"/>
      <c r="O35"/>
    </row>
    <row r="36" spans="1:15" ht="15" x14ac:dyDescent="0.25">
      <c r="A36" s="72">
        <f t="shared" si="2"/>
        <v>24</v>
      </c>
      <c r="B36" s="88"/>
      <c r="C36" s="88"/>
      <c r="D36" s="87"/>
      <c r="E36" s="86"/>
      <c r="F36" s="70"/>
      <c r="G36" s="124"/>
      <c r="H36"/>
      <c r="I36"/>
      <c r="J36"/>
      <c r="K36"/>
      <c r="L36"/>
      <c r="M36"/>
      <c r="N36"/>
      <c r="O36"/>
    </row>
    <row r="37" spans="1:15" ht="15" x14ac:dyDescent="0.25">
      <c r="A37" s="72">
        <f t="shared" si="2"/>
        <v>25</v>
      </c>
      <c r="B37" s="91" t="s">
        <v>116</v>
      </c>
      <c r="C37" s="88"/>
      <c r="D37" s="87"/>
      <c r="E37" s="86"/>
      <c r="F37" s="70"/>
      <c r="G37" s="124"/>
      <c r="H37"/>
      <c r="I37"/>
      <c r="J37"/>
      <c r="K37"/>
      <c r="L37"/>
      <c r="M37"/>
      <c r="N37"/>
      <c r="O37"/>
    </row>
    <row r="38" spans="1:15" ht="15" x14ac:dyDescent="0.25">
      <c r="A38" s="72">
        <f t="shared" si="2"/>
        <v>26</v>
      </c>
      <c r="B38" s="90" t="s">
        <v>115</v>
      </c>
      <c r="C38" s="88"/>
      <c r="D38" s="87"/>
      <c r="E38" s="80">
        <v>0</v>
      </c>
      <c r="G38" s="124"/>
      <c r="H38"/>
      <c r="I38"/>
      <c r="J38"/>
      <c r="K38"/>
      <c r="L38"/>
      <c r="M38"/>
      <c r="N38"/>
      <c r="O38"/>
    </row>
    <row r="39" spans="1:15" ht="15" x14ac:dyDescent="0.25">
      <c r="A39" s="72">
        <f t="shared" si="2"/>
        <v>27</v>
      </c>
      <c r="B39" s="90"/>
      <c r="C39" s="88"/>
      <c r="D39" s="87"/>
      <c r="E39" s="86"/>
      <c r="F39" s="89">
        <f>E38</f>
        <v>0</v>
      </c>
      <c r="G39" s="124"/>
      <c r="H39"/>
      <c r="I39"/>
      <c r="J39"/>
      <c r="K39"/>
      <c r="L39"/>
      <c r="M39"/>
      <c r="N39"/>
      <c r="O39"/>
    </row>
    <row r="40" spans="1:15" ht="15" x14ac:dyDescent="0.25">
      <c r="A40" s="72">
        <f t="shared" si="2"/>
        <v>28</v>
      </c>
      <c r="B40" s="88"/>
      <c r="C40" s="88"/>
      <c r="D40" s="87"/>
      <c r="E40" s="86"/>
      <c r="F40" s="70"/>
      <c r="G40" s="67"/>
      <c r="H40"/>
      <c r="I40"/>
      <c r="J40"/>
      <c r="K40"/>
      <c r="L40"/>
      <c r="M40"/>
      <c r="N40"/>
      <c r="O40"/>
    </row>
    <row r="41" spans="1:15" ht="15" x14ac:dyDescent="0.25">
      <c r="A41" s="72">
        <f t="shared" si="2"/>
        <v>29</v>
      </c>
      <c r="B41" s="71" t="s">
        <v>114</v>
      </c>
      <c r="C41" s="71"/>
      <c r="D41" s="81">
        <f>[59]Inputs!$B$6</f>
        <v>3.6350000000000002E-3</v>
      </c>
      <c r="E41" s="85">
        <f>ROUND(F35*D41,0)</f>
        <v>-10</v>
      </c>
      <c r="F41" s="76"/>
      <c r="G41" s="67"/>
      <c r="H41"/>
      <c r="I41"/>
      <c r="J41"/>
      <c r="K41"/>
      <c r="L41"/>
      <c r="M41"/>
      <c r="N41"/>
      <c r="O41"/>
    </row>
    <row r="42" spans="1:15" ht="15" x14ac:dyDescent="0.25">
      <c r="A42" s="72">
        <f t="shared" si="2"/>
        <v>30</v>
      </c>
      <c r="B42" s="71" t="s">
        <v>113</v>
      </c>
      <c r="C42" s="71"/>
      <c r="D42" s="81">
        <f>[59]Inputs!$B$7</f>
        <v>2E-3</v>
      </c>
      <c r="E42" s="84">
        <f>ROUND(F35*D42,0)</f>
        <v>-5</v>
      </c>
      <c r="F42" s="76"/>
      <c r="G42" s="67"/>
      <c r="H42"/>
      <c r="I42"/>
      <c r="J42"/>
      <c r="K42"/>
      <c r="L42"/>
      <c r="M42"/>
      <c r="N42"/>
      <c r="O42"/>
    </row>
    <row r="43" spans="1:15" ht="15" x14ac:dyDescent="0.25">
      <c r="A43" s="72">
        <f t="shared" si="2"/>
        <v>31</v>
      </c>
      <c r="B43" s="79" t="s">
        <v>112</v>
      </c>
      <c r="C43" s="71"/>
      <c r="D43" s="120"/>
      <c r="E43" s="69"/>
      <c r="F43" s="83">
        <f>SUM(E41:E42)</f>
        <v>-15</v>
      </c>
      <c r="G43" s="67"/>
      <c r="H43"/>
      <c r="I43"/>
      <c r="J43"/>
      <c r="K43"/>
      <c r="L43"/>
      <c r="M43"/>
      <c r="N43"/>
      <c r="O43"/>
    </row>
    <row r="44" spans="1:15" ht="15" x14ac:dyDescent="0.25">
      <c r="A44" s="72">
        <f t="shared" si="2"/>
        <v>32</v>
      </c>
      <c r="B44" s="71"/>
      <c r="C44" s="71"/>
      <c r="D44" s="82"/>
      <c r="E44" s="78"/>
      <c r="F44" s="76"/>
      <c r="G44" s="67"/>
      <c r="H44"/>
      <c r="I44"/>
      <c r="J44"/>
      <c r="K44"/>
      <c r="L44"/>
      <c r="M44"/>
      <c r="N44"/>
      <c r="O44"/>
    </row>
    <row r="45" spans="1:15" ht="15" x14ac:dyDescent="0.25">
      <c r="A45" s="72">
        <f t="shared" si="2"/>
        <v>33</v>
      </c>
      <c r="B45" s="71" t="s">
        <v>111</v>
      </c>
      <c r="C45" s="71"/>
      <c r="D45" s="81">
        <f>[59]Inputs!$B$8</f>
        <v>3.8379999999999997E-2</v>
      </c>
      <c r="E45" s="80">
        <f>ROUND(F35*D45,0)</f>
        <v>-102</v>
      </c>
      <c r="F45" s="76"/>
      <c r="G45" s="67"/>
      <c r="H45"/>
      <c r="I45"/>
      <c r="J45"/>
      <c r="K45"/>
      <c r="L45"/>
      <c r="M45"/>
      <c r="N45"/>
      <c r="O45"/>
    </row>
    <row r="46" spans="1:15" ht="15" x14ac:dyDescent="0.25">
      <c r="A46" s="72">
        <f t="shared" si="2"/>
        <v>34</v>
      </c>
      <c r="B46" s="79" t="s">
        <v>110</v>
      </c>
      <c r="C46" s="71"/>
      <c r="D46" s="70"/>
      <c r="E46" s="78"/>
      <c r="F46" s="77">
        <f>SUM(E45:E45)</f>
        <v>-102</v>
      </c>
      <c r="G46" s="67"/>
      <c r="H46"/>
      <c r="I46"/>
      <c r="J46"/>
      <c r="K46"/>
      <c r="L46"/>
      <c r="M46"/>
      <c r="N46"/>
      <c r="O46"/>
    </row>
    <row r="47" spans="1:15" ht="15" x14ac:dyDescent="0.25">
      <c r="A47" s="72">
        <f t="shared" si="2"/>
        <v>35</v>
      </c>
      <c r="B47" s="71"/>
      <c r="C47" s="71"/>
      <c r="D47" s="70"/>
      <c r="E47" s="70"/>
      <c r="F47" s="76"/>
      <c r="G47" s="67"/>
      <c r="H47"/>
      <c r="I47"/>
      <c r="J47"/>
      <c r="K47"/>
      <c r="L47"/>
      <c r="M47"/>
      <c r="N47"/>
      <c r="O47"/>
    </row>
    <row r="48" spans="1:15" ht="15" x14ac:dyDescent="0.25">
      <c r="A48" s="72">
        <f t="shared" si="2"/>
        <v>36</v>
      </c>
      <c r="B48" s="71" t="s">
        <v>109</v>
      </c>
      <c r="C48" s="71"/>
      <c r="D48" s="70"/>
      <c r="E48" s="69"/>
      <c r="F48" s="75">
        <f>F35-F39-F43-F46</f>
        <v>-2532.2517657473127</v>
      </c>
      <c r="G48" s="67"/>
      <c r="H48"/>
      <c r="I48"/>
      <c r="J48"/>
      <c r="K48"/>
      <c r="L48"/>
      <c r="M48"/>
      <c r="N48"/>
      <c r="O48"/>
    </row>
    <row r="49" spans="1:15" ht="15" x14ac:dyDescent="0.25">
      <c r="A49" s="72">
        <f t="shared" si="2"/>
        <v>37</v>
      </c>
      <c r="B49" s="71"/>
      <c r="C49" s="71"/>
      <c r="D49" s="70"/>
      <c r="E49" s="69"/>
      <c r="F49" s="69"/>
      <c r="G49" s="67"/>
      <c r="H49"/>
      <c r="I49"/>
      <c r="J49"/>
      <c r="K49"/>
      <c r="L49"/>
      <c r="M49"/>
      <c r="N49"/>
      <c r="O49"/>
    </row>
    <row r="50" spans="1:15" ht="15" x14ac:dyDescent="0.25">
      <c r="A50" s="72">
        <f t="shared" si="2"/>
        <v>38</v>
      </c>
      <c r="B50" s="71" t="s">
        <v>108</v>
      </c>
      <c r="C50" s="71"/>
      <c r="D50" s="74">
        <v>0.21</v>
      </c>
      <c r="E50" s="69"/>
      <c r="F50" s="73">
        <f>ROUND(F48*D50,0)</f>
        <v>-532</v>
      </c>
      <c r="G50" s="67"/>
      <c r="H50"/>
      <c r="I50"/>
      <c r="J50"/>
      <c r="K50"/>
      <c r="L50"/>
      <c r="M50"/>
      <c r="N50"/>
      <c r="O50"/>
    </row>
    <row r="51" spans="1:15" ht="15.75" thickBot="1" x14ac:dyDescent="0.3">
      <c r="A51" s="72">
        <f t="shared" si="2"/>
        <v>39</v>
      </c>
      <c r="B51" s="71" t="s">
        <v>107</v>
      </c>
      <c r="C51" s="71"/>
      <c r="D51" s="70"/>
      <c r="E51" s="69"/>
      <c r="F51" s="68">
        <f>F48-F50</f>
        <v>-2000.2517657473127</v>
      </c>
      <c r="G51" s="67"/>
      <c r="H51"/>
      <c r="I51"/>
      <c r="J51"/>
      <c r="K51"/>
      <c r="L51"/>
      <c r="M51"/>
      <c r="N51"/>
      <c r="O51"/>
    </row>
    <row r="52" spans="1:15" ht="15.75" thickTop="1" x14ac:dyDescent="0.25">
      <c r="G52" s="66"/>
      <c r="H52"/>
      <c r="I52"/>
      <c r="J52"/>
      <c r="K52"/>
      <c r="L52"/>
      <c r="M52"/>
      <c r="N52"/>
      <c r="O52"/>
    </row>
    <row r="53" spans="1:15" ht="15" x14ac:dyDescent="0.25">
      <c r="H53"/>
      <c r="I53"/>
      <c r="J53"/>
      <c r="K53"/>
      <c r="L53"/>
      <c r="M53"/>
      <c r="N53"/>
      <c r="O53"/>
    </row>
    <row r="54" spans="1:15" ht="15" x14ac:dyDescent="0.25">
      <c r="H54"/>
      <c r="I54"/>
      <c r="J54"/>
      <c r="K54"/>
      <c r="L54"/>
      <c r="M54"/>
      <c r="N54"/>
      <c r="O54"/>
    </row>
    <row r="55" spans="1:15" ht="15" x14ac:dyDescent="0.25">
      <c r="H55"/>
      <c r="I55"/>
      <c r="J55"/>
      <c r="K55"/>
      <c r="L55"/>
      <c r="M55"/>
      <c r="N55"/>
      <c r="O55"/>
    </row>
    <row r="56" spans="1:15" ht="15" x14ac:dyDescent="0.25">
      <c r="H56"/>
      <c r="I56"/>
      <c r="J56"/>
      <c r="K56"/>
      <c r="L56"/>
      <c r="M56"/>
      <c r="N56"/>
      <c r="O56"/>
    </row>
    <row r="57" spans="1:15" ht="15" x14ac:dyDescent="0.25">
      <c r="H57"/>
      <c r="I57"/>
      <c r="J57"/>
      <c r="K57"/>
      <c r="L57"/>
      <c r="M57"/>
      <c r="N57"/>
      <c r="O57"/>
    </row>
    <row r="58" spans="1:15" ht="15" x14ac:dyDescent="0.25">
      <c r="H58"/>
      <c r="I58"/>
      <c r="J58"/>
      <c r="K58"/>
      <c r="L58"/>
      <c r="M58"/>
      <c r="N58"/>
      <c r="O58"/>
    </row>
    <row r="59" spans="1:15" ht="15" x14ac:dyDescent="0.25">
      <c r="H59"/>
      <c r="I59"/>
      <c r="J59"/>
      <c r="K59"/>
      <c r="L59"/>
      <c r="M59"/>
      <c r="N59"/>
      <c r="O59"/>
    </row>
    <row r="60" spans="1:15" ht="15" x14ac:dyDescent="0.25">
      <c r="H60"/>
      <c r="I60"/>
      <c r="J60"/>
      <c r="K60"/>
      <c r="L60"/>
      <c r="M60"/>
      <c r="N60"/>
      <c r="O60"/>
    </row>
    <row r="61" spans="1:15" ht="15" x14ac:dyDescent="0.25">
      <c r="H61"/>
      <c r="I61"/>
      <c r="J61"/>
      <c r="K61"/>
      <c r="L61"/>
      <c r="M61"/>
      <c r="N61"/>
      <c r="O61"/>
    </row>
    <row r="62" spans="1:15" ht="15" x14ac:dyDescent="0.25">
      <c r="H62"/>
      <c r="I62"/>
      <c r="J62"/>
      <c r="K62"/>
      <c r="L62"/>
      <c r="M62"/>
      <c r="N62"/>
      <c r="O62"/>
    </row>
    <row r="63" spans="1:15" ht="15" x14ac:dyDescent="0.25">
      <c r="H63"/>
      <c r="I63"/>
      <c r="J63"/>
      <c r="K63"/>
      <c r="L63"/>
      <c r="M63"/>
      <c r="N63"/>
      <c r="O63"/>
    </row>
    <row r="64" spans="1:15" ht="15" x14ac:dyDescent="0.25">
      <c r="H64"/>
      <c r="I64"/>
      <c r="J64"/>
      <c r="K64"/>
      <c r="L64"/>
      <c r="M64"/>
      <c r="N64"/>
      <c r="O64"/>
    </row>
    <row r="65" spans="8:15" ht="15" x14ac:dyDescent="0.25">
      <c r="H65"/>
      <c r="I65"/>
      <c r="J65"/>
      <c r="K65"/>
      <c r="L65"/>
      <c r="M65"/>
      <c r="N65"/>
      <c r="O65"/>
    </row>
    <row r="66" spans="8:15" ht="15" x14ac:dyDescent="0.25">
      <c r="H66"/>
      <c r="I66"/>
      <c r="J66"/>
      <c r="K66"/>
      <c r="L66"/>
      <c r="M66"/>
      <c r="N66"/>
      <c r="O66"/>
    </row>
    <row r="67" spans="8:15" ht="15" x14ac:dyDescent="0.25">
      <c r="H67"/>
      <c r="I67"/>
      <c r="J67"/>
      <c r="K67"/>
      <c r="L67"/>
      <c r="M67"/>
      <c r="N67"/>
      <c r="O67"/>
    </row>
    <row r="68" spans="8:15" ht="15" x14ac:dyDescent="0.25">
      <c r="H68"/>
      <c r="I68"/>
      <c r="J68"/>
      <c r="K68"/>
      <c r="L68"/>
      <c r="M68"/>
      <c r="N68"/>
      <c r="O68"/>
    </row>
    <row r="69" spans="8:15" ht="15" x14ac:dyDescent="0.25">
      <c r="H69"/>
      <c r="I69"/>
      <c r="J69"/>
      <c r="K69"/>
      <c r="L69"/>
      <c r="M69"/>
      <c r="N69"/>
      <c r="O69"/>
    </row>
    <row r="70" spans="8:15" ht="15" x14ac:dyDescent="0.25">
      <c r="H70"/>
      <c r="I70"/>
      <c r="J70"/>
      <c r="K70"/>
      <c r="L70"/>
      <c r="M70"/>
      <c r="N70"/>
      <c r="O70"/>
    </row>
    <row r="71" spans="8:15" ht="15" x14ac:dyDescent="0.25">
      <c r="H71"/>
      <c r="I71"/>
      <c r="J71"/>
      <c r="K71"/>
      <c r="L71"/>
      <c r="M71"/>
      <c r="N71"/>
      <c r="O71"/>
    </row>
    <row r="72" spans="8:15" ht="15" x14ac:dyDescent="0.25">
      <c r="H72"/>
      <c r="I72"/>
      <c r="J72"/>
      <c r="K72"/>
      <c r="L72"/>
      <c r="M72"/>
      <c r="N72"/>
      <c r="O72"/>
    </row>
    <row r="73" spans="8:15" ht="15" x14ac:dyDescent="0.25">
      <c r="H73"/>
      <c r="I73"/>
      <c r="J73"/>
      <c r="K73"/>
      <c r="L73"/>
      <c r="M73"/>
      <c r="N73"/>
      <c r="O73"/>
    </row>
    <row r="74" spans="8:15" ht="15" x14ac:dyDescent="0.25">
      <c r="H74"/>
      <c r="I74"/>
      <c r="J74"/>
      <c r="K74"/>
      <c r="L74"/>
      <c r="M74"/>
      <c r="N74"/>
      <c r="O74"/>
    </row>
    <row r="75" spans="8:15" ht="15" x14ac:dyDescent="0.25">
      <c r="H75"/>
      <c r="I75"/>
      <c r="J75"/>
      <c r="K75"/>
      <c r="L75"/>
      <c r="M75"/>
      <c r="N75"/>
      <c r="O75"/>
    </row>
    <row r="76" spans="8:15" ht="15" x14ac:dyDescent="0.25">
      <c r="H76"/>
      <c r="I76"/>
      <c r="J76"/>
      <c r="K76"/>
      <c r="L76"/>
      <c r="M76"/>
      <c r="N76"/>
      <c r="O76"/>
    </row>
    <row r="77" spans="8:15" ht="15" x14ac:dyDescent="0.25">
      <c r="H77"/>
      <c r="I77"/>
      <c r="J77"/>
      <c r="K77"/>
      <c r="L77"/>
      <c r="M77"/>
      <c r="N77"/>
      <c r="O77"/>
    </row>
    <row r="78" spans="8:15" ht="15" x14ac:dyDescent="0.25">
      <c r="H78"/>
      <c r="I78"/>
      <c r="J78"/>
      <c r="K78"/>
      <c r="L78"/>
      <c r="M78"/>
      <c r="N78"/>
      <c r="O78"/>
    </row>
    <row r="79" spans="8:15" ht="15" x14ac:dyDescent="0.25">
      <c r="H79"/>
      <c r="I79"/>
      <c r="J79"/>
      <c r="K79"/>
      <c r="L79"/>
      <c r="M79"/>
      <c r="N79"/>
      <c r="O79"/>
    </row>
    <row r="80" spans="8:15" ht="15" x14ac:dyDescent="0.25">
      <c r="H80"/>
      <c r="I80"/>
      <c r="J80"/>
      <c r="K80"/>
      <c r="L80"/>
      <c r="M80"/>
      <c r="N80"/>
      <c r="O80"/>
    </row>
    <row r="81" spans="8:15" ht="15" x14ac:dyDescent="0.25">
      <c r="H81"/>
      <c r="I81"/>
      <c r="J81"/>
      <c r="K81"/>
      <c r="L81"/>
      <c r="M81"/>
      <c r="N81"/>
      <c r="O81"/>
    </row>
    <row r="82" spans="8:15" ht="15" x14ac:dyDescent="0.25">
      <c r="H82"/>
      <c r="I82"/>
      <c r="J82"/>
      <c r="K82"/>
      <c r="L82"/>
      <c r="M82"/>
      <c r="N82"/>
      <c r="O82"/>
    </row>
    <row r="83" spans="8:15" ht="15" x14ac:dyDescent="0.25">
      <c r="H83"/>
      <c r="I83"/>
      <c r="J83"/>
      <c r="K83"/>
      <c r="L83"/>
      <c r="M83"/>
      <c r="N83"/>
      <c r="O83"/>
    </row>
    <row r="84" spans="8:15" ht="15" x14ac:dyDescent="0.25">
      <c r="H84"/>
      <c r="I84"/>
      <c r="J84"/>
      <c r="K84"/>
      <c r="L84"/>
      <c r="M84"/>
      <c r="N84"/>
      <c r="O84"/>
    </row>
    <row r="85" spans="8:15" ht="15" x14ac:dyDescent="0.25">
      <c r="H85"/>
      <c r="I85"/>
      <c r="J85"/>
      <c r="K85"/>
      <c r="L85"/>
      <c r="M85"/>
      <c r="N85"/>
      <c r="O85"/>
    </row>
    <row r="86" spans="8:15" ht="15" x14ac:dyDescent="0.25">
      <c r="H86"/>
      <c r="I86"/>
      <c r="J86"/>
      <c r="K86"/>
      <c r="L86"/>
      <c r="M86"/>
      <c r="N86"/>
      <c r="O86"/>
    </row>
    <row r="87" spans="8:15" ht="15" x14ac:dyDescent="0.25">
      <c r="H87"/>
      <c r="I87"/>
      <c r="J87"/>
      <c r="K87"/>
      <c r="L87"/>
      <c r="M87"/>
      <c r="N87"/>
      <c r="O87"/>
    </row>
    <row r="88" spans="8:15" ht="15" x14ac:dyDescent="0.25">
      <c r="H88"/>
      <c r="I88"/>
      <c r="J88"/>
      <c r="K88"/>
      <c r="L88"/>
      <c r="M88"/>
      <c r="N88"/>
      <c r="O88"/>
    </row>
    <row r="89" spans="8:15" ht="15" x14ac:dyDescent="0.25">
      <c r="H89"/>
      <c r="I89"/>
      <c r="J89"/>
      <c r="K89"/>
      <c r="L89"/>
      <c r="M89"/>
      <c r="N89"/>
      <c r="O89"/>
    </row>
    <row r="90" spans="8:15" ht="15" x14ac:dyDescent="0.25">
      <c r="H90"/>
      <c r="I90"/>
      <c r="J90"/>
      <c r="K90"/>
      <c r="L90"/>
      <c r="M90"/>
      <c r="N90"/>
      <c r="O90"/>
    </row>
    <row r="91" spans="8:15" ht="15" x14ac:dyDescent="0.25">
      <c r="H91"/>
      <c r="I91"/>
      <c r="J91"/>
      <c r="K91"/>
      <c r="L91"/>
      <c r="M91"/>
      <c r="N91"/>
      <c r="O91"/>
    </row>
    <row r="92" spans="8:15" ht="15" x14ac:dyDescent="0.25">
      <c r="H92"/>
      <c r="I92"/>
      <c r="J92"/>
      <c r="K92"/>
      <c r="L92"/>
      <c r="M92"/>
      <c r="N92"/>
      <c r="O92"/>
    </row>
    <row r="93" spans="8:15" ht="15" x14ac:dyDescent="0.25">
      <c r="H93"/>
      <c r="I93"/>
      <c r="J93"/>
      <c r="K93"/>
      <c r="L93"/>
      <c r="M93"/>
      <c r="N93"/>
      <c r="O93"/>
    </row>
    <row r="94" spans="8:15" ht="15" x14ac:dyDescent="0.25">
      <c r="H94"/>
      <c r="I94"/>
      <c r="J94"/>
      <c r="K94"/>
      <c r="L94"/>
      <c r="M94"/>
      <c r="N94"/>
      <c r="O94"/>
    </row>
    <row r="95" spans="8:15" ht="15" x14ac:dyDescent="0.25">
      <c r="H95"/>
      <c r="I95"/>
      <c r="J95"/>
      <c r="K95"/>
      <c r="L95"/>
      <c r="M95"/>
      <c r="N95"/>
      <c r="O95"/>
    </row>
    <row r="96" spans="8:15" ht="15" x14ac:dyDescent="0.25">
      <c r="H96"/>
      <c r="I96"/>
      <c r="J96"/>
      <c r="K96"/>
      <c r="L96"/>
      <c r="M96"/>
      <c r="N96"/>
      <c r="O96"/>
    </row>
    <row r="97" spans="8:15" ht="15" x14ac:dyDescent="0.25">
      <c r="H97"/>
      <c r="I97"/>
      <c r="J97"/>
      <c r="K97"/>
      <c r="L97"/>
      <c r="M97"/>
      <c r="N97"/>
      <c r="O97"/>
    </row>
    <row r="98" spans="8:15" ht="15" x14ac:dyDescent="0.25">
      <c r="H98"/>
      <c r="I98"/>
      <c r="J98"/>
      <c r="K98"/>
      <c r="L98"/>
      <c r="M98"/>
      <c r="N98"/>
      <c r="O98"/>
    </row>
    <row r="99" spans="8:15" ht="15" x14ac:dyDescent="0.25">
      <c r="H99"/>
      <c r="I99"/>
      <c r="J99"/>
      <c r="K99"/>
      <c r="L99"/>
      <c r="M99"/>
      <c r="N99"/>
      <c r="O99"/>
    </row>
    <row r="100" spans="8:15" ht="15" x14ac:dyDescent="0.25">
      <c r="H100"/>
      <c r="I100"/>
      <c r="J100"/>
      <c r="K100"/>
      <c r="L100"/>
      <c r="M100"/>
      <c r="N100"/>
      <c r="O100"/>
    </row>
    <row r="101" spans="8:15" ht="15" x14ac:dyDescent="0.25">
      <c r="H101"/>
      <c r="I101"/>
      <c r="J101"/>
      <c r="K101"/>
      <c r="L101"/>
      <c r="M101"/>
      <c r="N101"/>
      <c r="O101"/>
    </row>
    <row r="102" spans="8:15" ht="15" x14ac:dyDescent="0.25">
      <c r="H102"/>
      <c r="I102"/>
      <c r="J102"/>
      <c r="K102"/>
      <c r="L102"/>
      <c r="M102"/>
      <c r="N102"/>
      <c r="O102"/>
    </row>
    <row r="103" spans="8:15" ht="15" x14ac:dyDescent="0.25">
      <c r="H103"/>
      <c r="I103"/>
      <c r="J103"/>
      <c r="K103"/>
      <c r="L103"/>
      <c r="M103"/>
      <c r="N103"/>
      <c r="O103"/>
    </row>
    <row r="104" spans="8:15" ht="15" x14ac:dyDescent="0.25">
      <c r="H104"/>
      <c r="I104"/>
      <c r="J104"/>
      <c r="K104"/>
      <c r="L104"/>
      <c r="M104"/>
      <c r="N104"/>
      <c r="O104"/>
    </row>
    <row r="105" spans="8:15" ht="15" x14ac:dyDescent="0.25">
      <c r="H105"/>
      <c r="I105"/>
      <c r="J105"/>
      <c r="K105"/>
      <c r="L105"/>
      <c r="M105"/>
      <c r="N105"/>
      <c r="O105"/>
    </row>
    <row r="106" spans="8:15" ht="15" x14ac:dyDescent="0.25">
      <c r="H106"/>
      <c r="I106"/>
      <c r="J106"/>
      <c r="K106"/>
      <c r="L106"/>
      <c r="M106"/>
      <c r="N106"/>
      <c r="O106"/>
    </row>
    <row r="107" spans="8:15" ht="15" x14ac:dyDescent="0.25">
      <c r="H107"/>
      <c r="I107"/>
      <c r="J107"/>
      <c r="K107"/>
      <c r="L107"/>
      <c r="M107"/>
      <c r="N107"/>
      <c r="O107"/>
    </row>
    <row r="108" spans="8:15" ht="15" x14ac:dyDescent="0.25">
      <c r="H108"/>
      <c r="I108"/>
      <c r="J108"/>
      <c r="K108"/>
      <c r="L108"/>
      <c r="M108"/>
      <c r="N108"/>
      <c r="O10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zoomScaleNormal="100" workbookViewId="0">
      <pane ySplit="6" topLeftCell="A19" activePane="bottomLeft" state="frozen"/>
      <selection activeCell="P52" sqref="P52"/>
      <selection pane="bottomLeft" activeCell="L43" sqref="L43"/>
    </sheetView>
  </sheetViews>
  <sheetFormatPr defaultColWidth="9.140625" defaultRowHeight="12.75" x14ac:dyDescent="0.2"/>
  <cols>
    <col min="1" max="1" width="2" style="22" customWidth="1"/>
    <col min="2" max="2" width="35.85546875" style="22" bestFit="1" customWidth="1"/>
    <col min="3" max="3" width="8.7109375" style="22" bestFit="1" customWidth="1"/>
    <col min="4" max="15" width="11.7109375" style="22" customWidth="1"/>
    <col min="16" max="16" width="12.140625" style="22" customWidth="1"/>
    <col min="17" max="16384" width="9.140625" style="22"/>
  </cols>
  <sheetData>
    <row r="1" spans="1:17" s="2" customFormat="1" ht="15" customHeight="1" x14ac:dyDescent="0.2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"/>
    </row>
    <row r="2" spans="1:17" s="2" customFormat="1" ht="15" customHeight="1" x14ac:dyDescent="0.2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"/>
    </row>
    <row r="3" spans="1:17" s="2" customFormat="1" ht="15" customHeight="1" x14ac:dyDescent="0.2">
      <c r="A3" s="135" t="s">
        <v>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"/>
    </row>
    <row r="4" spans="1:17" s="2" customFormat="1" ht="15" customHeight="1" x14ac:dyDescent="0.2">
      <c r="A4" s="134" t="s">
        <v>134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"/>
    </row>
    <row r="5" spans="1:17" s="2" customFormat="1" x14ac:dyDescent="0.2"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2" customFormat="1" x14ac:dyDescent="0.2">
      <c r="A6" s="4"/>
      <c r="B6" s="5" t="s">
        <v>3</v>
      </c>
      <c r="C6" s="5" t="s">
        <v>4</v>
      </c>
      <c r="D6" s="6">
        <v>44197</v>
      </c>
      <c r="E6" s="6">
        <f>EDATE(D6,1)</f>
        <v>44228</v>
      </c>
      <c r="F6" s="6">
        <f t="shared" ref="F6:O6" si="0">EDATE(E6,1)</f>
        <v>44256</v>
      </c>
      <c r="G6" s="6">
        <f t="shared" si="0"/>
        <v>44287</v>
      </c>
      <c r="H6" s="6">
        <f t="shared" si="0"/>
        <v>44317</v>
      </c>
      <c r="I6" s="6">
        <f t="shared" si="0"/>
        <v>44348</v>
      </c>
      <c r="J6" s="6">
        <f t="shared" si="0"/>
        <v>44378</v>
      </c>
      <c r="K6" s="6">
        <f t="shared" si="0"/>
        <v>44409</v>
      </c>
      <c r="L6" s="6">
        <f t="shared" si="0"/>
        <v>44440</v>
      </c>
      <c r="M6" s="6">
        <f t="shared" si="0"/>
        <v>44470</v>
      </c>
      <c r="N6" s="6">
        <f t="shared" si="0"/>
        <v>44501</v>
      </c>
      <c r="O6" s="6">
        <f t="shared" si="0"/>
        <v>44531</v>
      </c>
      <c r="P6" s="7" t="s">
        <v>5</v>
      </c>
      <c r="Q6" s="8"/>
    </row>
    <row r="7" spans="1:17" s="2" customFormat="1" x14ac:dyDescent="0.2">
      <c r="A7" s="9" t="s">
        <v>6</v>
      </c>
      <c r="B7" s="9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8"/>
      <c r="Q7" s="8"/>
    </row>
    <row r="8" spans="1:17" s="12" customFormat="1" x14ac:dyDescent="0.2">
      <c r="B8" s="12" t="s">
        <v>7</v>
      </c>
      <c r="C8" s="12">
        <v>85</v>
      </c>
      <c r="D8" s="13">
        <f>'Weather Adj. Volumes '!D151</f>
        <v>75659.687384333229</v>
      </c>
      <c r="E8" s="13">
        <f>'Weather Adj. Volumes '!E151</f>
        <v>-67066.825574999675</v>
      </c>
      <c r="F8" s="13">
        <f>'Weather Adj. Volumes '!F151</f>
        <v>-33353.276267666835</v>
      </c>
      <c r="G8" s="13">
        <f>'Weather Adj. Volumes '!G151</f>
        <v>96932.8455649307</v>
      </c>
      <c r="H8" s="13">
        <f>'Weather Adj. Volumes '!H151</f>
        <v>-1112.6332576386631</v>
      </c>
      <c r="I8" s="13">
        <f>'Weather Adj. Volumes '!I151</f>
        <v>0</v>
      </c>
      <c r="J8" s="13">
        <f>'Weather Adj. Volumes '!J151</f>
        <v>0</v>
      </c>
      <c r="K8" s="13">
        <f>'Weather Adj. Volumes '!K151</f>
        <v>0</v>
      </c>
      <c r="L8" s="13">
        <f>'Weather Adj. Volumes '!L151</f>
        <v>0</v>
      </c>
      <c r="M8" s="13">
        <f>'Weather Adj. Volumes '!M151</f>
        <v>-30957.382151388447</v>
      </c>
      <c r="N8" s="13">
        <f>'Weather Adj. Volumes '!N151</f>
        <v>75241.968597220955</v>
      </c>
      <c r="O8" s="13">
        <f>'Weather Adj. Volumes '!O151</f>
        <v>-149231.10867013922</v>
      </c>
      <c r="P8" s="14">
        <f>SUM(D8:O8)</f>
        <v>-33886.724375347956</v>
      </c>
      <c r="Q8" s="15"/>
    </row>
    <row r="9" spans="1:17" s="12" customFormat="1" x14ac:dyDescent="0.2">
      <c r="B9" s="2" t="s">
        <v>8</v>
      </c>
      <c r="C9" s="16" t="s">
        <v>9</v>
      </c>
      <c r="D9" s="13">
        <f>'Weather Adj. Volumes '!D149</f>
        <v>36104.585418611066</v>
      </c>
      <c r="E9" s="13">
        <f>'Weather Adj. Volumes '!E149</f>
        <v>-21805.373997000046</v>
      </c>
      <c r="F9" s="13">
        <f>'Weather Adj. Volumes '!F149</f>
        <v>-14036.46309656254</v>
      </c>
      <c r="G9" s="13">
        <f>'Weather Adj. Volumes '!G149</f>
        <v>29081.654104124987</v>
      </c>
      <c r="H9" s="13">
        <f>'Weather Adj. Volumes '!H149</f>
        <v>-425.43668962502852</v>
      </c>
      <c r="I9" s="13">
        <f>'Weather Adj. Volumes '!I149</f>
        <v>0</v>
      </c>
      <c r="J9" s="13">
        <f>'Weather Adj. Volumes '!J149</f>
        <v>0</v>
      </c>
      <c r="K9" s="13">
        <f>'Weather Adj. Volumes '!K149</f>
        <v>0</v>
      </c>
      <c r="L9" s="13">
        <f>'Weather Adj. Volumes '!L149</f>
        <v>0</v>
      </c>
      <c r="M9" s="13">
        <f>'Weather Adj. Volumes '!M149</f>
        <v>-13336.873927499866</v>
      </c>
      <c r="N9" s="13">
        <f>'Weather Adj. Volumes '!N149</f>
        <v>32265.30076649948</v>
      </c>
      <c r="O9" s="13">
        <f>'Weather Adj. Volumes '!O149</f>
        <v>-67376.900595000014</v>
      </c>
      <c r="P9" s="14">
        <f t="shared" ref="P9:P12" si="1">SUM(D9:O9)</f>
        <v>-19529.50801645196</v>
      </c>
      <c r="Q9" s="15"/>
    </row>
    <row r="10" spans="1:17" s="12" customFormat="1" x14ac:dyDescent="0.2">
      <c r="B10" s="12" t="s">
        <v>10</v>
      </c>
      <c r="C10" s="12">
        <v>87</v>
      </c>
      <c r="D10" s="13">
        <f>'Weather Adj. Volumes '!D153</f>
        <v>110694.66258819355</v>
      </c>
      <c r="E10" s="13">
        <f>'Weather Adj. Volumes '!E153</f>
        <v>-100354.97452708334</v>
      </c>
      <c r="F10" s="13">
        <f>'Weather Adj. Volumes '!F153</f>
        <v>-50296.732035764231</v>
      </c>
      <c r="G10" s="13">
        <f>'Weather Adj. Volumes '!G153</f>
        <v>157128.40742152836</v>
      </c>
      <c r="H10" s="13">
        <f>'Weather Adj. Volumes '!H153</f>
        <v>-2047.9831701384392</v>
      </c>
      <c r="I10" s="13">
        <f>'Weather Adj. Volumes '!I153</f>
        <v>58601.243433333235</v>
      </c>
      <c r="J10" s="13">
        <f>'Weather Adj. Volumes '!J153</f>
        <v>0</v>
      </c>
      <c r="K10" s="13">
        <f>'Weather Adj. Volumes '!K153</f>
        <v>0</v>
      </c>
      <c r="L10" s="13">
        <f>'Weather Adj. Volumes '!L153</f>
        <v>2647.35759999929</v>
      </c>
      <c r="M10" s="13">
        <f>'Weather Adj. Volumes '!M153</f>
        <v>-43421.864638193743</v>
      </c>
      <c r="N10" s="13">
        <f>'Weather Adj. Volumes '!N153</f>
        <v>108075.83553610928</v>
      </c>
      <c r="O10" s="13">
        <f>'Weather Adj. Volumes '!O153</f>
        <v>-168058.83894166711</v>
      </c>
      <c r="P10" s="14">
        <f t="shared" si="1"/>
        <v>72967.113266316854</v>
      </c>
      <c r="Q10" s="15"/>
    </row>
    <row r="11" spans="1:17" s="12" customFormat="1" x14ac:dyDescent="0.2">
      <c r="B11" s="2" t="s">
        <v>11</v>
      </c>
      <c r="C11" s="16" t="s">
        <v>12</v>
      </c>
      <c r="D11" s="13">
        <f>'Weather Adj. Volumes '!D150</f>
        <v>78375.827746249735</v>
      </c>
      <c r="E11" s="13">
        <f>'Weather Adj. Volumes '!E150</f>
        <v>-71609.420363749843</v>
      </c>
      <c r="F11" s="13">
        <f>'Weather Adj. Volumes '!F150</f>
        <v>-31682.464912083466</v>
      </c>
      <c r="G11" s="13">
        <f>'Weather Adj. Volumes '!G150</f>
        <v>86704.539956250228</v>
      </c>
      <c r="H11" s="13">
        <f>'Weather Adj. Volumes '!H150</f>
        <v>-1017.0816870830022</v>
      </c>
      <c r="I11" s="13">
        <f>'Weather Adj. Volumes '!I150</f>
        <v>0</v>
      </c>
      <c r="J11" s="13">
        <f>'Weather Adj. Volumes '!J150</f>
        <v>0</v>
      </c>
      <c r="K11" s="13">
        <f>'Weather Adj. Volumes '!K150</f>
        <v>0</v>
      </c>
      <c r="L11" s="13">
        <f>'Weather Adj. Volumes '!L150</f>
        <v>1944.8500933328178</v>
      </c>
      <c r="M11" s="13">
        <f>'Weather Adj. Volumes '!M150</f>
        <v>-28142.376890832791</v>
      </c>
      <c r="N11" s="13">
        <f>'Weather Adj. Volumes '!N150</f>
        <v>71550.732901665615</v>
      </c>
      <c r="O11" s="13">
        <f>'Weather Adj. Volumes '!O150</f>
        <v>-147577.50096875033</v>
      </c>
      <c r="P11" s="14">
        <f>SUM(D11:O11)</f>
        <v>-41452.894125001039</v>
      </c>
      <c r="Q11" s="15"/>
    </row>
    <row r="12" spans="1:17" s="17" customFormat="1" x14ac:dyDescent="0.2">
      <c r="B12" s="17" t="s">
        <v>13</v>
      </c>
      <c r="C12" s="18" t="s">
        <v>14</v>
      </c>
      <c r="D12" s="19">
        <f>'Weather Adj. Volumes '!D156</f>
        <v>201269.6496472219</v>
      </c>
      <c r="E12" s="19">
        <f>'Weather Adj. Volumes '!E156</f>
        <v>-191516.84227916598</v>
      </c>
      <c r="F12" s="19">
        <f>'Weather Adj. Volumes '!F156</f>
        <v>-86279.530959723052</v>
      </c>
      <c r="G12" s="19">
        <f>'Weather Adj. Volumes '!G156</f>
        <v>255854.78311666707</v>
      </c>
      <c r="H12" s="19">
        <f>'Weather Adj. Volumes '!H156</f>
        <v>-3786.2183444434777</v>
      </c>
      <c r="I12" s="19">
        <f>'Weather Adj. Volumes '!I156</f>
        <v>145958.90411666664</v>
      </c>
      <c r="J12" s="19">
        <f>'Weather Adj. Volumes '!J156</f>
        <v>0</v>
      </c>
      <c r="K12" s="19">
        <f>'Weather Adj. Volumes '!K156</f>
        <v>0</v>
      </c>
      <c r="L12" s="19">
        <f>'Weather Adj. Volumes '!L156</f>
        <v>6305.8672888870351</v>
      </c>
      <c r="M12" s="19">
        <f>'Weather Adj. Volumes '!M156</f>
        <v>-84410.731822220841</v>
      </c>
      <c r="N12" s="19">
        <f>'Weather Adj. Volumes '!N156</f>
        <v>202542.83003888628</v>
      </c>
      <c r="O12" s="19">
        <f>'Weather Adj. Volumes '!O156</f>
        <v>-363534.184527779</v>
      </c>
      <c r="P12" s="20">
        <f t="shared" si="1"/>
        <v>82404.526274996577</v>
      </c>
      <c r="Q12" s="21"/>
    </row>
    <row r="13" spans="1:17" x14ac:dyDescent="0.2">
      <c r="B13" s="12" t="s">
        <v>5</v>
      </c>
      <c r="C13" s="12"/>
      <c r="D13" s="23">
        <f t="shared" ref="D13:P13" si="2">SUM(D8:D12)</f>
        <v>502104.41278460948</v>
      </c>
      <c r="E13" s="23">
        <f t="shared" si="2"/>
        <v>-452353.43674199888</v>
      </c>
      <c r="F13" s="23">
        <f t="shared" si="2"/>
        <v>-215648.46727180012</v>
      </c>
      <c r="G13" s="23">
        <f t="shared" si="2"/>
        <v>625702.23016350134</v>
      </c>
      <c r="H13" s="23">
        <f t="shared" si="2"/>
        <v>-8389.3531489286106</v>
      </c>
      <c r="I13" s="23">
        <f t="shared" si="2"/>
        <v>204560.14754999988</v>
      </c>
      <c r="J13" s="23">
        <f t="shared" si="2"/>
        <v>0</v>
      </c>
      <c r="K13" s="23">
        <f t="shared" si="2"/>
        <v>0</v>
      </c>
      <c r="L13" s="23">
        <f t="shared" si="2"/>
        <v>10898.074982219143</v>
      </c>
      <c r="M13" s="23">
        <f t="shared" si="2"/>
        <v>-200269.22943013569</v>
      </c>
      <c r="N13" s="23">
        <f t="shared" si="2"/>
        <v>489676.66784038162</v>
      </c>
      <c r="O13" s="23">
        <f t="shared" si="2"/>
        <v>-895778.53370333568</v>
      </c>
      <c r="P13" s="23">
        <f t="shared" si="2"/>
        <v>60502.513024512475</v>
      </c>
    </row>
    <row r="14" spans="1:17" x14ac:dyDescent="0.2">
      <c r="B14" s="12" t="s">
        <v>15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</row>
    <row r="16" spans="1:17" x14ac:dyDescent="0.2">
      <c r="A16" s="9" t="s">
        <v>16</v>
      </c>
      <c r="D16" s="25"/>
      <c r="E16" s="25"/>
      <c r="F16" s="25"/>
      <c r="H16" s="25"/>
      <c r="I16" s="25"/>
      <c r="J16" s="25"/>
      <c r="P16" s="25"/>
    </row>
    <row r="17" spans="1:17" s="12" customFormat="1" x14ac:dyDescent="0.2">
      <c r="A17" s="12" t="s">
        <v>7</v>
      </c>
      <c r="C17" s="12">
        <v>85</v>
      </c>
      <c r="D17" s="26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s="12" customFormat="1" x14ac:dyDescent="0.2">
      <c r="A18" s="2"/>
      <c r="B18" s="12" t="s">
        <v>17</v>
      </c>
      <c r="C18" s="27"/>
      <c r="D18" s="30">
        <v>5.1880000000000003E-2</v>
      </c>
      <c r="E18" s="30">
        <v>5.1880000000000003E-2</v>
      </c>
      <c r="F18" s="30">
        <v>5.1880000000000003E-2</v>
      </c>
      <c r="G18" s="30">
        <v>5.1880000000000003E-2</v>
      </c>
      <c r="H18" s="30">
        <v>5.1880000000000003E-2</v>
      </c>
      <c r="I18" s="30">
        <v>5.1880000000000003E-2</v>
      </c>
      <c r="J18" s="30">
        <v>5.1880000000000003E-2</v>
      </c>
      <c r="K18" s="30">
        <v>5.1880000000000003E-2</v>
      </c>
      <c r="L18" s="30">
        <v>5.1880000000000003E-2</v>
      </c>
      <c r="M18" s="30">
        <v>5.1319999999999998E-2</v>
      </c>
      <c r="N18" s="30">
        <v>5.1319999999999998E-2</v>
      </c>
      <c r="O18" s="30">
        <v>5.1319999999999998E-2</v>
      </c>
      <c r="P18" s="15"/>
      <c r="Q18" s="15"/>
    </row>
    <row r="19" spans="1:17" s="12" customFormat="1" x14ac:dyDescent="0.2">
      <c r="A19" s="2"/>
      <c r="B19" s="12" t="s">
        <v>18</v>
      </c>
      <c r="C19" s="27"/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15"/>
      <c r="Q19" s="15"/>
    </row>
    <row r="20" spans="1:17" s="12" customFormat="1" x14ac:dyDescent="0.2">
      <c r="A20" s="2"/>
      <c r="B20" s="12" t="s">
        <v>19</v>
      </c>
      <c r="C20" s="27"/>
      <c r="D20" s="30">
        <v>-2.7000000000000001E-3</v>
      </c>
      <c r="E20" s="30">
        <v>-2.7000000000000001E-3</v>
      </c>
      <c r="F20" s="30">
        <v>-2.7000000000000001E-3</v>
      </c>
      <c r="G20" s="30">
        <v>-2.7000000000000001E-3</v>
      </c>
      <c r="H20" s="30">
        <v>-2.7000000000000001E-3</v>
      </c>
      <c r="I20" s="30">
        <v>-2.7000000000000001E-3</v>
      </c>
      <c r="J20" s="30">
        <v>-2.7000000000000001E-3</v>
      </c>
      <c r="K20" s="30">
        <v>-2.7000000000000001E-3</v>
      </c>
      <c r="L20" s="30">
        <v>-2.7000000000000001E-3</v>
      </c>
      <c r="M20" s="30">
        <v>8.0999999999999996E-4</v>
      </c>
      <c r="N20" s="30">
        <v>8.0999999999999996E-4</v>
      </c>
      <c r="O20" s="30">
        <v>8.0999999999999996E-4</v>
      </c>
      <c r="P20" s="15"/>
      <c r="Q20" s="15"/>
    </row>
    <row r="21" spans="1:17" s="12" customFormat="1" x14ac:dyDescent="0.2">
      <c r="A21" s="2"/>
      <c r="B21" s="12" t="s">
        <v>20</v>
      </c>
      <c r="C21" s="27"/>
      <c r="D21" s="30">
        <v>-2.7E-4</v>
      </c>
      <c r="E21" s="30">
        <v>-2.7E-4</v>
      </c>
      <c r="F21" s="30">
        <v>-2.7E-4</v>
      </c>
      <c r="G21" s="30">
        <v>-2.7E-4</v>
      </c>
      <c r="H21" s="30">
        <v>-2.7E-4</v>
      </c>
      <c r="I21" s="30">
        <v>-2.7E-4</v>
      </c>
      <c r="J21" s="30">
        <v>-2.7E-4</v>
      </c>
      <c r="K21" s="30">
        <v>-2.7E-4</v>
      </c>
      <c r="L21" s="30">
        <v>-2.7E-4</v>
      </c>
      <c r="M21" s="30">
        <v>-2.7E-4</v>
      </c>
      <c r="N21" s="30">
        <v>-2.7E-4</v>
      </c>
      <c r="O21" s="30">
        <v>-2.7E-4</v>
      </c>
      <c r="P21" s="15"/>
      <c r="Q21" s="15"/>
    </row>
    <row r="22" spans="1:17" s="12" customFormat="1" x14ac:dyDescent="0.2">
      <c r="A22" s="2"/>
      <c r="B22" s="12" t="s">
        <v>21</v>
      </c>
      <c r="C22" s="27"/>
      <c r="D22" s="30">
        <v>4.9500000000000004E-3</v>
      </c>
      <c r="E22" s="30">
        <v>4.9500000000000004E-3</v>
      </c>
      <c r="F22" s="30">
        <v>4.9500000000000004E-3</v>
      </c>
      <c r="G22" s="30">
        <v>4.9500000000000004E-3</v>
      </c>
      <c r="H22" s="30">
        <v>4.9500000000000004E-3</v>
      </c>
      <c r="I22" s="30">
        <v>4.9500000000000004E-3</v>
      </c>
      <c r="J22" s="30">
        <v>4.9500000000000004E-3</v>
      </c>
      <c r="K22" s="30">
        <v>4.9500000000000004E-3</v>
      </c>
      <c r="L22" s="30">
        <v>4.9500000000000004E-3</v>
      </c>
      <c r="M22" s="30">
        <v>4.9500000000000004E-3</v>
      </c>
      <c r="N22" s="30">
        <v>6.7099999999999998E-3</v>
      </c>
      <c r="O22" s="30">
        <v>6.7099999999999998E-3</v>
      </c>
      <c r="P22" s="15"/>
      <c r="Q22" s="15"/>
    </row>
    <row r="23" spans="1:17" s="12" customFormat="1" x14ac:dyDescent="0.2">
      <c r="B23" s="2" t="s">
        <v>22</v>
      </c>
      <c r="C23" s="27"/>
      <c r="D23" s="28">
        <f>SUM(D18:D22)</f>
        <v>5.3860000000000005E-2</v>
      </c>
      <c r="E23" s="28">
        <f t="shared" ref="E23:O23" si="3">SUM(E18:E22)</f>
        <v>5.3860000000000005E-2</v>
      </c>
      <c r="F23" s="28">
        <f t="shared" si="3"/>
        <v>5.3860000000000005E-2</v>
      </c>
      <c r="G23" s="28">
        <f t="shared" si="3"/>
        <v>5.3860000000000005E-2</v>
      </c>
      <c r="H23" s="28">
        <f t="shared" si="3"/>
        <v>5.3860000000000005E-2</v>
      </c>
      <c r="I23" s="28">
        <f t="shared" si="3"/>
        <v>5.3860000000000005E-2</v>
      </c>
      <c r="J23" s="28">
        <f t="shared" si="3"/>
        <v>5.3860000000000005E-2</v>
      </c>
      <c r="K23" s="28">
        <f t="shared" si="3"/>
        <v>5.3860000000000005E-2</v>
      </c>
      <c r="L23" s="28">
        <f t="shared" si="3"/>
        <v>5.3860000000000005E-2</v>
      </c>
      <c r="M23" s="28">
        <f t="shared" si="3"/>
        <v>5.6809999999999999E-2</v>
      </c>
      <c r="N23" s="28">
        <f t="shared" si="3"/>
        <v>5.8569999999999997E-2</v>
      </c>
      <c r="O23" s="28">
        <f t="shared" si="3"/>
        <v>5.8569999999999997E-2</v>
      </c>
      <c r="P23" s="15"/>
      <c r="Q23" s="15"/>
    </row>
    <row r="24" spans="1:17" s="12" customFormat="1" x14ac:dyDescent="0.2"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15"/>
      <c r="Q24" s="15"/>
    </row>
    <row r="25" spans="1:17" s="12" customFormat="1" x14ac:dyDescent="0.2">
      <c r="A25" s="2" t="s">
        <v>8</v>
      </c>
      <c r="C25" s="16" t="s">
        <v>9</v>
      </c>
      <c r="D25" s="3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15"/>
      <c r="Q25" s="15"/>
    </row>
    <row r="26" spans="1:17" s="12" customFormat="1" x14ac:dyDescent="0.2">
      <c r="A26" s="2"/>
      <c r="B26" s="12" t="s">
        <v>17</v>
      </c>
      <c r="C26" s="27"/>
      <c r="D26" s="30">
        <v>5.1880000000000003E-2</v>
      </c>
      <c r="E26" s="30">
        <v>5.1880000000000003E-2</v>
      </c>
      <c r="F26" s="30">
        <v>5.1880000000000003E-2</v>
      </c>
      <c r="G26" s="30">
        <v>5.1880000000000003E-2</v>
      </c>
      <c r="H26" s="30">
        <v>5.1880000000000003E-2</v>
      </c>
      <c r="I26" s="30">
        <v>5.1880000000000003E-2</v>
      </c>
      <c r="J26" s="30">
        <v>5.1880000000000003E-2</v>
      </c>
      <c r="K26" s="30">
        <v>5.1880000000000003E-2</v>
      </c>
      <c r="L26" s="30">
        <v>5.1880000000000003E-2</v>
      </c>
      <c r="M26" s="30">
        <v>5.1319999999999998E-2</v>
      </c>
      <c r="N26" s="30">
        <v>5.1319999999999998E-2</v>
      </c>
      <c r="O26" s="30">
        <v>5.1319999999999998E-2</v>
      </c>
      <c r="P26" s="15"/>
      <c r="Q26" s="15"/>
    </row>
    <row r="27" spans="1:17" s="12" customFormat="1" x14ac:dyDescent="0.2">
      <c r="A27" s="2"/>
      <c r="B27" s="12" t="s">
        <v>18</v>
      </c>
      <c r="C27" s="27"/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15"/>
      <c r="Q27" s="15"/>
    </row>
    <row r="28" spans="1:17" s="12" customFormat="1" x14ac:dyDescent="0.2">
      <c r="A28" s="2"/>
      <c r="B28" s="12" t="s">
        <v>19</v>
      </c>
      <c r="C28" s="27"/>
      <c r="D28" s="30">
        <v>-2.7000000000000001E-3</v>
      </c>
      <c r="E28" s="30">
        <v>-2.7000000000000001E-3</v>
      </c>
      <c r="F28" s="30">
        <v>-2.7000000000000001E-3</v>
      </c>
      <c r="G28" s="30">
        <v>-2.7000000000000001E-3</v>
      </c>
      <c r="H28" s="30">
        <v>-2.7000000000000001E-3</v>
      </c>
      <c r="I28" s="30">
        <v>-2.7000000000000001E-3</v>
      </c>
      <c r="J28" s="30">
        <v>-2.7000000000000001E-3</v>
      </c>
      <c r="K28" s="30">
        <v>-2.7000000000000001E-3</v>
      </c>
      <c r="L28" s="30">
        <v>-2.7000000000000001E-3</v>
      </c>
      <c r="M28" s="30">
        <v>8.0999999999999996E-4</v>
      </c>
      <c r="N28" s="30">
        <v>8.0999999999999996E-4</v>
      </c>
      <c r="O28" s="30">
        <v>8.0999999999999996E-4</v>
      </c>
      <c r="P28" s="15"/>
      <c r="Q28" s="15"/>
    </row>
    <row r="29" spans="1:17" s="12" customFormat="1" x14ac:dyDescent="0.2">
      <c r="A29" s="2"/>
      <c r="B29" s="12" t="s">
        <v>20</v>
      </c>
      <c r="C29" s="27"/>
      <c r="D29" s="30">
        <v>-2.7E-4</v>
      </c>
      <c r="E29" s="30">
        <v>-2.7E-4</v>
      </c>
      <c r="F29" s="30">
        <v>-2.7E-4</v>
      </c>
      <c r="G29" s="30">
        <v>-2.7E-4</v>
      </c>
      <c r="H29" s="30">
        <v>-2.7E-4</v>
      </c>
      <c r="I29" s="30">
        <v>-2.7E-4</v>
      </c>
      <c r="J29" s="30">
        <v>-2.7E-4</v>
      </c>
      <c r="K29" s="30">
        <v>-2.7E-4</v>
      </c>
      <c r="L29" s="30">
        <v>-2.7E-4</v>
      </c>
      <c r="M29" s="30">
        <v>-2.7E-4</v>
      </c>
      <c r="N29" s="30">
        <v>-2.7E-4</v>
      </c>
      <c r="O29" s="30">
        <v>-2.7E-4</v>
      </c>
      <c r="P29" s="15"/>
      <c r="Q29" s="15"/>
    </row>
    <row r="30" spans="1:17" s="12" customFormat="1" x14ac:dyDescent="0.2">
      <c r="A30" s="2"/>
      <c r="B30" s="12" t="s">
        <v>21</v>
      </c>
      <c r="C30" s="27"/>
      <c r="D30" s="30">
        <v>4.9500000000000004E-3</v>
      </c>
      <c r="E30" s="30">
        <v>4.9500000000000004E-3</v>
      </c>
      <c r="F30" s="30">
        <v>4.9500000000000004E-3</v>
      </c>
      <c r="G30" s="30">
        <v>4.9500000000000004E-3</v>
      </c>
      <c r="H30" s="30">
        <v>4.9500000000000004E-3</v>
      </c>
      <c r="I30" s="30">
        <v>4.9500000000000004E-3</v>
      </c>
      <c r="J30" s="30">
        <v>4.9500000000000004E-3</v>
      </c>
      <c r="K30" s="30">
        <v>4.9500000000000004E-3</v>
      </c>
      <c r="L30" s="30">
        <v>4.9500000000000004E-3</v>
      </c>
      <c r="M30" s="30">
        <v>4.9500000000000004E-3</v>
      </c>
      <c r="N30" s="30">
        <v>6.7099999999999998E-3</v>
      </c>
      <c r="O30" s="30">
        <v>6.7099999999999998E-3</v>
      </c>
      <c r="P30" s="15"/>
      <c r="Q30" s="15"/>
    </row>
    <row r="31" spans="1:17" s="12" customFormat="1" x14ac:dyDescent="0.2">
      <c r="B31" s="2" t="s">
        <v>22</v>
      </c>
      <c r="C31" s="27"/>
      <c r="D31" s="28">
        <f>SUM(D26:D30)</f>
        <v>5.3860000000000005E-2</v>
      </c>
      <c r="E31" s="28">
        <f t="shared" ref="E31:O31" si="4">SUM(E26:E30)</f>
        <v>5.3860000000000005E-2</v>
      </c>
      <c r="F31" s="28">
        <f t="shared" si="4"/>
        <v>5.3860000000000005E-2</v>
      </c>
      <c r="G31" s="28">
        <f t="shared" si="4"/>
        <v>5.3860000000000005E-2</v>
      </c>
      <c r="H31" s="28">
        <f t="shared" si="4"/>
        <v>5.3860000000000005E-2</v>
      </c>
      <c r="I31" s="28">
        <f t="shared" si="4"/>
        <v>5.3860000000000005E-2</v>
      </c>
      <c r="J31" s="28">
        <f t="shared" si="4"/>
        <v>5.3860000000000005E-2</v>
      </c>
      <c r="K31" s="28">
        <f t="shared" si="4"/>
        <v>5.3860000000000005E-2</v>
      </c>
      <c r="L31" s="28">
        <f t="shared" si="4"/>
        <v>5.3860000000000005E-2</v>
      </c>
      <c r="M31" s="28">
        <f t="shared" si="4"/>
        <v>5.6809999999999999E-2</v>
      </c>
      <c r="N31" s="28">
        <f t="shared" si="4"/>
        <v>5.8569999999999997E-2</v>
      </c>
      <c r="O31" s="28">
        <f t="shared" si="4"/>
        <v>5.8569999999999997E-2</v>
      </c>
      <c r="P31" s="15"/>
      <c r="Q31" s="15"/>
    </row>
    <row r="32" spans="1:17" s="12" customFormat="1" x14ac:dyDescent="0.2">
      <c r="A32" s="2"/>
      <c r="C32" s="16"/>
      <c r="D32" s="30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15"/>
    </row>
    <row r="33" spans="1:17" s="12" customFormat="1" x14ac:dyDescent="0.2">
      <c r="A33" s="12" t="s">
        <v>10</v>
      </c>
      <c r="C33" s="12">
        <v>87</v>
      </c>
      <c r="D33" s="30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15"/>
    </row>
    <row r="34" spans="1:17" s="12" customFormat="1" x14ac:dyDescent="0.2">
      <c r="A34" s="2"/>
      <c r="B34" s="12" t="s">
        <v>17</v>
      </c>
      <c r="C34" s="27"/>
      <c r="D34" s="30">
        <v>2.4570000000000002E-2</v>
      </c>
      <c r="E34" s="30">
        <v>2.4570000000000002E-2</v>
      </c>
      <c r="F34" s="30">
        <v>2.4570000000000002E-2</v>
      </c>
      <c r="G34" s="30">
        <v>2.4570000000000002E-2</v>
      </c>
      <c r="H34" s="30">
        <v>2.4570000000000002E-2</v>
      </c>
      <c r="I34" s="30">
        <v>2.4570000000000002E-2</v>
      </c>
      <c r="J34" s="30">
        <v>2.4570000000000002E-2</v>
      </c>
      <c r="K34" s="30">
        <v>2.4570000000000002E-2</v>
      </c>
      <c r="L34" s="30">
        <v>2.4570000000000002E-2</v>
      </c>
      <c r="M34" s="30">
        <v>2.3990000000000001E-2</v>
      </c>
      <c r="N34" s="30">
        <v>2.3990000000000001E-2</v>
      </c>
      <c r="O34" s="30">
        <v>2.3990000000000001E-2</v>
      </c>
      <c r="P34" s="15"/>
    </row>
    <row r="35" spans="1:17" s="12" customFormat="1" x14ac:dyDescent="0.2">
      <c r="A35" s="2"/>
      <c r="B35" s="12" t="s">
        <v>18</v>
      </c>
      <c r="C35" s="27"/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15"/>
    </row>
    <row r="36" spans="1:17" s="12" customFormat="1" x14ac:dyDescent="0.2">
      <c r="A36" s="2"/>
      <c r="B36" s="12" t="s">
        <v>19</v>
      </c>
      <c r="C36" s="27"/>
      <c r="D36" s="30">
        <v>-1.42E-3</v>
      </c>
      <c r="E36" s="30">
        <v>-1.42E-3</v>
      </c>
      <c r="F36" s="30">
        <v>-1.42E-3</v>
      </c>
      <c r="G36" s="30">
        <v>-1.42E-3</v>
      </c>
      <c r="H36" s="30">
        <v>-1.42E-3</v>
      </c>
      <c r="I36" s="30">
        <v>-1.42E-3</v>
      </c>
      <c r="J36" s="30">
        <v>-1.42E-3</v>
      </c>
      <c r="K36" s="30">
        <v>-1.42E-3</v>
      </c>
      <c r="L36" s="30">
        <v>-1.42E-3</v>
      </c>
      <c r="M36" s="30">
        <v>4.2999999999999999E-4</v>
      </c>
      <c r="N36" s="30">
        <v>4.2999999999999999E-4</v>
      </c>
      <c r="O36" s="30">
        <v>4.2999999999999999E-4</v>
      </c>
      <c r="P36" s="15"/>
    </row>
    <row r="37" spans="1:17" s="12" customFormat="1" x14ac:dyDescent="0.2">
      <c r="A37" s="2"/>
      <c r="B37" s="12" t="s">
        <v>20</v>
      </c>
      <c r="C37" s="27"/>
      <c r="D37" s="30">
        <v>-1.3999999999999999E-4</v>
      </c>
      <c r="E37" s="30">
        <v>-1.3999999999999999E-4</v>
      </c>
      <c r="F37" s="30">
        <v>-1.3999999999999999E-4</v>
      </c>
      <c r="G37" s="30">
        <v>-1.3999999999999999E-4</v>
      </c>
      <c r="H37" s="30">
        <v>-1.3999999999999999E-4</v>
      </c>
      <c r="I37" s="30">
        <v>-1.3999999999999999E-4</v>
      </c>
      <c r="J37" s="30">
        <v>-1.3999999999999999E-4</v>
      </c>
      <c r="K37" s="30">
        <v>-1.3999999999999999E-4</v>
      </c>
      <c r="L37" s="30">
        <v>-1.3999999999999999E-4</v>
      </c>
      <c r="M37" s="30">
        <v>-1.3999999999999999E-4</v>
      </c>
      <c r="N37" s="30">
        <v>-1.3999999999999999E-4</v>
      </c>
      <c r="O37" s="30">
        <v>-1.3999999999999999E-4</v>
      </c>
      <c r="P37" s="15"/>
    </row>
    <row r="38" spans="1:17" s="12" customFormat="1" x14ac:dyDescent="0.2">
      <c r="A38" s="2"/>
      <c r="B38" s="12" t="s">
        <v>21</v>
      </c>
      <c r="C38" s="27"/>
      <c r="D38" s="30">
        <v>2.8999999999999998E-3</v>
      </c>
      <c r="E38" s="30">
        <v>2.8999999999999998E-3</v>
      </c>
      <c r="F38" s="30">
        <v>2.8999999999999998E-3</v>
      </c>
      <c r="G38" s="30">
        <v>2.8999999999999998E-3</v>
      </c>
      <c r="H38" s="30">
        <v>2.8999999999999998E-3</v>
      </c>
      <c r="I38" s="30">
        <v>2.8999999999999998E-3</v>
      </c>
      <c r="J38" s="30">
        <v>2.8999999999999998E-3</v>
      </c>
      <c r="K38" s="30">
        <v>2.8999999999999998E-3</v>
      </c>
      <c r="L38" s="30">
        <v>2.8999999999999998E-3</v>
      </c>
      <c r="M38" s="30">
        <v>2.8999999999999998E-3</v>
      </c>
      <c r="N38" s="30">
        <v>3.7399999999999998E-3</v>
      </c>
      <c r="O38" s="30">
        <v>3.7399999999999998E-3</v>
      </c>
      <c r="P38" s="15"/>
    </row>
    <row r="39" spans="1:17" s="12" customFormat="1" x14ac:dyDescent="0.2">
      <c r="B39" s="2" t="s">
        <v>22</v>
      </c>
      <c r="C39" s="27"/>
      <c r="D39" s="28">
        <f>SUM(D34:D38)</f>
        <v>2.5909999999999999E-2</v>
      </c>
      <c r="E39" s="28">
        <f t="shared" ref="E39:O39" si="5">SUM(E34:E38)</f>
        <v>2.5909999999999999E-2</v>
      </c>
      <c r="F39" s="28">
        <f t="shared" si="5"/>
        <v>2.5909999999999999E-2</v>
      </c>
      <c r="G39" s="28">
        <f t="shared" si="5"/>
        <v>2.5909999999999999E-2</v>
      </c>
      <c r="H39" s="28">
        <f t="shared" si="5"/>
        <v>2.5909999999999999E-2</v>
      </c>
      <c r="I39" s="28">
        <f t="shared" si="5"/>
        <v>2.5909999999999999E-2</v>
      </c>
      <c r="J39" s="28">
        <f t="shared" si="5"/>
        <v>2.5909999999999999E-2</v>
      </c>
      <c r="K39" s="28">
        <f t="shared" si="5"/>
        <v>2.5909999999999999E-2</v>
      </c>
      <c r="L39" s="28">
        <f t="shared" si="5"/>
        <v>2.5909999999999999E-2</v>
      </c>
      <c r="M39" s="28">
        <f t="shared" si="5"/>
        <v>2.7179999999999999E-2</v>
      </c>
      <c r="N39" s="28">
        <f t="shared" si="5"/>
        <v>2.802E-2</v>
      </c>
      <c r="O39" s="28">
        <f t="shared" si="5"/>
        <v>2.802E-2</v>
      </c>
      <c r="P39" s="15"/>
      <c r="Q39" s="15"/>
    </row>
    <row r="40" spans="1:17" s="12" customFormat="1" x14ac:dyDescent="0.2">
      <c r="A40" s="2"/>
      <c r="C40" s="16"/>
      <c r="D40" s="30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15"/>
      <c r="Q40" s="15"/>
    </row>
    <row r="41" spans="1:17" s="12" customFormat="1" x14ac:dyDescent="0.2">
      <c r="A41" s="2" t="s">
        <v>11</v>
      </c>
      <c r="C41" s="16" t="s">
        <v>12</v>
      </c>
      <c r="D41" s="30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15"/>
      <c r="Q41" s="15"/>
    </row>
    <row r="42" spans="1:17" s="12" customFormat="1" x14ac:dyDescent="0.2">
      <c r="A42" s="2"/>
      <c r="B42" s="12" t="s">
        <v>17</v>
      </c>
      <c r="C42" s="27"/>
      <c r="D42" s="30">
        <v>2.4570000000000002E-2</v>
      </c>
      <c r="E42" s="30">
        <v>2.4570000000000002E-2</v>
      </c>
      <c r="F42" s="30">
        <v>2.4570000000000002E-2</v>
      </c>
      <c r="G42" s="30">
        <v>2.4570000000000002E-2</v>
      </c>
      <c r="H42" s="30">
        <v>2.4570000000000002E-2</v>
      </c>
      <c r="I42" s="30">
        <v>2.4570000000000002E-2</v>
      </c>
      <c r="J42" s="30">
        <v>2.4570000000000002E-2</v>
      </c>
      <c r="K42" s="30">
        <v>2.4570000000000002E-2</v>
      </c>
      <c r="L42" s="30">
        <v>2.4570000000000002E-2</v>
      </c>
      <c r="M42" s="30">
        <v>2.3990000000000001E-2</v>
      </c>
      <c r="N42" s="30">
        <v>2.3990000000000001E-2</v>
      </c>
      <c r="O42" s="30">
        <v>2.3990000000000001E-2</v>
      </c>
      <c r="P42" s="15"/>
      <c r="Q42" s="15"/>
    </row>
    <row r="43" spans="1:17" s="12" customFormat="1" x14ac:dyDescent="0.2">
      <c r="A43" s="2"/>
      <c r="B43" s="12" t="s">
        <v>18</v>
      </c>
      <c r="C43" s="27"/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15"/>
      <c r="Q43" s="15"/>
    </row>
    <row r="44" spans="1:17" s="12" customFormat="1" x14ac:dyDescent="0.2">
      <c r="A44" s="2"/>
      <c r="B44" s="12" t="s">
        <v>19</v>
      </c>
      <c r="C44" s="27"/>
      <c r="D44" s="30">
        <v>-1.42E-3</v>
      </c>
      <c r="E44" s="30">
        <v>-1.42E-3</v>
      </c>
      <c r="F44" s="30">
        <v>-1.42E-3</v>
      </c>
      <c r="G44" s="30">
        <v>-1.42E-3</v>
      </c>
      <c r="H44" s="30">
        <v>-1.42E-3</v>
      </c>
      <c r="I44" s="30">
        <v>-1.42E-3</v>
      </c>
      <c r="J44" s="30">
        <v>-1.42E-3</v>
      </c>
      <c r="K44" s="30">
        <v>-1.42E-3</v>
      </c>
      <c r="L44" s="30">
        <v>-1.42E-3</v>
      </c>
      <c r="M44" s="30">
        <v>4.2999999999999999E-4</v>
      </c>
      <c r="N44" s="30">
        <v>4.2999999999999999E-4</v>
      </c>
      <c r="O44" s="30">
        <v>4.2999999999999999E-4</v>
      </c>
      <c r="P44" s="15"/>
      <c r="Q44" s="15"/>
    </row>
    <row r="45" spans="1:17" s="12" customFormat="1" x14ac:dyDescent="0.2">
      <c r="A45" s="2"/>
      <c r="B45" s="12" t="s">
        <v>20</v>
      </c>
      <c r="C45" s="27"/>
      <c r="D45" s="30">
        <v>-1.3999999999999999E-4</v>
      </c>
      <c r="E45" s="30">
        <v>-1.3999999999999999E-4</v>
      </c>
      <c r="F45" s="30">
        <v>-1.3999999999999999E-4</v>
      </c>
      <c r="G45" s="30">
        <v>-1.3999999999999999E-4</v>
      </c>
      <c r="H45" s="30">
        <v>-1.3999999999999999E-4</v>
      </c>
      <c r="I45" s="30">
        <v>-1.3999999999999999E-4</v>
      </c>
      <c r="J45" s="30">
        <v>-1.3999999999999999E-4</v>
      </c>
      <c r="K45" s="30">
        <v>-1.3999999999999999E-4</v>
      </c>
      <c r="L45" s="30">
        <v>-1.3999999999999999E-4</v>
      </c>
      <c r="M45" s="30">
        <v>-1.3999999999999999E-4</v>
      </c>
      <c r="N45" s="30">
        <v>-1.3999999999999999E-4</v>
      </c>
      <c r="O45" s="30">
        <v>-1.3999999999999999E-4</v>
      </c>
      <c r="P45" s="15"/>
      <c r="Q45" s="15"/>
    </row>
    <row r="46" spans="1:17" s="12" customFormat="1" x14ac:dyDescent="0.2">
      <c r="A46" s="2"/>
      <c r="B46" s="12" t="s">
        <v>21</v>
      </c>
      <c r="C46" s="27"/>
      <c r="D46" s="30">
        <v>2.8999999999999998E-3</v>
      </c>
      <c r="E46" s="30">
        <v>2.8999999999999998E-3</v>
      </c>
      <c r="F46" s="30">
        <v>2.8999999999999998E-3</v>
      </c>
      <c r="G46" s="30">
        <v>2.8999999999999998E-3</v>
      </c>
      <c r="H46" s="30">
        <v>2.8999999999999998E-3</v>
      </c>
      <c r="I46" s="30">
        <v>2.8999999999999998E-3</v>
      </c>
      <c r="J46" s="30">
        <v>2.8999999999999998E-3</v>
      </c>
      <c r="K46" s="30">
        <v>2.8999999999999998E-3</v>
      </c>
      <c r="L46" s="30">
        <v>2.8999999999999998E-3</v>
      </c>
      <c r="M46" s="30">
        <v>2.8999999999999998E-3</v>
      </c>
      <c r="N46" s="30">
        <v>3.7399999999999998E-3</v>
      </c>
      <c r="O46" s="30">
        <v>3.7399999999999998E-3</v>
      </c>
      <c r="P46" s="15"/>
      <c r="Q46" s="15"/>
    </row>
    <row r="47" spans="1:17" s="12" customFormat="1" x14ac:dyDescent="0.2">
      <c r="B47" s="2" t="s">
        <v>22</v>
      </c>
      <c r="C47" s="27"/>
      <c r="D47" s="28">
        <f>SUM(D42:D46)</f>
        <v>2.5909999999999999E-2</v>
      </c>
      <c r="E47" s="28">
        <f t="shared" ref="E47:O47" si="6">SUM(E42:E46)</f>
        <v>2.5909999999999999E-2</v>
      </c>
      <c r="F47" s="28">
        <f t="shared" si="6"/>
        <v>2.5909999999999999E-2</v>
      </c>
      <c r="G47" s="28">
        <f t="shared" si="6"/>
        <v>2.5909999999999999E-2</v>
      </c>
      <c r="H47" s="28">
        <f t="shared" si="6"/>
        <v>2.5909999999999999E-2</v>
      </c>
      <c r="I47" s="28">
        <f t="shared" si="6"/>
        <v>2.5909999999999999E-2</v>
      </c>
      <c r="J47" s="28">
        <f t="shared" si="6"/>
        <v>2.5909999999999999E-2</v>
      </c>
      <c r="K47" s="28">
        <f t="shared" si="6"/>
        <v>2.5909999999999999E-2</v>
      </c>
      <c r="L47" s="28">
        <f t="shared" si="6"/>
        <v>2.5909999999999999E-2</v>
      </c>
      <c r="M47" s="28">
        <f t="shared" si="6"/>
        <v>2.7179999999999999E-2</v>
      </c>
      <c r="N47" s="28">
        <f t="shared" si="6"/>
        <v>2.802E-2</v>
      </c>
      <c r="O47" s="28">
        <f t="shared" si="6"/>
        <v>2.802E-2</v>
      </c>
      <c r="P47" s="15"/>
      <c r="Q47" s="15"/>
    </row>
    <row r="48" spans="1:17" s="12" customFormat="1" x14ac:dyDescent="0.2">
      <c r="A48" s="2"/>
      <c r="C48" s="16"/>
      <c r="D48" s="2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s="12" customFormat="1" x14ac:dyDescent="0.2">
      <c r="A49" s="2"/>
      <c r="C49" s="16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x14ac:dyDescent="0.2">
      <c r="A50" s="9" t="s">
        <v>23</v>
      </c>
      <c r="P50" s="136"/>
    </row>
    <row r="51" spans="1:17" s="12" customFormat="1" x14ac:dyDescent="0.2">
      <c r="B51" s="12" t="s">
        <v>7</v>
      </c>
      <c r="C51" s="12">
        <v>85</v>
      </c>
      <c r="D51" s="31">
        <f t="shared" ref="D51:O51" si="7">D8*D23</f>
        <v>4075.0307625201881</v>
      </c>
      <c r="E51" s="31">
        <f t="shared" si="7"/>
        <v>-3612.2192254694828</v>
      </c>
      <c r="F51" s="31">
        <f t="shared" si="7"/>
        <v>-1796.4074597765359</v>
      </c>
      <c r="G51" s="31">
        <f t="shared" si="7"/>
        <v>5220.8030621271682</v>
      </c>
      <c r="H51" s="31">
        <f t="shared" si="7"/>
        <v>-59.9264272564184</v>
      </c>
      <c r="I51" s="31">
        <f t="shared" si="7"/>
        <v>0</v>
      </c>
      <c r="J51" s="31">
        <f t="shared" si="7"/>
        <v>0</v>
      </c>
      <c r="K51" s="31">
        <f t="shared" si="7"/>
        <v>0</v>
      </c>
      <c r="L51" s="31">
        <f t="shared" si="7"/>
        <v>0</v>
      </c>
      <c r="M51" s="31">
        <f t="shared" si="7"/>
        <v>-1758.6888800203776</v>
      </c>
      <c r="N51" s="31">
        <f t="shared" si="7"/>
        <v>4406.9221007392307</v>
      </c>
      <c r="O51" s="31">
        <f t="shared" si="7"/>
        <v>-8740.4660348100533</v>
      </c>
      <c r="P51" s="31">
        <f t="shared" ref="P51:P55" si="8">SUM(D51:O51)</f>
        <v>-2264.9521019462809</v>
      </c>
      <c r="Q51" s="15"/>
    </row>
    <row r="52" spans="1:17" s="12" customFormat="1" x14ac:dyDescent="0.2">
      <c r="B52" s="2" t="s">
        <v>8</v>
      </c>
      <c r="C52" s="16" t="s">
        <v>9</v>
      </c>
      <c r="D52" s="31">
        <f t="shared" ref="D52:O52" si="9">D9*D31</f>
        <v>1944.5929706463921</v>
      </c>
      <c r="E52" s="31">
        <f t="shared" si="9"/>
        <v>-1174.4374434784227</v>
      </c>
      <c r="F52" s="31">
        <f t="shared" si="9"/>
        <v>-756.00390238085845</v>
      </c>
      <c r="G52" s="31">
        <f t="shared" si="9"/>
        <v>1566.3378900481721</v>
      </c>
      <c r="H52" s="31">
        <f t="shared" si="9"/>
        <v>-22.914020103204038</v>
      </c>
      <c r="I52" s="31">
        <f t="shared" si="9"/>
        <v>0</v>
      </c>
      <c r="J52" s="31">
        <f t="shared" si="9"/>
        <v>0</v>
      </c>
      <c r="K52" s="31">
        <f t="shared" si="9"/>
        <v>0</v>
      </c>
      <c r="L52" s="31">
        <f t="shared" si="9"/>
        <v>0</v>
      </c>
      <c r="M52" s="31">
        <f t="shared" si="9"/>
        <v>-757.66780782126739</v>
      </c>
      <c r="N52" s="31">
        <f t="shared" si="9"/>
        <v>1889.7786658938744</v>
      </c>
      <c r="O52" s="31">
        <f t="shared" si="9"/>
        <v>-3946.2650678491505</v>
      </c>
      <c r="P52" s="31">
        <f t="shared" si="8"/>
        <v>-1256.5787150444644</v>
      </c>
      <c r="Q52" s="15"/>
    </row>
    <row r="53" spans="1:17" s="12" customFormat="1" x14ac:dyDescent="0.2">
      <c r="B53" s="12" t="s">
        <v>10</v>
      </c>
      <c r="C53" s="12">
        <v>87</v>
      </c>
      <c r="D53" s="31">
        <f t="shared" ref="D53:O53" si="10">D10*D39</f>
        <v>2868.0987076600945</v>
      </c>
      <c r="E53" s="31">
        <f t="shared" si="10"/>
        <v>-2600.1973899967293</v>
      </c>
      <c r="F53" s="31">
        <f t="shared" si="10"/>
        <v>-1303.1883270466512</v>
      </c>
      <c r="G53" s="31">
        <f t="shared" si="10"/>
        <v>4071.1970362917996</v>
      </c>
      <c r="H53" s="31">
        <f t="shared" si="10"/>
        <v>-53.063243938286959</v>
      </c>
      <c r="I53" s="31">
        <f t="shared" si="10"/>
        <v>1518.358217357664</v>
      </c>
      <c r="J53" s="31">
        <f t="shared" si="10"/>
        <v>0</v>
      </c>
      <c r="K53" s="31">
        <f t="shared" si="10"/>
        <v>0</v>
      </c>
      <c r="L53" s="31">
        <f t="shared" si="10"/>
        <v>68.593035415981603</v>
      </c>
      <c r="M53" s="31">
        <f t="shared" si="10"/>
        <v>-1180.206280866106</v>
      </c>
      <c r="N53" s="31">
        <f t="shared" si="10"/>
        <v>3028.284911721782</v>
      </c>
      <c r="O53" s="31">
        <f t="shared" si="10"/>
        <v>-4709.0086671455128</v>
      </c>
      <c r="P53" s="31">
        <f t="shared" si="8"/>
        <v>1708.8679994540362</v>
      </c>
      <c r="Q53" s="15"/>
    </row>
    <row r="54" spans="1:17" s="12" customFormat="1" x14ac:dyDescent="0.2">
      <c r="B54" s="2" t="s">
        <v>11</v>
      </c>
      <c r="C54" s="16" t="s">
        <v>12</v>
      </c>
      <c r="D54" s="31">
        <f t="shared" ref="D54:O54" si="11">D11*D47</f>
        <v>2030.7176969053305</v>
      </c>
      <c r="E54" s="31">
        <f t="shared" si="11"/>
        <v>-1855.4000816247583</v>
      </c>
      <c r="F54" s="31">
        <f t="shared" si="11"/>
        <v>-820.8926658720826</v>
      </c>
      <c r="G54" s="31">
        <f t="shared" si="11"/>
        <v>2246.5146302664434</v>
      </c>
      <c r="H54" s="31">
        <f t="shared" si="11"/>
        <v>-26.352586512320585</v>
      </c>
      <c r="I54" s="31">
        <f t="shared" si="11"/>
        <v>0</v>
      </c>
      <c r="J54" s="31">
        <f t="shared" si="11"/>
        <v>0</v>
      </c>
      <c r="K54" s="31">
        <f t="shared" si="11"/>
        <v>0</v>
      </c>
      <c r="L54" s="31">
        <f t="shared" si="11"/>
        <v>50.391065918253304</v>
      </c>
      <c r="M54" s="31">
        <f t="shared" si="11"/>
        <v>-764.90980389283527</v>
      </c>
      <c r="N54" s="31">
        <f t="shared" si="11"/>
        <v>2004.8515359046705</v>
      </c>
      <c r="O54" s="31">
        <f t="shared" si="11"/>
        <v>-4135.121577144384</v>
      </c>
      <c r="P54" s="31">
        <f t="shared" si="8"/>
        <v>-1270.2017860516826</v>
      </c>
      <c r="Q54" s="15"/>
    </row>
    <row r="55" spans="1:17" s="17" customFormat="1" x14ac:dyDescent="0.2">
      <c r="B55" s="17" t="s">
        <v>13</v>
      </c>
      <c r="C55" s="32" t="s">
        <v>14</v>
      </c>
      <c r="D55" s="62">
        <v>1722.8682009802194</v>
      </c>
      <c r="E55" s="62">
        <v>-1639.3841699096608</v>
      </c>
      <c r="F55" s="62">
        <v>-738.55278501522935</v>
      </c>
      <c r="G55" s="62">
        <v>2190.1169434786702</v>
      </c>
      <c r="H55" s="62">
        <v>-32.410029028436171</v>
      </c>
      <c r="I55" s="62">
        <v>1249.4082192386666</v>
      </c>
      <c r="J55" s="62">
        <v>0</v>
      </c>
      <c r="K55" s="62">
        <v>0</v>
      </c>
      <c r="L55" s="62">
        <v>53.978223992873019</v>
      </c>
      <c r="M55" s="62">
        <v>-802.74605962932014</v>
      </c>
      <c r="N55" s="62">
        <v>1974.7925928791412</v>
      </c>
      <c r="O55" s="62">
        <v>-3544.4582991458451</v>
      </c>
      <c r="P55" s="137">
        <f t="shared" si="8"/>
        <v>433.612837841079</v>
      </c>
      <c r="Q55" s="21"/>
    </row>
    <row r="56" spans="1:17" x14ac:dyDescent="0.2">
      <c r="B56" s="22" t="s">
        <v>5</v>
      </c>
      <c r="D56" s="33">
        <f t="shared" ref="D56:P56" si="12">SUM(D51:D55)</f>
        <v>12641.308338712224</v>
      </c>
      <c r="E56" s="33">
        <f t="shared" si="12"/>
        <v>-10881.638310479055</v>
      </c>
      <c r="F56" s="33">
        <f t="shared" si="12"/>
        <v>-5415.045140091358</v>
      </c>
      <c r="G56" s="33">
        <f t="shared" si="12"/>
        <v>15294.969562212253</v>
      </c>
      <c r="H56" s="33">
        <f t="shared" si="12"/>
        <v>-194.66630683866617</v>
      </c>
      <c r="I56" s="33">
        <f t="shared" si="12"/>
        <v>2767.7664365963305</v>
      </c>
      <c r="J56" s="33">
        <f t="shared" si="12"/>
        <v>0</v>
      </c>
      <c r="K56" s="33">
        <f t="shared" si="12"/>
        <v>0</v>
      </c>
      <c r="L56" s="33">
        <f t="shared" si="12"/>
        <v>172.96232532710792</v>
      </c>
      <c r="M56" s="33">
        <f t="shared" si="12"/>
        <v>-5264.2188322299062</v>
      </c>
      <c r="N56" s="33">
        <f t="shared" si="12"/>
        <v>13304.629807138697</v>
      </c>
      <c r="O56" s="33">
        <f t="shared" si="12"/>
        <v>-25075.319646094948</v>
      </c>
      <c r="P56" s="138">
        <f t="shared" si="12"/>
        <v>-2649.2517657473127</v>
      </c>
    </row>
    <row r="57" spans="1:17" x14ac:dyDescent="0.2">
      <c r="B57" s="22" t="s">
        <v>15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139">
        <v>0</v>
      </c>
    </row>
    <row r="58" spans="1:17" x14ac:dyDescent="0.2">
      <c r="P58" s="136"/>
    </row>
    <row r="59" spans="1:17" x14ac:dyDescent="0.2">
      <c r="P59" s="136"/>
    </row>
    <row r="60" spans="1:17" x14ac:dyDescent="0.2">
      <c r="P60" s="136"/>
    </row>
    <row r="61" spans="1:17" x14ac:dyDescent="0.2">
      <c r="P61" s="136"/>
    </row>
    <row r="62" spans="1:17" x14ac:dyDescent="0.2">
      <c r="P62" s="136"/>
    </row>
    <row r="63" spans="1:17" x14ac:dyDescent="0.2">
      <c r="P63" s="136"/>
    </row>
    <row r="64" spans="1:17" x14ac:dyDescent="0.2">
      <c r="A64" s="2"/>
      <c r="B64" s="12"/>
      <c r="C64" s="16"/>
      <c r="D64" s="2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36"/>
    </row>
  </sheetData>
  <mergeCells count="4">
    <mergeCell ref="A1:P1"/>
    <mergeCell ref="A2:P2"/>
    <mergeCell ref="A3:P3"/>
    <mergeCell ref="A4:P4"/>
  </mergeCells>
  <printOptions horizontalCentered="1"/>
  <pageMargins left="0.45" right="0.45" top="0.75" bottom="0.75" header="0.3" footer="0.3"/>
  <pageSetup scale="64" orientation="landscape" r:id="rId1"/>
  <headerFooter>
    <oddFooter>&amp;L&amp;F
&amp;A&amp;C&amp;P&amp;R&amp;D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N299"/>
  <sheetViews>
    <sheetView zoomScaleNormal="100" workbookViewId="0">
      <pane ySplit="6" topLeftCell="A232" activePane="bottomLeft" state="frozen"/>
      <selection activeCell="P52" sqref="P52"/>
      <selection pane="bottomLeft" activeCell="H110" sqref="H110"/>
    </sheetView>
  </sheetViews>
  <sheetFormatPr defaultColWidth="9.140625" defaultRowHeight="12.75" x14ac:dyDescent="0.2"/>
  <cols>
    <col min="1" max="1" width="2.28515625" style="2" customWidth="1"/>
    <col min="2" max="2" width="41.5703125" style="12" customWidth="1"/>
    <col min="3" max="3" width="9.85546875" style="12" bestFit="1" customWidth="1"/>
    <col min="4" max="9" width="12.85546875" style="12" bestFit="1" customWidth="1"/>
    <col min="10" max="11" width="11" style="12" bestFit="1" customWidth="1"/>
    <col min="12" max="15" width="12.85546875" style="12" bestFit="1" customWidth="1"/>
    <col min="16" max="16" width="13.5703125" style="12" bestFit="1" customWidth="1"/>
    <col min="17" max="17" width="12.7109375" style="2" customWidth="1"/>
    <col min="18" max="18" width="12.42578125" style="2" bestFit="1" customWidth="1"/>
    <col min="19" max="19" width="9.140625" style="2"/>
    <col min="20" max="20" width="13.42578125" style="2" bestFit="1" customWidth="1"/>
    <col min="21" max="16384" width="9.140625" style="2"/>
  </cols>
  <sheetData>
    <row r="1" spans="2:19" x14ac:dyDescent="0.2">
      <c r="B1" s="140" t="s">
        <v>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"/>
    </row>
    <row r="2" spans="2:19" x14ac:dyDescent="0.2">
      <c r="B2" s="140" t="s">
        <v>135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"/>
    </row>
    <row r="3" spans="2:19" x14ac:dyDescent="0.2">
      <c r="B3" s="140" t="s">
        <v>134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"/>
    </row>
    <row r="4" spans="2:19" x14ac:dyDescent="0.2">
      <c r="B4" s="141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"/>
    </row>
    <row r="5" spans="2:19" x14ac:dyDescent="0.2">
      <c r="B5" s="141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"/>
    </row>
    <row r="6" spans="2:19" x14ac:dyDescent="0.2">
      <c r="B6" s="7" t="s">
        <v>3</v>
      </c>
      <c r="C6" s="7" t="s">
        <v>4</v>
      </c>
      <c r="D6" s="6">
        <v>44197</v>
      </c>
      <c r="E6" s="6">
        <f>EDATE(D6,1)</f>
        <v>44228</v>
      </c>
      <c r="F6" s="6">
        <f t="shared" ref="F6:O6" si="0">EDATE(E6,1)</f>
        <v>44256</v>
      </c>
      <c r="G6" s="6">
        <f t="shared" si="0"/>
        <v>44287</v>
      </c>
      <c r="H6" s="6">
        <f t="shared" si="0"/>
        <v>44317</v>
      </c>
      <c r="I6" s="6">
        <f t="shared" si="0"/>
        <v>44348</v>
      </c>
      <c r="J6" s="6">
        <f t="shared" si="0"/>
        <v>44378</v>
      </c>
      <c r="K6" s="6">
        <f t="shared" si="0"/>
        <v>44409</v>
      </c>
      <c r="L6" s="6">
        <f t="shared" si="0"/>
        <v>44440</v>
      </c>
      <c r="M6" s="6">
        <f t="shared" si="0"/>
        <v>44470</v>
      </c>
      <c r="N6" s="6">
        <f t="shared" si="0"/>
        <v>44501</v>
      </c>
      <c r="O6" s="6">
        <f t="shared" si="0"/>
        <v>44531</v>
      </c>
      <c r="P6" s="7" t="s">
        <v>5</v>
      </c>
      <c r="Q6" s="8"/>
    </row>
    <row r="7" spans="2:19" x14ac:dyDescent="0.2">
      <c r="B7" s="9" t="s">
        <v>24</v>
      </c>
      <c r="C7" s="142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35"/>
    </row>
    <row r="8" spans="2:19" s="12" customFormat="1" x14ac:dyDescent="0.2">
      <c r="B8" s="12" t="s">
        <v>25</v>
      </c>
      <c r="C8" s="27">
        <v>16</v>
      </c>
      <c r="D8" s="26">
        <v>475</v>
      </c>
      <c r="E8" s="26">
        <v>760</v>
      </c>
      <c r="F8" s="26">
        <v>589</v>
      </c>
      <c r="G8" s="26">
        <v>608</v>
      </c>
      <c r="H8" s="26">
        <v>494</v>
      </c>
      <c r="I8" s="26">
        <v>950</v>
      </c>
      <c r="J8" s="26">
        <v>380</v>
      </c>
      <c r="K8" s="26">
        <v>608</v>
      </c>
      <c r="L8" s="26">
        <v>494</v>
      </c>
      <c r="M8" s="26">
        <v>836</v>
      </c>
      <c r="N8" s="26">
        <v>493.99999999999994</v>
      </c>
      <c r="O8" s="26">
        <v>-209.00050000000002</v>
      </c>
      <c r="P8" s="15">
        <f>SUM(D8:O8)</f>
        <v>6478.9994999999999</v>
      </c>
      <c r="Q8" s="15"/>
      <c r="S8" s="15"/>
    </row>
    <row r="9" spans="2:19" s="12" customFormat="1" x14ac:dyDescent="0.2">
      <c r="B9" s="12" t="s">
        <v>26</v>
      </c>
      <c r="C9" s="12">
        <v>23</v>
      </c>
      <c r="D9" s="26">
        <v>88202725.969082952</v>
      </c>
      <c r="E9" s="26">
        <v>90002729.924393132</v>
      </c>
      <c r="F9" s="26">
        <v>78439084.655210391</v>
      </c>
      <c r="G9" s="26">
        <v>45018981.898882307</v>
      </c>
      <c r="H9" s="26">
        <v>30506843.999872256</v>
      </c>
      <c r="I9" s="26">
        <v>17934426.348560497</v>
      </c>
      <c r="J9" s="26">
        <v>12684531.934023771</v>
      </c>
      <c r="K9" s="26">
        <v>13301698.520986233</v>
      </c>
      <c r="L9" s="26">
        <v>19160711.715000354</v>
      </c>
      <c r="M9" s="26">
        <v>47026766.796597309</v>
      </c>
      <c r="N9" s="26">
        <v>65089292.495477319</v>
      </c>
      <c r="O9" s="26">
        <v>103653468.59457794</v>
      </c>
      <c r="P9" s="15">
        <f t="shared" ref="P9:P33" si="1">SUM(D9:O9)</f>
        <v>611021262.85266447</v>
      </c>
      <c r="Q9" s="15"/>
      <c r="R9" s="36"/>
    </row>
    <row r="10" spans="2:19" s="12" customFormat="1" x14ac:dyDescent="0.2">
      <c r="B10" s="12" t="s">
        <v>27</v>
      </c>
      <c r="C10" s="12">
        <v>53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15">
        <f t="shared" si="1"/>
        <v>0</v>
      </c>
      <c r="Q10" s="15"/>
      <c r="R10" s="36"/>
    </row>
    <row r="11" spans="2:19" s="12" customFormat="1" x14ac:dyDescent="0.2">
      <c r="B11" s="12" t="s">
        <v>28</v>
      </c>
      <c r="C11" s="12">
        <v>31</v>
      </c>
      <c r="D11" s="26">
        <v>26846287.381257035</v>
      </c>
      <c r="E11" s="26">
        <v>29870425.691090126</v>
      </c>
      <c r="F11" s="26">
        <v>27474776.575814709</v>
      </c>
      <c r="G11" s="26">
        <v>15104227.785109606</v>
      </c>
      <c r="H11" s="26">
        <v>11271480.630164605</v>
      </c>
      <c r="I11" s="26">
        <v>8966227.0974569414</v>
      </c>
      <c r="J11" s="26">
        <v>7229460.7741187802</v>
      </c>
      <c r="K11" s="26">
        <v>7118842.0730281565</v>
      </c>
      <c r="L11" s="26">
        <v>9321134.5183878969</v>
      </c>
      <c r="M11" s="26">
        <v>16222330.063852713</v>
      </c>
      <c r="N11" s="26">
        <v>22554922.014843307</v>
      </c>
      <c r="O11" s="26">
        <v>34043567.853113763</v>
      </c>
      <c r="P11" s="15">
        <f t="shared" si="1"/>
        <v>216023682.45823768</v>
      </c>
      <c r="Q11" s="15"/>
    </row>
    <row r="12" spans="2:19" s="12" customFormat="1" x14ac:dyDescent="0.2">
      <c r="B12" s="12" t="s">
        <v>29</v>
      </c>
      <c r="C12" s="12">
        <v>41</v>
      </c>
      <c r="D12" s="26">
        <v>6166893.7109026974</v>
      </c>
      <c r="E12" s="26">
        <v>6885548.9460507464</v>
      </c>
      <c r="F12" s="26">
        <v>6371952.6799257752</v>
      </c>
      <c r="G12" s="26">
        <v>4596289.3303572899</v>
      </c>
      <c r="H12" s="26">
        <v>3156046.1459976416</v>
      </c>
      <c r="I12" s="26">
        <v>2569957.0445236908</v>
      </c>
      <c r="J12" s="26">
        <v>2117604.542607923</v>
      </c>
      <c r="K12" s="26">
        <v>2262073.0729086995</v>
      </c>
      <c r="L12" s="26">
        <v>3846391.249290226</v>
      </c>
      <c r="M12" s="26">
        <v>3113083.9204857764</v>
      </c>
      <c r="N12" s="26">
        <v>5507331.1615965888</v>
      </c>
      <c r="O12" s="26">
        <v>7404906.8552390337</v>
      </c>
      <c r="P12" s="15">
        <f t="shared" si="1"/>
        <v>53998078.659886092</v>
      </c>
      <c r="Q12" s="15"/>
      <c r="R12" s="37"/>
    </row>
    <row r="13" spans="2:19" s="12" customFormat="1" x14ac:dyDescent="0.2">
      <c r="B13" s="12" t="s">
        <v>30</v>
      </c>
      <c r="C13" s="12">
        <v>50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15">
        <f t="shared" si="1"/>
        <v>0</v>
      </c>
      <c r="Q13" s="15"/>
    </row>
    <row r="14" spans="2:19" s="12" customFormat="1" x14ac:dyDescent="0.2">
      <c r="B14" s="12" t="s">
        <v>7</v>
      </c>
      <c r="C14" s="12">
        <v>85</v>
      </c>
      <c r="D14" s="26">
        <v>1384145.5900000003</v>
      </c>
      <c r="E14" s="26">
        <v>1561143.2804999999</v>
      </c>
      <c r="F14" s="26">
        <v>2401828.8170000003</v>
      </c>
      <c r="G14" s="26">
        <v>1166550.0515000001</v>
      </c>
      <c r="H14" s="26">
        <v>1350386.8729999999</v>
      </c>
      <c r="I14" s="26">
        <v>978107.14649999992</v>
      </c>
      <c r="J14" s="26">
        <v>561541.08499999996</v>
      </c>
      <c r="K14" s="26">
        <v>845733.99200000009</v>
      </c>
      <c r="L14" s="26">
        <v>812957.6540000001</v>
      </c>
      <c r="M14" s="26">
        <v>984504.65749999986</v>
      </c>
      <c r="N14" s="26">
        <v>1623232.5465000002</v>
      </c>
      <c r="O14" s="26">
        <v>1522207.9778803601</v>
      </c>
      <c r="P14" s="15">
        <f t="shared" si="1"/>
        <v>15192339.671380362</v>
      </c>
      <c r="Q14" s="15"/>
    </row>
    <row r="15" spans="2:19" s="12" customFormat="1" x14ac:dyDescent="0.2">
      <c r="B15" s="12" t="s">
        <v>31</v>
      </c>
      <c r="C15" s="12">
        <v>86</v>
      </c>
      <c r="D15" s="26">
        <v>764479.90517684142</v>
      </c>
      <c r="E15" s="26">
        <v>856124.71464245836</v>
      </c>
      <c r="F15" s="26">
        <v>641712.3884127686</v>
      </c>
      <c r="G15" s="26">
        <v>494157.76772347756</v>
      </c>
      <c r="H15" s="26">
        <v>1380862.1134160969</v>
      </c>
      <c r="I15" s="26">
        <v>-772938.71368162683</v>
      </c>
      <c r="J15" s="26">
        <v>259865.20640666963</v>
      </c>
      <c r="K15" s="26">
        <v>46624.290370783798</v>
      </c>
      <c r="L15" s="26">
        <v>212086.47505888843</v>
      </c>
      <c r="M15" s="26">
        <v>449059.889330359</v>
      </c>
      <c r="N15" s="26">
        <v>592322.04563671746</v>
      </c>
      <c r="O15" s="26">
        <v>838784.8796295505</v>
      </c>
      <c r="P15" s="15">
        <f t="shared" si="1"/>
        <v>5763140.9621229842</v>
      </c>
      <c r="Q15" s="15"/>
    </row>
    <row r="16" spans="2:19" s="12" customFormat="1" x14ac:dyDescent="0.2">
      <c r="B16" s="12" t="s">
        <v>32</v>
      </c>
      <c r="C16" s="12">
        <v>87</v>
      </c>
      <c r="D16" s="26">
        <v>2892077.9020000007</v>
      </c>
      <c r="E16" s="26">
        <v>4721983.4914999995</v>
      </c>
      <c r="F16" s="26">
        <v>-181552.46249999985</v>
      </c>
      <c r="G16" s="26">
        <v>2566337.8429999999</v>
      </c>
      <c r="H16" s="26">
        <v>1248600.8180000002</v>
      </c>
      <c r="I16" s="26">
        <v>1656698.3599999999</v>
      </c>
      <c r="J16" s="26">
        <v>958529.429</v>
      </c>
      <c r="K16" s="26">
        <v>1247016.9835000001</v>
      </c>
      <c r="L16" s="26">
        <v>1036529.4195000001</v>
      </c>
      <c r="M16" s="26">
        <v>1354369.1840000001</v>
      </c>
      <c r="N16" s="26">
        <v>4335854.3105000006</v>
      </c>
      <c r="O16" s="26">
        <v>-766054.9319999998</v>
      </c>
      <c r="P16" s="15">
        <f t="shared" si="1"/>
        <v>21070390.346499998</v>
      </c>
      <c r="Q16" s="15"/>
    </row>
    <row r="17" spans="2:18" s="12" customFormat="1" x14ac:dyDescent="0.2">
      <c r="B17" s="12" t="s">
        <v>33</v>
      </c>
      <c r="C17" s="12">
        <v>31</v>
      </c>
      <c r="D17" s="26">
        <v>1756484.7839275186</v>
      </c>
      <c r="E17" s="26">
        <v>1837701.5483775178</v>
      </c>
      <c r="F17" s="26">
        <v>1802246.6875499466</v>
      </c>
      <c r="G17" s="26">
        <v>928883.91720177652</v>
      </c>
      <c r="H17" s="26">
        <v>637170.49878972338</v>
      </c>
      <c r="I17" s="26">
        <v>591467.32172030071</v>
      </c>
      <c r="J17" s="26">
        <v>113317.31818867527</v>
      </c>
      <c r="K17" s="26">
        <v>448342.76871171896</v>
      </c>
      <c r="L17" s="26">
        <v>362127.37201609719</v>
      </c>
      <c r="M17" s="26">
        <v>939505.3686865964</v>
      </c>
      <c r="N17" s="26">
        <v>1419395.0276672291</v>
      </c>
      <c r="O17" s="26">
        <v>2140478.5778086879</v>
      </c>
      <c r="P17" s="15">
        <f t="shared" si="1"/>
        <v>12977121.190645786</v>
      </c>
      <c r="Q17" s="15"/>
    </row>
    <row r="18" spans="2:18" s="12" customFormat="1" x14ac:dyDescent="0.2">
      <c r="B18" s="12" t="s">
        <v>34</v>
      </c>
      <c r="C18" s="12">
        <v>41</v>
      </c>
      <c r="D18" s="26">
        <v>850123.66194952908</v>
      </c>
      <c r="E18" s="26">
        <v>965518.72537311749</v>
      </c>
      <c r="F18" s="26">
        <v>983658.99315188429</v>
      </c>
      <c r="G18" s="26">
        <v>825033.68099589436</v>
      </c>
      <c r="H18" s="26">
        <v>705042.62320820196</v>
      </c>
      <c r="I18" s="26">
        <v>811742.17920033028</v>
      </c>
      <c r="J18" s="26">
        <v>628649.5784882165</v>
      </c>
      <c r="K18" s="26">
        <v>651230.01007006818</v>
      </c>
      <c r="L18" s="26">
        <v>704370.54511198238</v>
      </c>
      <c r="M18" s="26">
        <v>782193.39184683422</v>
      </c>
      <c r="N18" s="26">
        <v>844705.07609804231</v>
      </c>
      <c r="O18" s="26">
        <v>1064693.2080196033</v>
      </c>
      <c r="P18" s="15">
        <f t="shared" si="1"/>
        <v>9816961.673513703</v>
      </c>
      <c r="Q18" s="15"/>
    </row>
    <row r="19" spans="2:18" s="12" customFormat="1" x14ac:dyDescent="0.2">
      <c r="B19" s="12" t="s">
        <v>35</v>
      </c>
      <c r="C19" s="12">
        <v>85</v>
      </c>
      <c r="D19" s="26">
        <v>97077.98314768303</v>
      </c>
      <c r="E19" s="26">
        <v>140259.83949999997</v>
      </c>
      <c r="F19" s="26">
        <v>945876.23849999998</v>
      </c>
      <c r="G19" s="26">
        <v>175306.37400000007</v>
      </c>
      <c r="H19" s="26">
        <v>375254.94099999999</v>
      </c>
      <c r="I19" s="26">
        <v>262695.8995</v>
      </c>
      <c r="J19" s="26">
        <v>325279.44549999997</v>
      </c>
      <c r="K19" s="26">
        <v>299901.75049999997</v>
      </c>
      <c r="L19" s="26">
        <v>302777.18350000004</v>
      </c>
      <c r="M19" s="26">
        <v>405647.31613120006</v>
      </c>
      <c r="N19" s="26">
        <v>303193.05147040001</v>
      </c>
      <c r="O19" s="26">
        <v>304808.9894584</v>
      </c>
      <c r="P19" s="15">
        <f t="shared" si="1"/>
        <v>3938079.0122076836</v>
      </c>
      <c r="Q19" s="15"/>
    </row>
    <row r="20" spans="2:18" s="12" customFormat="1" x14ac:dyDescent="0.2">
      <c r="B20" s="12" t="s">
        <v>36</v>
      </c>
      <c r="C20" s="12">
        <v>86</v>
      </c>
      <c r="D20" s="26">
        <v>14317.11</v>
      </c>
      <c r="E20" s="26">
        <v>12333.087</v>
      </c>
      <c r="F20" s="26">
        <v>16459.342000000001</v>
      </c>
      <c r="G20" s="26">
        <v>11805.880999999999</v>
      </c>
      <c r="H20" s="26">
        <v>8957.4120000000003</v>
      </c>
      <c r="I20" s="26">
        <v>21064.436999999998</v>
      </c>
      <c r="J20" s="26">
        <v>7412.6259999999993</v>
      </c>
      <c r="K20" s="26">
        <v>7332.866</v>
      </c>
      <c r="L20" s="26">
        <v>10597.403</v>
      </c>
      <c r="M20" s="26">
        <v>13577.007000000001</v>
      </c>
      <c r="N20" s="26">
        <v>11574.778</v>
      </c>
      <c r="O20" s="26">
        <v>15885.339</v>
      </c>
      <c r="P20" s="15">
        <f t="shared" si="1"/>
        <v>151317.288</v>
      </c>
      <c r="Q20" s="15"/>
    </row>
    <row r="21" spans="2:18" s="12" customFormat="1" x14ac:dyDescent="0.2">
      <c r="B21" s="12" t="s">
        <v>37</v>
      </c>
      <c r="C21" s="12">
        <v>87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15">
        <f t="shared" si="1"/>
        <v>0</v>
      </c>
      <c r="Q21" s="15"/>
    </row>
    <row r="22" spans="2:18" s="12" customFormat="1" x14ac:dyDescent="0.2">
      <c r="B22" s="12" t="s">
        <v>38</v>
      </c>
      <c r="C22" s="27" t="s">
        <v>39</v>
      </c>
      <c r="D22" s="26">
        <v>4555.1600000000008</v>
      </c>
      <c r="E22" s="26">
        <v>-1918.0600000000013</v>
      </c>
      <c r="F22" s="26">
        <v>9800.5300000000007</v>
      </c>
      <c r="G22" s="26">
        <v>-1124.880000000001</v>
      </c>
      <c r="H22" s="26">
        <v>3327.4799999999987</v>
      </c>
      <c r="I22" s="26">
        <v>3992.3200000000024</v>
      </c>
      <c r="J22" s="26">
        <v>1442.7499999999989</v>
      </c>
      <c r="K22" s="26">
        <v>2077.6000000000013</v>
      </c>
      <c r="L22" s="26">
        <v>1642.1399999999985</v>
      </c>
      <c r="M22" s="26">
        <v>4842.2699999999995</v>
      </c>
      <c r="N22" s="26">
        <v>-2395.9099999999989</v>
      </c>
      <c r="O22" s="26">
        <v>7799.130000000001</v>
      </c>
      <c r="P22" s="15">
        <f t="shared" si="1"/>
        <v>34040.530000000006</v>
      </c>
      <c r="Q22" s="15"/>
    </row>
    <row r="23" spans="2:18" s="12" customFormat="1" x14ac:dyDescent="0.2">
      <c r="B23" s="12" t="s">
        <v>40</v>
      </c>
      <c r="C23" s="27" t="s">
        <v>41</v>
      </c>
      <c r="D23" s="26">
        <v>1280181.3900000001</v>
      </c>
      <c r="E23" s="26">
        <v>1337718.2299999997</v>
      </c>
      <c r="F23" s="26">
        <v>1114700.0999999999</v>
      </c>
      <c r="G23" s="26">
        <v>1169787.0100000002</v>
      </c>
      <c r="H23" s="26">
        <v>1038781.8000000002</v>
      </c>
      <c r="I23" s="26">
        <v>1044593.01</v>
      </c>
      <c r="J23" s="26">
        <v>1031167.49</v>
      </c>
      <c r="K23" s="26">
        <v>1056650.8599999999</v>
      </c>
      <c r="L23" s="26">
        <v>1105750.7599999998</v>
      </c>
      <c r="M23" s="26">
        <v>1155308.5699999998</v>
      </c>
      <c r="N23" s="26">
        <v>1359382.2300000002</v>
      </c>
      <c r="O23" s="26">
        <v>1300315.74</v>
      </c>
      <c r="P23" s="15">
        <f t="shared" si="1"/>
        <v>13994337.190000001</v>
      </c>
      <c r="Q23" s="15"/>
    </row>
    <row r="24" spans="2:18" s="12" customFormat="1" x14ac:dyDescent="0.2">
      <c r="B24" s="12" t="s">
        <v>8</v>
      </c>
      <c r="C24" s="27" t="s">
        <v>9</v>
      </c>
      <c r="D24" s="26">
        <v>1834616</v>
      </c>
      <c r="E24" s="26">
        <v>1421375.2299999997</v>
      </c>
      <c r="F24" s="26">
        <v>2015698.9100000001</v>
      </c>
      <c r="G24" s="26">
        <v>1644034.1900000002</v>
      </c>
      <c r="H24" s="26">
        <v>1493977.7599999993</v>
      </c>
      <c r="I24" s="26">
        <v>1446324.6800000002</v>
      </c>
      <c r="J24" s="26">
        <v>1430155.8099999998</v>
      </c>
      <c r="K24" s="26">
        <v>1396733.54</v>
      </c>
      <c r="L24" s="26">
        <v>1517895.31</v>
      </c>
      <c r="M24" s="26">
        <v>1602533.42</v>
      </c>
      <c r="N24" s="26">
        <v>1438788.5899999999</v>
      </c>
      <c r="O24" s="26">
        <v>1994777.43</v>
      </c>
      <c r="P24" s="15">
        <f t="shared" si="1"/>
        <v>19236910.870000001</v>
      </c>
      <c r="Q24" s="15"/>
    </row>
    <row r="25" spans="2:18" s="12" customFormat="1" x14ac:dyDescent="0.2">
      <c r="B25" s="12" t="s">
        <v>8</v>
      </c>
      <c r="C25" s="27" t="s">
        <v>42</v>
      </c>
      <c r="D25" s="26">
        <v>31369.29</v>
      </c>
      <c r="E25" s="26">
        <v>125787</v>
      </c>
      <c r="F25" s="26">
        <v>27601.58</v>
      </c>
      <c r="G25" s="26">
        <v>29109.49</v>
      </c>
      <c r="H25" s="26">
        <v>49911.65</v>
      </c>
      <c r="I25" s="26">
        <v>47176.44</v>
      </c>
      <c r="J25" s="26">
        <v>38776.18</v>
      </c>
      <c r="K25" s="26">
        <v>69253.61</v>
      </c>
      <c r="L25" s="26">
        <v>38959.47</v>
      </c>
      <c r="M25" s="26">
        <v>48826.879999999997</v>
      </c>
      <c r="N25" s="26">
        <v>108751.75</v>
      </c>
      <c r="O25" s="26">
        <v>0</v>
      </c>
      <c r="P25" s="15">
        <f t="shared" si="1"/>
        <v>615523.34</v>
      </c>
      <c r="Q25" s="15"/>
    </row>
    <row r="26" spans="2:18" s="12" customFormat="1" x14ac:dyDescent="0.2">
      <c r="B26" s="12" t="s">
        <v>11</v>
      </c>
      <c r="C26" s="27" t="s">
        <v>12</v>
      </c>
      <c r="D26" s="26">
        <v>1589295.5399999991</v>
      </c>
      <c r="E26" s="26">
        <v>1834043.4300000002</v>
      </c>
      <c r="F26" s="26">
        <v>1922543.42</v>
      </c>
      <c r="G26" s="26">
        <v>1384264.31</v>
      </c>
      <c r="H26" s="26">
        <v>1276094.2999999998</v>
      </c>
      <c r="I26" s="26">
        <v>902352.4100000005</v>
      </c>
      <c r="J26" s="26">
        <v>462911.6399999999</v>
      </c>
      <c r="K26" s="26">
        <v>1744527.64</v>
      </c>
      <c r="L26" s="26">
        <v>380469.89000000013</v>
      </c>
      <c r="M26" s="26">
        <v>2123307.94</v>
      </c>
      <c r="N26" s="26">
        <v>1574966.2</v>
      </c>
      <c r="O26" s="26">
        <v>2109632.4400000004</v>
      </c>
      <c r="P26" s="15">
        <f t="shared" si="1"/>
        <v>17304409.16</v>
      </c>
      <c r="Q26" s="15"/>
    </row>
    <row r="27" spans="2:18" s="12" customFormat="1" x14ac:dyDescent="0.2">
      <c r="B27" s="12" t="s">
        <v>43</v>
      </c>
      <c r="C27" s="27" t="s">
        <v>41</v>
      </c>
      <c r="D27" s="26">
        <v>540979.50300000003</v>
      </c>
      <c r="E27" s="26">
        <v>361321.59699999995</v>
      </c>
      <c r="F27" s="26">
        <v>522357.15</v>
      </c>
      <c r="G27" s="26">
        <v>444868.75</v>
      </c>
      <c r="H27" s="26">
        <v>511920.91000000003</v>
      </c>
      <c r="I27" s="26">
        <v>448475.35</v>
      </c>
      <c r="J27" s="26">
        <v>504081.16</v>
      </c>
      <c r="K27" s="26">
        <v>538089.47</v>
      </c>
      <c r="L27" s="26">
        <v>480605.05000000016</v>
      </c>
      <c r="M27" s="26">
        <v>512672.86999999994</v>
      </c>
      <c r="N27" s="26">
        <v>543047.97</v>
      </c>
      <c r="O27" s="26">
        <v>717067.45000000007</v>
      </c>
      <c r="P27" s="15">
        <f t="shared" si="1"/>
        <v>6125487.2300000004</v>
      </c>
      <c r="Q27" s="15"/>
    </row>
    <row r="28" spans="2:18" s="12" customFormat="1" x14ac:dyDescent="0.2">
      <c r="B28" s="12" t="s">
        <v>44</v>
      </c>
      <c r="C28" s="27" t="s">
        <v>9</v>
      </c>
      <c r="D28" s="26">
        <v>4140192.7799999993</v>
      </c>
      <c r="E28" s="26">
        <v>2788804.5600000005</v>
      </c>
      <c r="F28" s="26">
        <v>6124380.629999999</v>
      </c>
      <c r="G28" s="26">
        <v>4009948.6600000006</v>
      </c>
      <c r="H28" s="26">
        <v>3801061.48</v>
      </c>
      <c r="I28" s="26">
        <v>4096142.669999999</v>
      </c>
      <c r="J28" s="26">
        <v>3918255.6600000011</v>
      </c>
      <c r="K28" s="26">
        <v>4281578.8699999992</v>
      </c>
      <c r="L28" s="26">
        <v>4185499.16</v>
      </c>
      <c r="M28" s="26">
        <v>4584072.41</v>
      </c>
      <c r="N28" s="26">
        <v>3880911.69</v>
      </c>
      <c r="O28" s="26">
        <v>5255096.540000001</v>
      </c>
      <c r="P28" s="15">
        <f t="shared" si="1"/>
        <v>51065945.109999992</v>
      </c>
      <c r="Q28" s="15"/>
    </row>
    <row r="29" spans="2:18" s="12" customFormat="1" x14ac:dyDescent="0.2">
      <c r="B29" s="12" t="s">
        <v>45</v>
      </c>
      <c r="C29" s="27" t="s">
        <v>42</v>
      </c>
      <c r="D29" s="26">
        <v>113435.59999999999</v>
      </c>
      <c r="E29" s="26">
        <v>85333.650000000009</v>
      </c>
      <c r="F29" s="26">
        <v>87254.22</v>
      </c>
      <c r="G29" s="26">
        <v>74981.439999999988</v>
      </c>
      <c r="H29" s="26">
        <v>67008.989999999991</v>
      </c>
      <c r="I29" s="26">
        <v>50804.49</v>
      </c>
      <c r="J29" s="26">
        <v>73783.56</v>
      </c>
      <c r="K29" s="26">
        <v>40714.239999999998</v>
      </c>
      <c r="L29" s="26">
        <v>91050.37</v>
      </c>
      <c r="M29" s="26">
        <v>88109.010000000009</v>
      </c>
      <c r="N29" s="26">
        <v>84744.81</v>
      </c>
      <c r="O29" s="26">
        <v>78964.990000000005</v>
      </c>
      <c r="P29" s="15">
        <f t="shared" si="1"/>
        <v>936185.36999999988</v>
      </c>
      <c r="Q29" s="15"/>
    </row>
    <row r="30" spans="2:18" s="12" customFormat="1" x14ac:dyDescent="0.2">
      <c r="B30" s="12" t="s">
        <v>46</v>
      </c>
      <c r="C30" s="27" t="s">
        <v>12</v>
      </c>
      <c r="D30" s="26">
        <v>6415976.1999999993</v>
      </c>
      <c r="E30" s="26">
        <v>5867489.9100000001</v>
      </c>
      <c r="F30" s="26">
        <v>7778351.1900000013</v>
      </c>
      <c r="G30" s="26">
        <v>6997702.6299999999</v>
      </c>
      <c r="H30" s="26">
        <v>6971371.5599999996</v>
      </c>
      <c r="I30" s="26">
        <v>6374783.3499999987</v>
      </c>
      <c r="J30" s="26">
        <v>7132028.8899999997</v>
      </c>
      <c r="K30" s="26">
        <v>5710097.3600000013</v>
      </c>
      <c r="L30" s="26">
        <v>6690606.040000001</v>
      </c>
      <c r="M30" s="26">
        <v>6576010.2199999979</v>
      </c>
      <c r="N30" s="26">
        <v>5837992.0199999996</v>
      </c>
      <c r="O30" s="26">
        <v>6660591.3300000001</v>
      </c>
      <c r="P30" s="15">
        <f t="shared" si="1"/>
        <v>79013000.700000003</v>
      </c>
      <c r="Q30" s="15"/>
    </row>
    <row r="31" spans="2:18" s="17" customFormat="1" ht="15" x14ac:dyDescent="0.25">
      <c r="B31" s="17" t="s">
        <v>13</v>
      </c>
      <c r="C31" s="38" t="s">
        <v>14</v>
      </c>
      <c r="D31" s="26">
        <v>3508398.5999999992</v>
      </c>
      <c r="E31" s="26">
        <v>3190679.59</v>
      </c>
      <c r="F31" s="26">
        <v>3877055.33</v>
      </c>
      <c r="G31" s="26">
        <v>2533678.2599999998</v>
      </c>
      <c r="H31" s="26">
        <v>2102404.4300000002</v>
      </c>
      <c r="I31" s="26">
        <v>1673444.7500000002</v>
      </c>
      <c r="J31" s="26">
        <v>1591528.88</v>
      </c>
      <c r="K31" s="26">
        <v>1592116.9900000002</v>
      </c>
      <c r="L31" s="26">
        <v>2417958.6999999997</v>
      </c>
      <c r="M31" s="39">
        <v>2038216.33</v>
      </c>
      <c r="N31" s="39">
        <v>1876602.03</v>
      </c>
      <c r="O31" s="39">
        <v>5076963.24</v>
      </c>
      <c r="P31" s="40">
        <f t="shared" si="1"/>
        <v>31479047.130000003</v>
      </c>
      <c r="Q31" s="21"/>
    </row>
    <row r="32" spans="2:18" s="12" customFormat="1" x14ac:dyDescent="0.2">
      <c r="B32" s="12" t="s">
        <v>47</v>
      </c>
      <c r="D32" s="41">
        <f t="shared" ref="D32:O32" si="2">SUM(D8:D31)</f>
        <v>148434089.06044421</v>
      </c>
      <c r="E32" s="41">
        <f t="shared" si="2"/>
        <v>153865164.38542712</v>
      </c>
      <c r="F32" s="41">
        <f t="shared" si="2"/>
        <v>142376375.97506547</v>
      </c>
      <c r="G32" s="41">
        <f t="shared" si="2"/>
        <v>89175432.389770344</v>
      </c>
      <c r="H32" s="41">
        <f t="shared" si="2"/>
        <v>67957000.415448517</v>
      </c>
      <c r="I32" s="41">
        <f t="shared" si="2"/>
        <v>49108486.590780139</v>
      </c>
      <c r="J32" s="41">
        <f t="shared" si="2"/>
        <v>41070703.959334031</v>
      </c>
      <c r="K32" s="41">
        <f t="shared" si="2"/>
        <v>42661244.508075662</v>
      </c>
      <c r="L32" s="41">
        <f t="shared" si="2"/>
        <v>52680614.42486544</v>
      </c>
      <c r="M32" s="41">
        <f t="shared" si="2"/>
        <v>90025773.515430793</v>
      </c>
      <c r="N32" s="41">
        <f t="shared" si="2"/>
        <v>118985107.88778961</v>
      </c>
      <c r="O32" s="41">
        <f t="shared" si="2"/>
        <v>173423746.63222736</v>
      </c>
      <c r="P32" s="15">
        <f t="shared" si="1"/>
        <v>1169763739.7446587</v>
      </c>
      <c r="Q32" s="21"/>
      <c r="R32" s="15"/>
    </row>
    <row r="33" spans="2:40" s="12" customFormat="1" x14ac:dyDescent="0.2">
      <c r="B33" s="12" t="s">
        <v>48</v>
      </c>
      <c r="D33" s="21">
        <f>SUM(D22:D31)</f>
        <v>19459000.062999997</v>
      </c>
      <c r="E33" s="21">
        <f t="shared" ref="E33:O33" si="3">SUM(E22:E31)</f>
        <v>17010635.137000002</v>
      </c>
      <c r="F33" s="21">
        <f t="shared" si="3"/>
        <v>23479743.060000002</v>
      </c>
      <c r="G33" s="21">
        <f t="shared" si="3"/>
        <v>18287249.859999999</v>
      </c>
      <c r="H33" s="21">
        <f t="shared" si="3"/>
        <v>17315860.359999999</v>
      </c>
      <c r="I33" s="21">
        <f t="shared" si="3"/>
        <v>16088089.469999999</v>
      </c>
      <c r="J33" s="21">
        <f t="shared" si="3"/>
        <v>16184132.02</v>
      </c>
      <c r="K33" s="21">
        <f t="shared" si="3"/>
        <v>16431840.180000002</v>
      </c>
      <c r="L33" s="21">
        <f t="shared" si="3"/>
        <v>16910436.890000001</v>
      </c>
      <c r="M33" s="21">
        <f t="shared" si="3"/>
        <v>18733899.919999994</v>
      </c>
      <c r="N33" s="21">
        <f t="shared" si="3"/>
        <v>16702791.379999999</v>
      </c>
      <c r="O33" s="21">
        <f t="shared" si="3"/>
        <v>23201208.289999999</v>
      </c>
      <c r="P33" s="15">
        <f t="shared" si="1"/>
        <v>219804886.63</v>
      </c>
      <c r="Q33" s="15"/>
    </row>
    <row r="34" spans="2:40" x14ac:dyDescent="0.2">
      <c r="B34" s="144" t="s">
        <v>136</v>
      </c>
      <c r="C34" s="27"/>
      <c r="D34" s="15">
        <f>D14+D16+D19+D21+D24+D26+D28+D30+D31</f>
        <v>21861780.59514768</v>
      </c>
      <c r="E34" s="15">
        <f t="shared" ref="E34:P34" si="4">E14+E16+E19+E21+E24+E26+E28+E30+E31</f>
        <v>21525779.331499998</v>
      </c>
      <c r="F34" s="15">
        <f t="shared" si="4"/>
        <v>24884182.072999999</v>
      </c>
      <c r="G34" s="15">
        <f t="shared" si="4"/>
        <v>20477822.318499997</v>
      </c>
      <c r="H34" s="15">
        <f t="shared" si="4"/>
        <v>18619152.161999997</v>
      </c>
      <c r="I34" s="15">
        <f t="shared" si="4"/>
        <v>17390549.265999995</v>
      </c>
      <c r="J34" s="15">
        <f t="shared" si="4"/>
        <v>16380230.839499999</v>
      </c>
      <c r="K34" s="15">
        <f t="shared" si="4"/>
        <v>17117707.126000002</v>
      </c>
      <c r="L34" s="15">
        <f t="shared" si="4"/>
        <v>17344693.357000001</v>
      </c>
      <c r="M34" s="15">
        <f t="shared" si="4"/>
        <v>19668661.477631196</v>
      </c>
      <c r="N34" s="15">
        <f t="shared" si="4"/>
        <v>20871540.438470401</v>
      </c>
      <c r="O34" s="15">
        <f t="shared" si="4"/>
        <v>22158023.015338764</v>
      </c>
      <c r="P34" s="15">
        <f t="shared" si="4"/>
        <v>238300122.00008804</v>
      </c>
      <c r="Q34" s="42"/>
    </row>
    <row r="35" spans="2:40" x14ac:dyDescent="0.2">
      <c r="B35" s="9" t="s">
        <v>49</v>
      </c>
      <c r="C35" s="142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42"/>
    </row>
    <row r="36" spans="2:40" x14ac:dyDescent="0.2">
      <c r="B36" s="12" t="s">
        <v>25</v>
      </c>
      <c r="C36" s="27">
        <v>16</v>
      </c>
      <c r="D36" s="26">
        <v>5</v>
      </c>
      <c r="E36" s="26">
        <v>6</v>
      </c>
      <c r="F36" s="26">
        <v>5</v>
      </c>
      <c r="G36" s="26">
        <v>6</v>
      </c>
      <c r="H36" s="26">
        <v>6</v>
      </c>
      <c r="I36" s="26">
        <v>6</v>
      </c>
      <c r="J36" s="26">
        <v>6</v>
      </c>
      <c r="K36" s="26">
        <v>5</v>
      </c>
      <c r="L36" s="26">
        <v>6</v>
      </c>
      <c r="M36" s="26">
        <v>6</v>
      </c>
      <c r="N36" s="26">
        <v>7</v>
      </c>
      <c r="O36" s="26">
        <v>6</v>
      </c>
      <c r="P36" s="15">
        <f t="shared" ref="P36:P63" si="5">SUM(D36:O36)</f>
        <v>70</v>
      </c>
      <c r="Q36" s="43"/>
      <c r="R36" s="44"/>
      <c r="S36" s="43"/>
      <c r="T36" s="43"/>
      <c r="U36" s="44"/>
      <c r="V36" s="44"/>
      <c r="W36" s="43"/>
      <c r="X36" s="43"/>
      <c r="Y36" s="43"/>
      <c r="Z36" s="43"/>
      <c r="AA36" s="43"/>
      <c r="AB36" s="44"/>
      <c r="AC36" s="43"/>
      <c r="AD36" s="43"/>
      <c r="AE36" s="45"/>
      <c r="AF36" s="43"/>
      <c r="AG36" s="43"/>
      <c r="AH36" s="43"/>
      <c r="AI36" s="43"/>
      <c r="AJ36" s="43"/>
      <c r="AK36" s="43"/>
      <c r="AL36" s="43"/>
      <c r="AM36" s="43"/>
      <c r="AN36" s="43"/>
    </row>
    <row r="37" spans="2:40" s="12" customFormat="1" x14ac:dyDescent="0.2">
      <c r="B37" s="12" t="s">
        <v>26</v>
      </c>
      <c r="C37" s="12">
        <v>23</v>
      </c>
      <c r="D37" s="26">
        <v>797322</v>
      </c>
      <c r="E37" s="26">
        <v>798009</v>
      </c>
      <c r="F37" s="26">
        <v>798791</v>
      </c>
      <c r="G37" s="26">
        <v>799469</v>
      </c>
      <c r="H37" s="26">
        <v>799886</v>
      </c>
      <c r="I37" s="26">
        <v>800335</v>
      </c>
      <c r="J37" s="26">
        <v>800770</v>
      </c>
      <c r="K37" s="26">
        <v>801597</v>
      </c>
      <c r="L37" s="26">
        <v>802642</v>
      </c>
      <c r="M37" s="26">
        <v>803951</v>
      </c>
      <c r="N37" s="26">
        <v>805132</v>
      </c>
      <c r="O37" s="26">
        <v>806258</v>
      </c>
      <c r="P37" s="15">
        <f t="shared" si="5"/>
        <v>9614162</v>
      </c>
      <c r="Q37" s="43"/>
      <c r="R37" s="2"/>
    </row>
    <row r="38" spans="2:40" s="12" customFormat="1" x14ac:dyDescent="0.2">
      <c r="B38" s="12" t="s">
        <v>27</v>
      </c>
      <c r="C38" s="12">
        <v>53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15">
        <f t="shared" si="5"/>
        <v>0</v>
      </c>
      <c r="Q38" s="43"/>
      <c r="R38" s="2"/>
    </row>
    <row r="39" spans="2:40" s="12" customFormat="1" x14ac:dyDescent="0.2">
      <c r="B39" s="12" t="s">
        <v>50</v>
      </c>
      <c r="C39" s="12">
        <v>61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15">
        <f t="shared" si="5"/>
        <v>0</v>
      </c>
      <c r="Q39" s="43"/>
      <c r="R39" s="2"/>
    </row>
    <row r="40" spans="2:40" s="12" customFormat="1" x14ac:dyDescent="0.2">
      <c r="B40" s="12" t="s">
        <v>51</v>
      </c>
      <c r="C40" s="12">
        <v>31</v>
      </c>
      <c r="D40" s="26">
        <v>55241</v>
      </c>
      <c r="E40" s="26">
        <v>55305</v>
      </c>
      <c r="F40" s="26">
        <v>55352</v>
      </c>
      <c r="G40" s="26">
        <v>55339</v>
      </c>
      <c r="H40" s="26">
        <v>55311</v>
      </c>
      <c r="I40" s="26">
        <v>55251</v>
      </c>
      <c r="J40" s="26">
        <v>55228</v>
      </c>
      <c r="K40" s="26">
        <v>55260</v>
      </c>
      <c r="L40" s="26">
        <v>55310</v>
      </c>
      <c r="M40" s="26">
        <v>55353</v>
      </c>
      <c r="N40" s="26">
        <v>55433</v>
      </c>
      <c r="O40" s="26">
        <v>55578</v>
      </c>
      <c r="P40" s="15">
        <f t="shared" si="5"/>
        <v>663961</v>
      </c>
      <c r="Q40" s="43"/>
      <c r="R40" s="2"/>
    </row>
    <row r="41" spans="2:40" s="12" customFormat="1" x14ac:dyDescent="0.2">
      <c r="B41" s="12" t="s">
        <v>52</v>
      </c>
      <c r="C41" s="12">
        <v>41</v>
      </c>
      <c r="D41" s="26">
        <v>1180</v>
      </c>
      <c r="E41" s="26">
        <v>1156</v>
      </c>
      <c r="F41" s="26">
        <v>1148</v>
      </c>
      <c r="G41" s="26">
        <v>1139</v>
      </c>
      <c r="H41" s="26">
        <v>1134</v>
      </c>
      <c r="I41" s="26">
        <v>1129</v>
      </c>
      <c r="J41" s="26">
        <v>1151</v>
      </c>
      <c r="K41" s="26">
        <v>1149</v>
      </c>
      <c r="L41" s="26">
        <v>1146</v>
      </c>
      <c r="M41" s="26">
        <v>1145</v>
      </c>
      <c r="N41" s="26">
        <v>1146</v>
      </c>
      <c r="O41" s="26">
        <v>1144</v>
      </c>
      <c r="P41" s="15">
        <f t="shared" si="5"/>
        <v>13767</v>
      </c>
      <c r="Q41" s="43"/>
      <c r="R41" s="2"/>
    </row>
    <row r="42" spans="2:40" s="12" customFormat="1" x14ac:dyDescent="0.2">
      <c r="B42" s="12" t="s">
        <v>30</v>
      </c>
      <c r="C42" s="12">
        <v>50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15">
        <f t="shared" si="5"/>
        <v>0</v>
      </c>
      <c r="Q42" s="43"/>
      <c r="R42" s="2"/>
    </row>
    <row r="43" spans="2:40" s="12" customFormat="1" x14ac:dyDescent="0.2">
      <c r="B43" s="12" t="s">
        <v>53</v>
      </c>
      <c r="C43" s="12">
        <v>61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15">
        <f t="shared" si="5"/>
        <v>0</v>
      </c>
      <c r="Q43" s="43"/>
      <c r="R43" s="2"/>
    </row>
    <row r="44" spans="2:40" s="12" customFormat="1" x14ac:dyDescent="0.2">
      <c r="B44" s="12" t="s">
        <v>7</v>
      </c>
      <c r="C44" s="12">
        <v>85</v>
      </c>
      <c r="D44" s="26">
        <v>24</v>
      </c>
      <c r="E44" s="26">
        <v>24</v>
      </c>
      <c r="F44" s="26">
        <v>24</v>
      </c>
      <c r="G44" s="26">
        <v>25</v>
      </c>
      <c r="H44" s="26">
        <v>25</v>
      </c>
      <c r="I44" s="26">
        <v>25</v>
      </c>
      <c r="J44" s="26">
        <v>25</v>
      </c>
      <c r="K44" s="26">
        <v>25</v>
      </c>
      <c r="L44" s="26">
        <v>25</v>
      </c>
      <c r="M44" s="26">
        <v>25</v>
      </c>
      <c r="N44" s="26">
        <v>25</v>
      </c>
      <c r="O44" s="26">
        <v>25</v>
      </c>
      <c r="P44" s="15">
        <f t="shared" si="5"/>
        <v>297</v>
      </c>
      <c r="Q44" s="43"/>
      <c r="R44" s="2"/>
    </row>
    <row r="45" spans="2:40" s="12" customFormat="1" x14ac:dyDescent="0.2">
      <c r="B45" s="12" t="s">
        <v>31</v>
      </c>
      <c r="C45" s="12">
        <v>86</v>
      </c>
      <c r="D45" s="26">
        <v>113</v>
      </c>
      <c r="E45" s="26">
        <v>113</v>
      </c>
      <c r="F45" s="26">
        <v>114</v>
      </c>
      <c r="G45" s="26">
        <v>112</v>
      </c>
      <c r="H45" s="26">
        <v>111</v>
      </c>
      <c r="I45" s="26">
        <v>111</v>
      </c>
      <c r="J45" s="26">
        <v>111</v>
      </c>
      <c r="K45" s="26">
        <v>111</v>
      </c>
      <c r="L45" s="26">
        <v>111</v>
      </c>
      <c r="M45" s="26">
        <v>104</v>
      </c>
      <c r="N45" s="26">
        <v>103</v>
      </c>
      <c r="O45" s="26">
        <v>103</v>
      </c>
      <c r="P45" s="15">
        <f t="shared" si="5"/>
        <v>1317</v>
      </c>
      <c r="Q45" s="43"/>
      <c r="R45" s="2"/>
    </row>
    <row r="46" spans="2:40" s="12" customFormat="1" x14ac:dyDescent="0.2">
      <c r="B46" s="12" t="s">
        <v>10</v>
      </c>
      <c r="C46" s="12">
        <v>87</v>
      </c>
      <c r="D46" s="26">
        <v>5</v>
      </c>
      <c r="E46" s="26">
        <v>5</v>
      </c>
      <c r="F46" s="26">
        <v>5</v>
      </c>
      <c r="G46" s="26">
        <v>5</v>
      </c>
      <c r="H46" s="26">
        <v>5</v>
      </c>
      <c r="I46" s="26">
        <v>5</v>
      </c>
      <c r="J46" s="26">
        <v>5</v>
      </c>
      <c r="K46" s="26">
        <v>5</v>
      </c>
      <c r="L46" s="26">
        <v>5</v>
      </c>
      <c r="M46" s="26">
        <v>5</v>
      </c>
      <c r="N46" s="26">
        <v>5</v>
      </c>
      <c r="O46" s="26">
        <v>4</v>
      </c>
      <c r="P46" s="15">
        <f t="shared" si="5"/>
        <v>59</v>
      </c>
      <c r="Q46" s="43"/>
      <c r="R46" s="2"/>
    </row>
    <row r="47" spans="2:40" s="12" customFormat="1" x14ac:dyDescent="0.2">
      <c r="B47" s="12" t="s">
        <v>33</v>
      </c>
      <c r="C47" s="12">
        <v>31</v>
      </c>
      <c r="D47" s="26">
        <v>2224</v>
      </c>
      <c r="E47" s="26">
        <v>2222</v>
      </c>
      <c r="F47" s="26">
        <v>2223</v>
      </c>
      <c r="G47" s="26">
        <v>2224</v>
      </c>
      <c r="H47" s="26">
        <v>2212</v>
      </c>
      <c r="I47" s="26">
        <v>2204</v>
      </c>
      <c r="J47" s="26">
        <v>2200</v>
      </c>
      <c r="K47" s="26">
        <v>2202</v>
      </c>
      <c r="L47" s="26">
        <v>2198</v>
      </c>
      <c r="M47" s="26">
        <v>2192</v>
      </c>
      <c r="N47" s="26">
        <v>2197</v>
      </c>
      <c r="O47" s="26">
        <v>2202</v>
      </c>
      <c r="P47" s="15">
        <f t="shared" si="5"/>
        <v>26500</v>
      </c>
      <c r="Q47" s="43"/>
      <c r="R47" s="2"/>
    </row>
    <row r="48" spans="2:40" s="12" customFormat="1" ht="15" x14ac:dyDescent="0.25">
      <c r="B48" s="12" t="s">
        <v>34</v>
      </c>
      <c r="C48" s="12">
        <v>41</v>
      </c>
      <c r="D48" s="26">
        <v>70</v>
      </c>
      <c r="E48" s="26">
        <v>69</v>
      </c>
      <c r="F48" s="26">
        <v>69</v>
      </c>
      <c r="G48" s="26">
        <v>70</v>
      </c>
      <c r="H48" s="26">
        <v>70</v>
      </c>
      <c r="I48" s="26">
        <v>70</v>
      </c>
      <c r="J48" s="26">
        <v>70</v>
      </c>
      <c r="K48" s="26">
        <v>69</v>
      </c>
      <c r="L48" s="26">
        <v>68</v>
      </c>
      <c r="M48" s="26">
        <v>68</v>
      </c>
      <c r="N48" s="26">
        <v>68</v>
      </c>
      <c r="O48" s="26">
        <v>68</v>
      </c>
      <c r="P48" s="15">
        <f t="shared" si="5"/>
        <v>829</v>
      </c>
      <c r="Q48" s="43"/>
      <c r="R48" s="2"/>
      <c r="S48" s="15"/>
      <c r="T48" s="46"/>
    </row>
    <row r="49" spans="2:20" s="12" customFormat="1" x14ac:dyDescent="0.2">
      <c r="B49" s="12" t="s">
        <v>54</v>
      </c>
      <c r="C49" s="12">
        <v>61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15">
        <f t="shared" si="5"/>
        <v>0</v>
      </c>
      <c r="Q49" s="43"/>
      <c r="R49" s="2"/>
      <c r="S49" s="15"/>
    </row>
    <row r="50" spans="2:20" s="12" customFormat="1" x14ac:dyDescent="0.2">
      <c r="B50" s="12" t="s">
        <v>35</v>
      </c>
      <c r="C50" s="12">
        <v>85</v>
      </c>
      <c r="D50" s="26">
        <v>5</v>
      </c>
      <c r="E50" s="26">
        <v>5</v>
      </c>
      <c r="F50" s="26">
        <v>6</v>
      </c>
      <c r="G50" s="26">
        <v>5</v>
      </c>
      <c r="H50" s="26">
        <v>5</v>
      </c>
      <c r="I50" s="26">
        <v>5</v>
      </c>
      <c r="J50" s="26">
        <v>5</v>
      </c>
      <c r="K50" s="26">
        <v>5</v>
      </c>
      <c r="L50" s="26">
        <v>5</v>
      </c>
      <c r="M50" s="26">
        <v>5</v>
      </c>
      <c r="N50" s="26">
        <v>5</v>
      </c>
      <c r="O50" s="26">
        <v>5</v>
      </c>
      <c r="P50" s="15">
        <f t="shared" si="5"/>
        <v>61</v>
      </c>
      <c r="Q50" s="43"/>
      <c r="R50" s="2"/>
    </row>
    <row r="51" spans="2:20" s="12" customFormat="1" x14ac:dyDescent="0.2">
      <c r="B51" s="12" t="s">
        <v>36</v>
      </c>
      <c r="C51" s="12">
        <v>86</v>
      </c>
      <c r="D51" s="26">
        <v>4</v>
      </c>
      <c r="E51" s="26">
        <v>4</v>
      </c>
      <c r="F51" s="26">
        <v>4</v>
      </c>
      <c r="G51" s="26">
        <v>4</v>
      </c>
      <c r="H51" s="26">
        <v>4</v>
      </c>
      <c r="I51" s="26">
        <v>4</v>
      </c>
      <c r="J51" s="26">
        <v>4</v>
      </c>
      <c r="K51" s="26">
        <v>4</v>
      </c>
      <c r="L51" s="26">
        <v>4</v>
      </c>
      <c r="M51" s="26">
        <v>4</v>
      </c>
      <c r="N51" s="26">
        <v>4</v>
      </c>
      <c r="O51" s="26">
        <v>4</v>
      </c>
      <c r="P51" s="15">
        <f t="shared" si="5"/>
        <v>48</v>
      </c>
      <c r="Q51" s="43"/>
      <c r="R51" s="2"/>
    </row>
    <row r="52" spans="2:20" s="12" customFormat="1" x14ac:dyDescent="0.2">
      <c r="B52" s="12" t="s">
        <v>37</v>
      </c>
      <c r="C52" s="12">
        <v>87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15">
        <f t="shared" si="5"/>
        <v>0</v>
      </c>
      <c r="Q52" s="43"/>
      <c r="R52" s="2"/>
    </row>
    <row r="53" spans="2:20" s="12" customFormat="1" x14ac:dyDescent="0.2">
      <c r="B53" s="12" t="s">
        <v>38</v>
      </c>
      <c r="C53" s="27" t="s">
        <v>39</v>
      </c>
      <c r="D53" s="26">
        <v>2</v>
      </c>
      <c r="E53" s="26">
        <v>2</v>
      </c>
      <c r="F53" s="26">
        <v>2</v>
      </c>
      <c r="G53" s="26">
        <v>2</v>
      </c>
      <c r="H53" s="26">
        <v>2</v>
      </c>
      <c r="I53" s="26">
        <v>2</v>
      </c>
      <c r="J53" s="26">
        <v>2</v>
      </c>
      <c r="K53" s="26">
        <v>2</v>
      </c>
      <c r="L53" s="26">
        <v>2</v>
      </c>
      <c r="M53" s="26">
        <v>2</v>
      </c>
      <c r="N53" s="26">
        <v>2</v>
      </c>
      <c r="O53" s="26">
        <v>2</v>
      </c>
      <c r="P53" s="15">
        <f t="shared" si="5"/>
        <v>24</v>
      </c>
      <c r="Q53" s="43"/>
      <c r="R53" s="2"/>
    </row>
    <row r="54" spans="2:20" s="12" customFormat="1" x14ac:dyDescent="0.2">
      <c r="B54" s="12" t="s">
        <v>40</v>
      </c>
      <c r="C54" s="27" t="s">
        <v>41</v>
      </c>
      <c r="D54" s="26">
        <v>79</v>
      </c>
      <c r="E54" s="26">
        <v>79</v>
      </c>
      <c r="F54" s="26">
        <v>79</v>
      </c>
      <c r="G54" s="26">
        <v>81</v>
      </c>
      <c r="H54" s="26">
        <v>82</v>
      </c>
      <c r="I54" s="26">
        <v>84</v>
      </c>
      <c r="J54" s="26">
        <v>84</v>
      </c>
      <c r="K54" s="26">
        <v>82</v>
      </c>
      <c r="L54" s="26">
        <v>82</v>
      </c>
      <c r="M54" s="26">
        <v>82</v>
      </c>
      <c r="N54" s="26">
        <v>81</v>
      </c>
      <c r="O54" s="26">
        <v>81</v>
      </c>
      <c r="P54" s="15">
        <f t="shared" si="5"/>
        <v>976</v>
      </c>
      <c r="Q54" s="43"/>
      <c r="R54" s="2"/>
    </row>
    <row r="55" spans="2:20" s="12" customFormat="1" x14ac:dyDescent="0.2">
      <c r="B55" s="12" t="s">
        <v>8</v>
      </c>
      <c r="C55" s="27" t="s">
        <v>9</v>
      </c>
      <c r="D55" s="26">
        <v>28</v>
      </c>
      <c r="E55" s="26">
        <v>27</v>
      </c>
      <c r="F55" s="26">
        <v>27</v>
      </c>
      <c r="G55" s="26">
        <v>27</v>
      </c>
      <c r="H55" s="26">
        <v>27</v>
      </c>
      <c r="I55" s="26">
        <v>27</v>
      </c>
      <c r="J55" s="26">
        <v>27</v>
      </c>
      <c r="K55" s="26">
        <v>27</v>
      </c>
      <c r="L55" s="26">
        <v>27</v>
      </c>
      <c r="M55" s="26">
        <v>27</v>
      </c>
      <c r="N55" s="26">
        <v>27</v>
      </c>
      <c r="O55" s="26">
        <v>27</v>
      </c>
      <c r="P55" s="15">
        <f t="shared" si="5"/>
        <v>325</v>
      </c>
      <c r="Q55" s="43"/>
      <c r="R55" s="2"/>
    </row>
    <row r="56" spans="2:20" s="12" customFormat="1" x14ac:dyDescent="0.2">
      <c r="B56" s="12" t="s">
        <v>55</v>
      </c>
      <c r="C56" s="27" t="s">
        <v>42</v>
      </c>
      <c r="D56" s="26">
        <v>2</v>
      </c>
      <c r="E56" s="26">
        <v>3</v>
      </c>
      <c r="F56" s="26">
        <v>3</v>
      </c>
      <c r="G56" s="26">
        <v>3</v>
      </c>
      <c r="H56" s="26">
        <v>3</v>
      </c>
      <c r="I56" s="26">
        <v>3</v>
      </c>
      <c r="J56" s="26">
        <v>3</v>
      </c>
      <c r="K56" s="26">
        <v>3</v>
      </c>
      <c r="L56" s="26">
        <v>3</v>
      </c>
      <c r="M56" s="26">
        <v>3</v>
      </c>
      <c r="N56" s="26">
        <v>3</v>
      </c>
      <c r="O56" s="26">
        <v>3</v>
      </c>
      <c r="P56" s="15">
        <f t="shared" si="5"/>
        <v>35</v>
      </c>
      <c r="Q56" s="43"/>
      <c r="R56" s="2"/>
    </row>
    <row r="57" spans="2:20" s="12" customFormat="1" x14ac:dyDescent="0.2">
      <c r="B57" s="12" t="s">
        <v>11</v>
      </c>
      <c r="C57" s="27" t="s">
        <v>12</v>
      </c>
      <c r="D57" s="26">
        <v>3</v>
      </c>
      <c r="E57" s="26">
        <v>3</v>
      </c>
      <c r="F57" s="26">
        <v>3</v>
      </c>
      <c r="G57" s="26">
        <v>3</v>
      </c>
      <c r="H57" s="26">
        <v>3</v>
      </c>
      <c r="I57" s="26">
        <v>3</v>
      </c>
      <c r="J57" s="26">
        <v>3</v>
      </c>
      <c r="K57" s="26">
        <v>3</v>
      </c>
      <c r="L57" s="26">
        <v>3</v>
      </c>
      <c r="M57" s="26">
        <v>3</v>
      </c>
      <c r="N57" s="26">
        <v>3</v>
      </c>
      <c r="O57" s="26">
        <v>3</v>
      </c>
      <c r="P57" s="15">
        <f t="shared" si="5"/>
        <v>36</v>
      </c>
      <c r="Q57" s="43"/>
      <c r="R57" s="2"/>
    </row>
    <row r="58" spans="2:20" s="12" customFormat="1" x14ac:dyDescent="0.2">
      <c r="B58" s="12" t="s">
        <v>56</v>
      </c>
      <c r="C58" s="27" t="s">
        <v>39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15">
        <f t="shared" si="5"/>
        <v>0</v>
      </c>
      <c r="Q58" s="43"/>
      <c r="R58" s="2"/>
    </row>
    <row r="59" spans="2:20" s="12" customFormat="1" x14ac:dyDescent="0.2">
      <c r="B59" s="12" t="s">
        <v>43</v>
      </c>
      <c r="C59" s="27" t="s">
        <v>41</v>
      </c>
      <c r="D59" s="26">
        <v>18</v>
      </c>
      <c r="E59" s="26">
        <v>19</v>
      </c>
      <c r="F59" s="26">
        <v>19</v>
      </c>
      <c r="G59" s="26">
        <v>19</v>
      </c>
      <c r="H59" s="26">
        <v>19</v>
      </c>
      <c r="I59" s="26">
        <v>19</v>
      </c>
      <c r="J59" s="26">
        <v>18</v>
      </c>
      <c r="K59" s="26">
        <v>18</v>
      </c>
      <c r="L59" s="26">
        <v>18</v>
      </c>
      <c r="M59" s="26">
        <v>18</v>
      </c>
      <c r="N59" s="26">
        <v>18</v>
      </c>
      <c r="O59" s="26">
        <v>18</v>
      </c>
      <c r="P59" s="15">
        <f t="shared" si="5"/>
        <v>221</v>
      </c>
      <c r="Q59" s="43"/>
      <c r="R59" s="2"/>
      <c r="T59" s="47"/>
    </row>
    <row r="60" spans="2:20" s="12" customFormat="1" x14ac:dyDescent="0.2">
      <c r="B60" s="12" t="s">
        <v>44</v>
      </c>
      <c r="C60" s="27" t="s">
        <v>9</v>
      </c>
      <c r="D60" s="26">
        <v>65</v>
      </c>
      <c r="E60" s="26">
        <v>65</v>
      </c>
      <c r="F60" s="26">
        <v>63</v>
      </c>
      <c r="G60" s="26">
        <v>63</v>
      </c>
      <c r="H60" s="26">
        <v>63</v>
      </c>
      <c r="I60" s="26">
        <v>63</v>
      </c>
      <c r="J60" s="26">
        <v>63</v>
      </c>
      <c r="K60" s="26">
        <v>63</v>
      </c>
      <c r="L60" s="26">
        <v>62</v>
      </c>
      <c r="M60" s="26">
        <v>62</v>
      </c>
      <c r="N60" s="26">
        <v>62</v>
      </c>
      <c r="O60" s="26">
        <v>62</v>
      </c>
      <c r="P60" s="15">
        <f t="shared" si="5"/>
        <v>756</v>
      </c>
      <c r="Q60" s="43"/>
      <c r="R60" s="2"/>
      <c r="T60" s="47"/>
    </row>
    <row r="61" spans="2:20" s="12" customFormat="1" x14ac:dyDescent="0.2">
      <c r="B61" s="12" t="s">
        <v>45</v>
      </c>
      <c r="C61" s="27" t="s">
        <v>42</v>
      </c>
      <c r="D61" s="26">
        <v>5</v>
      </c>
      <c r="E61" s="26">
        <v>5</v>
      </c>
      <c r="F61" s="26">
        <v>5</v>
      </c>
      <c r="G61" s="26">
        <v>5</v>
      </c>
      <c r="H61" s="26">
        <v>5</v>
      </c>
      <c r="I61" s="26">
        <v>5</v>
      </c>
      <c r="J61" s="26">
        <v>5</v>
      </c>
      <c r="K61" s="26">
        <v>5</v>
      </c>
      <c r="L61" s="26">
        <v>6</v>
      </c>
      <c r="M61" s="26">
        <v>6</v>
      </c>
      <c r="N61" s="26">
        <v>6</v>
      </c>
      <c r="O61" s="26">
        <v>6</v>
      </c>
      <c r="P61" s="15">
        <f t="shared" si="5"/>
        <v>64</v>
      </c>
      <c r="Q61" s="43"/>
      <c r="R61" s="2"/>
    </row>
    <row r="62" spans="2:20" s="12" customFormat="1" x14ac:dyDescent="0.2">
      <c r="B62" s="12" t="s">
        <v>46</v>
      </c>
      <c r="C62" s="27" t="s">
        <v>12</v>
      </c>
      <c r="D62" s="26">
        <v>7</v>
      </c>
      <c r="E62" s="26">
        <v>7</v>
      </c>
      <c r="F62" s="26">
        <v>7</v>
      </c>
      <c r="G62" s="26">
        <v>7</v>
      </c>
      <c r="H62" s="26">
        <v>7</v>
      </c>
      <c r="I62" s="26">
        <v>7</v>
      </c>
      <c r="J62" s="26">
        <v>7</v>
      </c>
      <c r="K62" s="26">
        <v>7</v>
      </c>
      <c r="L62" s="26">
        <v>7</v>
      </c>
      <c r="M62" s="26">
        <v>7</v>
      </c>
      <c r="N62" s="26">
        <v>7</v>
      </c>
      <c r="O62" s="26">
        <v>7</v>
      </c>
      <c r="P62" s="15">
        <f t="shared" si="5"/>
        <v>84</v>
      </c>
      <c r="Q62" s="43"/>
      <c r="R62" s="2"/>
    </row>
    <row r="63" spans="2:20" s="17" customFormat="1" ht="15" x14ac:dyDescent="0.25">
      <c r="B63" s="17" t="s">
        <v>13</v>
      </c>
      <c r="C63" s="38" t="s">
        <v>14</v>
      </c>
      <c r="D63" s="39">
        <v>10</v>
      </c>
      <c r="E63" s="39">
        <v>10</v>
      </c>
      <c r="F63" s="39">
        <v>10</v>
      </c>
      <c r="G63" s="39">
        <v>10</v>
      </c>
      <c r="H63" s="39">
        <v>10</v>
      </c>
      <c r="I63" s="39">
        <v>10</v>
      </c>
      <c r="J63" s="39">
        <v>10</v>
      </c>
      <c r="K63" s="39">
        <v>10</v>
      </c>
      <c r="L63" s="39">
        <v>10</v>
      </c>
      <c r="M63" s="39">
        <v>10</v>
      </c>
      <c r="N63" s="39">
        <v>10</v>
      </c>
      <c r="O63" s="39">
        <v>10</v>
      </c>
      <c r="P63" s="40">
        <f t="shared" si="5"/>
        <v>120</v>
      </c>
      <c r="Q63" s="43"/>
      <c r="R63" s="2"/>
    </row>
    <row r="64" spans="2:20" s="12" customFormat="1" x14ac:dyDescent="0.2">
      <c r="B64" s="12" t="s">
        <v>5</v>
      </c>
      <c r="D64" s="41">
        <f>SUM(D36:D63)</f>
        <v>856412</v>
      </c>
      <c r="E64" s="41">
        <f t="shared" ref="E64:O64" si="6">SUM(E36:E63)</f>
        <v>857138</v>
      </c>
      <c r="F64" s="41">
        <f t="shared" si="6"/>
        <v>857959</v>
      </c>
      <c r="G64" s="41">
        <f t="shared" si="6"/>
        <v>858618</v>
      </c>
      <c r="H64" s="41">
        <f t="shared" si="6"/>
        <v>858990</v>
      </c>
      <c r="I64" s="41">
        <f t="shared" si="6"/>
        <v>859368</v>
      </c>
      <c r="J64" s="41">
        <f t="shared" si="6"/>
        <v>859797</v>
      </c>
      <c r="K64" s="41">
        <f t="shared" si="6"/>
        <v>860652</v>
      </c>
      <c r="L64" s="41">
        <f t="shared" si="6"/>
        <v>861740</v>
      </c>
      <c r="M64" s="41">
        <f t="shared" si="6"/>
        <v>863078</v>
      </c>
      <c r="N64" s="41">
        <f t="shared" si="6"/>
        <v>864344</v>
      </c>
      <c r="O64" s="41">
        <f t="shared" si="6"/>
        <v>865616</v>
      </c>
      <c r="P64" s="15">
        <f>SUM(D64:O64)</f>
        <v>10323712</v>
      </c>
      <c r="Q64" s="21"/>
    </row>
    <row r="65" spans="2:17" s="12" customFormat="1" x14ac:dyDescent="0.2">
      <c r="C65" s="27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x14ac:dyDescent="0.2">
      <c r="B66" s="9" t="s">
        <v>57</v>
      </c>
      <c r="C66" s="27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2"/>
    </row>
    <row r="67" spans="2:17" x14ac:dyDescent="0.2">
      <c r="B67" s="12" t="s">
        <v>26</v>
      </c>
      <c r="C67" s="27">
        <v>23</v>
      </c>
      <c r="D67" s="15">
        <f t="shared" ref="D67:I67" si="7">IFERROR(D9/D37,0)</f>
        <v>110.62372036527645</v>
      </c>
      <c r="E67" s="15">
        <f t="shared" si="7"/>
        <v>112.78410384393301</v>
      </c>
      <c r="F67" s="15">
        <f t="shared" si="7"/>
        <v>98.197256422781919</v>
      </c>
      <c r="G67" s="15">
        <f t="shared" si="7"/>
        <v>56.311103868795797</v>
      </c>
      <c r="H67" s="15">
        <f t="shared" si="7"/>
        <v>38.138989805887661</v>
      </c>
      <c r="I67" s="15">
        <f t="shared" si="7"/>
        <v>22.408649313800467</v>
      </c>
      <c r="J67" s="15">
        <f>IFERROR(J9/J37,0)</f>
        <v>15.840418514709306</v>
      </c>
      <c r="K67" s="15">
        <f t="shared" ref="K67:O67" si="8">IFERROR(K9/K37,0)</f>
        <v>16.59399738395507</v>
      </c>
      <c r="L67" s="15">
        <f t="shared" si="8"/>
        <v>23.872052191388381</v>
      </c>
      <c r="M67" s="15">
        <f t="shared" si="8"/>
        <v>58.494568445834773</v>
      </c>
      <c r="N67" s="15">
        <f t="shared" si="8"/>
        <v>80.843007724792102</v>
      </c>
      <c r="O67" s="15">
        <f t="shared" si="8"/>
        <v>128.56116602201521</v>
      </c>
      <c r="P67" s="15">
        <f>SUM(D67:O67)</f>
        <v>762.66903390317009</v>
      </c>
      <c r="Q67" s="42"/>
    </row>
    <row r="68" spans="2:17" x14ac:dyDescent="0.2">
      <c r="B68" s="12" t="s">
        <v>28</v>
      </c>
      <c r="C68" s="12">
        <v>31</v>
      </c>
      <c r="D68" s="15">
        <f t="shared" ref="D68:I69" si="9">IFERROR(D11/D40,0)</f>
        <v>485.98481890727965</v>
      </c>
      <c r="E68" s="15">
        <f t="shared" si="9"/>
        <v>540.10352935702247</v>
      </c>
      <c r="F68" s="15">
        <f t="shared" si="9"/>
        <v>496.36465847331095</v>
      </c>
      <c r="G68" s="15">
        <f t="shared" si="9"/>
        <v>272.94002033122399</v>
      </c>
      <c r="H68" s="15">
        <f t="shared" si="9"/>
        <v>203.78370722215482</v>
      </c>
      <c r="I68" s="15">
        <f t="shared" si="9"/>
        <v>162.28171612200578</v>
      </c>
      <c r="J68" s="15">
        <f>IFERROR(J11/J40,0)</f>
        <v>130.9020926725353</v>
      </c>
      <c r="K68" s="15">
        <f t="shared" ref="K68:O69" si="10">IFERROR(K11/K40,0)</f>
        <v>128.82450367405278</v>
      </c>
      <c r="L68" s="15">
        <f t="shared" si="10"/>
        <v>168.52530317099794</v>
      </c>
      <c r="M68" s="15">
        <f t="shared" si="10"/>
        <v>293.07047610522847</v>
      </c>
      <c r="N68" s="15">
        <f t="shared" si="10"/>
        <v>406.88618719613419</v>
      </c>
      <c r="O68" s="15">
        <f t="shared" si="10"/>
        <v>612.53675650641912</v>
      </c>
      <c r="P68" s="15">
        <f t="shared" ref="P68:P78" si="11">SUM(D68:O68)</f>
        <v>3902.2037697383648</v>
      </c>
      <c r="Q68" s="42"/>
    </row>
    <row r="69" spans="2:17" s="12" customFormat="1" x14ac:dyDescent="0.2">
      <c r="B69" s="12" t="s">
        <v>29</v>
      </c>
      <c r="C69" s="12">
        <v>41</v>
      </c>
      <c r="D69" s="15">
        <f t="shared" si="9"/>
        <v>5226.181110934489</v>
      </c>
      <c r="E69" s="15">
        <f t="shared" si="9"/>
        <v>5956.3572197670819</v>
      </c>
      <c r="F69" s="15">
        <f t="shared" si="9"/>
        <v>5550.4814285067732</v>
      </c>
      <c r="G69" s="15">
        <f t="shared" si="9"/>
        <v>4035.3725464067516</v>
      </c>
      <c r="H69" s="15">
        <f t="shared" si="9"/>
        <v>2783.1094761883965</v>
      </c>
      <c r="I69" s="15">
        <f t="shared" si="9"/>
        <v>2276.3127055125692</v>
      </c>
      <c r="J69" s="15">
        <f>IFERROR(J12/J41,0)</f>
        <v>1839.7954323266056</v>
      </c>
      <c r="K69" s="15">
        <f t="shared" si="10"/>
        <v>1968.7320042721492</v>
      </c>
      <c r="L69" s="15">
        <f t="shared" si="10"/>
        <v>3356.3623466755898</v>
      </c>
      <c r="M69" s="15">
        <f t="shared" si="10"/>
        <v>2718.8505855770973</v>
      </c>
      <c r="N69" s="15">
        <f t="shared" si="10"/>
        <v>4805.6990938888212</v>
      </c>
      <c r="O69" s="15">
        <f t="shared" si="10"/>
        <v>6472.8206776564975</v>
      </c>
      <c r="P69" s="15">
        <f t="shared" si="11"/>
        <v>46990.07462771282</v>
      </c>
      <c r="Q69" s="42"/>
    </row>
    <row r="70" spans="2:17" s="12" customFormat="1" x14ac:dyDescent="0.2">
      <c r="B70" s="12" t="s">
        <v>34</v>
      </c>
      <c r="C70" s="12">
        <v>41</v>
      </c>
      <c r="D70" s="15">
        <f t="shared" ref="D70:I70" si="12">IFERROR(D18/D48,0)</f>
        <v>12144.623742136129</v>
      </c>
      <c r="E70" s="15">
        <f t="shared" si="12"/>
        <v>13993.0250054075</v>
      </c>
      <c r="F70" s="15">
        <f t="shared" si="12"/>
        <v>14255.927436983829</v>
      </c>
      <c r="G70" s="15">
        <f t="shared" si="12"/>
        <v>11786.195442798491</v>
      </c>
      <c r="H70" s="15">
        <f t="shared" si="12"/>
        <v>10072.037474402885</v>
      </c>
      <c r="I70" s="15">
        <f t="shared" si="12"/>
        <v>11596.316845719004</v>
      </c>
      <c r="J70" s="15">
        <f>IFERROR(J18/J48,0)</f>
        <v>8980.7082641173783</v>
      </c>
      <c r="K70" s="15">
        <f t="shared" ref="K70:O70" si="13">IFERROR(K18/K48,0)</f>
        <v>9438.1160879720028</v>
      </c>
      <c r="L70" s="15">
        <f t="shared" si="13"/>
        <v>10358.390369293858</v>
      </c>
      <c r="M70" s="15">
        <f t="shared" si="13"/>
        <v>11502.843997747563</v>
      </c>
      <c r="N70" s="15">
        <f t="shared" si="13"/>
        <v>12422.133472030035</v>
      </c>
      <c r="O70" s="15">
        <f t="shared" si="13"/>
        <v>15657.253059111812</v>
      </c>
      <c r="P70" s="15">
        <f t="shared" si="11"/>
        <v>142207.57119772048</v>
      </c>
      <c r="Q70" s="42"/>
    </row>
    <row r="71" spans="2:17" x14ac:dyDescent="0.2">
      <c r="B71" s="12" t="s">
        <v>40</v>
      </c>
      <c r="C71" s="27" t="s">
        <v>41</v>
      </c>
      <c r="D71" s="15">
        <f t="shared" ref="D71:I72" si="14">IFERROR(D23/D54,0)</f>
        <v>16204.827721518988</v>
      </c>
      <c r="E71" s="15">
        <f t="shared" si="14"/>
        <v>16933.14215189873</v>
      </c>
      <c r="F71" s="15">
        <f t="shared" si="14"/>
        <v>14110.127848101263</v>
      </c>
      <c r="G71" s="15">
        <f t="shared" si="14"/>
        <v>14441.814938271607</v>
      </c>
      <c r="H71" s="15">
        <f t="shared" si="14"/>
        <v>12668.070731707319</v>
      </c>
      <c r="I71" s="15">
        <f t="shared" si="14"/>
        <v>12435.631071428572</v>
      </c>
      <c r="J71" s="15">
        <f>IFERROR(J23/J54,0)</f>
        <v>12275.803452380953</v>
      </c>
      <c r="K71" s="15">
        <f t="shared" ref="K71:O72" si="15">IFERROR(K23/K54,0)</f>
        <v>12885.986097560974</v>
      </c>
      <c r="L71" s="15">
        <f t="shared" si="15"/>
        <v>13484.765365853656</v>
      </c>
      <c r="M71" s="15">
        <f t="shared" si="15"/>
        <v>14089.128902439023</v>
      </c>
      <c r="N71" s="15">
        <f t="shared" si="15"/>
        <v>16782.49666666667</v>
      </c>
      <c r="O71" s="15">
        <f t="shared" si="15"/>
        <v>16053.28074074074</v>
      </c>
      <c r="P71" s="15">
        <f t="shared" si="11"/>
        <v>172365.0756885685</v>
      </c>
      <c r="Q71" s="42"/>
    </row>
    <row r="72" spans="2:17" x14ac:dyDescent="0.2">
      <c r="B72" s="12" t="s">
        <v>8</v>
      </c>
      <c r="C72" s="27" t="s">
        <v>9</v>
      </c>
      <c r="D72" s="15">
        <f t="shared" si="14"/>
        <v>65522</v>
      </c>
      <c r="E72" s="15">
        <f t="shared" si="14"/>
        <v>52643.527037037027</v>
      </c>
      <c r="F72" s="15">
        <f t="shared" si="14"/>
        <v>74655.515185185184</v>
      </c>
      <c r="G72" s="15">
        <f t="shared" si="14"/>
        <v>60890.155185185191</v>
      </c>
      <c r="H72" s="15">
        <f t="shared" si="14"/>
        <v>55332.509629629603</v>
      </c>
      <c r="I72" s="15">
        <f t="shared" si="14"/>
        <v>53567.580740740748</v>
      </c>
      <c r="J72" s="15">
        <f>IFERROR(J24/J55,0)</f>
        <v>52968.7337037037</v>
      </c>
      <c r="K72" s="15">
        <f t="shared" si="15"/>
        <v>51730.871851851851</v>
      </c>
      <c r="L72" s="15">
        <f t="shared" si="15"/>
        <v>56218.344814814816</v>
      </c>
      <c r="M72" s="15">
        <f t="shared" si="15"/>
        <v>59353.089629629627</v>
      </c>
      <c r="N72" s="15">
        <f t="shared" si="15"/>
        <v>53288.46629629629</v>
      </c>
      <c r="O72" s="15">
        <f t="shared" si="15"/>
        <v>73880.645555555559</v>
      </c>
      <c r="P72" s="15">
        <f t="shared" si="11"/>
        <v>710051.43962962972</v>
      </c>
      <c r="Q72" s="42"/>
    </row>
    <row r="73" spans="2:17" x14ac:dyDescent="0.2">
      <c r="B73" s="12" t="s">
        <v>11</v>
      </c>
      <c r="C73" s="27" t="s">
        <v>12</v>
      </c>
      <c r="D73" s="15">
        <f t="shared" ref="D73:I73" si="16">IFERROR(D26/D57,0)</f>
        <v>529765.1799999997</v>
      </c>
      <c r="E73" s="15">
        <f t="shared" si="16"/>
        <v>611347.81000000006</v>
      </c>
      <c r="F73" s="15">
        <f t="shared" si="16"/>
        <v>640847.80666666664</v>
      </c>
      <c r="G73" s="15">
        <f t="shared" si="16"/>
        <v>461421.4366666667</v>
      </c>
      <c r="H73" s="15">
        <f t="shared" si="16"/>
        <v>425364.7666666666</v>
      </c>
      <c r="I73" s="15">
        <f t="shared" si="16"/>
        <v>300784.13666666683</v>
      </c>
      <c r="J73" s="15">
        <f>IFERROR(J26/J57,0)</f>
        <v>154303.87999999998</v>
      </c>
      <c r="K73" s="15">
        <f t="shared" ref="K73:O73" si="17">IFERROR(K26/K57,0)</f>
        <v>581509.21333333326</v>
      </c>
      <c r="L73" s="15">
        <f t="shared" si="17"/>
        <v>126823.29666666671</v>
      </c>
      <c r="M73" s="15">
        <f t="shared" si="17"/>
        <v>707769.31333333335</v>
      </c>
      <c r="N73" s="15">
        <f t="shared" si="17"/>
        <v>524988.73333333328</v>
      </c>
      <c r="O73" s="15">
        <f t="shared" si="17"/>
        <v>703210.81333333347</v>
      </c>
      <c r="P73" s="15">
        <f t="shared" si="11"/>
        <v>5768136.3866666667</v>
      </c>
      <c r="Q73" s="42"/>
    </row>
    <row r="74" spans="2:17" x14ac:dyDescent="0.2">
      <c r="B74" s="12" t="s">
        <v>7</v>
      </c>
      <c r="C74" s="12">
        <v>85</v>
      </c>
      <c r="D74" s="15">
        <f t="shared" ref="D74:I77" si="18">IFERROR(D14/D44,0)</f>
        <v>57672.732916666682</v>
      </c>
      <c r="E74" s="15">
        <f t="shared" si="18"/>
        <v>65047.636687499995</v>
      </c>
      <c r="F74" s="15">
        <f t="shared" si="18"/>
        <v>100076.20070833334</v>
      </c>
      <c r="G74" s="15">
        <f t="shared" si="18"/>
        <v>46662.002059999999</v>
      </c>
      <c r="H74" s="15">
        <f t="shared" si="18"/>
        <v>54015.474919999993</v>
      </c>
      <c r="I74" s="15">
        <f t="shared" si="18"/>
        <v>39124.285859999996</v>
      </c>
      <c r="J74" s="15">
        <f>IFERROR(J14/J44,0)</f>
        <v>22461.643399999997</v>
      </c>
      <c r="K74" s="15">
        <f t="shared" ref="K74:O77" si="19">IFERROR(K14/K44,0)</f>
        <v>33829.359680000001</v>
      </c>
      <c r="L74" s="15">
        <f t="shared" si="19"/>
        <v>32518.306160000004</v>
      </c>
      <c r="M74" s="15">
        <f t="shared" si="19"/>
        <v>39380.186299999994</v>
      </c>
      <c r="N74" s="15">
        <f t="shared" si="19"/>
        <v>64929.301860000007</v>
      </c>
      <c r="O74" s="15">
        <f t="shared" si="19"/>
        <v>60888.319115214406</v>
      </c>
      <c r="P74" s="15">
        <f t="shared" si="11"/>
        <v>616605.44966771442</v>
      </c>
      <c r="Q74" s="42"/>
    </row>
    <row r="75" spans="2:17" x14ac:dyDescent="0.2">
      <c r="B75" s="12" t="s">
        <v>31</v>
      </c>
      <c r="C75" s="12">
        <v>86</v>
      </c>
      <c r="D75" s="15">
        <f t="shared" si="18"/>
        <v>6765.3088953702782</v>
      </c>
      <c r="E75" s="15">
        <f t="shared" si="18"/>
        <v>7576.3249083403398</v>
      </c>
      <c r="F75" s="15">
        <f t="shared" si="18"/>
        <v>5629.0560387084961</v>
      </c>
      <c r="G75" s="15">
        <f t="shared" si="18"/>
        <v>4412.1229261024782</v>
      </c>
      <c r="H75" s="15">
        <f t="shared" si="18"/>
        <v>12440.199219964838</v>
      </c>
      <c r="I75" s="15">
        <f t="shared" si="18"/>
        <v>-6963.4118349696109</v>
      </c>
      <c r="J75" s="15">
        <f>IFERROR(J15/J45,0)</f>
        <v>2341.1279856456722</v>
      </c>
      <c r="K75" s="15">
        <f t="shared" si="19"/>
        <v>420.03865198904322</v>
      </c>
      <c r="L75" s="15">
        <f t="shared" si="19"/>
        <v>1910.6889644944904</v>
      </c>
      <c r="M75" s="15">
        <f t="shared" si="19"/>
        <v>4317.8835512534515</v>
      </c>
      <c r="N75" s="15">
        <f t="shared" si="19"/>
        <v>5750.6994722011405</v>
      </c>
      <c r="O75" s="15">
        <f t="shared" si="19"/>
        <v>8143.5425206752479</v>
      </c>
      <c r="P75" s="15">
        <f t="shared" si="11"/>
        <v>52743.581299775855</v>
      </c>
      <c r="Q75" s="42"/>
    </row>
    <row r="76" spans="2:17" x14ac:dyDescent="0.2">
      <c r="B76" s="12" t="s">
        <v>10</v>
      </c>
      <c r="C76" s="12">
        <v>87</v>
      </c>
      <c r="D76" s="15">
        <f t="shared" si="18"/>
        <v>578415.58040000009</v>
      </c>
      <c r="E76" s="15">
        <f t="shared" si="18"/>
        <v>944396.69829999993</v>
      </c>
      <c r="F76" s="15">
        <f t="shared" si="18"/>
        <v>-36310.492499999971</v>
      </c>
      <c r="G76" s="15">
        <f t="shared" si="18"/>
        <v>513267.5686</v>
      </c>
      <c r="H76" s="15">
        <f t="shared" si="18"/>
        <v>249720.16360000003</v>
      </c>
      <c r="I76" s="15">
        <f t="shared" si="18"/>
        <v>331339.67199999996</v>
      </c>
      <c r="J76" s="15">
        <f>IFERROR(J16/J46,0)</f>
        <v>191705.88579999999</v>
      </c>
      <c r="K76" s="15">
        <f t="shared" si="19"/>
        <v>249403.39670000001</v>
      </c>
      <c r="L76" s="15">
        <f t="shared" si="19"/>
        <v>207305.88390000002</v>
      </c>
      <c r="M76" s="15">
        <f t="shared" si="19"/>
        <v>270873.83680000005</v>
      </c>
      <c r="N76" s="15">
        <f t="shared" si="19"/>
        <v>867170.86210000014</v>
      </c>
      <c r="O76" s="15">
        <f t="shared" si="19"/>
        <v>-191513.73299999995</v>
      </c>
      <c r="P76" s="15">
        <f t="shared" si="11"/>
        <v>4175775.3227000004</v>
      </c>
      <c r="Q76" s="42"/>
    </row>
    <row r="77" spans="2:17" x14ac:dyDescent="0.2">
      <c r="B77" s="12" t="s">
        <v>33</v>
      </c>
      <c r="C77" s="12">
        <v>31</v>
      </c>
      <c r="D77" s="15">
        <f t="shared" si="18"/>
        <v>789.7863237084166</v>
      </c>
      <c r="E77" s="15">
        <f t="shared" si="18"/>
        <v>827.04840161004404</v>
      </c>
      <c r="F77" s="15">
        <f t="shared" si="18"/>
        <v>810.72725485827561</v>
      </c>
      <c r="G77" s="15">
        <f t="shared" si="18"/>
        <v>417.66363183533116</v>
      </c>
      <c r="H77" s="15">
        <f t="shared" si="18"/>
        <v>288.05176256316611</v>
      </c>
      <c r="I77" s="15">
        <f t="shared" si="18"/>
        <v>268.36085377509107</v>
      </c>
      <c r="J77" s="15">
        <f>IFERROR(J17/J47,0)</f>
        <v>51.507871903943304</v>
      </c>
      <c r="K77" s="15">
        <f t="shared" si="19"/>
        <v>203.60707025963623</v>
      </c>
      <c r="L77" s="15">
        <f t="shared" si="19"/>
        <v>164.7531264859405</v>
      </c>
      <c r="M77" s="15">
        <f t="shared" si="19"/>
        <v>428.60646381687792</v>
      </c>
      <c r="N77" s="15">
        <f t="shared" si="19"/>
        <v>646.06054968922581</v>
      </c>
      <c r="O77" s="15">
        <f t="shared" si="19"/>
        <v>972.06111617106626</v>
      </c>
      <c r="P77" s="15">
        <f t="shared" si="11"/>
        <v>5868.2344266770142</v>
      </c>
      <c r="Q77" s="42"/>
    </row>
    <row r="78" spans="2:17" s="49" customFormat="1" ht="15" x14ac:dyDescent="0.25">
      <c r="B78" s="17" t="s">
        <v>13</v>
      </c>
      <c r="C78" s="38" t="s">
        <v>14</v>
      </c>
      <c r="D78" s="21">
        <f t="shared" ref="D78:I78" si="20">IFERROR(D31/D63,0)</f>
        <v>350839.85999999993</v>
      </c>
      <c r="E78" s="21">
        <f t="shared" si="20"/>
        <v>319067.95899999997</v>
      </c>
      <c r="F78" s="21">
        <f t="shared" si="20"/>
        <v>387705.533</v>
      </c>
      <c r="G78" s="21">
        <f t="shared" si="20"/>
        <v>253367.82599999997</v>
      </c>
      <c r="H78" s="21">
        <f t="shared" si="20"/>
        <v>210240.44300000003</v>
      </c>
      <c r="I78" s="21">
        <f t="shared" si="20"/>
        <v>167344.47500000003</v>
      </c>
      <c r="J78" s="21">
        <f>IFERROR(J31/J63,0)</f>
        <v>159152.88799999998</v>
      </c>
      <c r="K78" s="21">
        <f t="shared" ref="K78:O78" si="21">IFERROR(K31/K63,0)</f>
        <v>159211.69900000002</v>
      </c>
      <c r="L78" s="21">
        <f t="shared" si="21"/>
        <v>241795.86999999997</v>
      </c>
      <c r="M78" s="21">
        <f t="shared" si="21"/>
        <v>203821.633</v>
      </c>
      <c r="N78" s="21">
        <f t="shared" si="21"/>
        <v>187660.20300000001</v>
      </c>
      <c r="O78" s="21">
        <f t="shared" si="21"/>
        <v>507696.32400000002</v>
      </c>
      <c r="P78" s="15">
        <f t="shared" si="11"/>
        <v>3147904.713</v>
      </c>
      <c r="Q78" s="48"/>
    </row>
    <row r="79" spans="2:17" x14ac:dyDescent="0.2">
      <c r="C79" s="27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42"/>
    </row>
    <row r="80" spans="2:17" x14ac:dyDescent="0.2">
      <c r="B80" s="9" t="s">
        <v>58</v>
      </c>
      <c r="C80" s="27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42"/>
    </row>
    <row r="81" spans="2:23" s="12" customFormat="1" x14ac:dyDescent="0.2">
      <c r="B81" s="12" t="s">
        <v>59</v>
      </c>
      <c r="C81" s="27"/>
      <c r="D81" s="26">
        <v>656.29166666666697</v>
      </c>
      <c r="E81" s="26">
        <v>670.70833333333303</v>
      </c>
      <c r="F81" s="26">
        <v>614.33333333333303</v>
      </c>
      <c r="G81" s="26">
        <v>362.04166666666703</v>
      </c>
      <c r="H81" s="26">
        <v>284.58333333333297</v>
      </c>
      <c r="I81" s="26">
        <v>99.9583333333334</v>
      </c>
      <c r="J81" s="26">
        <v>24</v>
      </c>
      <c r="K81" s="26">
        <v>47.75</v>
      </c>
      <c r="L81" s="26">
        <v>131.666666666667</v>
      </c>
      <c r="M81" s="26">
        <v>413.25</v>
      </c>
      <c r="N81" s="26">
        <v>519.04166666666697</v>
      </c>
      <c r="O81" s="26">
        <v>844.58333333333303</v>
      </c>
      <c r="P81" s="15">
        <f>SUM(D81:O81)</f>
        <v>4668.2083333333339</v>
      </c>
      <c r="Q81" s="15"/>
    </row>
    <row r="82" spans="2:23" s="12" customFormat="1" x14ac:dyDescent="0.2">
      <c r="B82" s="12" t="s">
        <v>60</v>
      </c>
      <c r="C82" s="27"/>
      <c r="D82" s="26">
        <v>711.85138888888901</v>
      </c>
      <c r="E82" s="26">
        <v>615.21249999999998</v>
      </c>
      <c r="F82" s="26">
        <v>589.43819444444398</v>
      </c>
      <c r="G82" s="26">
        <v>449.71805555555602</v>
      </c>
      <c r="H82" s="26">
        <v>283.27361111111099</v>
      </c>
      <c r="I82" s="26">
        <v>158.07499999999999</v>
      </c>
      <c r="J82" s="26">
        <v>54.019444444444503</v>
      </c>
      <c r="K82" s="26">
        <v>44.426388888888901</v>
      </c>
      <c r="L82" s="26">
        <v>134.64444444444399</v>
      </c>
      <c r="M82" s="26">
        <v>386.39305555555597</v>
      </c>
      <c r="N82" s="26">
        <v>580.98055555555504</v>
      </c>
      <c r="O82" s="26">
        <v>734.99305555555497</v>
      </c>
      <c r="P82" s="15">
        <f>SUM(D82:O82)</f>
        <v>4743.0256944444427</v>
      </c>
      <c r="Q82" s="15"/>
    </row>
    <row r="83" spans="2:23" s="12" customFormat="1" x14ac:dyDescent="0.2">
      <c r="B83" s="12" t="s">
        <v>61</v>
      </c>
      <c r="C83" s="27"/>
      <c r="D83" s="41">
        <f t="shared" ref="D83:P83" si="22">D81-D82</f>
        <v>-55.559722222222035</v>
      </c>
      <c r="E83" s="41">
        <f t="shared" si="22"/>
        <v>55.495833333333053</v>
      </c>
      <c r="F83" s="41">
        <f t="shared" si="22"/>
        <v>24.895138888889051</v>
      </c>
      <c r="G83" s="41">
        <f t="shared" si="22"/>
        <v>-87.676388888888994</v>
      </c>
      <c r="H83" s="41">
        <f t="shared" si="22"/>
        <v>1.3097222222219784</v>
      </c>
      <c r="I83" s="41">
        <f t="shared" si="22"/>
        <v>-58.116666666666589</v>
      </c>
      <c r="J83" s="41">
        <f t="shared" si="22"/>
        <v>-30.019444444444503</v>
      </c>
      <c r="K83" s="41">
        <f t="shared" si="22"/>
        <v>3.3236111111110986</v>
      </c>
      <c r="L83" s="41">
        <f t="shared" si="22"/>
        <v>-2.9777777777769927</v>
      </c>
      <c r="M83" s="41">
        <f t="shared" si="22"/>
        <v>26.856944444444025</v>
      </c>
      <c r="N83" s="41">
        <f t="shared" si="22"/>
        <v>-61.938888888888073</v>
      </c>
      <c r="O83" s="41">
        <f t="shared" si="22"/>
        <v>109.59027777777806</v>
      </c>
      <c r="P83" s="41">
        <f t="shared" si="22"/>
        <v>-74.817361111108767</v>
      </c>
      <c r="Q83" s="50"/>
    </row>
    <row r="84" spans="2:23" x14ac:dyDescent="0.2">
      <c r="C84" s="27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42"/>
    </row>
    <row r="85" spans="2:23" x14ac:dyDescent="0.2">
      <c r="B85" s="9" t="s">
        <v>62</v>
      </c>
      <c r="C85" s="27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42"/>
    </row>
    <row r="86" spans="2:23" s="12" customFormat="1" x14ac:dyDescent="0.2">
      <c r="B86" s="12" t="s">
        <v>26</v>
      </c>
      <c r="C86" s="27">
        <v>23</v>
      </c>
      <c r="D86" s="51">
        <v>0.14893300000000001</v>
      </c>
      <c r="E86" s="51">
        <v>0.13320799999999999</v>
      </c>
      <c r="F86" s="51">
        <v>0.12781899999999999</v>
      </c>
      <c r="G86" s="51">
        <v>9.7860000000000003E-2</v>
      </c>
      <c r="H86" s="51">
        <v>7.9002000000000003E-2</v>
      </c>
      <c r="I86" s="51">
        <v>4.5712000000000003E-2</v>
      </c>
      <c r="J86" s="51">
        <v>0</v>
      </c>
      <c r="K86" s="51">
        <v>0</v>
      </c>
      <c r="L86" s="51">
        <v>6.3440999999999997E-2</v>
      </c>
      <c r="M86" s="51">
        <v>0.103994</v>
      </c>
      <c r="N86" s="51">
        <v>0.12878899999999999</v>
      </c>
      <c r="O86" s="51">
        <v>0.140124</v>
      </c>
      <c r="P86" s="15"/>
      <c r="Q86" s="15"/>
      <c r="R86" s="52"/>
      <c r="S86" s="52"/>
      <c r="T86" s="52"/>
      <c r="U86" s="52"/>
      <c r="V86" s="52"/>
      <c r="W86" s="52"/>
    </row>
    <row r="87" spans="2:23" s="12" customFormat="1" x14ac:dyDescent="0.2">
      <c r="B87" s="12" t="s">
        <v>28</v>
      </c>
      <c r="C87" s="12">
        <v>31</v>
      </c>
      <c r="D87" s="51">
        <v>0.56814699999999996</v>
      </c>
      <c r="E87" s="51">
        <v>0.49599199999999999</v>
      </c>
      <c r="F87" s="51">
        <v>0.47082299999999999</v>
      </c>
      <c r="G87" s="51">
        <v>0.31548399999999999</v>
      </c>
      <c r="H87" s="51">
        <v>0.20439499999999999</v>
      </c>
      <c r="I87" s="51">
        <v>0</v>
      </c>
      <c r="J87" s="51">
        <v>0</v>
      </c>
      <c r="K87" s="51">
        <v>0</v>
      </c>
      <c r="L87" s="51">
        <v>0</v>
      </c>
      <c r="M87" s="51">
        <v>0.30924000000000001</v>
      </c>
      <c r="N87" s="51">
        <v>0.44896599999999998</v>
      </c>
      <c r="O87" s="51">
        <v>0.53128200000000003</v>
      </c>
      <c r="P87" s="15"/>
      <c r="Q87" s="15"/>
      <c r="R87" s="52"/>
      <c r="S87" s="52"/>
      <c r="T87" s="52"/>
      <c r="U87" s="52"/>
      <c r="V87" s="52"/>
      <c r="W87" s="52"/>
    </row>
    <row r="88" spans="2:23" s="12" customFormat="1" x14ac:dyDescent="0.2">
      <c r="B88" s="12" t="s">
        <v>29</v>
      </c>
      <c r="C88" s="12">
        <v>41</v>
      </c>
      <c r="D88" s="51">
        <v>5.0663980000000004</v>
      </c>
      <c r="E88" s="51">
        <v>4.5143170000000001</v>
      </c>
      <c r="F88" s="51">
        <v>4.5497860000000001</v>
      </c>
      <c r="G88" s="51">
        <v>3.4101970000000001</v>
      </c>
      <c r="H88" s="51">
        <v>2.7640509999999998</v>
      </c>
      <c r="I88" s="51">
        <v>0</v>
      </c>
      <c r="J88" s="51">
        <v>0</v>
      </c>
      <c r="K88" s="51">
        <v>0</v>
      </c>
      <c r="L88" s="51">
        <v>2.4070140000000002</v>
      </c>
      <c r="M88" s="51">
        <v>3.8285770000000001</v>
      </c>
      <c r="N88" s="51">
        <v>4.3473839999999999</v>
      </c>
      <c r="O88" s="51">
        <v>4.7557309999999999</v>
      </c>
      <c r="P88" s="15"/>
      <c r="Q88" s="15"/>
      <c r="R88" s="52"/>
      <c r="S88" s="52"/>
      <c r="T88" s="52"/>
      <c r="U88" s="52"/>
      <c r="V88" s="52"/>
      <c r="W88" s="52"/>
    </row>
    <row r="89" spans="2:23" s="12" customFormat="1" x14ac:dyDescent="0.2">
      <c r="B89" s="12" t="s">
        <v>40</v>
      </c>
      <c r="C89" s="27" t="s">
        <v>41</v>
      </c>
      <c r="D89" s="51">
        <v>6.8862899999999998</v>
      </c>
      <c r="E89" s="51">
        <v>5.4691000000000001</v>
      </c>
      <c r="F89" s="51">
        <v>6.9530010000000004</v>
      </c>
      <c r="G89" s="51">
        <v>4.1998009999999999</v>
      </c>
      <c r="H89" s="51">
        <v>2.701765</v>
      </c>
      <c r="I89" s="51">
        <v>0</v>
      </c>
      <c r="J89" s="51">
        <v>0</v>
      </c>
      <c r="K89" s="51">
        <v>0</v>
      </c>
      <c r="L89" s="51">
        <v>0</v>
      </c>
      <c r="M89" s="51">
        <v>5.3402019999999997</v>
      </c>
      <c r="N89" s="51">
        <v>5.223325</v>
      </c>
      <c r="O89" s="51">
        <v>6.1507699999999996</v>
      </c>
      <c r="P89" s="15"/>
      <c r="Q89" s="15"/>
      <c r="R89" s="52"/>
      <c r="S89" s="52"/>
      <c r="T89" s="52"/>
      <c r="U89" s="52"/>
      <c r="V89" s="52"/>
      <c r="W89" s="52"/>
    </row>
    <row r="90" spans="2:23" s="12" customFormat="1" x14ac:dyDescent="0.2">
      <c r="B90" s="12" t="s">
        <v>8</v>
      </c>
      <c r="C90" s="27" t="s">
        <v>9</v>
      </c>
      <c r="D90" s="51">
        <v>23.208349999999999</v>
      </c>
      <c r="E90" s="51">
        <v>14.55256</v>
      </c>
      <c r="F90" s="51">
        <v>20.882349999999999</v>
      </c>
      <c r="G90" s="51">
        <v>12.284929999999999</v>
      </c>
      <c r="H90" s="51">
        <v>12.03073</v>
      </c>
      <c r="I90" s="51">
        <v>0</v>
      </c>
      <c r="J90" s="51">
        <v>0</v>
      </c>
      <c r="K90" s="51">
        <v>0</v>
      </c>
      <c r="L90" s="51">
        <v>0</v>
      </c>
      <c r="M90" s="51">
        <v>18.392199999999999</v>
      </c>
      <c r="N90" s="51">
        <v>19.293389999999999</v>
      </c>
      <c r="O90" s="51">
        <v>22.77064</v>
      </c>
      <c r="P90" s="15"/>
      <c r="Q90" s="15"/>
      <c r="R90" s="52"/>
      <c r="S90" s="52"/>
      <c r="T90" s="52"/>
      <c r="U90" s="52"/>
      <c r="V90" s="52"/>
      <c r="W90" s="52"/>
    </row>
    <row r="91" spans="2:23" s="12" customFormat="1" x14ac:dyDescent="0.2">
      <c r="B91" s="12" t="s">
        <v>11</v>
      </c>
      <c r="C91" s="27" t="s">
        <v>12</v>
      </c>
      <c r="D91" s="51">
        <v>470.21969999999999</v>
      </c>
      <c r="E91" s="51">
        <v>430.1189</v>
      </c>
      <c r="F91" s="51">
        <v>424.2122</v>
      </c>
      <c r="G91" s="51">
        <v>329.63850000000002</v>
      </c>
      <c r="H91" s="51">
        <v>258.85430000000002</v>
      </c>
      <c r="I91" s="51">
        <v>0</v>
      </c>
      <c r="J91" s="51">
        <v>0</v>
      </c>
      <c r="K91" s="51">
        <v>0</v>
      </c>
      <c r="L91" s="51">
        <v>217.7071</v>
      </c>
      <c r="M91" s="51">
        <v>349.28739999999999</v>
      </c>
      <c r="N91" s="51">
        <v>385.0609</v>
      </c>
      <c r="O91" s="51">
        <v>448.87650000000002</v>
      </c>
      <c r="P91" s="15"/>
      <c r="Q91" s="15"/>
      <c r="R91" s="52"/>
      <c r="S91" s="52"/>
      <c r="T91" s="52"/>
      <c r="U91" s="52"/>
      <c r="V91" s="52"/>
      <c r="W91" s="52"/>
    </row>
    <row r="92" spans="2:23" s="12" customFormat="1" x14ac:dyDescent="0.2">
      <c r="B92" s="12" t="s">
        <v>7</v>
      </c>
      <c r="C92" s="12">
        <v>85</v>
      </c>
      <c r="D92" s="51">
        <v>56.74051</v>
      </c>
      <c r="E92" s="51">
        <v>50.35425</v>
      </c>
      <c r="F92" s="51">
        <v>55.822940000000003</v>
      </c>
      <c r="G92" s="51">
        <v>44.223010000000002</v>
      </c>
      <c r="H92" s="51">
        <v>33.980739999999997</v>
      </c>
      <c r="I92" s="51">
        <v>0</v>
      </c>
      <c r="J92" s="51">
        <v>0</v>
      </c>
      <c r="K92" s="51">
        <v>0</v>
      </c>
      <c r="L92" s="51">
        <v>0</v>
      </c>
      <c r="M92" s="51">
        <v>46.107080000000003</v>
      </c>
      <c r="N92" s="51">
        <v>48.591099999999997</v>
      </c>
      <c r="O92" s="51">
        <v>54.468739999999997</v>
      </c>
      <c r="P92" s="15"/>
      <c r="Q92" s="15"/>
      <c r="R92" s="52"/>
      <c r="S92" s="52"/>
      <c r="T92" s="52"/>
      <c r="U92" s="52"/>
      <c r="V92" s="52"/>
      <c r="W92" s="52"/>
    </row>
    <row r="93" spans="2:23" s="12" customFormat="1" x14ac:dyDescent="0.2">
      <c r="B93" s="12" t="s">
        <v>31</v>
      </c>
      <c r="C93" s="12">
        <v>86</v>
      </c>
      <c r="D93" s="51">
        <v>6.640612</v>
      </c>
      <c r="E93" s="51">
        <v>5.9868930000000002</v>
      </c>
      <c r="F93" s="51">
        <v>6.3723720000000004</v>
      </c>
      <c r="G93" s="51">
        <v>5.4379860000000004</v>
      </c>
      <c r="H93" s="51">
        <v>4.8192190000000004</v>
      </c>
      <c r="I93" s="51">
        <v>2.4896889999999998</v>
      </c>
      <c r="J93" s="51">
        <v>0</v>
      </c>
      <c r="K93" s="51">
        <v>0</v>
      </c>
      <c r="L93" s="51">
        <v>0</v>
      </c>
      <c r="M93" s="51">
        <v>4.9234020000000003</v>
      </c>
      <c r="N93" s="51">
        <v>5.6747949999999996</v>
      </c>
      <c r="O93" s="51">
        <v>6.0876809999999999</v>
      </c>
      <c r="P93" s="15"/>
      <c r="Q93" s="15"/>
      <c r="R93" s="52"/>
      <c r="S93" s="52"/>
      <c r="T93" s="52"/>
      <c r="U93" s="52"/>
      <c r="V93" s="52"/>
      <c r="W93" s="52"/>
    </row>
    <row r="94" spans="2:23" s="12" customFormat="1" x14ac:dyDescent="0.2">
      <c r="B94" s="12" t="s">
        <v>10</v>
      </c>
      <c r="C94" s="12">
        <v>87</v>
      </c>
      <c r="D94" s="51">
        <v>398.47089999999997</v>
      </c>
      <c r="E94" s="51">
        <v>361.66669999999999</v>
      </c>
      <c r="F94" s="51">
        <v>404.06869999999998</v>
      </c>
      <c r="G94" s="51">
        <v>358.42809999999997</v>
      </c>
      <c r="H94" s="51">
        <v>312.7355</v>
      </c>
      <c r="I94" s="51">
        <v>201.66759999999999</v>
      </c>
      <c r="J94" s="51">
        <v>0</v>
      </c>
      <c r="K94" s="51">
        <v>0</v>
      </c>
      <c r="L94" s="51">
        <v>177.80760000000001</v>
      </c>
      <c r="M94" s="51">
        <v>323.35669999999999</v>
      </c>
      <c r="N94" s="51">
        <v>348.97570000000002</v>
      </c>
      <c r="O94" s="51">
        <v>383.37990000000002</v>
      </c>
      <c r="P94" s="15"/>
      <c r="Q94" s="15"/>
      <c r="R94" s="53"/>
      <c r="S94" s="53"/>
      <c r="T94" s="52"/>
      <c r="U94" s="52"/>
      <c r="V94" s="52"/>
      <c r="W94" s="52"/>
    </row>
    <row r="95" spans="2:23" s="12" customFormat="1" x14ac:dyDescent="0.2">
      <c r="B95" s="12" t="s">
        <v>33</v>
      </c>
      <c r="C95" s="12">
        <v>31</v>
      </c>
      <c r="D95" s="51">
        <v>1.087248</v>
      </c>
      <c r="E95" s="51">
        <v>0.971132</v>
      </c>
      <c r="F95" s="51">
        <v>0.931307</v>
      </c>
      <c r="G95" s="51">
        <v>0.64347399999999999</v>
      </c>
      <c r="H95" s="51">
        <v>0.47882000000000002</v>
      </c>
      <c r="I95" s="51">
        <v>0.22855</v>
      </c>
      <c r="J95" s="51">
        <v>0</v>
      </c>
      <c r="K95" s="51">
        <v>0</v>
      </c>
      <c r="L95" s="51">
        <v>0.38678200000000001</v>
      </c>
      <c r="M95" s="51">
        <v>0.65329800000000005</v>
      </c>
      <c r="N95" s="51">
        <v>0.85680400000000001</v>
      </c>
      <c r="O95" s="51">
        <v>0.99229999999999996</v>
      </c>
      <c r="P95" s="15"/>
      <c r="Q95" s="15"/>
      <c r="R95" s="52"/>
      <c r="S95" s="52"/>
      <c r="T95" s="52"/>
      <c r="U95" s="52"/>
      <c r="V95" s="52"/>
      <c r="W95" s="52"/>
    </row>
    <row r="96" spans="2:23" s="12" customFormat="1" x14ac:dyDescent="0.2">
      <c r="B96" s="12" t="s">
        <v>34</v>
      </c>
      <c r="C96" s="12">
        <v>41</v>
      </c>
      <c r="D96" s="51">
        <v>5.8168980000000001</v>
      </c>
      <c r="E96" s="51">
        <v>4.6039830000000004</v>
      </c>
      <c r="F96" s="51">
        <v>6.0191229999999996</v>
      </c>
      <c r="G96" s="51">
        <v>3.5960290000000001</v>
      </c>
      <c r="H96" s="51">
        <v>2.5865309999999999</v>
      </c>
      <c r="I96" s="51">
        <v>0</v>
      </c>
      <c r="J96" s="51">
        <v>0</v>
      </c>
      <c r="K96" s="51">
        <v>0</v>
      </c>
      <c r="L96" s="51">
        <v>3.2711510000000001</v>
      </c>
      <c r="M96" s="51">
        <v>5.6788249999999998</v>
      </c>
      <c r="N96" s="51">
        <v>5.1412430000000002</v>
      </c>
      <c r="O96" s="51">
        <v>4.9686009999999996</v>
      </c>
      <c r="P96" s="15"/>
      <c r="Q96" s="15"/>
      <c r="R96" s="52"/>
      <c r="S96" s="52"/>
      <c r="T96" s="52"/>
      <c r="U96" s="52"/>
      <c r="V96" s="52"/>
      <c r="W96" s="52"/>
    </row>
    <row r="97" spans="2:23" s="17" customFormat="1" ht="15" x14ac:dyDescent="0.25">
      <c r="B97" s="38"/>
      <c r="C97" s="38" t="s">
        <v>14</v>
      </c>
      <c r="D97" s="54">
        <v>362.25819999999999</v>
      </c>
      <c r="E97" s="51">
        <v>345.10129999999998</v>
      </c>
      <c r="F97" s="54">
        <v>346.5718</v>
      </c>
      <c r="G97" s="51">
        <v>291.81720000000001</v>
      </c>
      <c r="H97" s="51">
        <v>289.0856</v>
      </c>
      <c r="I97" s="51">
        <v>251.1481</v>
      </c>
      <c r="J97" s="51">
        <v>0</v>
      </c>
      <c r="K97" s="51">
        <v>0</v>
      </c>
      <c r="L97" s="51">
        <v>211.76419999999999</v>
      </c>
      <c r="M97" s="54">
        <v>314.29759999999999</v>
      </c>
      <c r="N97" s="54">
        <v>327.0043</v>
      </c>
      <c r="O97" s="54">
        <v>331.72120000000001</v>
      </c>
      <c r="P97" s="21"/>
      <c r="Q97" s="21"/>
      <c r="R97" s="55"/>
      <c r="S97" s="55"/>
      <c r="T97" s="56"/>
      <c r="U97" s="56"/>
      <c r="V97" s="56"/>
      <c r="W97" s="56"/>
    </row>
    <row r="98" spans="2:23" x14ac:dyDescent="0.2">
      <c r="C98" s="27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42"/>
    </row>
    <row r="99" spans="2:23" x14ac:dyDescent="0.2">
      <c r="B99" s="9" t="s">
        <v>63</v>
      </c>
      <c r="C99" s="27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42"/>
    </row>
    <row r="100" spans="2:23" x14ac:dyDescent="0.2">
      <c r="B100" s="12" t="s">
        <v>26</v>
      </c>
      <c r="C100" s="27">
        <v>23</v>
      </c>
      <c r="D100" s="15">
        <f>IF(D67=0,0,D67+D86*(-D$83))</f>
        <v>118.89839647499865</v>
      </c>
      <c r="E100" s="15">
        <f t="shared" ref="E100:O102" si="23">IF(E67=0,0,E67+E86*(-E$83))</f>
        <v>105.39161487726638</v>
      </c>
      <c r="F100" s="15">
        <f t="shared" si="23"/>
        <v>95.015184665143011</v>
      </c>
      <c r="G100" s="15">
        <f t="shared" si="23"/>
        <v>64.891115285462476</v>
      </c>
      <c r="H100" s="15">
        <f t="shared" si="23"/>
        <v>38.035519130887678</v>
      </c>
      <c r="I100" s="15">
        <f t="shared" si="23"/>
        <v>25.065278380467131</v>
      </c>
      <c r="J100" s="15">
        <f t="shared" si="23"/>
        <v>15.840418514709306</v>
      </c>
      <c r="K100" s="15">
        <f t="shared" si="23"/>
        <v>16.59399738395507</v>
      </c>
      <c r="L100" s="15">
        <f t="shared" si="23"/>
        <v>24.060965391388329</v>
      </c>
      <c r="M100" s="15">
        <f t="shared" si="23"/>
        <v>55.701607365279258</v>
      </c>
      <c r="N100" s="15">
        <f t="shared" si="23"/>
        <v>88.820055285903109</v>
      </c>
      <c r="O100" s="15">
        <f t="shared" si="23"/>
        <v>113.20493793868184</v>
      </c>
      <c r="P100" s="15">
        <f>SUM(D100:O100)</f>
        <v>761.51909069414228</v>
      </c>
      <c r="Q100" s="42"/>
    </row>
    <row r="101" spans="2:23" x14ac:dyDescent="0.2">
      <c r="B101" s="12" t="s">
        <v>28</v>
      </c>
      <c r="C101" s="27">
        <v>31</v>
      </c>
      <c r="D101" s="15">
        <f>IF(D68=0,0,D68+D87*(-D$83))</f>
        <v>517.55090840866842</v>
      </c>
      <c r="E101" s="15">
        <f t="shared" si="23"/>
        <v>512.57803999035593</v>
      </c>
      <c r="F101" s="15">
        <f t="shared" si="23"/>
        <v>484.64345449622755</v>
      </c>
      <c r="G101" s="15">
        <f t="shared" si="23"/>
        <v>300.60051820344626</v>
      </c>
      <c r="H101" s="15">
        <f t="shared" si="23"/>
        <v>203.51600654854374</v>
      </c>
      <c r="I101" s="15">
        <f t="shared" si="23"/>
        <v>162.28171612200578</v>
      </c>
      <c r="J101" s="15">
        <f t="shared" si="23"/>
        <v>130.9020926725353</v>
      </c>
      <c r="K101" s="15">
        <f t="shared" si="23"/>
        <v>128.82450367405278</v>
      </c>
      <c r="L101" s="15">
        <f t="shared" si="23"/>
        <v>168.52530317099794</v>
      </c>
      <c r="M101" s="15">
        <f t="shared" si="23"/>
        <v>284.76523460522861</v>
      </c>
      <c r="N101" s="15">
        <f t="shared" si="23"/>
        <v>434.69464238502269</v>
      </c>
      <c r="O101" s="15">
        <f t="shared" si="23"/>
        <v>554.31341454808569</v>
      </c>
      <c r="P101" s="15">
        <f t="shared" ref="P101:P111" si="24">SUM(D101:O101)</f>
        <v>3883.195834825171</v>
      </c>
      <c r="Q101" s="42"/>
    </row>
    <row r="102" spans="2:23" x14ac:dyDescent="0.2">
      <c r="B102" s="12" t="s">
        <v>29</v>
      </c>
      <c r="C102" s="12">
        <v>41</v>
      </c>
      <c r="D102" s="15">
        <f>IF(D69=0,0,D69+D88*(-D$83))</f>
        <v>5507.6687764817107</v>
      </c>
      <c r="E102" s="15">
        <f t="shared" si="23"/>
        <v>5705.83143592125</v>
      </c>
      <c r="F102" s="15">
        <f t="shared" si="23"/>
        <v>5437.2138741220506</v>
      </c>
      <c r="G102" s="15">
        <f t="shared" si="23"/>
        <v>4334.3663047664741</v>
      </c>
      <c r="H102" s="15">
        <f t="shared" si="23"/>
        <v>2779.4893371703415</v>
      </c>
      <c r="I102" s="15">
        <f t="shared" si="23"/>
        <v>2276.3127055125692</v>
      </c>
      <c r="J102" s="15">
        <f t="shared" si="23"/>
        <v>1839.7954323266056</v>
      </c>
      <c r="K102" s="15">
        <f t="shared" si="23"/>
        <v>1968.7320042721492</v>
      </c>
      <c r="L102" s="15">
        <f t="shared" si="23"/>
        <v>3363.5298994755881</v>
      </c>
      <c r="M102" s="15">
        <f t="shared" si="23"/>
        <v>2616.0267057868209</v>
      </c>
      <c r="N102" s="15">
        <f t="shared" si="23"/>
        <v>5074.9712284221514</v>
      </c>
      <c r="O102" s="15">
        <f t="shared" si="23"/>
        <v>5951.6387963301077</v>
      </c>
      <c r="P102" s="15">
        <f t="shared" si="24"/>
        <v>46855.57650058782</v>
      </c>
      <c r="Q102" s="42"/>
    </row>
    <row r="103" spans="2:23" x14ac:dyDescent="0.2">
      <c r="B103" s="12" t="s">
        <v>40</v>
      </c>
      <c r="C103" s="27" t="s">
        <v>41</v>
      </c>
      <c r="D103" s="15">
        <f t="shared" ref="D103:O109" si="25">IF(D71=0,0,D71+D89*(-D$83))</f>
        <v>16587.428081060654</v>
      </c>
      <c r="E103" s="15">
        <f t="shared" si="25"/>
        <v>16629.629889815398</v>
      </c>
      <c r="F103" s="15">
        <f t="shared" si="25"/>
        <v>13937.031922511678</v>
      </c>
      <c r="G103" s="15">
        <f t="shared" si="25"/>
        <v>14810.038324003552</v>
      </c>
      <c r="H103" s="15">
        <f t="shared" si="25"/>
        <v>12664.532170047598</v>
      </c>
      <c r="I103" s="15">
        <f t="shared" si="25"/>
        <v>12435.631071428572</v>
      </c>
      <c r="J103" s="15">
        <f t="shared" si="25"/>
        <v>12275.803452380953</v>
      </c>
      <c r="K103" s="15">
        <f t="shared" si="25"/>
        <v>12885.986097560974</v>
      </c>
      <c r="L103" s="15">
        <f t="shared" si="25"/>
        <v>13484.765365853656</v>
      </c>
      <c r="M103" s="15">
        <f t="shared" si="25"/>
        <v>13945.707394002913</v>
      </c>
      <c r="N103" s="15">
        <f t="shared" si="25"/>
        <v>17106.023613472222</v>
      </c>
      <c r="O103" s="15">
        <f t="shared" si="25"/>
        <v>15379.216147893516</v>
      </c>
      <c r="P103" s="15">
        <f t="shared" si="24"/>
        <v>172141.79353003169</v>
      </c>
      <c r="Q103" s="42"/>
    </row>
    <row r="104" spans="2:23" x14ac:dyDescent="0.2">
      <c r="B104" s="12" t="s">
        <v>8</v>
      </c>
      <c r="C104" s="27" t="s">
        <v>9</v>
      </c>
      <c r="D104" s="15">
        <f t="shared" si="25"/>
        <v>66811.449479236107</v>
      </c>
      <c r="E104" s="15">
        <f t="shared" si="25"/>
        <v>51835.920592703696</v>
      </c>
      <c r="F104" s="15">
        <f t="shared" si="25"/>
        <v>74135.646181608798</v>
      </c>
      <c r="G104" s="15">
        <f t="shared" si="25"/>
        <v>61967.253485337969</v>
      </c>
      <c r="H104" s="15">
        <f t="shared" si="25"/>
        <v>55316.752715199051</v>
      </c>
      <c r="I104" s="15">
        <f t="shared" si="25"/>
        <v>53567.580740740748</v>
      </c>
      <c r="J104" s="15">
        <f t="shared" si="25"/>
        <v>52968.7337037037</v>
      </c>
      <c r="K104" s="15">
        <f t="shared" si="25"/>
        <v>51730.871851851851</v>
      </c>
      <c r="L104" s="15">
        <f t="shared" si="25"/>
        <v>56218.344814814816</v>
      </c>
      <c r="M104" s="15">
        <f t="shared" si="25"/>
        <v>58859.131336018523</v>
      </c>
      <c r="N104" s="15">
        <f t="shared" si="25"/>
        <v>54483.477435796274</v>
      </c>
      <c r="O104" s="15">
        <f t="shared" si="25"/>
        <v>71385.204792777775</v>
      </c>
      <c r="P104" s="15">
        <f t="shared" si="24"/>
        <v>709280.36712978943</v>
      </c>
      <c r="Q104" s="42"/>
    </row>
    <row r="105" spans="2:23" x14ac:dyDescent="0.2">
      <c r="B105" s="12" t="s">
        <v>11</v>
      </c>
      <c r="C105" s="27" t="s">
        <v>12</v>
      </c>
      <c r="D105" s="15">
        <f t="shared" si="25"/>
        <v>555890.45591541624</v>
      </c>
      <c r="E105" s="15">
        <f t="shared" si="25"/>
        <v>587478.00321208348</v>
      </c>
      <c r="F105" s="15">
        <f t="shared" si="25"/>
        <v>630286.98502930545</v>
      </c>
      <c r="G105" s="15">
        <f t="shared" si="25"/>
        <v>490322.94998541672</v>
      </c>
      <c r="H105" s="15">
        <f t="shared" si="25"/>
        <v>425025.7394376389</v>
      </c>
      <c r="I105" s="15">
        <f t="shared" si="25"/>
        <v>300784.13666666683</v>
      </c>
      <c r="J105" s="15">
        <f t="shared" si="25"/>
        <v>154303.87999999998</v>
      </c>
      <c r="K105" s="15">
        <f t="shared" si="25"/>
        <v>581509.21333333326</v>
      </c>
      <c r="L105" s="15">
        <f t="shared" si="25"/>
        <v>127471.58003111098</v>
      </c>
      <c r="M105" s="15">
        <f t="shared" si="25"/>
        <v>698388.52103638905</v>
      </c>
      <c r="N105" s="15">
        <f t="shared" si="25"/>
        <v>548838.97763388848</v>
      </c>
      <c r="O105" s="15">
        <f t="shared" si="25"/>
        <v>654018.31301041669</v>
      </c>
      <c r="P105" s="15">
        <f t="shared" si="24"/>
        <v>5754318.7552916659</v>
      </c>
      <c r="Q105" s="42"/>
    </row>
    <row r="106" spans="2:23" x14ac:dyDescent="0.2">
      <c r="B106" s="12" t="s">
        <v>7</v>
      </c>
      <c r="C106" s="12">
        <v>85</v>
      </c>
      <c r="D106" s="15">
        <f t="shared" si="25"/>
        <v>60825.219891013898</v>
      </c>
      <c r="E106" s="15">
        <f t="shared" si="25"/>
        <v>62253.185621875011</v>
      </c>
      <c r="F106" s="15">
        <f t="shared" si="25"/>
        <v>98686.480863847231</v>
      </c>
      <c r="G106" s="15">
        <f t="shared" si="25"/>
        <v>50539.315882597228</v>
      </c>
      <c r="H106" s="15">
        <f t="shared" si="25"/>
        <v>53970.969589694447</v>
      </c>
      <c r="I106" s="15">
        <f t="shared" si="25"/>
        <v>39124.285859999996</v>
      </c>
      <c r="J106" s="15">
        <f t="shared" si="25"/>
        <v>22461.643399999997</v>
      </c>
      <c r="K106" s="15">
        <f t="shared" si="25"/>
        <v>33829.359680000001</v>
      </c>
      <c r="L106" s="15">
        <f t="shared" si="25"/>
        <v>32518.306160000004</v>
      </c>
      <c r="M106" s="15">
        <f t="shared" si="25"/>
        <v>38141.891013944456</v>
      </c>
      <c r="N106" s="15">
        <f t="shared" si="25"/>
        <v>67938.980603888849</v>
      </c>
      <c r="O106" s="15">
        <f t="shared" si="25"/>
        <v>54919.074768408835</v>
      </c>
      <c r="P106" s="15">
        <f t="shared" si="24"/>
        <v>615208.71333526995</v>
      </c>
      <c r="Q106" s="42"/>
    </row>
    <row r="107" spans="2:23" x14ac:dyDescent="0.2">
      <c r="B107" s="12" t="s">
        <v>31</v>
      </c>
      <c r="C107" s="12">
        <v>86</v>
      </c>
      <c r="D107" s="15">
        <f t="shared" si="25"/>
        <v>7134.2594534758327</v>
      </c>
      <c r="E107" s="15">
        <f t="shared" si="25"/>
        <v>7244.0772922278411</v>
      </c>
      <c r="F107" s="15">
        <f t="shared" si="25"/>
        <v>5470.4149527168283</v>
      </c>
      <c r="G107" s="15">
        <f t="shared" si="25"/>
        <v>4888.9059014108125</v>
      </c>
      <c r="H107" s="15">
        <f t="shared" si="25"/>
        <v>12433.887381746783</v>
      </c>
      <c r="I107" s="15">
        <f t="shared" si="25"/>
        <v>-6818.7194092529444</v>
      </c>
      <c r="J107" s="15">
        <f t="shared" si="25"/>
        <v>2341.1279856456722</v>
      </c>
      <c r="K107" s="15">
        <f t="shared" si="25"/>
        <v>420.03865198904322</v>
      </c>
      <c r="L107" s="15">
        <f t="shared" si="25"/>
        <v>1910.6889644944904</v>
      </c>
      <c r="M107" s="15">
        <f t="shared" si="25"/>
        <v>4185.6560172617865</v>
      </c>
      <c r="N107" s="15">
        <f t="shared" si="25"/>
        <v>6102.1899691733579</v>
      </c>
      <c r="O107" s="15">
        <f t="shared" si="25"/>
        <v>7476.3918688627464</v>
      </c>
      <c r="P107" s="15">
        <f t="shared" si="24"/>
        <v>52788.919029752244</v>
      </c>
      <c r="Q107" s="42"/>
    </row>
    <row r="108" spans="2:23" x14ac:dyDescent="0.2">
      <c r="B108" s="12" t="s">
        <v>10</v>
      </c>
      <c r="C108" s="12">
        <v>87</v>
      </c>
      <c r="D108" s="15">
        <f t="shared" si="25"/>
        <v>600554.51291763887</v>
      </c>
      <c r="E108" s="15">
        <f t="shared" si="25"/>
        <v>924325.70339458331</v>
      </c>
      <c r="F108" s="15">
        <f t="shared" si="25"/>
        <v>-46369.838907152814</v>
      </c>
      <c r="G108" s="15">
        <f t="shared" si="25"/>
        <v>544693.25008430565</v>
      </c>
      <c r="H108" s="15">
        <f t="shared" si="25"/>
        <v>249310.56696597234</v>
      </c>
      <c r="I108" s="15">
        <f t="shared" si="25"/>
        <v>343059.92068666662</v>
      </c>
      <c r="J108" s="15">
        <f t="shared" si="25"/>
        <v>191705.88579999999</v>
      </c>
      <c r="K108" s="15">
        <f t="shared" si="25"/>
        <v>249403.39670000001</v>
      </c>
      <c r="L108" s="15">
        <f t="shared" si="25"/>
        <v>207835.35541999986</v>
      </c>
      <c r="M108" s="15">
        <f t="shared" si="25"/>
        <v>262189.46387236129</v>
      </c>
      <c r="N108" s="15">
        <f t="shared" si="25"/>
        <v>888786.02920722205</v>
      </c>
      <c r="O108" s="15">
        <f t="shared" si="25"/>
        <v>-233528.44273541673</v>
      </c>
      <c r="P108" s="15">
        <f t="shared" si="24"/>
        <v>4181965.8034061799</v>
      </c>
      <c r="Q108" s="42"/>
    </row>
    <row r="109" spans="2:23" x14ac:dyDescent="0.2">
      <c r="B109" s="12" t="s">
        <v>33</v>
      </c>
      <c r="C109" s="12">
        <v>31</v>
      </c>
      <c r="D109" s="15">
        <f t="shared" si="25"/>
        <v>850.19352057508308</v>
      </c>
      <c r="E109" s="15">
        <f t="shared" si="25"/>
        <v>773.15462199337765</v>
      </c>
      <c r="F109" s="15">
        <f t="shared" si="25"/>
        <v>787.54223774508102</v>
      </c>
      <c r="G109" s="15">
        <f t="shared" si="25"/>
        <v>474.08110849922014</v>
      </c>
      <c r="H109" s="15">
        <f t="shared" si="25"/>
        <v>287.42464136872178</v>
      </c>
      <c r="I109" s="15">
        <f t="shared" si="25"/>
        <v>281.64341794175772</v>
      </c>
      <c r="J109" s="15">
        <f t="shared" si="25"/>
        <v>51.507871903943304</v>
      </c>
      <c r="K109" s="15">
        <f t="shared" si="25"/>
        <v>203.60707025963623</v>
      </c>
      <c r="L109" s="15">
        <f t="shared" si="25"/>
        <v>165.90487733038464</v>
      </c>
      <c r="M109" s="15">
        <f t="shared" si="25"/>
        <v>411.06087572521153</v>
      </c>
      <c r="N109" s="15">
        <f t="shared" si="25"/>
        <v>699.13003744478067</v>
      </c>
      <c r="O109" s="15">
        <f t="shared" si="25"/>
        <v>863.31468353217713</v>
      </c>
      <c r="P109" s="15">
        <f t="shared" si="24"/>
        <v>5848.5649643193756</v>
      </c>
      <c r="Q109" s="42"/>
    </row>
    <row r="110" spans="2:23" x14ac:dyDescent="0.2">
      <c r="B110" s="12" t="s">
        <v>34</v>
      </c>
      <c r="C110" s="12">
        <v>41</v>
      </c>
      <c r="D110" s="15">
        <f>IF(D70=0,0,D70+D96*(-D$83))</f>
        <v>12467.808979211128</v>
      </c>
      <c r="E110" s="15">
        <f t="shared" ref="E110:O110" si="26">IF(E70=0,0,E70+E96*(-E$83))</f>
        <v>13737.523132170001</v>
      </c>
      <c r="F110" s="15">
        <f t="shared" si="26"/>
        <v>14106.080533909522</v>
      </c>
      <c r="G110" s="15">
        <f t="shared" si="26"/>
        <v>12101.482279858214</v>
      </c>
      <c r="H110" s="15">
        <f t="shared" si="26"/>
        <v>10068.649837273719</v>
      </c>
      <c r="I110" s="15">
        <f t="shared" si="26"/>
        <v>11596.316845719004</v>
      </c>
      <c r="J110" s="15">
        <f t="shared" si="26"/>
        <v>8980.7082641173783</v>
      </c>
      <c r="K110" s="15">
        <f t="shared" si="26"/>
        <v>9438.1160879720028</v>
      </c>
      <c r="L110" s="15">
        <f t="shared" si="26"/>
        <v>10368.131130049411</v>
      </c>
      <c r="M110" s="15">
        <f t="shared" si="26"/>
        <v>11350.328110212842</v>
      </c>
      <c r="N110" s="15">
        <f t="shared" si="26"/>
        <v>12740.576350957808</v>
      </c>
      <c r="O110" s="15">
        <f t="shared" si="26"/>
        <v>15112.742695354866</v>
      </c>
      <c r="P110" s="15">
        <f t="shared" si="24"/>
        <v>142068.4642468059</v>
      </c>
      <c r="Q110" s="42"/>
    </row>
    <row r="111" spans="2:23" s="49" customFormat="1" ht="15" x14ac:dyDescent="0.25">
      <c r="B111" s="17" t="s">
        <v>13</v>
      </c>
      <c r="C111" s="38" t="s">
        <v>14</v>
      </c>
      <c r="D111" s="21">
        <f>IF(D78=0,0,D78+D97*(-D$83))</f>
        <v>370966.82496472209</v>
      </c>
      <c r="E111" s="21">
        <f t="shared" ref="E111:O111" si="27">IF(E78=0,0,E78+E97*(-E$83))</f>
        <v>299916.27477208339</v>
      </c>
      <c r="F111" s="21">
        <f t="shared" si="27"/>
        <v>379077.57990402769</v>
      </c>
      <c r="G111" s="21">
        <f t="shared" si="27"/>
        <v>278953.3043116667</v>
      </c>
      <c r="H111" s="21">
        <f t="shared" si="27"/>
        <v>209861.82116555565</v>
      </c>
      <c r="I111" s="21">
        <f t="shared" si="27"/>
        <v>181940.36541166669</v>
      </c>
      <c r="J111" s="21">
        <f t="shared" si="27"/>
        <v>159152.88799999998</v>
      </c>
      <c r="K111" s="21">
        <f t="shared" si="27"/>
        <v>159211.69900000002</v>
      </c>
      <c r="L111" s="21">
        <f t="shared" si="27"/>
        <v>242426.45672888868</v>
      </c>
      <c r="M111" s="21">
        <f t="shared" si="27"/>
        <v>195380.55981777792</v>
      </c>
      <c r="N111" s="21">
        <f t="shared" si="27"/>
        <v>207914.48600388863</v>
      </c>
      <c r="O111" s="21">
        <f t="shared" si="27"/>
        <v>471342.90554722212</v>
      </c>
      <c r="P111" s="15">
        <f t="shared" si="24"/>
        <v>3156145.1656275</v>
      </c>
      <c r="Q111" s="48"/>
    </row>
    <row r="112" spans="2:23" x14ac:dyDescent="0.2">
      <c r="C112" s="27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42"/>
    </row>
    <row r="113" spans="2:17" x14ac:dyDescent="0.2">
      <c r="B113" s="9" t="s">
        <v>64</v>
      </c>
      <c r="C113" s="27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42"/>
    </row>
    <row r="114" spans="2:17" x14ac:dyDescent="0.2">
      <c r="B114" s="12" t="s">
        <v>26</v>
      </c>
      <c r="C114" s="27">
        <v>23</v>
      </c>
      <c r="D114" s="15">
        <f>D100*D37</f>
        <v>94800307.27423887</v>
      </c>
      <c r="E114" s="15">
        <f t="shared" ref="E114:O114" si="28">E100*E37</f>
        <v>84103457.196592465</v>
      </c>
      <c r="F114" s="15">
        <f t="shared" si="28"/>
        <v>75897274.37385425</v>
      </c>
      <c r="G114" s="15">
        <f t="shared" si="28"/>
        <v>51878435.046153404</v>
      </c>
      <c r="H114" s="15">
        <f t="shared" si="28"/>
        <v>30424079.255529221</v>
      </c>
      <c r="I114" s="15">
        <f t="shared" si="28"/>
        <v>20060619.572631162</v>
      </c>
      <c r="J114" s="15">
        <f t="shared" si="28"/>
        <v>12684531.934023771</v>
      </c>
      <c r="K114" s="15">
        <f t="shared" si="28"/>
        <v>13301698.520986233</v>
      </c>
      <c r="L114" s="15">
        <f t="shared" si="28"/>
        <v>19312341.383674711</v>
      </c>
      <c r="M114" s="15">
        <f t="shared" si="28"/>
        <v>44781362.942923628</v>
      </c>
      <c r="N114" s="15">
        <f t="shared" si="28"/>
        <v>71511868.752449736</v>
      </c>
      <c r="O114" s="15">
        <f t="shared" si="28"/>
        <v>91272386.852565736</v>
      </c>
      <c r="P114" s="15">
        <f>SUM(D114:O114)</f>
        <v>610028363.10562325</v>
      </c>
      <c r="Q114" s="42"/>
    </row>
    <row r="115" spans="2:17" x14ac:dyDescent="0.2">
      <c r="B115" s="12" t="s">
        <v>28</v>
      </c>
      <c r="C115" s="27">
        <v>31</v>
      </c>
      <c r="D115" s="15">
        <f>D101*D40</f>
        <v>28590029.731403254</v>
      </c>
      <c r="E115" s="15">
        <f t="shared" ref="E115:O116" si="29">E101*E40</f>
        <v>28348128.501666635</v>
      </c>
      <c r="F115" s="15">
        <f t="shared" si="29"/>
        <v>26825984.493275188</v>
      </c>
      <c r="G115" s="15">
        <f t="shared" si="29"/>
        <v>16634932.076860512</v>
      </c>
      <c r="H115" s="15">
        <f t="shared" si="29"/>
        <v>11256673.838206504</v>
      </c>
      <c r="I115" s="15">
        <f t="shared" si="29"/>
        <v>8966227.0974569414</v>
      </c>
      <c r="J115" s="15">
        <f t="shared" si="29"/>
        <v>7229460.7741187802</v>
      </c>
      <c r="K115" s="15">
        <f t="shared" si="29"/>
        <v>7118842.0730281565</v>
      </c>
      <c r="L115" s="15">
        <f t="shared" si="29"/>
        <v>9321134.5183878969</v>
      </c>
      <c r="M115" s="15">
        <f t="shared" si="29"/>
        <v>15762610.03110322</v>
      </c>
      <c r="N115" s="15">
        <f t="shared" si="29"/>
        <v>24096428.111328963</v>
      </c>
      <c r="O115" s="15">
        <f t="shared" si="29"/>
        <v>30807630.953753505</v>
      </c>
      <c r="P115" s="15">
        <f t="shared" ref="P115:P126" si="30">SUM(D115:O115)</f>
        <v>214958082.20058954</v>
      </c>
      <c r="Q115" s="42"/>
    </row>
    <row r="116" spans="2:17" x14ac:dyDescent="0.2">
      <c r="B116" s="12" t="s">
        <v>29</v>
      </c>
      <c r="C116" s="12">
        <v>41</v>
      </c>
      <c r="D116" s="15">
        <f>D102*D41</f>
        <v>6499049.1562484186</v>
      </c>
      <c r="E116" s="15">
        <f t="shared" si="29"/>
        <v>6595941.1399249649</v>
      </c>
      <c r="F116" s="15">
        <f t="shared" si="29"/>
        <v>6241921.5274921143</v>
      </c>
      <c r="G116" s="15">
        <f t="shared" si="29"/>
        <v>4936843.2211290142</v>
      </c>
      <c r="H116" s="15">
        <f t="shared" si="29"/>
        <v>3151940.9083511671</v>
      </c>
      <c r="I116" s="15">
        <f t="shared" si="29"/>
        <v>2569957.0445236908</v>
      </c>
      <c r="J116" s="15">
        <f t="shared" si="29"/>
        <v>2117604.542607923</v>
      </c>
      <c r="K116" s="15">
        <f t="shared" si="29"/>
        <v>2262073.0729086995</v>
      </c>
      <c r="L116" s="15">
        <f t="shared" si="29"/>
        <v>3854605.264799024</v>
      </c>
      <c r="M116" s="15">
        <f t="shared" si="29"/>
        <v>2995350.5781259099</v>
      </c>
      <c r="N116" s="15">
        <f t="shared" si="29"/>
        <v>5815917.0277717859</v>
      </c>
      <c r="O116" s="15">
        <f t="shared" si="29"/>
        <v>6808674.7830016436</v>
      </c>
      <c r="P116" s="15">
        <f t="shared" si="30"/>
        <v>53849878.266884349</v>
      </c>
      <c r="Q116" s="42"/>
    </row>
    <row r="117" spans="2:17" x14ac:dyDescent="0.2">
      <c r="B117" s="12" t="s">
        <v>40</v>
      </c>
      <c r="C117" s="27" t="s">
        <v>41</v>
      </c>
      <c r="D117" s="15">
        <f>D103*D54</f>
        <v>1310406.8184037916</v>
      </c>
      <c r="E117" s="15">
        <f t="shared" ref="E117:O118" si="31">E103*E54</f>
        <v>1313740.7612954164</v>
      </c>
      <c r="F117" s="15">
        <f t="shared" si="31"/>
        <v>1101025.5218784225</v>
      </c>
      <c r="G117" s="15">
        <f t="shared" si="31"/>
        <v>1199613.1042442876</v>
      </c>
      <c r="H117" s="15">
        <f t="shared" si="31"/>
        <v>1038491.637943903</v>
      </c>
      <c r="I117" s="15">
        <f t="shared" si="31"/>
        <v>1044593.01</v>
      </c>
      <c r="J117" s="15">
        <f t="shared" si="31"/>
        <v>1031167.49</v>
      </c>
      <c r="K117" s="15">
        <f t="shared" si="31"/>
        <v>1056650.8599999999</v>
      </c>
      <c r="L117" s="15">
        <f t="shared" si="31"/>
        <v>1105750.7599999998</v>
      </c>
      <c r="M117" s="15">
        <f t="shared" si="31"/>
        <v>1143548.006308239</v>
      </c>
      <c r="N117" s="15">
        <f t="shared" si="31"/>
        <v>1385587.91269125</v>
      </c>
      <c r="O117" s="15">
        <f t="shared" si="31"/>
        <v>1245716.5079793748</v>
      </c>
      <c r="P117" s="15">
        <f t="shared" ref="P117:P118" si="32">P103*P59</f>
        <v>38043336.370137006</v>
      </c>
      <c r="Q117" s="42"/>
    </row>
    <row r="118" spans="2:17" x14ac:dyDescent="0.2">
      <c r="B118" s="12" t="s">
        <v>8</v>
      </c>
      <c r="C118" s="27" t="s">
        <v>9</v>
      </c>
      <c r="D118" s="15">
        <f>D104*D55</f>
        <v>1870720.5854186111</v>
      </c>
      <c r="E118" s="15">
        <f t="shared" si="31"/>
        <v>1399569.8560029997</v>
      </c>
      <c r="F118" s="15">
        <f t="shared" si="31"/>
        <v>2001662.4469034376</v>
      </c>
      <c r="G118" s="15">
        <f t="shared" si="31"/>
        <v>1673115.8441041252</v>
      </c>
      <c r="H118" s="15">
        <f t="shared" si="31"/>
        <v>1493552.3233103743</v>
      </c>
      <c r="I118" s="15">
        <f t="shared" si="31"/>
        <v>1446324.6800000002</v>
      </c>
      <c r="J118" s="15">
        <f t="shared" si="31"/>
        <v>1430155.8099999998</v>
      </c>
      <c r="K118" s="15">
        <f t="shared" si="31"/>
        <v>1396733.54</v>
      </c>
      <c r="L118" s="15">
        <f t="shared" si="31"/>
        <v>1517895.31</v>
      </c>
      <c r="M118" s="15">
        <f t="shared" si="31"/>
        <v>1589196.5460725001</v>
      </c>
      <c r="N118" s="15">
        <f t="shared" si="31"/>
        <v>1471053.8907664993</v>
      </c>
      <c r="O118" s="15">
        <f t="shared" si="31"/>
        <v>1927400.5294049999</v>
      </c>
      <c r="P118" s="15">
        <f t="shared" si="32"/>
        <v>536215957.55012083</v>
      </c>
      <c r="Q118" s="42"/>
    </row>
    <row r="119" spans="2:17" x14ac:dyDescent="0.2">
      <c r="B119" s="12" t="s">
        <v>11</v>
      </c>
      <c r="C119" s="27" t="s">
        <v>12</v>
      </c>
      <c r="D119" s="15">
        <f>D105*D57</f>
        <v>1667671.3677462488</v>
      </c>
      <c r="E119" s="15">
        <f t="shared" ref="E119:O119" si="33">E105*E57</f>
        <v>1762434.0096362503</v>
      </c>
      <c r="F119" s="15">
        <f t="shared" si="33"/>
        <v>1890860.9550879165</v>
      </c>
      <c r="G119" s="15">
        <f t="shared" si="33"/>
        <v>1470968.8499562503</v>
      </c>
      <c r="H119" s="15">
        <f t="shared" si="33"/>
        <v>1275077.2183129168</v>
      </c>
      <c r="I119" s="15">
        <f t="shared" si="33"/>
        <v>902352.4100000005</v>
      </c>
      <c r="J119" s="15">
        <f t="shared" si="33"/>
        <v>462911.6399999999</v>
      </c>
      <c r="K119" s="15">
        <f t="shared" si="33"/>
        <v>1744527.6399999997</v>
      </c>
      <c r="L119" s="15">
        <f t="shared" si="33"/>
        <v>382414.74009333295</v>
      </c>
      <c r="M119" s="15">
        <f t="shared" si="33"/>
        <v>2095165.5631091672</v>
      </c>
      <c r="N119" s="15">
        <f t="shared" si="33"/>
        <v>1646516.9329016656</v>
      </c>
      <c r="O119" s="15">
        <f t="shared" si="33"/>
        <v>1962054.9390312501</v>
      </c>
      <c r="P119" s="15">
        <f t="shared" si="30"/>
        <v>17262956.265874997</v>
      </c>
      <c r="Q119" s="42"/>
    </row>
    <row r="120" spans="2:17" x14ac:dyDescent="0.2">
      <c r="B120" s="12" t="s">
        <v>7</v>
      </c>
      <c r="C120" s="12">
        <v>85</v>
      </c>
      <c r="D120" s="15">
        <f>D106*D44</f>
        <v>1459805.2773843335</v>
      </c>
      <c r="E120" s="15">
        <f t="shared" ref="E120:O124" si="34">E106*E44</f>
        <v>1494076.4549250002</v>
      </c>
      <c r="F120" s="15">
        <f t="shared" si="34"/>
        <v>2368475.5407323334</v>
      </c>
      <c r="G120" s="15">
        <f t="shared" si="34"/>
        <v>1263482.8970649308</v>
      </c>
      <c r="H120" s="15">
        <f t="shared" si="34"/>
        <v>1349274.2397423612</v>
      </c>
      <c r="I120" s="15">
        <f t="shared" si="34"/>
        <v>978107.14649999992</v>
      </c>
      <c r="J120" s="15">
        <f t="shared" si="34"/>
        <v>561541.08499999996</v>
      </c>
      <c r="K120" s="15">
        <f t="shared" si="34"/>
        <v>845733.99200000009</v>
      </c>
      <c r="L120" s="15">
        <f t="shared" si="34"/>
        <v>812957.6540000001</v>
      </c>
      <c r="M120" s="15">
        <f t="shared" si="34"/>
        <v>953547.27534861141</v>
      </c>
      <c r="N120" s="15">
        <f t="shared" si="34"/>
        <v>1698474.5150972211</v>
      </c>
      <c r="O120" s="15">
        <f t="shared" si="34"/>
        <v>1372976.8692102209</v>
      </c>
      <c r="P120" s="15">
        <f t="shared" si="30"/>
        <v>15158452.947005013</v>
      </c>
      <c r="Q120" s="42"/>
    </row>
    <row r="121" spans="2:17" x14ac:dyDescent="0.2">
      <c r="B121" s="12" t="s">
        <v>31</v>
      </c>
      <c r="C121" s="12">
        <v>86</v>
      </c>
      <c r="D121" s="15">
        <f>D107*D45</f>
        <v>806171.31824276911</v>
      </c>
      <c r="E121" s="15">
        <f t="shared" si="34"/>
        <v>818580.73402174609</v>
      </c>
      <c r="F121" s="15">
        <f t="shared" si="34"/>
        <v>623627.30460971838</v>
      </c>
      <c r="G121" s="15">
        <f t="shared" si="34"/>
        <v>547557.46095801098</v>
      </c>
      <c r="H121" s="15">
        <f>H107*H45</f>
        <v>1380161.4993738928</v>
      </c>
      <c r="I121" s="15">
        <f t="shared" si="34"/>
        <v>-756877.85442707688</v>
      </c>
      <c r="J121" s="15">
        <f t="shared" si="34"/>
        <v>259865.2064066696</v>
      </c>
      <c r="K121" s="15">
        <f t="shared" si="34"/>
        <v>46624.290370783798</v>
      </c>
      <c r="L121" s="15">
        <f t="shared" si="34"/>
        <v>212086.47505888843</v>
      </c>
      <c r="M121" s="15">
        <f t="shared" si="34"/>
        <v>435308.22579522582</v>
      </c>
      <c r="N121" s="15">
        <f t="shared" si="34"/>
        <v>628525.56682485586</v>
      </c>
      <c r="O121" s="15">
        <f t="shared" si="34"/>
        <v>770068.36249286286</v>
      </c>
      <c r="P121" s="15">
        <f t="shared" si="30"/>
        <v>5771698.589728348</v>
      </c>
      <c r="Q121" s="42"/>
    </row>
    <row r="122" spans="2:17" x14ac:dyDescent="0.2">
      <c r="B122" s="12" t="s">
        <v>10</v>
      </c>
      <c r="C122" s="12">
        <v>87</v>
      </c>
      <c r="D122" s="15">
        <f>D108*D46</f>
        <v>3002772.5645881942</v>
      </c>
      <c r="E122" s="15">
        <f t="shared" si="34"/>
        <v>4621628.5169729162</v>
      </c>
      <c r="F122" s="15">
        <f t="shared" si="34"/>
        <v>-231849.19453576408</v>
      </c>
      <c r="G122" s="15">
        <f t="shared" si="34"/>
        <v>2723466.2504215282</v>
      </c>
      <c r="H122" s="15">
        <f t="shared" si="34"/>
        <v>1246552.8348298618</v>
      </c>
      <c r="I122" s="15">
        <f t="shared" si="34"/>
        <v>1715299.6034333331</v>
      </c>
      <c r="J122" s="15">
        <f t="shared" si="34"/>
        <v>958529.429</v>
      </c>
      <c r="K122" s="15">
        <f t="shared" si="34"/>
        <v>1247016.9835000001</v>
      </c>
      <c r="L122" s="15">
        <f t="shared" si="34"/>
        <v>1039176.7770999994</v>
      </c>
      <c r="M122" s="15">
        <f t="shared" si="34"/>
        <v>1310947.3193618064</v>
      </c>
      <c r="N122" s="15">
        <f t="shared" si="34"/>
        <v>4443930.1460361099</v>
      </c>
      <c r="O122" s="15">
        <f t="shared" si="34"/>
        <v>-934113.77094166691</v>
      </c>
      <c r="P122" s="15">
        <f t="shared" si="30"/>
        <v>21143357.459766317</v>
      </c>
      <c r="Q122" s="42"/>
    </row>
    <row r="123" spans="2:17" x14ac:dyDescent="0.2">
      <c r="B123" s="12" t="s">
        <v>33</v>
      </c>
      <c r="C123" s="12">
        <v>31</v>
      </c>
      <c r="D123" s="15">
        <f>D109*D47</f>
        <v>1890830.3897589848</v>
      </c>
      <c r="E123" s="15">
        <f t="shared" si="34"/>
        <v>1717949.5700692851</v>
      </c>
      <c r="F123" s="15">
        <f t="shared" si="34"/>
        <v>1750706.394507315</v>
      </c>
      <c r="G123" s="15">
        <f t="shared" si="34"/>
        <v>1054356.3853022656</v>
      </c>
      <c r="H123" s="15">
        <f t="shared" si="34"/>
        <v>635783.30670761259</v>
      </c>
      <c r="I123" s="15">
        <f t="shared" si="34"/>
        <v>620742.09314363403</v>
      </c>
      <c r="J123" s="15">
        <f t="shared" si="34"/>
        <v>113317.31818867527</v>
      </c>
      <c r="K123" s="15">
        <f t="shared" si="34"/>
        <v>448342.76871171896</v>
      </c>
      <c r="L123" s="15">
        <f t="shared" si="34"/>
        <v>364658.92037218541</v>
      </c>
      <c r="M123" s="15">
        <f t="shared" si="34"/>
        <v>901045.43958966364</v>
      </c>
      <c r="N123" s="15">
        <f t="shared" si="34"/>
        <v>1535988.6922661832</v>
      </c>
      <c r="O123" s="15">
        <f t="shared" si="34"/>
        <v>1901018.9331378541</v>
      </c>
      <c r="P123" s="15">
        <f t="shared" si="30"/>
        <v>12934740.211755378</v>
      </c>
      <c r="Q123" s="42"/>
    </row>
    <row r="124" spans="2:17" x14ac:dyDescent="0.2">
      <c r="B124" s="12" t="s">
        <v>34</v>
      </c>
      <c r="C124" s="12">
        <v>41</v>
      </c>
      <c r="D124" s="15">
        <f>D110*D48</f>
        <v>872746.62854477891</v>
      </c>
      <c r="E124" s="15">
        <f t="shared" si="34"/>
        <v>947889.09611973003</v>
      </c>
      <c r="F124" s="15">
        <f t="shared" si="34"/>
        <v>973319.55683975702</v>
      </c>
      <c r="G124" s="15">
        <f t="shared" si="34"/>
        <v>847103.759590075</v>
      </c>
      <c r="H124" s="15">
        <f t="shared" si="34"/>
        <v>704805.4886091603</v>
      </c>
      <c r="I124" s="15">
        <f t="shared" si="34"/>
        <v>811742.17920033028</v>
      </c>
      <c r="J124" s="15">
        <f t="shared" si="34"/>
        <v>628649.5784882165</v>
      </c>
      <c r="K124" s="15">
        <f t="shared" si="34"/>
        <v>651230.01007006818</v>
      </c>
      <c r="L124" s="15">
        <f t="shared" si="34"/>
        <v>705032.91684335994</v>
      </c>
      <c r="M124" s="15">
        <f t="shared" si="34"/>
        <v>771822.31149447325</v>
      </c>
      <c r="N124" s="15">
        <f t="shared" si="34"/>
        <v>866359.19186513091</v>
      </c>
      <c r="O124" s="15">
        <f t="shared" si="34"/>
        <v>1027666.5032841308</v>
      </c>
      <c r="P124" s="15">
        <f t="shared" si="30"/>
        <v>9808367.2209492121</v>
      </c>
      <c r="Q124" s="42"/>
    </row>
    <row r="125" spans="2:17" s="49" customFormat="1" ht="15" x14ac:dyDescent="0.25">
      <c r="B125" s="17" t="s">
        <v>13</v>
      </c>
      <c r="C125" s="38" t="s">
        <v>14</v>
      </c>
      <c r="D125" s="21">
        <f>D111*D63</f>
        <v>3709668.2496472211</v>
      </c>
      <c r="E125" s="21">
        <f t="shared" ref="E125:O125" si="35">E111*E63</f>
        <v>2999162.7477208339</v>
      </c>
      <c r="F125" s="21">
        <f t="shared" si="35"/>
        <v>3790775.799040277</v>
      </c>
      <c r="G125" s="21">
        <f t="shared" si="35"/>
        <v>2789533.0431166668</v>
      </c>
      <c r="H125" s="21">
        <f t="shared" si="35"/>
        <v>2098618.2116555567</v>
      </c>
      <c r="I125" s="21">
        <f t="shared" si="35"/>
        <v>1819403.6541166669</v>
      </c>
      <c r="J125" s="21">
        <f t="shared" si="35"/>
        <v>1591528.88</v>
      </c>
      <c r="K125" s="21">
        <f t="shared" si="35"/>
        <v>1592116.9900000002</v>
      </c>
      <c r="L125" s="21">
        <f t="shared" si="35"/>
        <v>2424264.5672888868</v>
      </c>
      <c r="M125" s="21">
        <f t="shared" si="35"/>
        <v>1953805.5981777792</v>
      </c>
      <c r="N125" s="21">
        <f t="shared" si="35"/>
        <v>2079144.8600388863</v>
      </c>
      <c r="O125" s="21">
        <f t="shared" si="35"/>
        <v>4713429.0554722212</v>
      </c>
      <c r="P125" s="40">
        <f t="shared" si="30"/>
        <v>31561451.656274997</v>
      </c>
      <c r="Q125" s="48"/>
    </row>
    <row r="126" spans="2:17" x14ac:dyDescent="0.2">
      <c r="B126" s="12" t="s">
        <v>65</v>
      </c>
      <c r="C126" s="27"/>
      <c r="D126" s="41">
        <f t="shared" ref="D126:O126" si="36">SUM(D114:D125)</f>
        <v>146480179.36162546</v>
      </c>
      <c r="E126" s="41">
        <f t="shared" si="36"/>
        <v>136122558.58494824</v>
      </c>
      <c r="F126" s="41">
        <f t="shared" si="36"/>
        <v>123233784.71968499</v>
      </c>
      <c r="G126" s="41">
        <f t="shared" si="36"/>
        <v>87019407.938901052</v>
      </c>
      <c r="H126" s="41">
        <f t="shared" si="36"/>
        <v>56055010.762572527</v>
      </c>
      <c r="I126" s="41">
        <f t="shared" si="36"/>
        <v>40178490.636578687</v>
      </c>
      <c r="J126" s="41">
        <f t="shared" si="36"/>
        <v>29069263.687834032</v>
      </c>
      <c r="K126" s="41">
        <f t="shared" si="36"/>
        <v>31711590.741575658</v>
      </c>
      <c r="L126" s="41">
        <f t="shared" si="36"/>
        <v>41052319.287618294</v>
      </c>
      <c r="M126" s="41">
        <f t="shared" si="36"/>
        <v>74693709.837410226</v>
      </c>
      <c r="N126" s="41">
        <f t="shared" si="36"/>
        <v>117179795.60003828</v>
      </c>
      <c r="O126" s="41">
        <f t="shared" si="36"/>
        <v>142874910.51839212</v>
      </c>
      <c r="P126" s="15">
        <f t="shared" si="30"/>
        <v>1025671021.6771795</v>
      </c>
      <c r="Q126" s="48"/>
    </row>
    <row r="127" spans="2:17" x14ac:dyDescent="0.2">
      <c r="C127" s="27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42"/>
    </row>
    <row r="128" spans="2:17" s="12" customFormat="1" x14ac:dyDescent="0.2">
      <c r="B128" s="12" t="s">
        <v>66</v>
      </c>
      <c r="C128" s="12">
        <v>16</v>
      </c>
      <c r="D128" s="15">
        <f t="shared" ref="D128:O128" si="37">D8</f>
        <v>475</v>
      </c>
      <c r="E128" s="15">
        <f t="shared" si="37"/>
        <v>760</v>
      </c>
      <c r="F128" s="15">
        <f t="shared" si="37"/>
        <v>589</v>
      </c>
      <c r="G128" s="15">
        <f t="shared" si="37"/>
        <v>608</v>
      </c>
      <c r="H128" s="15">
        <f t="shared" si="37"/>
        <v>494</v>
      </c>
      <c r="I128" s="15">
        <f t="shared" si="37"/>
        <v>950</v>
      </c>
      <c r="J128" s="15">
        <f t="shared" si="37"/>
        <v>380</v>
      </c>
      <c r="K128" s="15">
        <f t="shared" si="37"/>
        <v>608</v>
      </c>
      <c r="L128" s="15">
        <f t="shared" si="37"/>
        <v>494</v>
      </c>
      <c r="M128" s="15">
        <f t="shared" si="37"/>
        <v>836</v>
      </c>
      <c r="N128" s="15">
        <f t="shared" si="37"/>
        <v>493.99999999999994</v>
      </c>
      <c r="O128" s="15">
        <f t="shared" si="37"/>
        <v>-209.00050000000002</v>
      </c>
      <c r="P128" s="15">
        <f t="shared" ref="P128:P139" si="38">SUM(D128:O128)</f>
        <v>6478.9994999999999</v>
      </c>
      <c r="Q128" s="15"/>
    </row>
    <row r="129" spans="2:18" s="12" customFormat="1" x14ac:dyDescent="0.2">
      <c r="B129" s="12" t="str">
        <f t="shared" ref="B129:O129" si="39">B10</f>
        <v>Propane</v>
      </c>
      <c r="C129" s="27">
        <f t="shared" si="39"/>
        <v>53</v>
      </c>
      <c r="D129" s="15">
        <f t="shared" si="39"/>
        <v>0</v>
      </c>
      <c r="E129" s="15">
        <f t="shared" si="39"/>
        <v>0</v>
      </c>
      <c r="F129" s="15">
        <f t="shared" si="39"/>
        <v>0</v>
      </c>
      <c r="G129" s="15">
        <f t="shared" si="39"/>
        <v>0</v>
      </c>
      <c r="H129" s="15">
        <f t="shared" si="39"/>
        <v>0</v>
      </c>
      <c r="I129" s="15">
        <f t="shared" si="39"/>
        <v>0</v>
      </c>
      <c r="J129" s="15">
        <f t="shared" si="39"/>
        <v>0</v>
      </c>
      <c r="K129" s="15">
        <f t="shared" si="39"/>
        <v>0</v>
      </c>
      <c r="L129" s="15">
        <f t="shared" si="39"/>
        <v>0</v>
      </c>
      <c r="M129" s="15">
        <f t="shared" si="39"/>
        <v>0</v>
      </c>
      <c r="N129" s="15">
        <f t="shared" si="39"/>
        <v>0</v>
      </c>
      <c r="O129" s="15">
        <f t="shared" si="39"/>
        <v>0</v>
      </c>
      <c r="P129" s="15">
        <f t="shared" si="38"/>
        <v>0</v>
      </c>
      <c r="Q129" s="15"/>
    </row>
    <row r="130" spans="2:18" s="12" customFormat="1" x14ac:dyDescent="0.2">
      <c r="B130" s="12" t="s">
        <v>30</v>
      </c>
      <c r="C130" s="12">
        <v>50</v>
      </c>
      <c r="D130" s="15">
        <f t="shared" ref="D130:O130" si="40">D13</f>
        <v>0</v>
      </c>
      <c r="E130" s="15">
        <f t="shared" si="40"/>
        <v>0</v>
      </c>
      <c r="F130" s="15">
        <f t="shared" si="40"/>
        <v>0</v>
      </c>
      <c r="G130" s="15">
        <f t="shared" si="40"/>
        <v>0</v>
      </c>
      <c r="H130" s="15">
        <f t="shared" si="40"/>
        <v>0</v>
      </c>
      <c r="I130" s="15">
        <f t="shared" si="40"/>
        <v>0</v>
      </c>
      <c r="J130" s="15">
        <f t="shared" si="40"/>
        <v>0</v>
      </c>
      <c r="K130" s="15">
        <f t="shared" si="40"/>
        <v>0</v>
      </c>
      <c r="L130" s="15">
        <f t="shared" si="40"/>
        <v>0</v>
      </c>
      <c r="M130" s="15">
        <f t="shared" si="40"/>
        <v>0</v>
      </c>
      <c r="N130" s="15">
        <f t="shared" si="40"/>
        <v>0</v>
      </c>
      <c r="O130" s="15">
        <f t="shared" si="40"/>
        <v>0</v>
      </c>
      <c r="P130" s="15">
        <f t="shared" si="38"/>
        <v>0</v>
      </c>
      <c r="Q130" s="15"/>
    </row>
    <row r="131" spans="2:18" s="12" customFormat="1" x14ac:dyDescent="0.2">
      <c r="B131" s="12" t="s">
        <v>67</v>
      </c>
      <c r="C131" s="27" t="s">
        <v>39</v>
      </c>
      <c r="D131" s="15">
        <f t="shared" ref="D131:O131" si="41">D22</f>
        <v>4555.1600000000008</v>
      </c>
      <c r="E131" s="15">
        <f t="shared" si="41"/>
        <v>-1918.0600000000013</v>
      </c>
      <c r="F131" s="15">
        <f t="shared" si="41"/>
        <v>9800.5300000000007</v>
      </c>
      <c r="G131" s="15">
        <f t="shared" si="41"/>
        <v>-1124.880000000001</v>
      </c>
      <c r="H131" s="15">
        <f t="shared" si="41"/>
        <v>3327.4799999999987</v>
      </c>
      <c r="I131" s="15">
        <f t="shared" si="41"/>
        <v>3992.3200000000024</v>
      </c>
      <c r="J131" s="15">
        <f t="shared" si="41"/>
        <v>1442.7499999999989</v>
      </c>
      <c r="K131" s="15">
        <f t="shared" si="41"/>
        <v>2077.6000000000013</v>
      </c>
      <c r="L131" s="15">
        <f t="shared" si="41"/>
        <v>1642.1399999999985</v>
      </c>
      <c r="M131" s="15">
        <f t="shared" si="41"/>
        <v>4842.2699999999995</v>
      </c>
      <c r="N131" s="15">
        <f t="shared" si="41"/>
        <v>-2395.9099999999989</v>
      </c>
      <c r="O131" s="15">
        <f t="shared" si="41"/>
        <v>7799.130000000001</v>
      </c>
      <c r="P131" s="15">
        <f t="shared" si="38"/>
        <v>34040.530000000006</v>
      </c>
      <c r="Q131" s="15"/>
    </row>
    <row r="132" spans="2:18" s="12" customFormat="1" x14ac:dyDescent="0.2">
      <c r="B132" s="12" t="s">
        <v>68</v>
      </c>
      <c r="C132" s="27" t="s">
        <v>42</v>
      </c>
      <c r="D132" s="15">
        <f t="shared" ref="D132:O132" si="42">D25</f>
        <v>31369.29</v>
      </c>
      <c r="E132" s="15">
        <f t="shared" si="42"/>
        <v>125787</v>
      </c>
      <c r="F132" s="15">
        <f t="shared" si="42"/>
        <v>27601.58</v>
      </c>
      <c r="G132" s="15">
        <f t="shared" si="42"/>
        <v>29109.49</v>
      </c>
      <c r="H132" s="15">
        <f t="shared" si="42"/>
        <v>49911.65</v>
      </c>
      <c r="I132" s="15">
        <f t="shared" si="42"/>
        <v>47176.44</v>
      </c>
      <c r="J132" s="15">
        <f t="shared" si="42"/>
        <v>38776.18</v>
      </c>
      <c r="K132" s="15">
        <f t="shared" si="42"/>
        <v>69253.61</v>
      </c>
      <c r="L132" s="15">
        <f t="shared" si="42"/>
        <v>38959.47</v>
      </c>
      <c r="M132" s="15">
        <f t="shared" si="42"/>
        <v>48826.879999999997</v>
      </c>
      <c r="N132" s="15">
        <f t="shared" si="42"/>
        <v>108751.75</v>
      </c>
      <c r="O132" s="15">
        <f t="shared" si="42"/>
        <v>0</v>
      </c>
      <c r="P132" s="15">
        <f t="shared" si="38"/>
        <v>615523.34</v>
      </c>
      <c r="Q132" s="15"/>
    </row>
    <row r="133" spans="2:18" s="12" customFormat="1" x14ac:dyDescent="0.2">
      <c r="B133" s="12" t="str">
        <f t="shared" ref="B133:O135" si="43">B19</f>
        <v>Interruptible with firm option - ind</v>
      </c>
      <c r="C133" s="27">
        <f t="shared" si="43"/>
        <v>85</v>
      </c>
      <c r="D133" s="15">
        <f t="shared" si="43"/>
        <v>97077.98314768303</v>
      </c>
      <c r="E133" s="15">
        <f t="shared" si="43"/>
        <v>140259.83949999997</v>
      </c>
      <c r="F133" s="15">
        <f t="shared" si="43"/>
        <v>945876.23849999998</v>
      </c>
      <c r="G133" s="15">
        <f t="shared" si="43"/>
        <v>175306.37400000007</v>
      </c>
      <c r="H133" s="15">
        <f t="shared" si="43"/>
        <v>375254.94099999999</v>
      </c>
      <c r="I133" s="15">
        <f t="shared" si="43"/>
        <v>262695.8995</v>
      </c>
      <c r="J133" s="15">
        <f t="shared" si="43"/>
        <v>325279.44549999997</v>
      </c>
      <c r="K133" s="15">
        <f t="shared" si="43"/>
        <v>299901.75049999997</v>
      </c>
      <c r="L133" s="15">
        <f t="shared" si="43"/>
        <v>302777.18350000004</v>
      </c>
      <c r="M133" s="15">
        <f t="shared" si="43"/>
        <v>405647.31613120006</v>
      </c>
      <c r="N133" s="15">
        <f t="shared" si="43"/>
        <v>303193.05147040001</v>
      </c>
      <c r="O133" s="15">
        <f t="shared" si="43"/>
        <v>304808.9894584</v>
      </c>
      <c r="P133" s="15">
        <f t="shared" si="38"/>
        <v>3938079.0122076836</v>
      </c>
      <c r="Q133" s="15"/>
    </row>
    <row r="134" spans="2:18" s="12" customFormat="1" x14ac:dyDescent="0.2">
      <c r="B134" s="12" t="str">
        <f t="shared" si="43"/>
        <v>Limited interrupt w/ firm option - ind</v>
      </c>
      <c r="C134" s="27">
        <f t="shared" si="43"/>
        <v>86</v>
      </c>
      <c r="D134" s="15">
        <f t="shared" si="43"/>
        <v>14317.11</v>
      </c>
      <c r="E134" s="15">
        <f t="shared" si="43"/>
        <v>12333.087</v>
      </c>
      <c r="F134" s="15">
        <f t="shared" si="43"/>
        <v>16459.342000000001</v>
      </c>
      <c r="G134" s="15">
        <f t="shared" si="43"/>
        <v>11805.880999999999</v>
      </c>
      <c r="H134" s="15">
        <f t="shared" si="43"/>
        <v>8957.4120000000003</v>
      </c>
      <c r="I134" s="15">
        <f t="shared" si="43"/>
        <v>21064.436999999998</v>
      </c>
      <c r="J134" s="15">
        <f t="shared" si="43"/>
        <v>7412.6259999999993</v>
      </c>
      <c r="K134" s="15">
        <f t="shared" si="43"/>
        <v>7332.866</v>
      </c>
      <c r="L134" s="15">
        <f t="shared" si="43"/>
        <v>10597.403</v>
      </c>
      <c r="M134" s="15">
        <f t="shared" si="43"/>
        <v>13577.007000000001</v>
      </c>
      <c r="N134" s="15">
        <f t="shared" si="43"/>
        <v>11574.778</v>
      </c>
      <c r="O134" s="15">
        <f t="shared" si="43"/>
        <v>15885.339</v>
      </c>
      <c r="P134" s="15">
        <f t="shared" si="38"/>
        <v>151317.288</v>
      </c>
      <c r="Q134" s="15"/>
    </row>
    <row r="135" spans="2:18" s="12" customFormat="1" x14ac:dyDescent="0.2">
      <c r="B135" s="12" t="str">
        <f t="shared" si="43"/>
        <v>Non-excl interrupt w/ firm option - ind</v>
      </c>
      <c r="C135" s="27">
        <f t="shared" si="43"/>
        <v>87</v>
      </c>
      <c r="D135" s="15">
        <f t="shared" si="43"/>
        <v>0</v>
      </c>
      <c r="E135" s="15">
        <f t="shared" si="43"/>
        <v>0</v>
      </c>
      <c r="F135" s="15">
        <f t="shared" si="43"/>
        <v>0</v>
      </c>
      <c r="G135" s="15">
        <f t="shared" si="43"/>
        <v>0</v>
      </c>
      <c r="H135" s="15">
        <f t="shared" si="43"/>
        <v>0</v>
      </c>
      <c r="I135" s="15">
        <f t="shared" si="43"/>
        <v>0</v>
      </c>
      <c r="J135" s="15">
        <f t="shared" si="43"/>
        <v>0</v>
      </c>
      <c r="K135" s="15">
        <f t="shared" si="43"/>
        <v>0</v>
      </c>
      <c r="L135" s="15">
        <f t="shared" si="43"/>
        <v>0</v>
      </c>
      <c r="M135" s="15">
        <f t="shared" si="43"/>
        <v>0</v>
      </c>
      <c r="N135" s="15">
        <f t="shared" si="43"/>
        <v>0</v>
      </c>
      <c r="O135" s="15">
        <f t="shared" si="43"/>
        <v>0</v>
      </c>
      <c r="P135" s="15">
        <f t="shared" si="38"/>
        <v>0</v>
      </c>
      <c r="Q135" s="15"/>
    </row>
    <row r="136" spans="2:18" s="12" customFormat="1" x14ac:dyDescent="0.2">
      <c r="B136" s="12" t="s">
        <v>43</v>
      </c>
      <c r="C136" s="27" t="s">
        <v>41</v>
      </c>
      <c r="D136" s="15">
        <f t="shared" ref="D136:O139" si="44">D27</f>
        <v>540979.50300000003</v>
      </c>
      <c r="E136" s="15">
        <f t="shared" si="44"/>
        <v>361321.59699999995</v>
      </c>
      <c r="F136" s="15">
        <f t="shared" si="44"/>
        <v>522357.15</v>
      </c>
      <c r="G136" s="15">
        <f t="shared" si="44"/>
        <v>444868.75</v>
      </c>
      <c r="H136" s="15">
        <f t="shared" si="44"/>
        <v>511920.91000000003</v>
      </c>
      <c r="I136" s="15">
        <f t="shared" si="44"/>
        <v>448475.35</v>
      </c>
      <c r="J136" s="15">
        <f t="shared" si="44"/>
        <v>504081.16</v>
      </c>
      <c r="K136" s="15">
        <f t="shared" si="44"/>
        <v>538089.47</v>
      </c>
      <c r="L136" s="15">
        <f t="shared" si="44"/>
        <v>480605.05000000016</v>
      </c>
      <c r="M136" s="15">
        <f t="shared" si="44"/>
        <v>512672.86999999994</v>
      </c>
      <c r="N136" s="15">
        <f t="shared" si="44"/>
        <v>543047.97</v>
      </c>
      <c r="O136" s="15">
        <f t="shared" si="44"/>
        <v>717067.45000000007</v>
      </c>
      <c r="P136" s="15">
        <f t="shared" si="38"/>
        <v>6125487.2300000004</v>
      </c>
      <c r="Q136" s="15"/>
    </row>
    <row r="137" spans="2:18" s="12" customFormat="1" x14ac:dyDescent="0.2">
      <c r="B137" s="12" t="s">
        <v>44</v>
      </c>
      <c r="C137" s="27" t="s">
        <v>9</v>
      </c>
      <c r="D137" s="15">
        <f t="shared" si="44"/>
        <v>4140192.7799999993</v>
      </c>
      <c r="E137" s="15">
        <f t="shared" si="44"/>
        <v>2788804.5600000005</v>
      </c>
      <c r="F137" s="15">
        <f t="shared" si="44"/>
        <v>6124380.629999999</v>
      </c>
      <c r="G137" s="15">
        <f t="shared" si="44"/>
        <v>4009948.6600000006</v>
      </c>
      <c r="H137" s="15">
        <f t="shared" si="44"/>
        <v>3801061.48</v>
      </c>
      <c r="I137" s="15">
        <f t="shared" si="44"/>
        <v>4096142.669999999</v>
      </c>
      <c r="J137" s="15">
        <f t="shared" si="44"/>
        <v>3918255.6600000011</v>
      </c>
      <c r="K137" s="15">
        <f t="shared" si="44"/>
        <v>4281578.8699999992</v>
      </c>
      <c r="L137" s="15">
        <f t="shared" si="44"/>
        <v>4185499.16</v>
      </c>
      <c r="M137" s="15">
        <f t="shared" si="44"/>
        <v>4584072.41</v>
      </c>
      <c r="N137" s="15">
        <f t="shared" si="44"/>
        <v>3880911.69</v>
      </c>
      <c r="O137" s="15">
        <f t="shared" si="44"/>
        <v>5255096.540000001</v>
      </c>
      <c r="P137" s="15">
        <f t="shared" si="38"/>
        <v>51065945.109999992</v>
      </c>
      <c r="Q137" s="15"/>
    </row>
    <row r="138" spans="2:18" s="12" customFormat="1" x14ac:dyDescent="0.2">
      <c r="B138" s="12" t="s">
        <v>45</v>
      </c>
      <c r="C138" s="27" t="s">
        <v>42</v>
      </c>
      <c r="D138" s="15">
        <f t="shared" si="44"/>
        <v>113435.59999999999</v>
      </c>
      <c r="E138" s="15">
        <f t="shared" si="44"/>
        <v>85333.650000000009</v>
      </c>
      <c r="F138" s="15">
        <f t="shared" si="44"/>
        <v>87254.22</v>
      </c>
      <c r="G138" s="15">
        <f t="shared" si="44"/>
        <v>74981.439999999988</v>
      </c>
      <c r="H138" s="15">
        <f t="shared" si="44"/>
        <v>67008.989999999991</v>
      </c>
      <c r="I138" s="15">
        <f t="shared" si="44"/>
        <v>50804.49</v>
      </c>
      <c r="J138" s="15">
        <f t="shared" si="44"/>
        <v>73783.56</v>
      </c>
      <c r="K138" s="15">
        <f t="shared" si="44"/>
        <v>40714.239999999998</v>
      </c>
      <c r="L138" s="15">
        <f t="shared" si="44"/>
        <v>91050.37</v>
      </c>
      <c r="M138" s="15">
        <f t="shared" si="44"/>
        <v>88109.010000000009</v>
      </c>
      <c r="N138" s="15">
        <f t="shared" si="44"/>
        <v>84744.81</v>
      </c>
      <c r="O138" s="15">
        <f t="shared" si="44"/>
        <v>78964.990000000005</v>
      </c>
      <c r="P138" s="15">
        <f t="shared" si="38"/>
        <v>936185.36999999988</v>
      </c>
      <c r="Q138" s="15"/>
    </row>
    <row r="139" spans="2:18" s="12" customFormat="1" x14ac:dyDescent="0.2">
      <c r="B139" s="12" t="s">
        <v>46</v>
      </c>
      <c r="C139" s="27" t="s">
        <v>12</v>
      </c>
      <c r="D139" s="15">
        <f t="shared" si="44"/>
        <v>6415976.1999999993</v>
      </c>
      <c r="E139" s="15">
        <f t="shared" si="44"/>
        <v>5867489.9100000001</v>
      </c>
      <c r="F139" s="15">
        <f t="shared" si="44"/>
        <v>7778351.1900000013</v>
      </c>
      <c r="G139" s="15">
        <f t="shared" si="44"/>
        <v>6997702.6299999999</v>
      </c>
      <c r="H139" s="15">
        <f t="shared" si="44"/>
        <v>6971371.5599999996</v>
      </c>
      <c r="I139" s="15">
        <f t="shared" si="44"/>
        <v>6374783.3499999987</v>
      </c>
      <c r="J139" s="15">
        <f t="shared" si="44"/>
        <v>7132028.8899999997</v>
      </c>
      <c r="K139" s="15">
        <f t="shared" si="44"/>
        <v>5710097.3600000013</v>
      </c>
      <c r="L139" s="15">
        <f t="shared" si="44"/>
        <v>6690606.040000001</v>
      </c>
      <c r="M139" s="15">
        <f t="shared" si="44"/>
        <v>6576010.2199999979</v>
      </c>
      <c r="N139" s="15">
        <f t="shared" si="44"/>
        <v>5837992.0199999996</v>
      </c>
      <c r="O139" s="15">
        <f t="shared" si="44"/>
        <v>6660591.3300000001</v>
      </c>
      <c r="P139" s="15">
        <f t="shared" si="38"/>
        <v>79013000.700000003</v>
      </c>
      <c r="Q139" s="15"/>
    </row>
    <row r="140" spans="2:18" s="12" customFormat="1" x14ac:dyDescent="0.2">
      <c r="B140" s="12" t="s">
        <v>69</v>
      </c>
      <c r="C140" s="27"/>
      <c r="D140" s="41">
        <f>SUM(D128:D139)</f>
        <v>11358378.62614768</v>
      </c>
      <c r="E140" s="41">
        <f t="shared" ref="E140:O140" si="45">SUM(E128:E139)</f>
        <v>9380171.5834999997</v>
      </c>
      <c r="F140" s="41">
        <f t="shared" si="45"/>
        <v>15512669.8805</v>
      </c>
      <c r="G140" s="41">
        <f t="shared" si="45"/>
        <v>11743206.345000001</v>
      </c>
      <c r="H140" s="41">
        <f t="shared" si="45"/>
        <v>11789308.423</v>
      </c>
      <c r="I140" s="41">
        <f t="shared" si="45"/>
        <v>11306084.956499998</v>
      </c>
      <c r="J140" s="41">
        <f t="shared" si="45"/>
        <v>12001440.271500001</v>
      </c>
      <c r="K140" s="41">
        <f t="shared" si="45"/>
        <v>10949653.7665</v>
      </c>
      <c r="L140" s="41">
        <f t="shared" si="45"/>
        <v>11802230.816500001</v>
      </c>
      <c r="M140" s="41">
        <f t="shared" si="45"/>
        <v>12234593.983131196</v>
      </c>
      <c r="N140" s="41">
        <f t="shared" si="45"/>
        <v>10768314.159470398</v>
      </c>
      <c r="O140" s="41">
        <f t="shared" si="45"/>
        <v>13040004.767958401</v>
      </c>
      <c r="P140" s="41">
        <f>SUM(P128:P139)</f>
        <v>141886057.57970768</v>
      </c>
      <c r="Q140" s="21"/>
    </row>
    <row r="141" spans="2:18" s="12" customFormat="1" x14ac:dyDescent="0.2">
      <c r="C141" s="27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</row>
    <row r="142" spans="2:18" s="12" customFormat="1" x14ac:dyDescent="0.2">
      <c r="B142" s="12" t="s">
        <v>70</v>
      </c>
      <c r="C142" s="27"/>
      <c r="D142" s="41">
        <f>D126+D140</f>
        <v>157838557.98777315</v>
      </c>
      <c r="E142" s="41">
        <f t="shared" ref="E142:P142" si="46">E126+E140</f>
        <v>145502730.16844824</v>
      </c>
      <c r="F142" s="41">
        <f t="shared" si="46"/>
        <v>138746454.60018498</v>
      </c>
      <c r="G142" s="41">
        <f t="shared" si="46"/>
        <v>98762614.283901051</v>
      </c>
      <c r="H142" s="41">
        <f t="shared" si="46"/>
        <v>67844319.185572535</v>
      </c>
      <c r="I142" s="41">
        <f t="shared" si="46"/>
        <v>51484575.593078688</v>
      </c>
      <c r="J142" s="41">
        <f t="shared" si="46"/>
        <v>41070703.959334031</v>
      </c>
      <c r="K142" s="41">
        <f t="shared" si="46"/>
        <v>42661244.508075655</v>
      </c>
      <c r="L142" s="41">
        <f t="shared" si="46"/>
        <v>52854550.104118295</v>
      </c>
      <c r="M142" s="41">
        <f t="shared" si="46"/>
        <v>86928303.820541427</v>
      </c>
      <c r="N142" s="41">
        <f t="shared" si="46"/>
        <v>127948109.75950867</v>
      </c>
      <c r="O142" s="41">
        <f t="shared" si="46"/>
        <v>155914915.28635052</v>
      </c>
      <c r="P142" s="41">
        <f t="shared" si="46"/>
        <v>1167557079.2568872</v>
      </c>
      <c r="Q142" s="21"/>
      <c r="R142" s="15"/>
    </row>
    <row r="143" spans="2:18" x14ac:dyDescent="0.2">
      <c r="C143" s="27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48"/>
    </row>
    <row r="144" spans="2:18" s="12" customFormat="1" x14ac:dyDescent="0.2">
      <c r="B144" s="9" t="s">
        <v>71</v>
      </c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s="12" customFormat="1" x14ac:dyDescent="0.2">
      <c r="B145" s="12" t="s">
        <v>26</v>
      </c>
      <c r="C145" s="27">
        <v>23</v>
      </c>
      <c r="D145" s="15">
        <f>D114-D9</f>
        <v>6597581.305155918</v>
      </c>
      <c r="E145" s="15">
        <f t="shared" ref="E145:O145" si="47">E114-E9</f>
        <v>-5899272.7278006673</v>
      </c>
      <c r="F145" s="15">
        <f t="shared" si="47"/>
        <v>-2541810.281356141</v>
      </c>
      <c r="G145" s="15">
        <f t="shared" si="47"/>
        <v>6859453.1472710967</v>
      </c>
      <c r="H145" s="15">
        <f t="shared" si="47"/>
        <v>-82764.744343034923</v>
      </c>
      <c r="I145" s="15">
        <f t="shared" si="47"/>
        <v>2126193.2240706645</v>
      </c>
      <c r="J145" s="15">
        <f t="shared" si="47"/>
        <v>0</v>
      </c>
      <c r="K145" s="15">
        <f t="shared" si="47"/>
        <v>0</v>
      </c>
      <c r="L145" s="15">
        <f t="shared" si="47"/>
        <v>151629.66867435724</v>
      </c>
      <c r="M145" s="15">
        <f t="shared" si="47"/>
        <v>-2245403.8536736816</v>
      </c>
      <c r="N145" s="15">
        <f t="shared" si="47"/>
        <v>6422576.2569724172</v>
      </c>
      <c r="O145" s="15">
        <f t="shared" si="47"/>
        <v>-12381081.742012203</v>
      </c>
      <c r="P145" s="15">
        <f>SUM(D145:O145)</f>
        <v>-992899.74704127386</v>
      </c>
      <c r="Q145" s="15"/>
    </row>
    <row r="146" spans="2:17" s="12" customFormat="1" x14ac:dyDescent="0.2">
      <c r="B146" s="12" t="s">
        <v>28</v>
      </c>
      <c r="C146" s="27">
        <v>31</v>
      </c>
      <c r="D146" s="15">
        <f t="shared" ref="D146:O147" si="48">D115-D11</f>
        <v>1743742.3501462191</v>
      </c>
      <c r="E146" s="15">
        <f t="shared" si="48"/>
        <v>-1522297.1894234903</v>
      </c>
      <c r="F146" s="15">
        <f t="shared" si="48"/>
        <v>-648792.08253952116</v>
      </c>
      <c r="G146" s="15">
        <f t="shared" si="48"/>
        <v>1530704.291750906</v>
      </c>
      <c r="H146" s="15">
        <f t="shared" si="48"/>
        <v>-14806.791958101094</v>
      </c>
      <c r="I146" s="15">
        <f t="shared" si="48"/>
        <v>0</v>
      </c>
      <c r="J146" s="15">
        <f t="shared" si="48"/>
        <v>0</v>
      </c>
      <c r="K146" s="15">
        <f t="shared" si="48"/>
        <v>0</v>
      </c>
      <c r="L146" s="15">
        <f t="shared" si="48"/>
        <v>0</v>
      </c>
      <c r="M146" s="15">
        <f t="shared" si="48"/>
        <v>-459720.03274949268</v>
      </c>
      <c r="N146" s="15">
        <f t="shared" si="48"/>
        <v>1541506.0964856558</v>
      </c>
      <c r="O146" s="15">
        <f t="shared" si="48"/>
        <v>-3235936.8993602581</v>
      </c>
      <c r="P146" s="15">
        <f t="shared" ref="P146:P157" si="49">SUM(D146:O146)</f>
        <v>-1065600.2576480825</v>
      </c>
      <c r="Q146" s="15"/>
    </row>
    <row r="147" spans="2:17" s="12" customFormat="1" x14ac:dyDescent="0.2">
      <c r="B147" s="12" t="s">
        <v>29</v>
      </c>
      <c r="C147" s="12">
        <v>41</v>
      </c>
      <c r="D147" s="15">
        <f t="shared" si="48"/>
        <v>332155.44534572121</v>
      </c>
      <c r="E147" s="15">
        <f t="shared" si="48"/>
        <v>-289607.8061257815</v>
      </c>
      <c r="F147" s="15">
        <f t="shared" si="48"/>
        <v>-130031.15243366081</v>
      </c>
      <c r="G147" s="15">
        <f t="shared" si="48"/>
        <v>340553.89077172428</v>
      </c>
      <c r="H147" s="15">
        <f t="shared" si="48"/>
        <v>-4105.237646474503</v>
      </c>
      <c r="I147" s="15">
        <f t="shared" si="48"/>
        <v>0</v>
      </c>
      <c r="J147" s="15">
        <f t="shared" si="48"/>
        <v>0</v>
      </c>
      <c r="K147" s="15">
        <f t="shared" si="48"/>
        <v>0</v>
      </c>
      <c r="L147" s="15">
        <f t="shared" si="48"/>
        <v>8214.015508797951</v>
      </c>
      <c r="M147" s="15">
        <f t="shared" si="48"/>
        <v>-117733.34235986648</v>
      </c>
      <c r="N147" s="15">
        <f t="shared" si="48"/>
        <v>308585.86617519706</v>
      </c>
      <c r="O147" s="15">
        <f t="shared" si="48"/>
        <v>-596232.07223739009</v>
      </c>
      <c r="P147" s="15">
        <f t="shared" si="49"/>
        <v>-148200.39300173288</v>
      </c>
      <c r="Q147" s="15"/>
    </row>
    <row r="148" spans="2:17" s="12" customFormat="1" x14ac:dyDescent="0.2">
      <c r="B148" s="12" t="s">
        <v>40</v>
      </c>
      <c r="C148" s="27" t="s">
        <v>41</v>
      </c>
      <c r="D148" s="15">
        <f t="shared" ref="D148:O149" si="50">D117-D23</f>
        <v>30225.428403791506</v>
      </c>
      <c r="E148" s="15">
        <f t="shared" si="50"/>
        <v>-23977.468704583356</v>
      </c>
      <c r="F148" s="15">
        <f t="shared" si="50"/>
        <v>-13674.57812157739</v>
      </c>
      <c r="G148" s="15">
        <f t="shared" si="50"/>
        <v>29826.094244287349</v>
      </c>
      <c r="H148" s="15">
        <f t="shared" si="50"/>
        <v>-290.16205609717872</v>
      </c>
      <c r="I148" s="15">
        <f t="shared" si="50"/>
        <v>0</v>
      </c>
      <c r="J148" s="15">
        <f t="shared" si="50"/>
        <v>0</v>
      </c>
      <c r="K148" s="15">
        <f t="shared" si="50"/>
        <v>0</v>
      </c>
      <c r="L148" s="15">
        <f t="shared" si="50"/>
        <v>0</v>
      </c>
      <c r="M148" s="15">
        <f t="shared" si="50"/>
        <v>-11760.563691760879</v>
      </c>
      <c r="N148" s="15">
        <f t="shared" si="50"/>
        <v>26205.682691249764</v>
      </c>
      <c r="O148" s="15">
        <f t="shared" si="50"/>
        <v>-54599.232020625146</v>
      </c>
      <c r="P148" s="15">
        <f t="shared" si="49"/>
        <v>-18044.799255315331</v>
      </c>
      <c r="Q148" s="15"/>
    </row>
    <row r="149" spans="2:17" s="12" customFormat="1" x14ac:dyDescent="0.2">
      <c r="B149" s="12" t="s">
        <v>8</v>
      </c>
      <c r="C149" s="27" t="s">
        <v>9</v>
      </c>
      <c r="D149" s="15">
        <f t="shared" si="50"/>
        <v>36104.585418611066</v>
      </c>
      <c r="E149" s="15">
        <f t="shared" si="50"/>
        <v>-21805.373997000046</v>
      </c>
      <c r="F149" s="15">
        <f t="shared" si="50"/>
        <v>-14036.46309656254</v>
      </c>
      <c r="G149" s="15">
        <f t="shared" si="50"/>
        <v>29081.654104124987</v>
      </c>
      <c r="H149" s="15">
        <f t="shared" si="50"/>
        <v>-425.43668962502852</v>
      </c>
      <c r="I149" s="15">
        <f t="shared" si="50"/>
        <v>0</v>
      </c>
      <c r="J149" s="15">
        <f t="shared" si="50"/>
        <v>0</v>
      </c>
      <c r="K149" s="15">
        <f t="shared" si="50"/>
        <v>0</v>
      </c>
      <c r="L149" s="15">
        <f t="shared" si="50"/>
        <v>0</v>
      </c>
      <c r="M149" s="15">
        <f t="shared" si="50"/>
        <v>-13336.873927499866</v>
      </c>
      <c r="N149" s="15">
        <f t="shared" si="50"/>
        <v>32265.30076649948</v>
      </c>
      <c r="O149" s="15">
        <f t="shared" si="50"/>
        <v>-67376.900595000014</v>
      </c>
      <c r="P149" s="15">
        <f t="shared" si="49"/>
        <v>-19529.50801645196</v>
      </c>
      <c r="Q149" s="15"/>
    </row>
    <row r="150" spans="2:17" s="12" customFormat="1" x14ac:dyDescent="0.2">
      <c r="B150" s="12" t="s">
        <v>11</v>
      </c>
      <c r="C150" s="27" t="s">
        <v>12</v>
      </c>
      <c r="D150" s="15">
        <f>D119-D26</f>
        <v>78375.827746249735</v>
      </c>
      <c r="E150" s="15">
        <f t="shared" ref="E150:O150" si="51">E119-E26</f>
        <v>-71609.420363749843</v>
      </c>
      <c r="F150" s="15">
        <f t="shared" si="51"/>
        <v>-31682.464912083466</v>
      </c>
      <c r="G150" s="15">
        <f t="shared" si="51"/>
        <v>86704.539956250228</v>
      </c>
      <c r="H150" s="15">
        <f t="shared" si="51"/>
        <v>-1017.0816870830022</v>
      </c>
      <c r="I150" s="15">
        <f t="shared" si="51"/>
        <v>0</v>
      </c>
      <c r="J150" s="15">
        <f t="shared" si="51"/>
        <v>0</v>
      </c>
      <c r="K150" s="15">
        <f t="shared" si="51"/>
        <v>0</v>
      </c>
      <c r="L150" s="15">
        <f t="shared" si="51"/>
        <v>1944.8500933328178</v>
      </c>
      <c r="M150" s="15">
        <f t="shared" si="51"/>
        <v>-28142.376890832791</v>
      </c>
      <c r="N150" s="15">
        <f t="shared" si="51"/>
        <v>71550.732901665615</v>
      </c>
      <c r="O150" s="15">
        <f t="shared" si="51"/>
        <v>-147577.50096875033</v>
      </c>
      <c r="P150" s="15">
        <f t="shared" si="49"/>
        <v>-41452.894125001039</v>
      </c>
      <c r="Q150" s="15"/>
    </row>
    <row r="151" spans="2:17" s="12" customFormat="1" x14ac:dyDescent="0.2">
      <c r="B151" s="12" t="s">
        <v>7</v>
      </c>
      <c r="C151" s="12">
        <v>85</v>
      </c>
      <c r="D151" s="15">
        <f t="shared" ref="D151:O155" si="52">D120-D14</f>
        <v>75659.687384333229</v>
      </c>
      <c r="E151" s="15">
        <f t="shared" si="52"/>
        <v>-67066.825574999675</v>
      </c>
      <c r="F151" s="15">
        <f t="shared" si="52"/>
        <v>-33353.276267666835</v>
      </c>
      <c r="G151" s="15">
        <f t="shared" si="52"/>
        <v>96932.8455649307</v>
      </c>
      <c r="H151" s="15">
        <f t="shared" si="52"/>
        <v>-1112.6332576386631</v>
      </c>
      <c r="I151" s="15">
        <f t="shared" si="52"/>
        <v>0</v>
      </c>
      <c r="J151" s="15">
        <f t="shared" si="52"/>
        <v>0</v>
      </c>
      <c r="K151" s="15">
        <f t="shared" si="52"/>
        <v>0</v>
      </c>
      <c r="L151" s="15">
        <f t="shared" si="52"/>
        <v>0</v>
      </c>
      <c r="M151" s="15">
        <f t="shared" si="52"/>
        <v>-30957.382151388447</v>
      </c>
      <c r="N151" s="15">
        <f t="shared" si="52"/>
        <v>75241.968597220955</v>
      </c>
      <c r="O151" s="15">
        <f t="shared" si="52"/>
        <v>-149231.10867013922</v>
      </c>
      <c r="P151" s="15">
        <f t="shared" si="49"/>
        <v>-33886.724375347956</v>
      </c>
      <c r="Q151" s="15"/>
    </row>
    <row r="152" spans="2:17" s="12" customFormat="1" x14ac:dyDescent="0.2">
      <c r="B152" s="12" t="s">
        <v>31</v>
      </c>
      <c r="C152" s="12">
        <v>86</v>
      </c>
      <c r="D152" s="15">
        <f t="shared" si="52"/>
        <v>41691.413065927685</v>
      </c>
      <c r="E152" s="15">
        <f t="shared" si="52"/>
        <v>-37543.980620712275</v>
      </c>
      <c r="F152" s="15">
        <f t="shared" si="52"/>
        <v>-18085.08380305022</v>
      </c>
      <c r="G152" s="15">
        <f t="shared" si="52"/>
        <v>53399.693234533421</v>
      </c>
      <c r="H152" s="15">
        <f t="shared" si="52"/>
        <v>-700.61404220410623</v>
      </c>
      <c r="I152" s="15">
        <f t="shared" si="52"/>
        <v>16060.859254549956</v>
      </c>
      <c r="J152" s="15">
        <f t="shared" si="52"/>
        <v>0</v>
      </c>
      <c r="K152" s="15">
        <f t="shared" si="52"/>
        <v>0</v>
      </c>
      <c r="L152" s="15">
        <f t="shared" si="52"/>
        <v>0</v>
      </c>
      <c r="M152" s="15">
        <f t="shared" si="52"/>
        <v>-13751.663535133179</v>
      </c>
      <c r="N152" s="15">
        <f t="shared" si="52"/>
        <v>36203.521188138402</v>
      </c>
      <c r="O152" s="15">
        <f t="shared" si="52"/>
        <v>-68716.517136687646</v>
      </c>
      <c r="P152" s="15">
        <f t="shared" si="49"/>
        <v>8557.6276053620386</v>
      </c>
      <c r="Q152" s="15"/>
    </row>
    <row r="153" spans="2:17" s="12" customFormat="1" x14ac:dyDescent="0.2">
      <c r="B153" s="12" t="s">
        <v>10</v>
      </c>
      <c r="C153" s="12">
        <v>87</v>
      </c>
      <c r="D153" s="15">
        <f t="shared" si="52"/>
        <v>110694.66258819355</v>
      </c>
      <c r="E153" s="15">
        <f t="shared" si="52"/>
        <v>-100354.97452708334</v>
      </c>
      <c r="F153" s="15">
        <f t="shared" si="52"/>
        <v>-50296.732035764231</v>
      </c>
      <c r="G153" s="15">
        <f t="shared" si="52"/>
        <v>157128.40742152836</v>
      </c>
      <c r="H153" s="15">
        <f t="shared" si="52"/>
        <v>-2047.9831701384392</v>
      </c>
      <c r="I153" s="15">
        <f t="shared" si="52"/>
        <v>58601.243433333235</v>
      </c>
      <c r="J153" s="15">
        <f t="shared" si="52"/>
        <v>0</v>
      </c>
      <c r="K153" s="15">
        <f t="shared" si="52"/>
        <v>0</v>
      </c>
      <c r="L153" s="15">
        <f t="shared" si="52"/>
        <v>2647.35759999929</v>
      </c>
      <c r="M153" s="15">
        <f t="shared" si="52"/>
        <v>-43421.864638193743</v>
      </c>
      <c r="N153" s="15">
        <f t="shared" si="52"/>
        <v>108075.83553610928</v>
      </c>
      <c r="O153" s="15">
        <f t="shared" si="52"/>
        <v>-168058.83894166711</v>
      </c>
      <c r="P153" s="15">
        <f t="shared" si="49"/>
        <v>72967.113266316854</v>
      </c>
      <c r="Q153" s="15"/>
    </row>
    <row r="154" spans="2:17" s="12" customFormat="1" x14ac:dyDescent="0.2">
      <c r="B154" s="12" t="s">
        <v>33</v>
      </c>
      <c r="C154" s="12">
        <v>31</v>
      </c>
      <c r="D154" s="15">
        <f t="shared" si="52"/>
        <v>134345.60583146615</v>
      </c>
      <c r="E154" s="15">
        <f t="shared" si="52"/>
        <v>-119751.97830823273</v>
      </c>
      <c r="F154" s="15">
        <f t="shared" si="52"/>
        <v>-51540.293042631587</v>
      </c>
      <c r="G154" s="15">
        <f t="shared" si="52"/>
        <v>125472.46810048912</v>
      </c>
      <c r="H154" s="15">
        <f t="shared" si="52"/>
        <v>-1387.1920821107924</v>
      </c>
      <c r="I154" s="15">
        <f t="shared" si="52"/>
        <v>29274.771423333324</v>
      </c>
      <c r="J154" s="15">
        <f t="shared" si="52"/>
        <v>0</v>
      </c>
      <c r="K154" s="15">
        <f t="shared" si="52"/>
        <v>0</v>
      </c>
      <c r="L154" s="15">
        <f t="shared" si="52"/>
        <v>2531.5483560882276</v>
      </c>
      <c r="M154" s="15">
        <f t="shared" si="52"/>
        <v>-38459.929096932756</v>
      </c>
      <c r="N154" s="15">
        <f t="shared" si="52"/>
        <v>116593.66459895414</v>
      </c>
      <c r="O154" s="15">
        <f t="shared" si="52"/>
        <v>-239459.64467083383</v>
      </c>
      <c r="P154" s="15">
        <f t="shared" si="49"/>
        <v>-42380.978890410741</v>
      </c>
      <c r="Q154" s="15"/>
    </row>
    <row r="155" spans="2:17" s="12" customFormat="1" x14ac:dyDescent="0.2">
      <c r="B155" s="12" t="s">
        <v>34</v>
      </c>
      <c r="C155" s="12">
        <v>41</v>
      </c>
      <c r="D155" s="15">
        <f t="shared" si="52"/>
        <v>22622.966595249833</v>
      </c>
      <c r="E155" s="15">
        <f t="shared" si="52"/>
        <v>-17629.629253387451</v>
      </c>
      <c r="F155" s="15">
        <f t="shared" si="52"/>
        <v>-10339.436312127276</v>
      </c>
      <c r="G155" s="15">
        <f t="shared" si="52"/>
        <v>22070.078594180639</v>
      </c>
      <c r="H155" s="15">
        <f t="shared" si="52"/>
        <v>-237.13459904165938</v>
      </c>
      <c r="I155" s="15">
        <f t="shared" si="52"/>
        <v>0</v>
      </c>
      <c r="J155" s="15">
        <f t="shared" si="52"/>
        <v>0</v>
      </c>
      <c r="K155" s="15">
        <f t="shared" si="52"/>
        <v>0</v>
      </c>
      <c r="L155" s="15">
        <f t="shared" si="52"/>
        <v>662.37173137755599</v>
      </c>
      <c r="M155" s="15">
        <f t="shared" si="52"/>
        <v>-10371.080352360965</v>
      </c>
      <c r="N155" s="15">
        <f t="shared" si="52"/>
        <v>21654.115767088602</v>
      </c>
      <c r="O155" s="15">
        <f t="shared" si="52"/>
        <v>-37026.704735472449</v>
      </c>
      <c r="P155" s="15">
        <f t="shared" si="49"/>
        <v>-8594.4525644931709</v>
      </c>
      <c r="Q155" s="15"/>
    </row>
    <row r="156" spans="2:17" s="17" customFormat="1" ht="15" x14ac:dyDescent="0.25">
      <c r="B156" s="17" t="s">
        <v>13</v>
      </c>
      <c r="C156" s="38" t="s">
        <v>14</v>
      </c>
      <c r="D156" s="21">
        <f>D125-D31</f>
        <v>201269.6496472219</v>
      </c>
      <c r="E156" s="21">
        <f t="shared" ref="E156:O156" si="53">E125-E31</f>
        <v>-191516.84227916598</v>
      </c>
      <c r="F156" s="21">
        <f t="shared" si="53"/>
        <v>-86279.530959723052</v>
      </c>
      <c r="G156" s="21">
        <f t="shared" si="53"/>
        <v>255854.78311666707</v>
      </c>
      <c r="H156" s="21">
        <f t="shared" si="53"/>
        <v>-3786.2183444434777</v>
      </c>
      <c r="I156" s="21">
        <f t="shared" si="53"/>
        <v>145958.90411666664</v>
      </c>
      <c r="J156" s="21">
        <f t="shared" si="53"/>
        <v>0</v>
      </c>
      <c r="K156" s="21">
        <f t="shared" si="53"/>
        <v>0</v>
      </c>
      <c r="L156" s="21">
        <f t="shared" si="53"/>
        <v>6305.8672888870351</v>
      </c>
      <c r="M156" s="21">
        <f t="shared" si="53"/>
        <v>-84410.731822220841</v>
      </c>
      <c r="N156" s="21">
        <f t="shared" si="53"/>
        <v>202542.83003888628</v>
      </c>
      <c r="O156" s="21">
        <f t="shared" si="53"/>
        <v>-363534.184527779</v>
      </c>
      <c r="P156" s="40">
        <f t="shared" si="49"/>
        <v>82404.526274996577</v>
      </c>
      <c r="Q156" s="21"/>
    </row>
    <row r="157" spans="2:17" s="12" customFormat="1" x14ac:dyDescent="0.2">
      <c r="B157" s="12" t="s">
        <v>72</v>
      </c>
      <c r="C157" s="27"/>
      <c r="D157" s="41">
        <f t="shared" ref="D157:O157" si="54">SUM(D145:D156)</f>
        <v>9404468.9273289032</v>
      </c>
      <c r="E157" s="41">
        <f t="shared" si="54"/>
        <v>-8362434.2169788536</v>
      </c>
      <c r="F157" s="41">
        <f t="shared" si="54"/>
        <v>-3629921.3748805095</v>
      </c>
      <c r="G157" s="41">
        <f t="shared" si="54"/>
        <v>9587181.894130718</v>
      </c>
      <c r="H157" s="41">
        <f t="shared" si="54"/>
        <v>-112681.22987599287</v>
      </c>
      <c r="I157" s="41">
        <f t="shared" si="54"/>
        <v>2376089.0022985479</v>
      </c>
      <c r="J157" s="41">
        <f t="shared" si="54"/>
        <v>0</v>
      </c>
      <c r="K157" s="41">
        <f t="shared" si="54"/>
        <v>0</v>
      </c>
      <c r="L157" s="41">
        <f t="shared" si="54"/>
        <v>173935.67925284011</v>
      </c>
      <c r="M157" s="41">
        <f t="shared" si="54"/>
        <v>-3097469.6948893638</v>
      </c>
      <c r="N157" s="41">
        <f t="shared" si="54"/>
        <v>8963001.8717190828</v>
      </c>
      <c r="O157" s="41">
        <f t="shared" si="54"/>
        <v>-17508831.345876805</v>
      </c>
      <c r="P157" s="15">
        <f t="shared" si="49"/>
        <v>-2206660.4877714328</v>
      </c>
      <c r="Q157" s="21"/>
    </row>
    <row r="158" spans="2:17" s="12" customFormat="1" x14ac:dyDescent="0.2">
      <c r="B158" s="12" t="s">
        <v>73</v>
      </c>
      <c r="C158" s="27"/>
      <c r="D158" s="50">
        <f t="shared" ref="D158:I158" si="55">IFERROR(D157/D32,0)</f>
        <v>6.3357878145493166E-2</v>
      </c>
      <c r="E158" s="50">
        <f t="shared" si="55"/>
        <v>-5.4349106572500284E-2</v>
      </c>
      <c r="F158" s="50">
        <f t="shared" si="55"/>
        <v>-2.549525052889548E-2</v>
      </c>
      <c r="G158" s="50">
        <f t="shared" si="55"/>
        <v>0.10750922801503007</v>
      </c>
      <c r="H158" s="50">
        <f t="shared" si="55"/>
        <v>-1.6581254202970572E-3</v>
      </c>
      <c r="I158" s="50">
        <f t="shared" si="55"/>
        <v>4.838448845101747E-2</v>
      </c>
      <c r="J158" s="50">
        <f>IFERROR(J157/J32,0)</f>
        <v>0</v>
      </c>
      <c r="K158" s="50">
        <f t="shared" ref="K158:P158" si="56">IFERROR(K157/K32,0)</f>
        <v>0</v>
      </c>
      <c r="L158" s="50">
        <f t="shared" si="56"/>
        <v>3.301701795845833E-3</v>
      </c>
      <c r="M158" s="50">
        <f t="shared" si="56"/>
        <v>-3.440647687807364E-2</v>
      </c>
      <c r="N158" s="50">
        <f t="shared" si="56"/>
        <v>7.5328770388406532E-2</v>
      </c>
      <c r="O158" s="50">
        <f t="shared" si="56"/>
        <v>-0.10095982635530916</v>
      </c>
      <c r="P158" s="50">
        <f t="shared" si="56"/>
        <v>-1.8864155322963871E-3</v>
      </c>
      <c r="Q158" s="57"/>
    </row>
    <row r="159" spans="2:17" s="12" customFormat="1" x14ac:dyDescent="0.2">
      <c r="C159" s="2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</row>
    <row r="160" spans="2:17" x14ac:dyDescent="0.2">
      <c r="B160" s="9" t="s">
        <v>74</v>
      </c>
      <c r="C160" s="27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48"/>
    </row>
    <row r="161" spans="2:17" x14ac:dyDescent="0.2">
      <c r="B161" s="145" t="s">
        <v>75</v>
      </c>
      <c r="C161" s="27"/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15">
        <f t="shared" ref="P161:P175" si="57">SUM(D161:O161)</f>
        <v>0</v>
      </c>
      <c r="Q161" s="42"/>
    </row>
    <row r="162" spans="2:17" x14ac:dyDescent="0.2">
      <c r="B162" s="145" t="s">
        <v>76</v>
      </c>
      <c r="C162" s="27"/>
      <c r="D162" s="21">
        <f>D145</f>
        <v>6597581.305155918</v>
      </c>
      <c r="E162" s="21">
        <f t="shared" ref="E162:O162" si="58">E145</f>
        <v>-5899272.7278006673</v>
      </c>
      <c r="F162" s="21">
        <f t="shared" si="58"/>
        <v>-2541810.281356141</v>
      </c>
      <c r="G162" s="21">
        <f t="shared" si="58"/>
        <v>6859453.1472710967</v>
      </c>
      <c r="H162" s="21">
        <f t="shared" si="58"/>
        <v>-82764.744343034923</v>
      </c>
      <c r="I162" s="21">
        <f t="shared" si="58"/>
        <v>2126193.2240706645</v>
      </c>
      <c r="J162" s="21">
        <f t="shared" si="58"/>
        <v>0</v>
      </c>
      <c r="K162" s="21">
        <f t="shared" si="58"/>
        <v>0</v>
      </c>
      <c r="L162" s="21">
        <f t="shared" si="58"/>
        <v>151629.66867435724</v>
      </c>
      <c r="M162" s="21">
        <f t="shared" si="58"/>
        <v>-2245403.8536736816</v>
      </c>
      <c r="N162" s="21">
        <f t="shared" si="58"/>
        <v>6422576.2569724172</v>
      </c>
      <c r="O162" s="21">
        <f t="shared" si="58"/>
        <v>-12381081.742012203</v>
      </c>
      <c r="P162" s="15">
        <f t="shared" si="57"/>
        <v>-992899.74704127386</v>
      </c>
      <c r="Q162" s="42"/>
    </row>
    <row r="163" spans="2:17" x14ac:dyDescent="0.2">
      <c r="B163" s="58" t="s">
        <v>77</v>
      </c>
      <c r="C163" s="27"/>
      <c r="D163" s="21">
        <f>D146+D154</f>
        <v>1878087.9559776853</v>
      </c>
      <c r="E163" s="21">
        <f t="shared" ref="E163:O164" si="59">E146+E154</f>
        <v>-1642049.167731723</v>
      </c>
      <c r="F163" s="21">
        <f t="shared" si="59"/>
        <v>-700332.37558215274</v>
      </c>
      <c r="G163" s="21">
        <f t="shared" si="59"/>
        <v>1656176.7598513952</v>
      </c>
      <c r="H163" s="21">
        <f t="shared" si="59"/>
        <v>-16193.984040211886</v>
      </c>
      <c r="I163" s="21">
        <f t="shared" si="59"/>
        <v>29274.771423333324</v>
      </c>
      <c r="J163" s="21">
        <f t="shared" si="59"/>
        <v>0</v>
      </c>
      <c r="K163" s="21">
        <f t="shared" si="59"/>
        <v>0</v>
      </c>
      <c r="L163" s="21">
        <f t="shared" si="59"/>
        <v>2531.5483560882276</v>
      </c>
      <c r="M163" s="21">
        <f t="shared" si="59"/>
        <v>-498179.96184642543</v>
      </c>
      <c r="N163" s="21">
        <f t="shared" si="59"/>
        <v>1658099.7610846099</v>
      </c>
      <c r="O163" s="21">
        <f t="shared" si="59"/>
        <v>-3475396.544031092</v>
      </c>
      <c r="P163" s="15">
        <f t="shared" si="57"/>
        <v>-1107981.2365384931</v>
      </c>
      <c r="Q163" s="42"/>
    </row>
    <row r="164" spans="2:17" x14ac:dyDescent="0.2">
      <c r="B164" s="145" t="s">
        <v>78</v>
      </c>
      <c r="C164" s="27"/>
      <c r="D164" s="21">
        <f>D147+D155</f>
        <v>354778.41194097104</v>
      </c>
      <c r="E164" s="21">
        <f t="shared" si="59"/>
        <v>-307237.43537916895</v>
      </c>
      <c r="F164" s="21">
        <f t="shared" si="59"/>
        <v>-140370.58874578809</v>
      </c>
      <c r="G164" s="21">
        <f t="shared" si="59"/>
        <v>362623.96936590492</v>
      </c>
      <c r="H164" s="21">
        <f t="shared" si="59"/>
        <v>-4342.3722455161624</v>
      </c>
      <c r="I164" s="21">
        <f t="shared" si="59"/>
        <v>0</v>
      </c>
      <c r="J164" s="21">
        <f t="shared" si="59"/>
        <v>0</v>
      </c>
      <c r="K164" s="21">
        <f t="shared" si="59"/>
        <v>0</v>
      </c>
      <c r="L164" s="21">
        <f t="shared" si="59"/>
        <v>8876.387240175507</v>
      </c>
      <c r="M164" s="21">
        <f t="shared" si="59"/>
        <v>-128104.42271222745</v>
      </c>
      <c r="N164" s="21">
        <f t="shared" si="59"/>
        <v>330239.98194228567</v>
      </c>
      <c r="O164" s="21">
        <f t="shared" si="59"/>
        <v>-633258.77697286254</v>
      </c>
      <c r="P164" s="15">
        <f t="shared" si="57"/>
        <v>-156794.84556622605</v>
      </c>
      <c r="Q164" s="42"/>
    </row>
    <row r="165" spans="2:17" x14ac:dyDescent="0.2">
      <c r="B165" s="145" t="s">
        <v>79</v>
      </c>
      <c r="C165" s="27"/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15">
        <f t="shared" si="57"/>
        <v>0</v>
      </c>
      <c r="Q165" s="42"/>
    </row>
    <row r="166" spans="2:17" x14ac:dyDescent="0.2">
      <c r="B166" s="145" t="s">
        <v>80</v>
      </c>
      <c r="C166" s="27"/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15">
        <f t="shared" si="57"/>
        <v>0</v>
      </c>
      <c r="Q166" s="42"/>
    </row>
    <row r="167" spans="2:17" x14ac:dyDescent="0.2">
      <c r="B167" s="145" t="s">
        <v>81</v>
      </c>
      <c r="C167" s="27"/>
      <c r="D167" s="21">
        <f>D151</f>
        <v>75659.687384333229</v>
      </c>
      <c r="E167" s="21">
        <f t="shared" ref="E167:O169" si="60">E151</f>
        <v>-67066.825574999675</v>
      </c>
      <c r="F167" s="21">
        <f t="shared" si="60"/>
        <v>-33353.276267666835</v>
      </c>
      <c r="G167" s="21">
        <f t="shared" si="60"/>
        <v>96932.8455649307</v>
      </c>
      <c r="H167" s="21">
        <f t="shared" si="60"/>
        <v>-1112.6332576386631</v>
      </c>
      <c r="I167" s="21">
        <f t="shared" si="60"/>
        <v>0</v>
      </c>
      <c r="J167" s="21">
        <f t="shared" si="60"/>
        <v>0</v>
      </c>
      <c r="K167" s="21">
        <f t="shared" si="60"/>
        <v>0</v>
      </c>
      <c r="L167" s="21">
        <f t="shared" si="60"/>
        <v>0</v>
      </c>
      <c r="M167" s="21">
        <f t="shared" si="60"/>
        <v>-30957.382151388447</v>
      </c>
      <c r="N167" s="21">
        <f t="shared" si="60"/>
        <v>75241.968597220955</v>
      </c>
      <c r="O167" s="21">
        <f t="shared" si="60"/>
        <v>-149231.10867013922</v>
      </c>
      <c r="P167" s="15">
        <f t="shared" si="57"/>
        <v>-33886.724375347956</v>
      </c>
      <c r="Q167" s="42"/>
    </row>
    <row r="168" spans="2:17" x14ac:dyDescent="0.2">
      <c r="B168" s="145" t="s">
        <v>82</v>
      </c>
      <c r="C168" s="27"/>
      <c r="D168" s="21">
        <f>D152</f>
        <v>41691.413065927685</v>
      </c>
      <c r="E168" s="21">
        <f t="shared" si="60"/>
        <v>-37543.980620712275</v>
      </c>
      <c r="F168" s="21">
        <f t="shared" si="60"/>
        <v>-18085.08380305022</v>
      </c>
      <c r="G168" s="21">
        <f t="shared" si="60"/>
        <v>53399.693234533421</v>
      </c>
      <c r="H168" s="21">
        <f t="shared" si="60"/>
        <v>-700.61404220410623</v>
      </c>
      <c r="I168" s="21">
        <f t="shared" si="60"/>
        <v>16060.859254549956</v>
      </c>
      <c r="J168" s="21">
        <f t="shared" si="60"/>
        <v>0</v>
      </c>
      <c r="K168" s="21">
        <f t="shared" si="60"/>
        <v>0</v>
      </c>
      <c r="L168" s="21">
        <f t="shared" si="60"/>
        <v>0</v>
      </c>
      <c r="M168" s="21">
        <f t="shared" si="60"/>
        <v>-13751.663535133179</v>
      </c>
      <c r="N168" s="21">
        <f t="shared" si="60"/>
        <v>36203.521188138402</v>
      </c>
      <c r="O168" s="21">
        <f t="shared" si="60"/>
        <v>-68716.517136687646</v>
      </c>
      <c r="P168" s="15">
        <f t="shared" si="57"/>
        <v>8557.6276053620386</v>
      </c>
      <c r="Q168" s="42"/>
    </row>
    <row r="169" spans="2:17" x14ac:dyDescent="0.2">
      <c r="B169" s="145" t="s">
        <v>83</v>
      </c>
      <c r="C169" s="27"/>
      <c r="D169" s="21">
        <f>D153</f>
        <v>110694.66258819355</v>
      </c>
      <c r="E169" s="21">
        <f t="shared" si="60"/>
        <v>-100354.97452708334</v>
      </c>
      <c r="F169" s="21">
        <f t="shared" si="60"/>
        <v>-50296.732035764231</v>
      </c>
      <c r="G169" s="21">
        <f t="shared" si="60"/>
        <v>157128.40742152836</v>
      </c>
      <c r="H169" s="21">
        <f t="shared" si="60"/>
        <v>-2047.9831701384392</v>
      </c>
      <c r="I169" s="21">
        <f t="shared" si="60"/>
        <v>58601.243433333235</v>
      </c>
      <c r="J169" s="21">
        <f t="shared" si="60"/>
        <v>0</v>
      </c>
      <c r="K169" s="21">
        <f t="shared" si="60"/>
        <v>0</v>
      </c>
      <c r="L169" s="21">
        <f t="shared" si="60"/>
        <v>2647.35759999929</v>
      </c>
      <c r="M169" s="21">
        <f t="shared" si="60"/>
        <v>-43421.864638193743</v>
      </c>
      <c r="N169" s="21">
        <f t="shared" si="60"/>
        <v>108075.83553610928</v>
      </c>
      <c r="O169" s="21">
        <f t="shared" si="60"/>
        <v>-168058.83894166711</v>
      </c>
      <c r="P169" s="15">
        <f t="shared" si="57"/>
        <v>72967.113266316854</v>
      </c>
      <c r="Q169" s="42"/>
    </row>
    <row r="170" spans="2:17" x14ac:dyDescent="0.2">
      <c r="B170" s="12" t="s">
        <v>84</v>
      </c>
      <c r="C170" s="27"/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15">
        <f t="shared" si="57"/>
        <v>0</v>
      </c>
      <c r="Q170" s="42"/>
    </row>
    <row r="171" spans="2:17" x14ac:dyDescent="0.2">
      <c r="B171" s="12" t="s">
        <v>85</v>
      </c>
      <c r="C171" s="27"/>
      <c r="D171" s="21">
        <f>D148</f>
        <v>30225.428403791506</v>
      </c>
      <c r="E171" s="21">
        <f t="shared" ref="E171:O172" si="61">E148</f>
        <v>-23977.468704583356</v>
      </c>
      <c r="F171" s="21">
        <f t="shared" si="61"/>
        <v>-13674.57812157739</v>
      </c>
      <c r="G171" s="21">
        <f t="shared" si="61"/>
        <v>29826.094244287349</v>
      </c>
      <c r="H171" s="21">
        <f t="shared" si="61"/>
        <v>-290.16205609717872</v>
      </c>
      <c r="I171" s="21">
        <f t="shared" si="61"/>
        <v>0</v>
      </c>
      <c r="J171" s="21">
        <f t="shared" si="61"/>
        <v>0</v>
      </c>
      <c r="K171" s="21">
        <f t="shared" si="61"/>
        <v>0</v>
      </c>
      <c r="L171" s="21">
        <f t="shared" si="61"/>
        <v>0</v>
      </c>
      <c r="M171" s="21">
        <f t="shared" si="61"/>
        <v>-11760.563691760879</v>
      </c>
      <c r="N171" s="21">
        <f t="shared" si="61"/>
        <v>26205.682691249764</v>
      </c>
      <c r="O171" s="21">
        <f t="shared" si="61"/>
        <v>-54599.232020625146</v>
      </c>
      <c r="P171" s="15">
        <f t="shared" si="57"/>
        <v>-18044.799255315331</v>
      </c>
      <c r="Q171" s="42"/>
    </row>
    <row r="172" spans="2:17" x14ac:dyDescent="0.2">
      <c r="B172" s="12" t="s">
        <v>86</v>
      </c>
      <c r="C172" s="27"/>
      <c r="D172" s="21">
        <f>D149</f>
        <v>36104.585418611066</v>
      </c>
      <c r="E172" s="21">
        <f t="shared" si="61"/>
        <v>-21805.373997000046</v>
      </c>
      <c r="F172" s="21">
        <f t="shared" si="61"/>
        <v>-14036.46309656254</v>
      </c>
      <c r="G172" s="21">
        <f t="shared" si="61"/>
        <v>29081.654104124987</v>
      </c>
      <c r="H172" s="21">
        <f t="shared" si="61"/>
        <v>-425.43668962502852</v>
      </c>
      <c r="I172" s="21">
        <f t="shared" si="61"/>
        <v>0</v>
      </c>
      <c r="J172" s="21">
        <f t="shared" si="61"/>
        <v>0</v>
      </c>
      <c r="K172" s="21">
        <f t="shared" si="61"/>
        <v>0</v>
      </c>
      <c r="L172" s="21">
        <f t="shared" si="61"/>
        <v>0</v>
      </c>
      <c r="M172" s="21">
        <f t="shared" si="61"/>
        <v>-13336.873927499866</v>
      </c>
      <c r="N172" s="21">
        <f t="shared" si="61"/>
        <v>32265.30076649948</v>
      </c>
      <c r="O172" s="21">
        <f t="shared" si="61"/>
        <v>-67376.900595000014</v>
      </c>
      <c r="P172" s="15">
        <f t="shared" si="57"/>
        <v>-19529.50801645196</v>
      </c>
      <c r="Q172" s="42"/>
    </row>
    <row r="173" spans="2:17" x14ac:dyDescent="0.2">
      <c r="B173" s="12" t="s">
        <v>87</v>
      </c>
      <c r="C173" s="27"/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15">
        <f t="shared" si="57"/>
        <v>0</v>
      </c>
      <c r="Q173" s="42"/>
    </row>
    <row r="174" spans="2:17" x14ac:dyDescent="0.2">
      <c r="B174" s="12" t="s">
        <v>88</v>
      </c>
      <c r="C174" s="27"/>
      <c r="D174" s="21">
        <f>D150</f>
        <v>78375.827746249735</v>
      </c>
      <c r="E174" s="21">
        <f t="shared" ref="E174:O174" si="62">E150</f>
        <v>-71609.420363749843</v>
      </c>
      <c r="F174" s="21">
        <f t="shared" si="62"/>
        <v>-31682.464912083466</v>
      </c>
      <c r="G174" s="21">
        <f t="shared" si="62"/>
        <v>86704.539956250228</v>
      </c>
      <c r="H174" s="21">
        <f t="shared" si="62"/>
        <v>-1017.0816870830022</v>
      </c>
      <c r="I174" s="21">
        <f t="shared" si="62"/>
        <v>0</v>
      </c>
      <c r="J174" s="21">
        <f t="shared" si="62"/>
        <v>0</v>
      </c>
      <c r="K174" s="21">
        <f t="shared" si="62"/>
        <v>0</v>
      </c>
      <c r="L174" s="21">
        <f t="shared" si="62"/>
        <v>1944.8500933328178</v>
      </c>
      <c r="M174" s="21">
        <f t="shared" si="62"/>
        <v>-28142.376890832791</v>
      </c>
      <c r="N174" s="21">
        <f t="shared" si="62"/>
        <v>71550.732901665615</v>
      </c>
      <c r="O174" s="21">
        <f t="shared" si="62"/>
        <v>-147577.50096875033</v>
      </c>
      <c r="P174" s="15">
        <f t="shared" si="57"/>
        <v>-41452.894125001039</v>
      </c>
      <c r="Q174" s="42"/>
    </row>
    <row r="175" spans="2:17" s="49" customFormat="1" x14ac:dyDescent="0.2">
      <c r="B175" s="58" t="s">
        <v>89</v>
      </c>
      <c r="C175" s="146"/>
      <c r="D175" s="21">
        <f>D156</f>
        <v>201269.6496472219</v>
      </c>
      <c r="E175" s="21">
        <f t="shared" ref="E175:O175" si="63">E156</f>
        <v>-191516.84227916598</v>
      </c>
      <c r="F175" s="21">
        <f t="shared" si="63"/>
        <v>-86279.530959723052</v>
      </c>
      <c r="G175" s="21">
        <f t="shared" si="63"/>
        <v>255854.78311666707</v>
      </c>
      <c r="H175" s="21">
        <f t="shared" si="63"/>
        <v>-3786.2183444434777</v>
      </c>
      <c r="I175" s="21">
        <f t="shared" si="63"/>
        <v>145958.90411666664</v>
      </c>
      <c r="J175" s="21">
        <f t="shared" si="63"/>
        <v>0</v>
      </c>
      <c r="K175" s="21">
        <f t="shared" si="63"/>
        <v>0</v>
      </c>
      <c r="L175" s="21">
        <f t="shared" si="63"/>
        <v>6305.8672888870351</v>
      </c>
      <c r="M175" s="21">
        <f t="shared" si="63"/>
        <v>-84410.731822220841</v>
      </c>
      <c r="N175" s="21">
        <f t="shared" si="63"/>
        <v>202542.83003888628</v>
      </c>
      <c r="O175" s="21">
        <f t="shared" si="63"/>
        <v>-363534.184527779</v>
      </c>
      <c r="P175" s="21">
        <f t="shared" si="57"/>
        <v>82404.526274996577</v>
      </c>
      <c r="Q175" s="48"/>
    </row>
    <row r="176" spans="2:17" x14ac:dyDescent="0.2">
      <c r="B176" s="145" t="s">
        <v>72</v>
      </c>
      <c r="C176" s="27"/>
      <c r="D176" s="41">
        <f t="shared" ref="D176:P176" si="64">SUM(D161:D175)</f>
        <v>9404468.9273289032</v>
      </c>
      <c r="E176" s="41">
        <f t="shared" si="64"/>
        <v>-8362434.2169788536</v>
      </c>
      <c r="F176" s="41">
        <f t="shared" si="64"/>
        <v>-3629921.3748805095</v>
      </c>
      <c r="G176" s="41">
        <f t="shared" si="64"/>
        <v>9587181.8941307161</v>
      </c>
      <c r="H176" s="41">
        <f t="shared" si="64"/>
        <v>-112681.22987599287</v>
      </c>
      <c r="I176" s="41">
        <f t="shared" si="64"/>
        <v>2376089.0022985479</v>
      </c>
      <c r="J176" s="41">
        <f t="shared" si="64"/>
        <v>0</v>
      </c>
      <c r="K176" s="41">
        <f t="shared" si="64"/>
        <v>0</v>
      </c>
      <c r="L176" s="41">
        <f t="shared" si="64"/>
        <v>173935.67925284011</v>
      </c>
      <c r="M176" s="41">
        <f t="shared" si="64"/>
        <v>-3097469.6948893629</v>
      </c>
      <c r="N176" s="41">
        <f t="shared" si="64"/>
        <v>8963001.8717190828</v>
      </c>
      <c r="O176" s="41">
        <f t="shared" si="64"/>
        <v>-17508831.345876805</v>
      </c>
      <c r="P176" s="41">
        <f t="shared" si="64"/>
        <v>-2206660.4877714347</v>
      </c>
      <c r="Q176" s="48"/>
    </row>
    <row r="177" spans="2:17" x14ac:dyDescent="0.2">
      <c r="B177" s="147" t="s">
        <v>15</v>
      </c>
      <c r="C177" s="148"/>
      <c r="D177" s="60">
        <f>D157-D176</f>
        <v>0</v>
      </c>
      <c r="E177" s="60">
        <f t="shared" ref="E177:P177" si="65">E157-E176</f>
        <v>0</v>
      </c>
      <c r="F177" s="60">
        <f t="shared" si="65"/>
        <v>0</v>
      </c>
      <c r="G177" s="60">
        <f t="shared" si="65"/>
        <v>0</v>
      </c>
      <c r="H177" s="60">
        <f t="shared" si="65"/>
        <v>0</v>
      </c>
      <c r="I177" s="60">
        <f t="shared" si="65"/>
        <v>0</v>
      </c>
      <c r="J177" s="60">
        <f t="shared" si="65"/>
        <v>0</v>
      </c>
      <c r="K177" s="60">
        <f t="shared" si="65"/>
        <v>0</v>
      </c>
      <c r="L177" s="60">
        <f t="shared" si="65"/>
        <v>0</v>
      </c>
      <c r="M177" s="60">
        <f t="shared" si="65"/>
        <v>0</v>
      </c>
      <c r="N177" s="60">
        <f t="shared" si="65"/>
        <v>0</v>
      </c>
      <c r="O177" s="60">
        <f t="shared" si="65"/>
        <v>0</v>
      </c>
      <c r="P177" s="60">
        <f t="shared" si="65"/>
        <v>0</v>
      </c>
      <c r="Q177" s="48"/>
    </row>
    <row r="178" spans="2:17" x14ac:dyDescent="0.2">
      <c r="C178" s="27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48"/>
    </row>
    <row r="179" spans="2:17" x14ac:dyDescent="0.2">
      <c r="B179" s="9" t="s">
        <v>90</v>
      </c>
      <c r="C179" s="27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48"/>
    </row>
    <row r="180" spans="2:17" x14ac:dyDescent="0.2">
      <c r="B180" s="145" t="s">
        <v>75</v>
      </c>
      <c r="C180" s="27"/>
      <c r="D180" s="21">
        <f t="shared" ref="D180:O180" si="66">D128</f>
        <v>475</v>
      </c>
      <c r="E180" s="21">
        <f t="shared" si="66"/>
        <v>760</v>
      </c>
      <c r="F180" s="21">
        <f t="shared" si="66"/>
        <v>589</v>
      </c>
      <c r="G180" s="21">
        <f t="shared" si="66"/>
        <v>608</v>
      </c>
      <c r="H180" s="21">
        <f t="shared" si="66"/>
        <v>494</v>
      </c>
      <c r="I180" s="21">
        <f t="shared" si="66"/>
        <v>950</v>
      </c>
      <c r="J180" s="21">
        <f t="shared" si="66"/>
        <v>380</v>
      </c>
      <c r="K180" s="21">
        <f t="shared" si="66"/>
        <v>608</v>
      </c>
      <c r="L180" s="21">
        <f t="shared" si="66"/>
        <v>494</v>
      </c>
      <c r="M180" s="21">
        <f t="shared" si="66"/>
        <v>836</v>
      </c>
      <c r="N180" s="21">
        <f t="shared" si="66"/>
        <v>493.99999999999994</v>
      </c>
      <c r="O180" s="21">
        <f t="shared" si="66"/>
        <v>-209.00050000000002</v>
      </c>
      <c r="P180" s="15">
        <f t="shared" ref="P180:P194" si="67">SUM(D180:O180)</f>
        <v>6478.9994999999999</v>
      </c>
      <c r="Q180" s="42"/>
    </row>
    <row r="181" spans="2:17" x14ac:dyDescent="0.2">
      <c r="B181" s="145" t="s">
        <v>76</v>
      </c>
      <c r="C181" s="27"/>
      <c r="D181" s="21">
        <f>D114+D129</f>
        <v>94800307.27423887</v>
      </c>
      <c r="E181" s="21">
        <f t="shared" ref="E181:O181" si="68">E114+E129</f>
        <v>84103457.196592465</v>
      </c>
      <c r="F181" s="21">
        <f t="shared" si="68"/>
        <v>75897274.37385425</v>
      </c>
      <c r="G181" s="21">
        <f t="shared" si="68"/>
        <v>51878435.046153404</v>
      </c>
      <c r="H181" s="21">
        <f t="shared" si="68"/>
        <v>30424079.255529221</v>
      </c>
      <c r="I181" s="21">
        <f t="shared" si="68"/>
        <v>20060619.572631162</v>
      </c>
      <c r="J181" s="21">
        <f t="shared" si="68"/>
        <v>12684531.934023771</v>
      </c>
      <c r="K181" s="21">
        <f t="shared" si="68"/>
        <v>13301698.520986233</v>
      </c>
      <c r="L181" s="21">
        <f t="shared" si="68"/>
        <v>19312341.383674711</v>
      </c>
      <c r="M181" s="21">
        <f t="shared" si="68"/>
        <v>44781362.942923628</v>
      </c>
      <c r="N181" s="21">
        <f t="shared" si="68"/>
        <v>71511868.752449736</v>
      </c>
      <c r="O181" s="21">
        <f t="shared" si="68"/>
        <v>91272386.852565736</v>
      </c>
      <c r="P181" s="15">
        <f t="shared" si="67"/>
        <v>610028363.10562325</v>
      </c>
      <c r="Q181" s="42"/>
    </row>
    <row r="182" spans="2:17" x14ac:dyDescent="0.2">
      <c r="B182" s="58" t="s">
        <v>77</v>
      </c>
      <c r="C182" s="27"/>
      <c r="D182" s="21">
        <f>D115+D123</f>
        <v>30480860.121162239</v>
      </c>
      <c r="E182" s="21">
        <f t="shared" ref="E182:O183" si="69">E115+E123</f>
        <v>30066078.071735919</v>
      </c>
      <c r="F182" s="21">
        <f t="shared" si="69"/>
        <v>28576690.887782503</v>
      </c>
      <c r="G182" s="21">
        <f t="shared" si="69"/>
        <v>17689288.462162778</v>
      </c>
      <c r="H182" s="21">
        <f t="shared" si="69"/>
        <v>11892457.144914117</v>
      </c>
      <c r="I182" s="21">
        <f t="shared" si="69"/>
        <v>9586969.1906005759</v>
      </c>
      <c r="J182" s="21">
        <f t="shared" si="69"/>
        <v>7342778.0923074558</v>
      </c>
      <c r="K182" s="21">
        <f t="shared" si="69"/>
        <v>7567184.8417398753</v>
      </c>
      <c r="L182" s="21">
        <f t="shared" si="69"/>
        <v>9685793.4387600832</v>
      </c>
      <c r="M182" s="21">
        <f t="shared" si="69"/>
        <v>16663655.470692884</v>
      </c>
      <c r="N182" s="21">
        <f t="shared" si="69"/>
        <v>25632416.803595148</v>
      </c>
      <c r="O182" s="21">
        <f t="shared" si="69"/>
        <v>32708649.886891358</v>
      </c>
      <c r="P182" s="15">
        <f t="shared" si="67"/>
        <v>227892822.4123449</v>
      </c>
      <c r="Q182" s="42"/>
    </row>
    <row r="183" spans="2:17" x14ac:dyDescent="0.2">
      <c r="B183" s="145" t="s">
        <v>78</v>
      </c>
      <c r="C183" s="27"/>
      <c r="D183" s="21">
        <f>D116+D124</f>
        <v>7371795.7847931972</v>
      </c>
      <c r="E183" s="21">
        <f t="shared" si="69"/>
        <v>7543830.2360446947</v>
      </c>
      <c r="F183" s="21">
        <f t="shared" si="69"/>
        <v>7215241.084331871</v>
      </c>
      <c r="G183" s="21">
        <f t="shared" si="69"/>
        <v>5783946.9807190895</v>
      </c>
      <c r="H183" s="21">
        <f t="shared" si="69"/>
        <v>3856746.3969603274</v>
      </c>
      <c r="I183" s="21">
        <f t="shared" si="69"/>
        <v>3381699.2237240211</v>
      </c>
      <c r="J183" s="21">
        <f t="shared" si="69"/>
        <v>2746254.1210961398</v>
      </c>
      <c r="K183" s="21">
        <f t="shared" si="69"/>
        <v>2913303.0829787678</v>
      </c>
      <c r="L183" s="21">
        <f t="shared" si="69"/>
        <v>4559638.1816423843</v>
      </c>
      <c r="M183" s="21">
        <f t="shared" si="69"/>
        <v>3767172.8896203833</v>
      </c>
      <c r="N183" s="21">
        <f t="shared" si="69"/>
        <v>6682276.2196369171</v>
      </c>
      <c r="O183" s="21">
        <f t="shared" si="69"/>
        <v>7836341.2862857748</v>
      </c>
      <c r="P183" s="15">
        <f t="shared" si="67"/>
        <v>63658245.487833574</v>
      </c>
      <c r="Q183" s="42"/>
    </row>
    <row r="184" spans="2:17" x14ac:dyDescent="0.2">
      <c r="B184" s="145" t="s">
        <v>79</v>
      </c>
      <c r="C184" s="27"/>
      <c r="D184" s="21">
        <f t="shared" ref="D184:O184" si="70">D130</f>
        <v>0</v>
      </c>
      <c r="E184" s="21">
        <f t="shared" si="70"/>
        <v>0</v>
      </c>
      <c r="F184" s="21">
        <f t="shared" si="70"/>
        <v>0</v>
      </c>
      <c r="G184" s="21">
        <f t="shared" si="70"/>
        <v>0</v>
      </c>
      <c r="H184" s="21">
        <f t="shared" si="70"/>
        <v>0</v>
      </c>
      <c r="I184" s="21">
        <f t="shared" si="70"/>
        <v>0</v>
      </c>
      <c r="J184" s="21">
        <f t="shared" si="70"/>
        <v>0</v>
      </c>
      <c r="K184" s="21">
        <f t="shared" si="70"/>
        <v>0</v>
      </c>
      <c r="L184" s="21">
        <f t="shared" si="70"/>
        <v>0</v>
      </c>
      <c r="M184" s="21">
        <f t="shared" si="70"/>
        <v>0</v>
      </c>
      <c r="N184" s="21">
        <f t="shared" si="70"/>
        <v>0</v>
      </c>
      <c r="O184" s="21">
        <f t="shared" si="70"/>
        <v>0</v>
      </c>
      <c r="P184" s="15">
        <f t="shared" si="67"/>
        <v>0</v>
      </c>
      <c r="Q184" s="42"/>
    </row>
    <row r="185" spans="2:17" x14ac:dyDescent="0.2">
      <c r="B185" s="145" t="s">
        <v>80</v>
      </c>
      <c r="C185" s="27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15">
        <f t="shared" si="67"/>
        <v>0</v>
      </c>
      <c r="Q185" s="42"/>
    </row>
    <row r="186" spans="2:17" x14ac:dyDescent="0.2">
      <c r="B186" s="145" t="s">
        <v>81</v>
      </c>
      <c r="C186" s="27"/>
      <c r="D186" s="21">
        <f>D120+D133</f>
        <v>1556883.2605320166</v>
      </c>
      <c r="E186" s="21">
        <f t="shared" ref="E186:O188" si="71">E120+E133</f>
        <v>1634336.2944250002</v>
      </c>
      <c r="F186" s="21">
        <f t="shared" si="71"/>
        <v>3314351.7792323334</v>
      </c>
      <c r="G186" s="21">
        <f t="shared" si="71"/>
        <v>1438789.2710649308</v>
      </c>
      <c r="H186" s="21">
        <f t="shared" si="71"/>
        <v>1724529.1807423611</v>
      </c>
      <c r="I186" s="21">
        <f t="shared" si="71"/>
        <v>1240803.0459999999</v>
      </c>
      <c r="J186" s="21">
        <f t="shared" si="71"/>
        <v>886820.53049999988</v>
      </c>
      <c r="K186" s="21">
        <f t="shared" si="71"/>
        <v>1145635.7425000002</v>
      </c>
      <c r="L186" s="21">
        <f t="shared" si="71"/>
        <v>1115734.8375000001</v>
      </c>
      <c r="M186" s="21">
        <f t="shared" si="71"/>
        <v>1359194.5914798114</v>
      </c>
      <c r="N186" s="21">
        <f t="shared" si="71"/>
        <v>2001667.5665676212</v>
      </c>
      <c r="O186" s="21">
        <f t="shared" si="71"/>
        <v>1677785.8586686209</v>
      </c>
      <c r="P186" s="15">
        <f t="shared" si="67"/>
        <v>19096531.959212698</v>
      </c>
      <c r="Q186" s="42"/>
    </row>
    <row r="187" spans="2:17" x14ac:dyDescent="0.2">
      <c r="B187" s="145" t="s">
        <v>82</v>
      </c>
      <c r="C187" s="27"/>
      <c r="D187" s="21">
        <f>D121+D134</f>
        <v>820488.42824276909</v>
      </c>
      <c r="E187" s="21">
        <f t="shared" si="71"/>
        <v>830913.82102174615</v>
      </c>
      <c r="F187" s="21">
        <f t="shared" si="71"/>
        <v>640086.64660971833</v>
      </c>
      <c r="G187" s="21">
        <f t="shared" si="71"/>
        <v>559363.34195801103</v>
      </c>
      <c r="H187" s="21">
        <f t="shared" si="71"/>
        <v>1389118.9113738928</v>
      </c>
      <c r="I187" s="21">
        <f t="shared" si="71"/>
        <v>-735813.41742707684</v>
      </c>
      <c r="J187" s="21">
        <f t="shared" si="71"/>
        <v>267277.83240666962</v>
      </c>
      <c r="K187" s="21">
        <f t="shared" si="71"/>
        <v>53957.1563707838</v>
      </c>
      <c r="L187" s="21">
        <f t="shared" si="71"/>
        <v>222683.87805888843</v>
      </c>
      <c r="M187" s="21">
        <f t="shared" si="71"/>
        <v>448885.23279522581</v>
      </c>
      <c r="N187" s="21">
        <f t="shared" si="71"/>
        <v>640100.34482485591</v>
      </c>
      <c r="O187" s="21">
        <f t="shared" si="71"/>
        <v>785953.70149286289</v>
      </c>
      <c r="P187" s="15">
        <f t="shared" si="67"/>
        <v>5923015.8777283467</v>
      </c>
      <c r="Q187" s="42"/>
    </row>
    <row r="188" spans="2:17" x14ac:dyDescent="0.2">
      <c r="B188" s="145" t="s">
        <v>83</v>
      </c>
      <c r="C188" s="27"/>
      <c r="D188" s="21">
        <f>D122+D135</f>
        <v>3002772.5645881942</v>
      </c>
      <c r="E188" s="21">
        <f t="shared" si="71"/>
        <v>4621628.5169729162</v>
      </c>
      <c r="F188" s="21">
        <f t="shared" si="71"/>
        <v>-231849.19453576408</v>
      </c>
      <c r="G188" s="21">
        <f t="shared" si="71"/>
        <v>2723466.2504215282</v>
      </c>
      <c r="H188" s="21">
        <f t="shared" si="71"/>
        <v>1246552.8348298618</v>
      </c>
      <c r="I188" s="21">
        <f t="shared" si="71"/>
        <v>1715299.6034333331</v>
      </c>
      <c r="J188" s="21">
        <f t="shared" si="71"/>
        <v>958529.429</v>
      </c>
      <c r="K188" s="21">
        <f t="shared" si="71"/>
        <v>1247016.9835000001</v>
      </c>
      <c r="L188" s="21">
        <f t="shared" si="71"/>
        <v>1039176.7770999994</v>
      </c>
      <c r="M188" s="21">
        <f t="shared" si="71"/>
        <v>1310947.3193618064</v>
      </c>
      <c r="N188" s="21">
        <f t="shared" si="71"/>
        <v>4443930.1460361099</v>
      </c>
      <c r="O188" s="21">
        <f t="shared" si="71"/>
        <v>-934113.77094166691</v>
      </c>
      <c r="P188" s="15">
        <f t="shared" si="67"/>
        <v>21143357.459766317</v>
      </c>
      <c r="Q188" s="42"/>
    </row>
    <row r="189" spans="2:17" x14ac:dyDescent="0.2">
      <c r="B189" s="12" t="s">
        <v>84</v>
      </c>
      <c r="C189" s="27"/>
      <c r="D189" s="21">
        <f t="shared" ref="D189:O189" si="72">D131</f>
        <v>4555.1600000000008</v>
      </c>
      <c r="E189" s="21">
        <f t="shared" si="72"/>
        <v>-1918.0600000000013</v>
      </c>
      <c r="F189" s="21">
        <f t="shared" si="72"/>
        <v>9800.5300000000007</v>
      </c>
      <c r="G189" s="21">
        <f t="shared" si="72"/>
        <v>-1124.880000000001</v>
      </c>
      <c r="H189" s="21">
        <f t="shared" si="72"/>
        <v>3327.4799999999987</v>
      </c>
      <c r="I189" s="21">
        <f t="shared" si="72"/>
        <v>3992.3200000000024</v>
      </c>
      <c r="J189" s="21">
        <f t="shared" si="72"/>
        <v>1442.7499999999989</v>
      </c>
      <c r="K189" s="21">
        <f t="shared" si="72"/>
        <v>2077.6000000000013</v>
      </c>
      <c r="L189" s="21">
        <f t="shared" si="72"/>
        <v>1642.1399999999985</v>
      </c>
      <c r="M189" s="21">
        <f t="shared" si="72"/>
        <v>4842.2699999999995</v>
      </c>
      <c r="N189" s="21">
        <f t="shared" si="72"/>
        <v>-2395.9099999999989</v>
      </c>
      <c r="O189" s="21">
        <f t="shared" si="72"/>
        <v>7799.130000000001</v>
      </c>
      <c r="P189" s="15">
        <f t="shared" si="67"/>
        <v>34040.530000000006</v>
      </c>
      <c r="Q189" s="42"/>
    </row>
    <row r="190" spans="2:17" x14ac:dyDescent="0.2">
      <c r="B190" s="12" t="s">
        <v>85</v>
      </c>
      <c r="C190" s="27"/>
      <c r="D190" s="21">
        <f>D117+D136</f>
        <v>1851386.3214037917</v>
      </c>
      <c r="E190" s="21">
        <f t="shared" ref="E190:O191" si="73">E117+E136</f>
        <v>1675062.3582954165</v>
      </c>
      <c r="F190" s="21">
        <f t="shared" si="73"/>
        <v>1623382.6718784226</v>
      </c>
      <c r="G190" s="21">
        <f t="shared" si="73"/>
        <v>1644481.8542442876</v>
      </c>
      <c r="H190" s="21">
        <f t="shared" si="73"/>
        <v>1550412.5479439031</v>
      </c>
      <c r="I190" s="21">
        <f t="shared" si="73"/>
        <v>1493068.3599999999</v>
      </c>
      <c r="J190" s="21">
        <f t="shared" si="73"/>
        <v>1535248.65</v>
      </c>
      <c r="K190" s="21">
        <f t="shared" si="73"/>
        <v>1594740.3299999998</v>
      </c>
      <c r="L190" s="21">
        <f t="shared" si="73"/>
        <v>1586355.81</v>
      </c>
      <c r="M190" s="21">
        <f t="shared" si="73"/>
        <v>1656220.8763082388</v>
      </c>
      <c r="N190" s="21">
        <f t="shared" si="73"/>
        <v>1928635.8826912499</v>
      </c>
      <c r="O190" s="21">
        <f t="shared" si="73"/>
        <v>1962783.957979375</v>
      </c>
      <c r="P190" s="15">
        <f t="shared" si="67"/>
        <v>20101779.620744683</v>
      </c>
      <c r="Q190" s="42"/>
    </row>
    <row r="191" spans="2:17" x14ac:dyDescent="0.2">
      <c r="B191" s="12" t="s">
        <v>86</v>
      </c>
      <c r="C191" s="27"/>
      <c r="D191" s="21">
        <f>D118+D137</f>
        <v>6010913.3654186102</v>
      </c>
      <c r="E191" s="21">
        <f t="shared" si="73"/>
        <v>4188374.416003</v>
      </c>
      <c r="F191" s="21">
        <f t="shared" si="73"/>
        <v>8126043.0769034363</v>
      </c>
      <c r="G191" s="21">
        <f t="shared" si="73"/>
        <v>5683064.5041041262</v>
      </c>
      <c r="H191" s="21">
        <f t="shared" si="73"/>
        <v>5294613.8033103738</v>
      </c>
      <c r="I191" s="21">
        <f t="shared" si="73"/>
        <v>5542467.3499999996</v>
      </c>
      <c r="J191" s="21">
        <f t="shared" si="73"/>
        <v>5348411.4700000007</v>
      </c>
      <c r="K191" s="21">
        <f t="shared" si="73"/>
        <v>5678312.4099999992</v>
      </c>
      <c r="L191" s="21">
        <f t="shared" si="73"/>
        <v>5703394.4700000007</v>
      </c>
      <c r="M191" s="21">
        <f t="shared" si="73"/>
        <v>6173268.9560725</v>
      </c>
      <c r="N191" s="21">
        <f t="shared" si="73"/>
        <v>5351965.580766499</v>
      </c>
      <c r="O191" s="21">
        <f t="shared" si="73"/>
        <v>7182497.0694050007</v>
      </c>
      <c r="P191" s="15">
        <f t="shared" si="67"/>
        <v>70283326.471983537</v>
      </c>
      <c r="Q191" s="42"/>
    </row>
    <row r="192" spans="2:17" x14ac:dyDescent="0.2">
      <c r="B192" s="12" t="s">
        <v>91</v>
      </c>
      <c r="C192" s="27"/>
      <c r="D192" s="21">
        <f t="shared" ref="D192:O192" si="74">D138+D132</f>
        <v>144804.88999999998</v>
      </c>
      <c r="E192" s="21">
        <f t="shared" si="74"/>
        <v>211120.65000000002</v>
      </c>
      <c r="F192" s="21">
        <f t="shared" si="74"/>
        <v>114855.8</v>
      </c>
      <c r="G192" s="21">
        <f t="shared" si="74"/>
        <v>104090.93</v>
      </c>
      <c r="H192" s="21">
        <f t="shared" si="74"/>
        <v>116920.63999999998</v>
      </c>
      <c r="I192" s="21">
        <f t="shared" si="74"/>
        <v>97980.93</v>
      </c>
      <c r="J192" s="21">
        <f t="shared" si="74"/>
        <v>112559.73999999999</v>
      </c>
      <c r="K192" s="21">
        <f t="shared" si="74"/>
        <v>109967.85</v>
      </c>
      <c r="L192" s="21">
        <f t="shared" si="74"/>
        <v>130009.84</v>
      </c>
      <c r="M192" s="21">
        <f t="shared" si="74"/>
        <v>136935.89000000001</v>
      </c>
      <c r="N192" s="21">
        <f t="shared" si="74"/>
        <v>193496.56</v>
      </c>
      <c r="O192" s="21">
        <f t="shared" si="74"/>
        <v>78964.990000000005</v>
      </c>
      <c r="P192" s="15">
        <f t="shared" si="67"/>
        <v>1551708.7100000002</v>
      </c>
      <c r="Q192" s="42"/>
    </row>
    <row r="193" spans="2:17" x14ac:dyDescent="0.2">
      <c r="B193" s="12" t="s">
        <v>88</v>
      </c>
      <c r="C193" s="27"/>
      <c r="D193" s="21">
        <f>D119+D139</f>
        <v>8083647.5677462481</v>
      </c>
      <c r="E193" s="21">
        <f t="shared" ref="E193:O193" si="75">E119+E139</f>
        <v>7629923.9196362505</v>
      </c>
      <c r="F193" s="21">
        <f t="shared" si="75"/>
        <v>9669212.1450879183</v>
      </c>
      <c r="G193" s="21">
        <f t="shared" si="75"/>
        <v>8468671.4799562506</v>
      </c>
      <c r="H193" s="21">
        <f t="shared" si="75"/>
        <v>8246448.7783129159</v>
      </c>
      <c r="I193" s="21">
        <f t="shared" si="75"/>
        <v>7277135.7599999988</v>
      </c>
      <c r="J193" s="21">
        <f t="shared" si="75"/>
        <v>7594940.5299999993</v>
      </c>
      <c r="K193" s="21">
        <f t="shared" si="75"/>
        <v>7454625.0000000009</v>
      </c>
      <c r="L193" s="21">
        <f t="shared" si="75"/>
        <v>7073020.7800933337</v>
      </c>
      <c r="M193" s="21">
        <f t="shared" si="75"/>
        <v>8671175.7831091657</v>
      </c>
      <c r="N193" s="21">
        <f t="shared" si="75"/>
        <v>7484508.9529016651</v>
      </c>
      <c r="O193" s="21">
        <f t="shared" si="75"/>
        <v>8622646.2690312508</v>
      </c>
      <c r="P193" s="15">
        <f t="shared" si="67"/>
        <v>96275956.965875</v>
      </c>
      <c r="Q193" s="42"/>
    </row>
    <row r="194" spans="2:17" s="49" customFormat="1" x14ac:dyDescent="0.2">
      <c r="B194" s="58" t="s">
        <v>89</v>
      </c>
      <c r="C194" s="146"/>
      <c r="D194" s="21">
        <f>D125</f>
        <v>3709668.2496472211</v>
      </c>
      <c r="E194" s="21">
        <f t="shared" ref="E194:O194" si="76">E125</f>
        <v>2999162.7477208339</v>
      </c>
      <c r="F194" s="21">
        <f t="shared" si="76"/>
        <v>3790775.799040277</v>
      </c>
      <c r="G194" s="21">
        <f t="shared" si="76"/>
        <v>2789533.0431166668</v>
      </c>
      <c r="H194" s="21">
        <f t="shared" si="76"/>
        <v>2098618.2116555567</v>
      </c>
      <c r="I194" s="21">
        <f t="shared" si="76"/>
        <v>1819403.6541166669</v>
      </c>
      <c r="J194" s="21">
        <f t="shared" si="76"/>
        <v>1591528.88</v>
      </c>
      <c r="K194" s="21">
        <f t="shared" si="76"/>
        <v>1592116.9900000002</v>
      </c>
      <c r="L194" s="21">
        <f t="shared" si="76"/>
        <v>2424264.5672888868</v>
      </c>
      <c r="M194" s="21">
        <f t="shared" si="76"/>
        <v>1953805.5981777792</v>
      </c>
      <c r="N194" s="21">
        <f t="shared" si="76"/>
        <v>2079144.8600388863</v>
      </c>
      <c r="O194" s="21">
        <f t="shared" si="76"/>
        <v>4713429.0554722212</v>
      </c>
      <c r="P194" s="15">
        <f t="shared" si="67"/>
        <v>31561451.656274997</v>
      </c>
      <c r="Q194" s="48"/>
    </row>
    <row r="195" spans="2:17" x14ac:dyDescent="0.2">
      <c r="B195" s="145" t="s">
        <v>92</v>
      </c>
      <c r="C195" s="27"/>
      <c r="D195" s="41">
        <f t="shared" ref="D195:P195" si="77">SUM(D180:D194)</f>
        <v>157838557.98777315</v>
      </c>
      <c r="E195" s="41">
        <f t="shared" si="77"/>
        <v>145502730.16844824</v>
      </c>
      <c r="F195" s="41">
        <f t="shared" si="77"/>
        <v>138746454.60018498</v>
      </c>
      <c r="G195" s="41">
        <f t="shared" si="77"/>
        <v>98762614.28390111</v>
      </c>
      <c r="H195" s="41">
        <f t="shared" si="77"/>
        <v>67844319.18557252</v>
      </c>
      <c r="I195" s="41">
        <f t="shared" si="77"/>
        <v>51484575.59307868</v>
      </c>
      <c r="J195" s="41">
        <f t="shared" si="77"/>
        <v>41070703.959334031</v>
      </c>
      <c r="K195" s="41">
        <f t="shared" si="77"/>
        <v>42661244.508075662</v>
      </c>
      <c r="L195" s="41">
        <f t="shared" si="77"/>
        <v>52854550.104118288</v>
      </c>
      <c r="M195" s="41">
        <f t="shared" si="77"/>
        <v>86928303.820541397</v>
      </c>
      <c r="N195" s="41">
        <f t="shared" si="77"/>
        <v>127948109.75950867</v>
      </c>
      <c r="O195" s="41">
        <f t="shared" si="77"/>
        <v>155914915.28635055</v>
      </c>
      <c r="P195" s="41">
        <f t="shared" si="77"/>
        <v>1167557079.2568874</v>
      </c>
      <c r="Q195" s="48"/>
    </row>
    <row r="196" spans="2:17" x14ac:dyDescent="0.2">
      <c r="B196" s="147" t="s">
        <v>15</v>
      </c>
      <c r="C196" s="148"/>
      <c r="D196" s="60">
        <f t="shared" ref="D196:P196" si="78">D195-D142</f>
        <v>0</v>
      </c>
      <c r="E196" s="60">
        <f t="shared" si="78"/>
        <v>0</v>
      </c>
      <c r="F196" s="60">
        <f t="shared" si="78"/>
        <v>0</v>
      </c>
      <c r="G196" s="60">
        <f t="shared" si="78"/>
        <v>0</v>
      </c>
      <c r="H196" s="60">
        <f t="shared" si="78"/>
        <v>0</v>
      </c>
      <c r="I196" s="60">
        <f t="shared" si="78"/>
        <v>0</v>
      </c>
      <c r="J196" s="60">
        <f t="shared" si="78"/>
        <v>0</v>
      </c>
      <c r="K196" s="60">
        <f t="shared" si="78"/>
        <v>0</v>
      </c>
      <c r="L196" s="60">
        <f t="shared" si="78"/>
        <v>0</v>
      </c>
      <c r="M196" s="60">
        <f t="shared" si="78"/>
        <v>0</v>
      </c>
      <c r="N196" s="60">
        <f t="shared" si="78"/>
        <v>0</v>
      </c>
      <c r="O196" s="60">
        <f t="shared" si="78"/>
        <v>0</v>
      </c>
      <c r="P196" s="60">
        <f t="shared" si="78"/>
        <v>0</v>
      </c>
      <c r="Q196" s="48"/>
    </row>
    <row r="197" spans="2:17" x14ac:dyDescent="0.2">
      <c r="B197" s="144" t="s">
        <v>138</v>
      </c>
      <c r="C197" s="27"/>
      <c r="D197" s="39">
        <f>D186+D188+D191+SUM(D193:D194)</f>
        <v>22363885.00793229</v>
      </c>
      <c r="E197" s="39">
        <f t="shared" ref="E197:P197" si="79">E186+E188+E191+SUM(E193:E194)</f>
        <v>21073425.894758001</v>
      </c>
      <c r="F197" s="39">
        <f t="shared" si="79"/>
        <v>24668533.605728202</v>
      </c>
      <c r="G197" s="39">
        <f t="shared" si="79"/>
        <v>21103524.548663504</v>
      </c>
      <c r="H197" s="39">
        <f t="shared" si="79"/>
        <v>18610762.808851071</v>
      </c>
      <c r="I197" s="39">
        <f t="shared" si="79"/>
        <v>17595109.413549997</v>
      </c>
      <c r="J197" s="39">
        <f t="shared" si="79"/>
        <v>16380230.839500001</v>
      </c>
      <c r="K197" s="39">
        <f t="shared" si="79"/>
        <v>17117707.126000002</v>
      </c>
      <c r="L197" s="39">
        <f t="shared" si="79"/>
        <v>17355591.431982219</v>
      </c>
      <c r="M197" s="39">
        <f t="shared" si="79"/>
        <v>19468392.248201065</v>
      </c>
      <c r="N197" s="39">
        <f t="shared" si="79"/>
        <v>21361217.106310781</v>
      </c>
      <c r="O197" s="39">
        <f t="shared" si="79"/>
        <v>21262244.481635429</v>
      </c>
      <c r="P197" s="39">
        <f t="shared" si="79"/>
        <v>238360624.51311255</v>
      </c>
      <c r="Q197" s="48"/>
    </row>
    <row r="198" spans="2:17" x14ac:dyDescent="0.2">
      <c r="B198" s="9" t="s">
        <v>93</v>
      </c>
      <c r="C198" s="27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48"/>
    </row>
    <row r="199" spans="2:17" s="12" customFormat="1" x14ac:dyDescent="0.2">
      <c r="B199" s="58" t="s">
        <v>94</v>
      </c>
      <c r="C199" s="27"/>
      <c r="D199" s="21">
        <f t="shared" ref="D199:O199" si="80">SUM(D36:D38)</f>
        <v>797327</v>
      </c>
      <c r="E199" s="21">
        <f t="shared" si="80"/>
        <v>798015</v>
      </c>
      <c r="F199" s="21">
        <f t="shared" si="80"/>
        <v>798796</v>
      </c>
      <c r="G199" s="21">
        <f t="shared" si="80"/>
        <v>799475</v>
      </c>
      <c r="H199" s="21">
        <f t="shared" si="80"/>
        <v>799892</v>
      </c>
      <c r="I199" s="21">
        <f t="shared" si="80"/>
        <v>800341</v>
      </c>
      <c r="J199" s="21">
        <f t="shared" si="80"/>
        <v>800776</v>
      </c>
      <c r="K199" s="21">
        <f t="shared" si="80"/>
        <v>801602</v>
      </c>
      <c r="L199" s="21">
        <f t="shared" si="80"/>
        <v>802648</v>
      </c>
      <c r="M199" s="21">
        <f t="shared" si="80"/>
        <v>803957</v>
      </c>
      <c r="N199" s="21">
        <f t="shared" si="80"/>
        <v>805139</v>
      </c>
      <c r="O199" s="21">
        <f t="shared" si="80"/>
        <v>806264</v>
      </c>
      <c r="P199" s="21">
        <f t="shared" ref="P199:P212" si="81">SUM(D199:O199)</f>
        <v>9614232</v>
      </c>
      <c r="Q199" s="21"/>
    </row>
    <row r="200" spans="2:17" s="12" customFormat="1" x14ac:dyDescent="0.2">
      <c r="B200" s="58" t="s">
        <v>77</v>
      </c>
      <c r="C200" s="27"/>
      <c r="D200" s="21">
        <f t="shared" ref="D200:O200" si="82">SUM(D40,D47)</f>
        <v>57465</v>
      </c>
      <c r="E200" s="21">
        <f t="shared" si="82"/>
        <v>57527</v>
      </c>
      <c r="F200" s="21">
        <f t="shared" si="82"/>
        <v>57575</v>
      </c>
      <c r="G200" s="21">
        <f t="shared" si="82"/>
        <v>57563</v>
      </c>
      <c r="H200" s="21">
        <f t="shared" si="82"/>
        <v>57523</v>
      </c>
      <c r="I200" s="21">
        <f t="shared" si="82"/>
        <v>57455</v>
      </c>
      <c r="J200" s="21">
        <f t="shared" si="82"/>
        <v>57428</v>
      </c>
      <c r="K200" s="21">
        <f t="shared" si="82"/>
        <v>57462</v>
      </c>
      <c r="L200" s="21">
        <f t="shared" si="82"/>
        <v>57508</v>
      </c>
      <c r="M200" s="21">
        <f t="shared" si="82"/>
        <v>57545</v>
      </c>
      <c r="N200" s="21">
        <f t="shared" si="82"/>
        <v>57630</v>
      </c>
      <c r="O200" s="21">
        <f t="shared" si="82"/>
        <v>57780</v>
      </c>
      <c r="P200" s="21">
        <f t="shared" si="81"/>
        <v>690461</v>
      </c>
      <c r="Q200" s="21"/>
    </row>
    <row r="201" spans="2:17" x14ac:dyDescent="0.2">
      <c r="B201" s="58" t="s">
        <v>78</v>
      </c>
      <c r="C201" s="27"/>
      <c r="D201" s="21">
        <f t="shared" ref="D201:O201" si="83">D41+D48</f>
        <v>1250</v>
      </c>
      <c r="E201" s="21">
        <f t="shared" si="83"/>
        <v>1225</v>
      </c>
      <c r="F201" s="21">
        <f t="shared" si="83"/>
        <v>1217</v>
      </c>
      <c r="G201" s="21">
        <f t="shared" si="83"/>
        <v>1209</v>
      </c>
      <c r="H201" s="21">
        <f t="shared" si="83"/>
        <v>1204</v>
      </c>
      <c r="I201" s="21">
        <f t="shared" si="83"/>
        <v>1199</v>
      </c>
      <c r="J201" s="21">
        <f t="shared" si="83"/>
        <v>1221</v>
      </c>
      <c r="K201" s="21">
        <f t="shared" si="83"/>
        <v>1218</v>
      </c>
      <c r="L201" s="21">
        <f t="shared" si="83"/>
        <v>1214</v>
      </c>
      <c r="M201" s="21">
        <f t="shared" si="83"/>
        <v>1213</v>
      </c>
      <c r="N201" s="21">
        <f t="shared" si="83"/>
        <v>1214</v>
      </c>
      <c r="O201" s="21">
        <f t="shared" si="83"/>
        <v>1212</v>
      </c>
      <c r="P201" s="21">
        <f t="shared" si="81"/>
        <v>14596</v>
      </c>
      <c r="Q201" s="48"/>
    </row>
    <row r="202" spans="2:17" x14ac:dyDescent="0.2">
      <c r="B202" s="145" t="s">
        <v>79</v>
      </c>
      <c r="C202" s="27"/>
      <c r="D202" s="21">
        <f t="shared" ref="D202:O202" si="84">D42</f>
        <v>0</v>
      </c>
      <c r="E202" s="21">
        <f t="shared" si="84"/>
        <v>0</v>
      </c>
      <c r="F202" s="21">
        <f t="shared" si="84"/>
        <v>0</v>
      </c>
      <c r="G202" s="21">
        <f t="shared" si="84"/>
        <v>0</v>
      </c>
      <c r="H202" s="21">
        <f t="shared" si="84"/>
        <v>0</v>
      </c>
      <c r="I202" s="21">
        <f t="shared" si="84"/>
        <v>0</v>
      </c>
      <c r="J202" s="21">
        <f t="shared" si="84"/>
        <v>0</v>
      </c>
      <c r="K202" s="21">
        <f t="shared" si="84"/>
        <v>0</v>
      </c>
      <c r="L202" s="21">
        <f t="shared" si="84"/>
        <v>0</v>
      </c>
      <c r="M202" s="21">
        <f t="shared" si="84"/>
        <v>0</v>
      </c>
      <c r="N202" s="21">
        <f t="shared" si="84"/>
        <v>0</v>
      </c>
      <c r="O202" s="21">
        <f t="shared" si="84"/>
        <v>0</v>
      </c>
      <c r="P202" s="21">
        <f t="shared" si="81"/>
        <v>0</v>
      </c>
      <c r="Q202" s="48"/>
    </row>
    <row r="203" spans="2:17" x14ac:dyDescent="0.2">
      <c r="B203" s="58" t="s">
        <v>95</v>
      </c>
      <c r="C203" s="27"/>
      <c r="D203" s="21">
        <f t="shared" ref="D203:O203" si="85">SUM(D39,D43,D49)</f>
        <v>0</v>
      </c>
      <c r="E203" s="21">
        <f t="shared" si="85"/>
        <v>0</v>
      </c>
      <c r="F203" s="21">
        <f t="shared" si="85"/>
        <v>0</v>
      </c>
      <c r="G203" s="21">
        <f t="shared" si="85"/>
        <v>0</v>
      </c>
      <c r="H203" s="21">
        <f t="shared" si="85"/>
        <v>0</v>
      </c>
      <c r="I203" s="21">
        <f t="shared" si="85"/>
        <v>0</v>
      </c>
      <c r="J203" s="21">
        <f t="shared" si="85"/>
        <v>0</v>
      </c>
      <c r="K203" s="21">
        <f t="shared" si="85"/>
        <v>0</v>
      </c>
      <c r="L203" s="21">
        <f t="shared" si="85"/>
        <v>0</v>
      </c>
      <c r="M203" s="21">
        <f t="shared" si="85"/>
        <v>0</v>
      </c>
      <c r="N203" s="21">
        <f t="shared" si="85"/>
        <v>0</v>
      </c>
      <c r="O203" s="21">
        <f t="shared" si="85"/>
        <v>0</v>
      </c>
      <c r="P203" s="21">
        <f t="shared" si="81"/>
        <v>0</v>
      </c>
      <c r="Q203" s="48"/>
    </row>
    <row r="204" spans="2:17" x14ac:dyDescent="0.2">
      <c r="B204" s="58" t="s">
        <v>81</v>
      </c>
      <c r="C204" s="27"/>
      <c r="D204" s="21">
        <f t="shared" ref="D204:O206" si="86">D44+D50</f>
        <v>29</v>
      </c>
      <c r="E204" s="21">
        <f t="shared" si="86"/>
        <v>29</v>
      </c>
      <c r="F204" s="21">
        <f t="shared" si="86"/>
        <v>30</v>
      </c>
      <c r="G204" s="21">
        <f t="shared" si="86"/>
        <v>30</v>
      </c>
      <c r="H204" s="21">
        <f t="shared" si="86"/>
        <v>30</v>
      </c>
      <c r="I204" s="21">
        <f t="shared" si="86"/>
        <v>30</v>
      </c>
      <c r="J204" s="21">
        <f t="shared" si="86"/>
        <v>30</v>
      </c>
      <c r="K204" s="21">
        <f t="shared" si="86"/>
        <v>30</v>
      </c>
      <c r="L204" s="21">
        <f t="shared" si="86"/>
        <v>30</v>
      </c>
      <c r="M204" s="21">
        <f t="shared" si="86"/>
        <v>30</v>
      </c>
      <c r="N204" s="21">
        <f t="shared" si="86"/>
        <v>30</v>
      </c>
      <c r="O204" s="21">
        <f t="shared" si="86"/>
        <v>30</v>
      </c>
      <c r="P204" s="21">
        <f t="shared" si="81"/>
        <v>358</v>
      </c>
      <c r="Q204" s="48"/>
    </row>
    <row r="205" spans="2:17" x14ac:dyDescent="0.2">
      <c r="B205" s="58" t="s">
        <v>82</v>
      </c>
      <c r="C205" s="27"/>
      <c r="D205" s="21">
        <f t="shared" si="86"/>
        <v>117</v>
      </c>
      <c r="E205" s="21">
        <f t="shared" si="86"/>
        <v>117</v>
      </c>
      <c r="F205" s="21">
        <f t="shared" si="86"/>
        <v>118</v>
      </c>
      <c r="G205" s="21">
        <f t="shared" si="86"/>
        <v>116</v>
      </c>
      <c r="H205" s="21">
        <f t="shared" si="86"/>
        <v>115</v>
      </c>
      <c r="I205" s="21">
        <f t="shared" si="86"/>
        <v>115</v>
      </c>
      <c r="J205" s="21">
        <f t="shared" si="86"/>
        <v>115</v>
      </c>
      <c r="K205" s="21">
        <f t="shared" si="86"/>
        <v>115</v>
      </c>
      <c r="L205" s="21">
        <f t="shared" si="86"/>
        <v>115</v>
      </c>
      <c r="M205" s="21">
        <f t="shared" si="86"/>
        <v>108</v>
      </c>
      <c r="N205" s="21">
        <f t="shared" si="86"/>
        <v>107</v>
      </c>
      <c r="O205" s="21">
        <f t="shared" si="86"/>
        <v>107</v>
      </c>
      <c r="P205" s="21">
        <f t="shared" si="81"/>
        <v>1365</v>
      </c>
      <c r="Q205" s="48"/>
    </row>
    <row r="206" spans="2:17" x14ac:dyDescent="0.2">
      <c r="B206" s="58" t="s">
        <v>83</v>
      </c>
      <c r="C206" s="27"/>
      <c r="D206" s="21">
        <f t="shared" si="86"/>
        <v>5</v>
      </c>
      <c r="E206" s="21">
        <f t="shared" si="86"/>
        <v>5</v>
      </c>
      <c r="F206" s="21">
        <f t="shared" si="86"/>
        <v>5</v>
      </c>
      <c r="G206" s="21">
        <f t="shared" si="86"/>
        <v>5</v>
      </c>
      <c r="H206" s="21">
        <f t="shared" si="86"/>
        <v>5</v>
      </c>
      <c r="I206" s="21">
        <f t="shared" si="86"/>
        <v>5</v>
      </c>
      <c r="J206" s="21">
        <f t="shared" si="86"/>
        <v>5</v>
      </c>
      <c r="K206" s="21">
        <f t="shared" si="86"/>
        <v>5</v>
      </c>
      <c r="L206" s="21">
        <f t="shared" si="86"/>
        <v>5</v>
      </c>
      <c r="M206" s="21">
        <f t="shared" si="86"/>
        <v>5</v>
      </c>
      <c r="N206" s="21">
        <f t="shared" si="86"/>
        <v>5</v>
      </c>
      <c r="O206" s="21">
        <f t="shared" si="86"/>
        <v>4</v>
      </c>
      <c r="P206" s="21">
        <f t="shared" si="81"/>
        <v>59</v>
      </c>
      <c r="Q206" s="48"/>
    </row>
    <row r="207" spans="2:17" x14ac:dyDescent="0.2">
      <c r="B207" s="12" t="s">
        <v>84</v>
      </c>
      <c r="C207" s="27"/>
      <c r="D207" s="21">
        <f t="shared" ref="D207:O207" si="87">D53</f>
        <v>2</v>
      </c>
      <c r="E207" s="21">
        <f t="shared" si="87"/>
        <v>2</v>
      </c>
      <c r="F207" s="21">
        <f t="shared" si="87"/>
        <v>2</v>
      </c>
      <c r="G207" s="21">
        <f t="shared" si="87"/>
        <v>2</v>
      </c>
      <c r="H207" s="21">
        <f t="shared" si="87"/>
        <v>2</v>
      </c>
      <c r="I207" s="21">
        <f t="shared" si="87"/>
        <v>2</v>
      </c>
      <c r="J207" s="21">
        <f t="shared" si="87"/>
        <v>2</v>
      </c>
      <c r="K207" s="21">
        <f t="shared" si="87"/>
        <v>2</v>
      </c>
      <c r="L207" s="21">
        <f t="shared" si="87"/>
        <v>2</v>
      </c>
      <c r="M207" s="21">
        <f t="shared" si="87"/>
        <v>2</v>
      </c>
      <c r="N207" s="21">
        <f t="shared" si="87"/>
        <v>2</v>
      </c>
      <c r="O207" s="21">
        <f t="shared" si="87"/>
        <v>2</v>
      </c>
      <c r="P207" s="21">
        <f t="shared" si="81"/>
        <v>24</v>
      </c>
      <c r="Q207" s="48"/>
    </row>
    <row r="208" spans="2:17" x14ac:dyDescent="0.2">
      <c r="B208" s="12" t="s">
        <v>85</v>
      </c>
      <c r="C208" s="27"/>
      <c r="D208" s="21">
        <f t="shared" ref="D208:O209" si="88">D54+D59</f>
        <v>97</v>
      </c>
      <c r="E208" s="21">
        <f t="shared" si="88"/>
        <v>98</v>
      </c>
      <c r="F208" s="21">
        <f t="shared" si="88"/>
        <v>98</v>
      </c>
      <c r="G208" s="21">
        <f t="shared" si="88"/>
        <v>100</v>
      </c>
      <c r="H208" s="21">
        <f t="shared" si="88"/>
        <v>101</v>
      </c>
      <c r="I208" s="21">
        <f t="shared" si="88"/>
        <v>103</v>
      </c>
      <c r="J208" s="21">
        <f t="shared" si="88"/>
        <v>102</v>
      </c>
      <c r="K208" s="21">
        <f t="shared" si="88"/>
        <v>100</v>
      </c>
      <c r="L208" s="21">
        <f t="shared" si="88"/>
        <v>100</v>
      </c>
      <c r="M208" s="21">
        <f t="shared" si="88"/>
        <v>100</v>
      </c>
      <c r="N208" s="21">
        <f t="shared" si="88"/>
        <v>99</v>
      </c>
      <c r="O208" s="21">
        <f t="shared" si="88"/>
        <v>99</v>
      </c>
      <c r="P208" s="21">
        <f t="shared" si="81"/>
        <v>1197</v>
      </c>
      <c r="Q208" s="48"/>
    </row>
    <row r="209" spans="2:17" x14ac:dyDescent="0.2">
      <c r="B209" s="12" t="s">
        <v>86</v>
      </c>
      <c r="C209" s="27"/>
      <c r="D209" s="21">
        <f t="shared" si="88"/>
        <v>93</v>
      </c>
      <c r="E209" s="21">
        <f t="shared" si="88"/>
        <v>92</v>
      </c>
      <c r="F209" s="21">
        <f t="shared" si="88"/>
        <v>90</v>
      </c>
      <c r="G209" s="21">
        <f t="shared" si="88"/>
        <v>90</v>
      </c>
      <c r="H209" s="21">
        <f t="shared" si="88"/>
        <v>90</v>
      </c>
      <c r="I209" s="21">
        <f t="shared" si="88"/>
        <v>90</v>
      </c>
      <c r="J209" s="21">
        <f t="shared" si="88"/>
        <v>90</v>
      </c>
      <c r="K209" s="21">
        <f t="shared" si="88"/>
        <v>90</v>
      </c>
      <c r="L209" s="21">
        <f t="shared" si="88"/>
        <v>89</v>
      </c>
      <c r="M209" s="21">
        <f t="shared" si="88"/>
        <v>89</v>
      </c>
      <c r="N209" s="21">
        <f t="shared" si="88"/>
        <v>89</v>
      </c>
      <c r="O209" s="21">
        <f t="shared" si="88"/>
        <v>89</v>
      </c>
      <c r="P209" s="21">
        <f t="shared" si="81"/>
        <v>1081</v>
      </c>
      <c r="Q209" s="48"/>
    </row>
    <row r="210" spans="2:17" x14ac:dyDescent="0.2">
      <c r="B210" s="12" t="s">
        <v>91</v>
      </c>
      <c r="C210" s="27"/>
      <c r="D210" s="21">
        <f t="shared" ref="D210:O210" si="89">D61+D56</f>
        <v>7</v>
      </c>
      <c r="E210" s="21">
        <f t="shared" si="89"/>
        <v>8</v>
      </c>
      <c r="F210" s="21">
        <f t="shared" si="89"/>
        <v>8</v>
      </c>
      <c r="G210" s="21">
        <f t="shared" si="89"/>
        <v>8</v>
      </c>
      <c r="H210" s="21">
        <f t="shared" si="89"/>
        <v>8</v>
      </c>
      <c r="I210" s="21">
        <f t="shared" si="89"/>
        <v>8</v>
      </c>
      <c r="J210" s="21">
        <f t="shared" si="89"/>
        <v>8</v>
      </c>
      <c r="K210" s="21">
        <f t="shared" si="89"/>
        <v>8</v>
      </c>
      <c r="L210" s="21">
        <f t="shared" si="89"/>
        <v>9</v>
      </c>
      <c r="M210" s="21">
        <f t="shared" si="89"/>
        <v>9</v>
      </c>
      <c r="N210" s="21">
        <f t="shared" si="89"/>
        <v>9</v>
      </c>
      <c r="O210" s="21">
        <f t="shared" si="89"/>
        <v>9</v>
      </c>
      <c r="P210" s="21">
        <f t="shared" si="81"/>
        <v>99</v>
      </c>
      <c r="Q210" s="48"/>
    </row>
    <row r="211" spans="2:17" x14ac:dyDescent="0.2">
      <c r="B211" s="12" t="s">
        <v>88</v>
      </c>
      <c r="C211" s="27"/>
      <c r="D211" s="21">
        <f t="shared" ref="D211:O211" si="90">D57+D62</f>
        <v>10</v>
      </c>
      <c r="E211" s="21">
        <f t="shared" si="90"/>
        <v>10</v>
      </c>
      <c r="F211" s="21">
        <f t="shared" si="90"/>
        <v>10</v>
      </c>
      <c r="G211" s="21">
        <f t="shared" si="90"/>
        <v>10</v>
      </c>
      <c r="H211" s="21">
        <f t="shared" si="90"/>
        <v>10</v>
      </c>
      <c r="I211" s="21">
        <f t="shared" si="90"/>
        <v>10</v>
      </c>
      <c r="J211" s="21">
        <f t="shared" si="90"/>
        <v>10</v>
      </c>
      <c r="K211" s="21">
        <f t="shared" si="90"/>
        <v>10</v>
      </c>
      <c r="L211" s="21">
        <f t="shared" si="90"/>
        <v>10</v>
      </c>
      <c r="M211" s="21">
        <f t="shared" si="90"/>
        <v>10</v>
      </c>
      <c r="N211" s="21">
        <f t="shared" si="90"/>
        <v>10</v>
      </c>
      <c r="O211" s="21">
        <f t="shared" si="90"/>
        <v>10</v>
      </c>
      <c r="P211" s="21">
        <f t="shared" si="81"/>
        <v>120</v>
      </c>
      <c r="Q211" s="48"/>
    </row>
    <row r="212" spans="2:17" s="49" customFormat="1" x14ac:dyDescent="0.2">
      <c r="B212" s="58" t="s">
        <v>89</v>
      </c>
      <c r="C212" s="146"/>
      <c r="D212" s="21">
        <f t="shared" ref="D212:O212" si="91">SUM(D63:D63)</f>
        <v>10</v>
      </c>
      <c r="E212" s="21">
        <f t="shared" si="91"/>
        <v>10</v>
      </c>
      <c r="F212" s="21">
        <f t="shared" si="91"/>
        <v>10</v>
      </c>
      <c r="G212" s="21">
        <f t="shared" si="91"/>
        <v>10</v>
      </c>
      <c r="H212" s="21">
        <f t="shared" si="91"/>
        <v>10</v>
      </c>
      <c r="I212" s="21">
        <f t="shared" si="91"/>
        <v>10</v>
      </c>
      <c r="J212" s="21">
        <f t="shared" si="91"/>
        <v>10</v>
      </c>
      <c r="K212" s="21">
        <f t="shared" si="91"/>
        <v>10</v>
      </c>
      <c r="L212" s="21">
        <f t="shared" si="91"/>
        <v>10</v>
      </c>
      <c r="M212" s="21">
        <f t="shared" si="91"/>
        <v>10</v>
      </c>
      <c r="N212" s="21">
        <f t="shared" si="91"/>
        <v>10</v>
      </c>
      <c r="O212" s="21">
        <f t="shared" si="91"/>
        <v>10</v>
      </c>
      <c r="P212" s="21">
        <f t="shared" si="81"/>
        <v>120</v>
      </c>
      <c r="Q212" s="48"/>
    </row>
    <row r="213" spans="2:17" x14ac:dyDescent="0.2">
      <c r="B213" s="12" t="s">
        <v>96</v>
      </c>
      <c r="C213" s="27"/>
      <c r="D213" s="41">
        <f t="shared" ref="D213:P213" si="92">SUM(D199:D212)</f>
        <v>856412</v>
      </c>
      <c r="E213" s="41">
        <f t="shared" si="92"/>
        <v>857138</v>
      </c>
      <c r="F213" s="41">
        <f t="shared" si="92"/>
        <v>857959</v>
      </c>
      <c r="G213" s="41">
        <f t="shared" si="92"/>
        <v>858618</v>
      </c>
      <c r="H213" s="41">
        <f t="shared" si="92"/>
        <v>858990</v>
      </c>
      <c r="I213" s="41">
        <f t="shared" si="92"/>
        <v>859368</v>
      </c>
      <c r="J213" s="41">
        <f t="shared" si="92"/>
        <v>859797</v>
      </c>
      <c r="K213" s="41">
        <f t="shared" si="92"/>
        <v>860652</v>
      </c>
      <c r="L213" s="41">
        <f t="shared" si="92"/>
        <v>861740</v>
      </c>
      <c r="M213" s="41">
        <f t="shared" si="92"/>
        <v>863078</v>
      </c>
      <c r="N213" s="41">
        <f t="shared" si="92"/>
        <v>864344</v>
      </c>
      <c r="O213" s="41">
        <f t="shared" si="92"/>
        <v>865616</v>
      </c>
      <c r="P213" s="41">
        <f t="shared" si="92"/>
        <v>10323712</v>
      </c>
      <c r="Q213" s="48"/>
    </row>
    <row r="214" spans="2:17" x14ac:dyDescent="0.2">
      <c r="B214" s="59" t="s">
        <v>15</v>
      </c>
      <c r="C214" s="148"/>
      <c r="D214" s="60">
        <f t="shared" ref="D214:P214" si="93">D213-D64</f>
        <v>0</v>
      </c>
      <c r="E214" s="60">
        <f t="shared" si="93"/>
        <v>0</v>
      </c>
      <c r="F214" s="60">
        <f t="shared" si="93"/>
        <v>0</v>
      </c>
      <c r="G214" s="60">
        <f t="shared" si="93"/>
        <v>0</v>
      </c>
      <c r="H214" s="60">
        <f t="shared" si="93"/>
        <v>0</v>
      </c>
      <c r="I214" s="60">
        <f t="shared" si="93"/>
        <v>0</v>
      </c>
      <c r="J214" s="60">
        <f t="shared" si="93"/>
        <v>0</v>
      </c>
      <c r="K214" s="60">
        <f t="shared" si="93"/>
        <v>0</v>
      </c>
      <c r="L214" s="60">
        <f t="shared" si="93"/>
        <v>0</v>
      </c>
      <c r="M214" s="60">
        <f t="shared" si="93"/>
        <v>0</v>
      </c>
      <c r="N214" s="60">
        <f t="shared" si="93"/>
        <v>0</v>
      </c>
      <c r="O214" s="60">
        <f t="shared" si="93"/>
        <v>0</v>
      </c>
      <c r="P214" s="60">
        <f t="shared" si="93"/>
        <v>0</v>
      </c>
      <c r="Q214" s="21"/>
    </row>
    <row r="215" spans="2:17" x14ac:dyDescent="0.2">
      <c r="C215" s="27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48"/>
    </row>
    <row r="216" spans="2:17" x14ac:dyDescent="0.2">
      <c r="B216" s="9" t="s">
        <v>97</v>
      </c>
      <c r="C216" s="27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48"/>
    </row>
    <row r="217" spans="2:17" x14ac:dyDescent="0.2">
      <c r="B217" s="58" t="s">
        <v>94</v>
      </c>
      <c r="C217" s="27"/>
      <c r="D217" s="21">
        <f>SUM(D180:D181)</f>
        <v>94800782.27423887</v>
      </c>
      <c r="E217" s="21">
        <f t="shared" ref="E217:O217" si="94">SUM(E180:E181)</f>
        <v>84104217.196592465</v>
      </c>
      <c r="F217" s="21">
        <f t="shared" si="94"/>
        <v>75897863.37385425</v>
      </c>
      <c r="G217" s="21">
        <f t="shared" si="94"/>
        <v>51879043.046153404</v>
      </c>
      <c r="H217" s="21">
        <f t="shared" si="94"/>
        <v>30424573.255529221</v>
      </c>
      <c r="I217" s="21">
        <f t="shared" si="94"/>
        <v>20061569.572631162</v>
      </c>
      <c r="J217" s="21">
        <f t="shared" si="94"/>
        <v>12684911.934023771</v>
      </c>
      <c r="K217" s="21">
        <f t="shared" si="94"/>
        <v>13302306.520986233</v>
      </c>
      <c r="L217" s="21">
        <f t="shared" si="94"/>
        <v>19312835.383674711</v>
      </c>
      <c r="M217" s="21">
        <f t="shared" si="94"/>
        <v>44782198.942923628</v>
      </c>
      <c r="N217" s="21">
        <f t="shared" si="94"/>
        <v>71512362.752449736</v>
      </c>
      <c r="O217" s="21">
        <f t="shared" si="94"/>
        <v>91272177.852065742</v>
      </c>
      <c r="P217" s="21">
        <f t="shared" ref="P217:P229" si="95">SUM(D217:O217)</f>
        <v>610034842.10512328</v>
      </c>
      <c r="Q217" s="48"/>
    </row>
    <row r="218" spans="2:17" x14ac:dyDescent="0.2">
      <c r="B218" s="58" t="s">
        <v>77</v>
      </c>
      <c r="C218" s="27"/>
      <c r="D218" s="21">
        <f>SUM(D182:D182,D185:D185)</f>
        <v>30480860.121162239</v>
      </c>
      <c r="E218" s="21">
        <f t="shared" ref="E218:O218" si="96">SUM(E182:E182,E185:E185)</f>
        <v>30066078.071735919</v>
      </c>
      <c r="F218" s="21">
        <f t="shared" si="96"/>
        <v>28576690.887782503</v>
      </c>
      <c r="G218" s="21">
        <f t="shared" si="96"/>
        <v>17689288.462162778</v>
      </c>
      <c r="H218" s="21">
        <f t="shared" si="96"/>
        <v>11892457.144914117</v>
      </c>
      <c r="I218" s="21">
        <f t="shared" si="96"/>
        <v>9586969.1906005759</v>
      </c>
      <c r="J218" s="21">
        <f t="shared" si="96"/>
        <v>7342778.0923074558</v>
      </c>
      <c r="K218" s="21">
        <f t="shared" si="96"/>
        <v>7567184.8417398753</v>
      </c>
      <c r="L218" s="21">
        <f t="shared" si="96"/>
        <v>9685793.4387600832</v>
      </c>
      <c r="M218" s="21">
        <f t="shared" si="96"/>
        <v>16663655.470692884</v>
      </c>
      <c r="N218" s="21">
        <f t="shared" si="96"/>
        <v>25632416.803595148</v>
      </c>
      <c r="O218" s="21">
        <f t="shared" si="96"/>
        <v>32708649.886891358</v>
      </c>
      <c r="P218" s="21">
        <f t="shared" si="95"/>
        <v>227892822.4123449</v>
      </c>
      <c r="Q218" s="48"/>
    </row>
    <row r="219" spans="2:17" x14ac:dyDescent="0.2">
      <c r="B219" s="58" t="s">
        <v>78</v>
      </c>
      <c r="C219" s="27"/>
      <c r="D219" s="21">
        <f>D183</f>
        <v>7371795.7847931972</v>
      </c>
      <c r="E219" s="21">
        <f t="shared" ref="E219:O220" si="97">E183</f>
        <v>7543830.2360446947</v>
      </c>
      <c r="F219" s="21">
        <f t="shared" si="97"/>
        <v>7215241.084331871</v>
      </c>
      <c r="G219" s="21">
        <f t="shared" si="97"/>
        <v>5783946.9807190895</v>
      </c>
      <c r="H219" s="21">
        <f t="shared" si="97"/>
        <v>3856746.3969603274</v>
      </c>
      <c r="I219" s="21">
        <f t="shared" si="97"/>
        <v>3381699.2237240211</v>
      </c>
      <c r="J219" s="21">
        <f t="shared" si="97"/>
        <v>2746254.1210961398</v>
      </c>
      <c r="K219" s="21">
        <f t="shared" si="97"/>
        <v>2913303.0829787678</v>
      </c>
      <c r="L219" s="21">
        <f t="shared" si="97"/>
        <v>4559638.1816423843</v>
      </c>
      <c r="M219" s="21">
        <f t="shared" si="97"/>
        <v>3767172.8896203833</v>
      </c>
      <c r="N219" s="21">
        <f t="shared" si="97"/>
        <v>6682276.2196369171</v>
      </c>
      <c r="O219" s="21">
        <f t="shared" si="97"/>
        <v>7836341.2862857748</v>
      </c>
      <c r="P219" s="21">
        <f t="shared" si="95"/>
        <v>63658245.487833574</v>
      </c>
      <c r="Q219" s="48"/>
    </row>
    <row r="220" spans="2:17" x14ac:dyDescent="0.2">
      <c r="B220" s="145" t="s">
        <v>79</v>
      </c>
      <c r="C220" s="27"/>
      <c r="D220" s="21">
        <f>D184</f>
        <v>0</v>
      </c>
      <c r="E220" s="21">
        <f t="shared" si="97"/>
        <v>0</v>
      </c>
      <c r="F220" s="21">
        <f t="shared" si="97"/>
        <v>0</v>
      </c>
      <c r="G220" s="21">
        <f t="shared" si="97"/>
        <v>0</v>
      </c>
      <c r="H220" s="21">
        <f t="shared" si="97"/>
        <v>0</v>
      </c>
      <c r="I220" s="21">
        <f t="shared" si="97"/>
        <v>0</v>
      </c>
      <c r="J220" s="21">
        <f t="shared" si="97"/>
        <v>0</v>
      </c>
      <c r="K220" s="21">
        <f t="shared" si="97"/>
        <v>0</v>
      </c>
      <c r="L220" s="21">
        <f t="shared" si="97"/>
        <v>0</v>
      </c>
      <c r="M220" s="21">
        <f t="shared" si="97"/>
        <v>0</v>
      </c>
      <c r="N220" s="21">
        <f t="shared" si="97"/>
        <v>0</v>
      </c>
      <c r="O220" s="21">
        <f t="shared" si="97"/>
        <v>0</v>
      </c>
      <c r="P220" s="21">
        <f t="shared" si="95"/>
        <v>0</v>
      </c>
      <c r="Q220" s="48"/>
    </row>
    <row r="221" spans="2:17" x14ac:dyDescent="0.2">
      <c r="B221" s="58" t="s">
        <v>81</v>
      </c>
      <c r="C221" s="27"/>
      <c r="D221" s="21">
        <f t="shared" ref="D221:O229" si="98">D186</f>
        <v>1556883.2605320166</v>
      </c>
      <c r="E221" s="21">
        <f t="shared" si="98"/>
        <v>1634336.2944250002</v>
      </c>
      <c r="F221" s="21">
        <f t="shared" si="98"/>
        <v>3314351.7792323334</v>
      </c>
      <c r="G221" s="21">
        <f t="shared" si="98"/>
        <v>1438789.2710649308</v>
      </c>
      <c r="H221" s="21">
        <f t="shared" si="98"/>
        <v>1724529.1807423611</v>
      </c>
      <c r="I221" s="21">
        <f t="shared" si="98"/>
        <v>1240803.0459999999</v>
      </c>
      <c r="J221" s="21">
        <f t="shared" si="98"/>
        <v>886820.53049999988</v>
      </c>
      <c r="K221" s="21">
        <f t="shared" si="98"/>
        <v>1145635.7425000002</v>
      </c>
      <c r="L221" s="21">
        <f t="shared" si="98"/>
        <v>1115734.8375000001</v>
      </c>
      <c r="M221" s="21">
        <f t="shared" si="98"/>
        <v>1359194.5914798114</v>
      </c>
      <c r="N221" s="21">
        <f t="shared" si="98"/>
        <v>2001667.5665676212</v>
      </c>
      <c r="O221" s="21">
        <f t="shared" si="98"/>
        <v>1677785.8586686209</v>
      </c>
      <c r="P221" s="21">
        <f t="shared" si="95"/>
        <v>19096531.959212698</v>
      </c>
      <c r="Q221" s="48"/>
    </row>
    <row r="222" spans="2:17" x14ac:dyDescent="0.2">
      <c r="B222" s="58" t="s">
        <v>82</v>
      </c>
      <c r="C222" s="27"/>
      <c r="D222" s="21">
        <f t="shared" si="98"/>
        <v>820488.42824276909</v>
      </c>
      <c r="E222" s="21">
        <f t="shared" si="98"/>
        <v>830913.82102174615</v>
      </c>
      <c r="F222" s="21">
        <f t="shared" si="98"/>
        <v>640086.64660971833</v>
      </c>
      <c r="G222" s="21">
        <f t="shared" si="98"/>
        <v>559363.34195801103</v>
      </c>
      <c r="H222" s="21">
        <f t="shared" si="98"/>
        <v>1389118.9113738928</v>
      </c>
      <c r="I222" s="21">
        <f t="shared" si="98"/>
        <v>-735813.41742707684</v>
      </c>
      <c r="J222" s="21">
        <f t="shared" si="98"/>
        <v>267277.83240666962</v>
      </c>
      <c r="K222" s="21">
        <f t="shared" si="98"/>
        <v>53957.1563707838</v>
      </c>
      <c r="L222" s="21">
        <f t="shared" si="98"/>
        <v>222683.87805888843</v>
      </c>
      <c r="M222" s="21">
        <f t="shared" si="98"/>
        <v>448885.23279522581</v>
      </c>
      <c r="N222" s="21">
        <f t="shared" si="98"/>
        <v>640100.34482485591</v>
      </c>
      <c r="O222" s="21">
        <f t="shared" si="98"/>
        <v>785953.70149286289</v>
      </c>
      <c r="P222" s="21">
        <f t="shared" si="95"/>
        <v>5923015.8777283467</v>
      </c>
      <c r="Q222" s="48"/>
    </row>
    <row r="223" spans="2:17" x14ac:dyDescent="0.2">
      <c r="B223" s="58" t="s">
        <v>83</v>
      </c>
      <c r="C223" s="27"/>
      <c r="D223" s="21">
        <f t="shared" si="98"/>
        <v>3002772.5645881942</v>
      </c>
      <c r="E223" s="21">
        <f t="shared" si="98"/>
        <v>4621628.5169729162</v>
      </c>
      <c r="F223" s="21">
        <f t="shared" si="98"/>
        <v>-231849.19453576408</v>
      </c>
      <c r="G223" s="21">
        <f t="shared" si="98"/>
        <v>2723466.2504215282</v>
      </c>
      <c r="H223" s="21">
        <f t="shared" si="98"/>
        <v>1246552.8348298618</v>
      </c>
      <c r="I223" s="21">
        <f t="shared" si="98"/>
        <v>1715299.6034333331</v>
      </c>
      <c r="J223" s="21">
        <f t="shared" si="98"/>
        <v>958529.429</v>
      </c>
      <c r="K223" s="21">
        <f t="shared" si="98"/>
        <v>1247016.9835000001</v>
      </c>
      <c r="L223" s="21">
        <f t="shared" si="98"/>
        <v>1039176.7770999994</v>
      </c>
      <c r="M223" s="21">
        <f t="shared" si="98"/>
        <v>1310947.3193618064</v>
      </c>
      <c r="N223" s="21">
        <f t="shared" si="98"/>
        <v>4443930.1460361099</v>
      </c>
      <c r="O223" s="21">
        <f t="shared" si="98"/>
        <v>-934113.77094166691</v>
      </c>
      <c r="P223" s="21">
        <f t="shared" si="95"/>
        <v>21143357.459766317</v>
      </c>
      <c r="Q223" s="48"/>
    </row>
    <row r="224" spans="2:17" x14ac:dyDescent="0.2">
      <c r="B224" s="12" t="s">
        <v>84</v>
      </c>
      <c r="C224" s="27"/>
      <c r="D224" s="21">
        <f t="shared" si="98"/>
        <v>4555.1600000000008</v>
      </c>
      <c r="E224" s="21">
        <f t="shared" si="98"/>
        <v>-1918.0600000000013</v>
      </c>
      <c r="F224" s="21">
        <f t="shared" si="98"/>
        <v>9800.5300000000007</v>
      </c>
      <c r="G224" s="21">
        <f t="shared" si="98"/>
        <v>-1124.880000000001</v>
      </c>
      <c r="H224" s="21">
        <f t="shared" si="98"/>
        <v>3327.4799999999987</v>
      </c>
      <c r="I224" s="21">
        <f t="shared" si="98"/>
        <v>3992.3200000000024</v>
      </c>
      <c r="J224" s="21">
        <f t="shared" si="98"/>
        <v>1442.7499999999989</v>
      </c>
      <c r="K224" s="21">
        <f t="shared" si="98"/>
        <v>2077.6000000000013</v>
      </c>
      <c r="L224" s="21">
        <f t="shared" si="98"/>
        <v>1642.1399999999985</v>
      </c>
      <c r="M224" s="21">
        <f t="shared" si="98"/>
        <v>4842.2699999999995</v>
      </c>
      <c r="N224" s="21">
        <f t="shared" si="98"/>
        <v>-2395.9099999999989</v>
      </c>
      <c r="O224" s="21">
        <f t="shared" si="98"/>
        <v>7799.130000000001</v>
      </c>
      <c r="P224" s="21">
        <f t="shared" si="95"/>
        <v>34040.530000000006</v>
      </c>
      <c r="Q224" s="48"/>
    </row>
    <row r="225" spans="2:17" x14ac:dyDescent="0.2">
      <c r="B225" s="12" t="s">
        <v>85</v>
      </c>
      <c r="C225" s="27"/>
      <c r="D225" s="21">
        <f t="shared" si="98"/>
        <v>1851386.3214037917</v>
      </c>
      <c r="E225" s="21">
        <f t="shared" si="98"/>
        <v>1675062.3582954165</v>
      </c>
      <c r="F225" s="21">
        <f t="shared" si="98"/>
        <v>1623382.6718784226</v>
      </c>
      <c r="G225" s="21">
        <f t="shared" si="98"/>
        <v>1644481.8542442876</v>
      </c>
      <c r="H225" s="21">
        <f t="shared" si="98"/>
        <v>1550412.5479439031</v>
      </c>
      <c r="I225" s="21">
        <f t="shared" si="98"/>
        <v>1493068.3599999999</v>
      </c>
      <c r="J225" s="21">
        <f t="shared" si="98"/>
        <v>1535248.65</v>
      </c>
      <c r="K225" s="21">
        <f t="shared" si="98"/>
        <v>1594740.3299999998</v>
      </c>
      <c r="L225" s="21">
        <f t="shared" si="98"/>
        <v>1586355.81</v>
      </c>
      <c r="M225" s="21">
        <f t="shared" si="98"/>
        <v>1656220.8763082388</v>
      </c>
      <c r="N225" s="21">
        <f t="shared" si="98"/>
        <v>1928635.8826912499</v>
      </c>
      <c r="O225" s="21">
        <f t="shared" si="98"/>
        <v>1962783.957979375</v>
      </c>
      <c r="P225" s="21">
        <f t="shared" si="95"/>
        <v>20101779.620744683</v>
      </c>
      <c r="Q225" s="48"/>
    </row>
    <row r="226" spans="2:17" x14ac:dyDescent="0.2">
      <c r="B226" s="12" t="s">
        <v>86</v>
      </c>
      <c r="C226" s="27"/>
      <c r="D226" s="21">
        <f t="shared" si="98"/>
        <v>6010913.3654186102</v>
      </c>
      <c r="E226" s="21">
        <f t="shared" si="98"/>
        <v>4188374.416003</v>
      </c>
      <c r="F226" s="21">
        <f t="shared" si="98"/>
        <v>8126043.0769034363</v>
      </c>
      <c r="G226" s="21">
        <f t="shared" si="98"/>
        <v>5683064.5041041262</v>
      </c>
      <c r="H226" s="21">
        <f t="shared" si="98"/>
        <v>5294613.8033103738</v>
      </c>
      <c r="I226" s="21">
        <f t="shared" si="98"/>
        <v>5542467.3499999996</v>
      </c>
      <c r="J226" s="21">
        <f t="shared" si="98"/>
        <v>5348411.4700000007</v>
      </c>
      <c r="K226" s="21">
        <f t="shared" si="98"/>
        <v>5678312.4099999992</v>
      </c>
      <c r="L226" s="21">
        <f t="shared" si="98"/>
        <v>5703394.4700000007</v>
      </c>
      <c r="M226" s="21">
        <f t="shared" si="98"/>
        <v>6173268.9560725</v>
      </c>
      <c r="N226" s="21">
        <f t="shared" si="98"/>
        <v>5351965.580766499</v>
      </c>
      <c r="O226" s="21">
        <f t="shared" si="98"/>
        <v>7182497.0694050007</v>
      </c>
      <c r="P226" s="21">
        <f t="shared" si="95"/>
        <v>70283326.471983537</v>
      </c>
      <c r="Q226" s="48"/>
    </row>
    <row r="227" spans="2:17" x14ac:dyDescent="0.2">
      <c r="B227" s="12" t="s">
        <v>91</v>
      </c>
      <c r="C227" s="27"/>
      <c r="D227" s="21">
        <f t="shared" si="98"/>
        <v>144804.88999999998</v>
      </c>
      <c r="E227" s="21">
        <f t="shared" si="98"/>
        <v>211120.65000000002</v>
      </c>
      <c r="F227" s="21">
        <f t="shared" si="98"/>
        <v>114855.8</v>
      </c>
      <c r="G227" s="21">
        <f t="shared" si="98"/>
        <v>104090.93</v>
      </c>
      <c r="H227" s="21">
        <f t="shared" si="98"/>
        <v>116920.63999999998</v>
      </c>
      <c r="I227" s="21">
        <f t="shared" si="98"/>
        <v>97980.93</v>
      </c>
      <c r="J227" s="21">
        <f t="shared" si="98"/>
        <v>112559.73999999999</v>
      </c>
      <c r="K227" s="21">
        <f t="shared" si="98"/>
        <v>109967.85</v>
      </c>
      <c r="L227" s="21">
        <f t="shared" si="98"/>
        <v>130009.84</v>
      </c>
      <c r="M227" s="21">
        <f t="shared" si="98"/>
        <v>136935.89000000001</v>
      </c>
      <c r="N227" s="21">
        <f t="shared" si="98"/>
        <v>193496.56</v>
      </c>
      <c r="O227" s="21">
        <f t="shared" si="98"/>
        <v>78964.990000000005</v>
      </c>
      <c r="P227" s="21">
        <f t="shared" si="95"/>
        <v>1551708.7100000002</v>
      </c>
      <c r="Q227" s="48"/>
    </row>
    <row r="228" spans="2:17" x14ac:dyDescent="0.2">
      <c r="B228" s="12" t="s">
        <v>88</v>
      </c>
      <c r="C228" s="27"/>
      <c r="D228" s="21">
        <f t="shared" si="98"/>
        <v>8083647.5677462481</v>
      </c>
      <c r="E228" s="21">
        <f t="shared" si="98"/>
        <v>7629923.9196362505</v>
      </c>
      <c r="F228" s="21">
        <f t="shared" si="98"/>
        <v>9669212.1450879183</v>
      </c>
      <c r="G228" s="21">
        <f t="shared" si="98"/>
        <v>8468671.4799562506</v>
      </c>
      <c r="H228" s="21">
        <f t="shared" si="98"/>
        <v>8246448.7783129159</v>
      </c>
      <c r="I228" s="21">
        <f t="shared" si="98"/>
        <v>7277135.7599999988</v>
      </c>
      <c r="J228" s="21">
        <f t="shared" si="98"/>
        <v>7594940.5299999993</v>
      </c>
      <c r="K228" s="21">
        <f t="shared" si="98"/>
        <v>7454625.0000000009</v>
      </c>
      <c r="L228" s="21">
        <f t="shared" si="98"/>
        <v>7073020.7800933337</v>
      </c>
      <c r="M228" s="21">
        <f t="shared" si="98"/>
        <v>8671175.7831091657</v>
      </c>
      <c r="N228" s="21">
        <f t="shared" si="98"/>
        <v>7484508.9529016651</v>
      </c>
      <c r="O228" s="21">
        <f t="shared" si="98"/>
        <v>8622646.2690312508</v>
      </c>
      <c r="P228" s="21">
        <f t="shared" si="95"/>
        <v>96275956.965875</v>
      </c>
      <c r="Q228" s="48"/>
    </row>
    <row r="229" spans="2:17" s="49" customFormat="1" x14ac:dyDescent="0.2">
      <c r="B229" s="58" t="s">
        <v>89</v>
      </c>
      <c r="C229" s="146"/>
      <c r="D229" s="21">
        <f t="shared" si="98"/>
        <v>3709668.2496472211</v>
      </c>
      <c r="E229" s="21">
        <f t="shared" si="98"/>
        <v>2999162.7477208339</v>
      </c>
      <c r="F229" s="21">
        <f t="shared" si="98"/>
        <v>3790775.799040277</v>
      </c>
      <c r="G229" s="21">
        <f t="shared" si="98"/>
        <v>2789533.0431166668</v>
      </c>
      <c r="H229" s="21">
        <f t="shared" si="98"/>
        <v>2098618.2116555567</v>
      </c>
      <c r="I229" s="21">
        <f t="shared" si="98"/>
        <v>1819403.6541166669</v>
      </c>
      <c r="J229" s="21">
        <f t="shared" si="98"/>
        <v>1591528.88</v>
      </c>
      <c r="K229" s="21">
        <f t="shared" si="98"/>
        <v>1592116.9900000002</v>
      </c>
      <c r="L229" s="21">
        <f t="shared" si="98"/>
        <v>2424264.5672888868</v>
      </c>
      <c r="M229" s="21">
        <f t="shared" si="98"/>
        <v>1953805.5981777792</v>
      </c>
      <c r="N229" s="21">
        <f t="shared" si="98"/>
        <v>2079144.8600388863</v>
      </c>
      <c r="O229" s="21">
        <f t="shared" si="98"/>
        <v>4713429.0554722212</v>
      </c>
      <c r="P229" s="21">
        <f t="shared" si="95"/>
        <v>31561451.656274997</v>
      </c>
      <c r="Q229" s="48"/>
    </row>
    <row r="230" spans="2:17" x14ac:dyDescent="0.2">
      <c r="B230" s="145" t="s">
        <v>92</v>
      </c>
      <c r="C230" s="27"/>
      <c r="D230" s="41">
        <f t="shared" ref="D230:P230" si="99">SUM(D217:D229)</f>
        <v>157838557.98777315</v>
      </c>
      <c r="E230" s="41">
        <f t="shared" ref="E230:O230" si="100">SUM(E217:E229)</f>
        <v>145502730.16844824</v>
      </c>
      <c r="F230" s="41">
        <f t="shared" si="100"/>
        <v>138746454.60018498</v>
      </c>
      <c r="G230" s="41">
        <f t="shared" si="100"/>
        <v>98762614.28390111</v>
      </c>
      <c r="H230" s="41">
        <f t="shared" si="100"/>
        <v>67844319.18557252</v>
      </c>
      <c r="I230" s="41">
        <f t="shared" si="100"/>
        <v>51484575.59307868</v>
      </c>
      <c r="J230" s="41">
        <f t="shared" si="100"/>
        <v>41070703.959334031</v>
      </c>
      <c r="K230" s="41">
        <f t="shared" si="100"/>
        <v>42661244.508075662</v>
      </c>
      <c r="L230" s="41">
        <f t="shared" si="100"/>
        <v>52854550.104118288</v>
      </c>
      <c r="M230" s="41">
        <f t="shared" si="100"/>
        <v>86928303.820541397</v>
      </c>
      <c r="N230" s="41">
        <f t="shared" si="100"/>
        <v>127948109.75950867</v>
      </c>
      <c r="O230" s="41">
        <f t="shared" si="100"/>
        <v>155914915.28635055</v>
      </c>
      <c r="P230" s="41">
        <f t="shared" si="99"/>
        <v>1167557079.2568874</v>
      </c>
      <c r="Q230" s="48"/>
    </row>
    <row r="231" spans="2:17" x14ac:dyDescent="0.2">
      <c r="B231" s="145" t="s">
        <v>15</v>
      </c>
      <c r="C231" s="27"/>
      <c r="D231" s="21">
        <f t="shared" ref="D231:P231" si="101">D230-D195</f>
        <v>0</v>
      </c>
      <c r="E231" s="21">
        <f t="shared" si="101"/>
        <v>0</v>
      </c>
      <c r="F231" s="21">
        <f t="shared" si="101"/>
        <v>0</v>
      </c>
      <c r="G231" s="21">
        <f t="shared" si="101"/>
        <v>0</v>
      </c>
      <c r="H231" s="21">
        <f t="shared" si="101"/>
        <v>0</v>
      </c>
      <c r="I231" s="21">
        <f t="shared" si="101"/>
        <v>0</v>
      </c>
      <c r="J231" s="21">
        <f t="shared" si="101"/>
        <v>0</v>
      </c>
      <c r="K231" s="21">
        <f t="shared" si="101"/>
        <v>0</v>
      </c>
      <c r="L231" s="21">
        <f t="shared" si="101"/>
        <v>0</v>
      </c>
      <c r="M231" s="21">
        <f t="shared" si="101"/>
        <v>0</v>
      </c>
      <c r="N231" s="21">
        <f t="shared" si="101"/>
        <v>0</v>
      </c>
      <c r="O231" s="21">
        <f t="shared" si="101"/>
        <v>0</v>
      </c>
      <c r="P231" s="21">
        <f t="shared" si="101"/>
        <v>0</v>
      </c>
      <c r="Q231" s="48"/>
    </row>
    <row r="232" spans="2:17" x14ac:dyDescent="0.2">
      <c r="B232" s="145"/>
      <c r="C232" s="27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48"/>
    </row>
    <row r="233" spans="2:17" x14ac:dyDescent="0.2">
      <c r="B233" s="145" t="s">
        <v>98</v>
      </c>
      <c r="C233" s="27"/>
      <c r="D233" s="21">
        <f>SUM(D217:D223)</f>
        <v>138033582.43355727</v>
      </c>
      <c r="E233" s="21">
        <f t="shared" ref="E233:O233" si="102">SUM(E217:E223)</f>
        <v>128801004.13679273</v>
      </c>
      <c r="F233" s="21">
        <f t="shared" si="102"/>
        <v>115412384.57727492</v>
      </c>
      <c r="G233" s="21">
        <f t="shared" si="102"/>
        <v>80073897.352479756</v>
      </c>
      <c r="H233" s="21">
        <f t="shared" si="102"/>
        <v>50533977.724349774</v>
      </c>
      <c r="I233" s="21">
        <f t="shared" si="102"/>
        <v>35250527.218962014</v>
      </c>
      <c r="J233" s="21">
        <f t="shared" si="102"/>
        <v>24886571.939334035</v>
      </c>
      <c r="K233" s="21">
        <f t="shared" si="102"/>
        <v>26229404.328075659</v>
      </c>
      <c r="L233" s="21">
        <f t="shared" si="102"/>
        <v>35935862.496736065</v>
      </c>
      <c r="M233" s="21">
        <f t="shared" si="102"/>
        <v>68332054.446873739</v>
      </c>
      <c r="N233" s="21">
        <f t="shared" si="102"/>
        <v>110912753.83311036</v>
      </c>
      <c r="O233" s="21">
        <f t="shared" si="102"/>
        <v>133346794.81446271</v>
      </c>
      <c r="P233" s="21">
        <f>SUM(D233:O233)</f>
        <v>947748815.30200899</v>
      </c>
      <c r="Q233" s="48"/>
    </row>
    <row r="234" spans="2:17" x14ac:dyDescent="0.2">
      <c r="B234" s="145" t="s">
        <v>99</v>
      </c>
      <c r="C234" s="27"/>
      <c r="D234" s="21">
        <f>SUM(D224:D229)</f>
        <v>19804975.554215871</v>
      </c>
      <c r="E234" s="21">
        <f t="shared" ref="E234:O234" si="103">SUM(E224:E229)</f>
        <v>16701726.031655502</v>
      </c>
      <c r="F234" s="21">
        <f t="shared" si="103"/>
        <v>23334070.022910055</v>
      </c>
      <c r="G234" s="21">
        <f t="shared" si="103"/>
        <v>18688716.931421332</v>
      </c>
      <c r="H234" s="21">
        <f t="shared" si="103"/>
        <v>17310341.461222749</v>
      </c>
      <c r="I234" s="21">
        <f t="shared" si="103"/>
        <v>16234048.374116667</v>
      </c>
      <c r="J234" s="21">
        <f t="shared" si="103"/>
        <v>16184132.02</v>
      </c>
      <c r="K234" s="21">
        <f t="shared" si="103"/>
        <v>16431840.18</v>
      </c>
      <c r="L234" s="21">
        <f t="shared" si="103"/>
        <v>16918687.607382223</v>
      </c>
      <c r="M234" s="21">
        <f t="shared" si="103"/>
        <v>18596249.373667683</v>
      </c>
      <c r="N234" s="21">
        <f t="shared" si="103"/>
        <v>17035355.9263983</v>
      </c>
      <c r="O234" s="21">
        <f t="shared" si="103"/>
        <v>22568120.471887846</v>
      </c>
      <c r="P234" s="21">
        <f>SUM(D234:O234)</f>
        <v>219808263.95487824</v>
      </c>
      <c r="Q234" s="48"/>
    </row>
    <row r="235" spans="2:17" x14ac:dyDescent="0.2">
      <c r="B235" s="145" t="s">
        <v>5</v>
      </c>
      <c r="C235" s="27"/>
      <c r="D235" s="41">
        <f t="shared" ref="D235:P235" si="104">SUM(D233:D234)</f>
        <v>157838557.98777315</v>
      </c>
      <c r="E235" s="41">
        <f t="shared" si="104"/>
        <v>145502730.16844824</v>
      </c>
      <c r="F235" s="41">
        <f t="shared" si="104"/>
        <v>138746454.60018498</v>
      </c>
      <c r="G235" s="41">
        <f t="shared" si="104"/>
        <v>98762614.283901095</v>
      </c>
      <c r="H235" s="41">
        <f t="shared" si="104"/>
        <v>67844319.18557252</v>
      </c>
      <c r="I235" s="41">
        <f t="shared" si="104"/>
        <v>51484575.59307868</v>
      </c>
      <c r="J235" s="41">
        <f t="shared" si="104"/>
        <v>41070703.959334031</v>
      </c>
      <c r="K235" s="41">
        <f t="shared" si="104"/>
        <v>42661244.508075655</v>
      </c>
      <c r="L235" s="41">
        <f t="shared" si="104"/>
        <v>52854550.104118288</v>
      </c>
      <c r="M235" s="41">
        <f t="shared" si="104"/>
        <v>86928303.820541427</v>
      </c>
      <c r="N235" s="41">
        <f t="shared" si="104"/>
        <v>127948109.75950867</v>
      </c>
      <c r="O235" s="41">
        <f t="shared" si="104"/>
        <v>155914915.28635055</v>
      </c>
      <c r="P235" s="41">
        <f t="shared" si="104"/>
        <v>1167557079.2568872</v>
      </c>
      <c r="Q235" s="48"/>
    </row>
    <row r="236" spans="2:17" x14ac:dyDescent="0.2">
      <c r="B236" s="147" t="s">
        <v>15</v>
      </c>
      <c r="C236" s="148"/>
      <c r="D236" s="60">
        <f t="shared" ref="D236:P236" si="105">D235-D230</f>
        <v>0</v>
      </c>
      <c r="E236" s="60">
        <f t="shared" si="105"/>
        <v>0</v>
      </c>
      <c r="F236" s="60">
        <f t="shared" si="105"/>
        <v>0</v>
      </c>
      <c r="G236" s="60">
        <f t="shared" si="105"/>
        <v>0</v>
      </c>
      <c r="H236" s="60">
        <f t="shared" si="105"/>
        <v>0</v>
      </c>
      <c r="I236" s="60">
        <f t="shared" si="105"/>
        <v>0</v>
      </c>
      <c r="J236" s="60">
        <f t="shared" si="105"/>
        <v>0</v>
      </c>
      <c r="K236" s="60">
        <f t="shared" si="105"/>
        <v>0</v>
      </c>
      <c r="L236" s="60">
        <f t="shared" si="105"/>
        <v>0</v>
      </c>
      <c r="M236" s="60">
        <f t="shared" si="105"/>
        <v>0</v>
      </c>
      <c r="N236" s="60">
        <f t="shared" si="105"/>
        <v>0</v>
      </c>
      <c r="O236" s="60">
        <f t="shared" si="105"/>
        <v>0</v>
      </c>
      <c r="P236" s="60">
        <f t="shared" si="105"/>
        <v>0</v>
      </c>
      <c r="Q236" s="48"/>
    </row>
    <row r="237" spans="2:17" s="12" customFormat="1" x14ac:dyDescent="0.2">
      <c r="B237" s="145"/>
      <c r="C237" s="27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48"/>
    </row>
    <row r="238" spans="2:17" s="12" customFormat="1" x14ac:dyDescent="0.2">
      <c r="B238" s="149" t="s">
        <v>100</v>
      </c>
      <c r="C238" s="27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48"/>
    </row>
    <row r="239" spans="2:17" s="12" customFormat="1" x14ac:dyDescent="0.2">
      <c r="B239" s="12" t="s">
        <v>101</v>
      </c>
      <c r="C239" s="27">
        <v>23</v>
      </c>
      <c r="D239" s="21">
        <f>IFERROR(ROUND(SUMIF($C$114:$C$139,$C239,D$114:D$139),0)/ROUND(SUMIF($C$36:$C$63,$C239,D$36:D$63),0),0)</f>
        <v>118.89839613104868</v>
      </c>
      <c r="E239" s="21">
        <f t="shared" ref="E239:O239" si="106">IFERROR(ROUND(SUMIF($C$114:$C$139,$C239,E$114:E$139),0)/ROUND(SUMIF($C$36:$C$63,$C239,E$36:E$63),0),0)</f>
        <v>105.39161463091268</v>
      </c>
      <c r="F239" s="21">
        <f t="shared" si="106"/>
        <v>95.01518419711789</v>
      </c>
      <c r="G239" s="21">
        <f t="shared" si="106"/>
        <v>64.891115227732413</v>
      </c>
      <c r="H239" s="21">
        <f t="shared" si="106"/>
        <v>38.035518811430627</v>
      </c>
      <c r="I239" s="21">
        <f t="shared" si="106"/>
        <v>25.065278914454574</v>
      </c>
      <c r="J239" s="21">
        <f t="shared" si="106"/>
        <v>15.840418597100291</v>
      </c>
      <c r="K239" s="21">
        <f t="shared" si="106"/>
        <v>16.593997981529373</v>
      </c>
      <c r="L239" s="21">
        <f t="shared" si="106"/>
        <v>24.060964913373585</v>
      </c>
      <c r="M239" s="21">
        <f t="shared" si="106"/>
        <v>55.701607436274102</v>
      </c>
      <c r="N239" s="21">
        <f t="shared" si="106"/>
        <v>88.820055593368537</v>
      </c>
      <c r="O239" s="21">
        <f t="shared" si="106"/>
        <v>113.20493812154422</v>
      </c>
      <c r="P239" s="21">
        <f>SUM(D239:O239)</f>
        <v>761.51909055588703</v>
      </c>
      <c r="Q239" s="21"/>
    </row>
    <row r="240" spans="2:17" s="12" customFormat="1" x14ac:dyDescent="0.2">
      <c r="B240" s="12" t="s">
        <v>102</v>
      </c>
      <c r="C240" s="27">
        <v>31</v>
      </c>
      <c r="D240" s="21">
        <f t="shared" ref="D240:O252" si="107">IFERROR(ROUND(SUMIF($C$114:$C$139,$C240,D$114:D$139),0)/ROUND(SUMIF($C$36:$C$63,$C240,D$36:D$63),0),0)</f>
        <v>530.42478030105281</v>
      </c>
      <c r="E240" s="21">
        <f t="shared" si="107"/>
        <v>522.64289811740571</v>
      </c>
      <c r="F240" s="21">
        <f t="shared" si="107"/>
        <v>496.33853234910987</v>
      </c>
      <c r="G240" s="21">
        <f t="shared" si="107"/>
        <v>307.30309400135502</v>
      </c>
      <c r="H240" s="21">
        <f t="shared" si="107"/>
        <v>206.74264207360534</v>
      </c>
      <c r="I240" s="21">
        <f t="shared" si="107"/>
        <v>166.86048211643896</v>
      </c>
      <c r="J240" s="21">
        <f t="shared" si="107"/>
        <v>127.86059065264331</v>
      </c>
      <c r="K240" s="21">
        <f t="shared" si="107"/>
        <v>131.69024746789182</v>
      </c>
      <c r="L240" s="21">
        <f t="shared" si="107"/>
        <v>168.4251408499687</v>
      </c>
      <c r="M240" s="21">
        <f t="shared" si="107"/>
        <v>289.57607090103397</v>
      </c>
      <c r="N240" s="21">
        <f t="shared" si="107"/>
        <v>444.77558563248306</v>
      </c>
      <c r="O240" s="21">
        <f t="shared" si="107"/>
        <v>566.08947732779507</v>
      </c>
      <c r="P240" s="21">
        <f t="shared" ref="P240:P253" si="108">SUM(D240:O240)</f>
        <v>3958.7295417907835</v>
      </c>
      <c r="Q240" s="21"/>
    </row>
    <row r="241" spans="2:17" s="12" customFormat="1" x14ac:dyDescent="0.2">
      <c r="B241" s="12" t="s">
        <v>103</v>
      </c>
      <c r="C241" s="27">
        <v>41</v>
      </c>
      <c r="D241" s="21">
        <f t="shared" si="107"/>
        <v>5897.4368000000004</v>
      </c>
      <c r="E241" s="21">
        <f t="shared" si="107"/>
        <v>6158.2285714285717</v>
      </c>
      <c r="F241" s="21">
        <f t="shared" si="107"/>
        <v>5928.7107641741986</v>
      </c>
      <c r="G241" s="21">
        <f t="shared" si="107"/>
        <v>4784.0752688172042</v>
      </c>
      <c r="H241" s="21">
        <f t="shared" si="107"/>
        <v>3203.2774086378736</v>
      </c>
      <c r="I241" s="21">
        <f t="shared" si="107"/>
        <v>2820.4328607172642</v>
      </c>
      <c r="J241" s="21">
        <f t="shared" si="107"/>
        <v>2249.1842751842751</v>
      </c>
      <c r="K241" s="21">
        <f t="shared" si="107"/>
        <v>2391.8743842364534</v>
      </c>
      <c r="L241" s="21">
        <f t="shared" si="107"/>
        <v>3755.8797364085667</v>
      </c>
      <c r="M241" s="21">
        <f t="shared" si="107"/>
        <v>3105.6661170651278</v>
      </c>
      <c r="N241" s="21">
        <f t="shared" si="107"/>
        <v>5504.3459637561782</v>
      </c>
      <c r="O241" s="21">
        <f t="shared" si="107"/>
        <v>6465.6278877887789</v>
      </c>
      <c r="P241" s="21">
        <f t="shared" si="108"/>
        <v>52264.740038214492</v>
      </c>
      <c r="Q241" s="21"/>
    </row>
    <row r="242" spans="2:17" s="12" customFormat="1" x14ac:dyDescent="0.2">
      <c r="B242" s="12" t="s">
        <v>27</v>
      </c>
      <c r="C242" s="27">
        <v>53</v>
      </c>
      <c r="D242" s="21">
        <f t="shared" si="107"/>
        <v>0</v>
      </c>
      <c r="E242" s="21">
        <f t="shared" si="107"/>
        <v>0</v>
      </c>
      <c r="F242" s="21">
        <f t="shared" si="107"/>
        <v>0</v>
      </c>
      <c r="G242" s="21">
        <f t="shared" si="107"/>
        <v>0</v>
      </c>
      <c r="H242" s="21">
        <f t="shared" si="107"/>
        <v>0</v>
      </c>
      <c r="I242" s="21">
        <f t="shared" si="107"/>
        <v>0</v>
      </c>
      <c r="J242" s="21">
        <f t="shared" si="107"/>
        <v>0</v>
      </c>
      <c r="K242" s="21">
        <f t="shared" si="107"/>
        <v>0</v>
      </c>
      <c r="L242" s="21">
        <f t="shared" si="107"/>
        <v>0</v>
      </c>
      <c r="M242" s="21">
        <f t="shared" si="107"/>
        <v>0</v>
      </c>
      <c r="N242" s="21">
        <f t="shared" si="107"/>
        <v>0</v>
      </c>
      <c r="O242" s="21">
        <f t="shared" si="107"/>
        <v>0</v>
      </c>
      <c r="P242" s="21">
        <f t="shared" si="108"/>
        <v>0</v>
      </c>
      <c r="Q242" s="21"/>
    </row>
    <row r="243" spans="2:17" s="12" customFormat="1" x14ac:dyDescent="0.2">
      <c r="B243" s="12" t="s">
        <v>30</v>
      </c>
      <c r="C243" s="27">
        <v>50</v>
      </c>
      <c r="D243" s="21">
        <f t="shared" si="107"/>
        <v>0</v>
      </c>
      <c r="E243" s="21">
        <f t="shared" si="107"/>
        <v>0</v>
      </c>
      <c r="F243" s="21">
        <f t="shared" si="107"/>
        <v>0</v>
      </c>
      <c r="G243" s="21">
        <f t="shared" si="107"/>
        <v>0</v>
      </c>
      <c r="H243" s="21">
        <f t="shared" si="107"/>
        <v>0</v>
      </c>
      <c r="I243" s="21">
        <f t="shared" si="107"/>
        <v>0</v>
      </c>
      <c r="J243" s="21">
        <f t="shared" si="107"/>
        <v>0</v>
      </c>
      <c r="K243" s="21">
        <f t="shared" si="107"/>
        <v>0</v>
      </c>
      <c r="L243" s="21">
        <f t="shared" si="107"/>
        <v>0</v>
      </c>
      <c r="M243" s="21">
        <f t="shared" si="107"/>
        <v>0</v>
      </c>
      <c r="N243" s="21">
        <f t="shared" si="107"/>
        <v>0</v>
      </c>
      <c r="O243" s="21">
        <f t="shared" si="107"/>
        <v>0</v>
      </c>
      <c r="P243" s="21">
        <f t="shared" si="108"/>
        <v>0</v>
      </c>
      <c r="Q243" s="21"/>
    </row>
    <row r="244" spans="2:17" s="12" customFormat="1" x14ac:dyDescent="0.2">
      <c r="B244" s="12" t="s">
        <v>84</v>
      </c>
      <c r="C244" s="27" t="s">
        <v>39</v>
      </c>
      <c r="D244" s="21">
        <f t="shared" si="107"/>
        <v>2277.5</v>
      </c>
      <c r="E244" s="21">
        <f t="shared" si="107"/>
        <v>-959</v>
      </c>
      <c r="F244" s="21">
        <f t="shared" si="107"/>
        <v>4900.5</v>
      </c>
      <c r="G244" s="21">
        <f t="shared" si="107"/>
        <v>-562.5</v>
      </c>
      <c r="H244" s="21">
        <f t="shared" si="107"/>
        <v>1663.5</v>
      </c>
      <c r="I244" s="21">
        <f t="shared" si="107"/>
        <v>1996</v>
      </c>
      <c r="J244" s="21">
        <f t="shared" si="107"/>
        <v>721.5</v>
      </c>
      <c r="K244" s="21">
        <f t="shared" si="107"/>
        <v>1039</v>
      </c>
      <c r="L244" s="21">
        <f t="shared" si="107"/>
        <v>821</v>
      </c>
      <c r="M244" s="21">
        <f t="shared" si="107"/>
        <v>2421</v>
      </c>
      <c r="N244" s="21">
        <f t="shared" si="107"/>
        <v>-1198</v>
      </c>
      <c r="O244" s="21">
        <f t="shared" si="107"/>
        <v>3899.5</v>
      </c>
      <c r="P244" s="21">
        <f t="shared" si="108"/>
        <v>17020</v>
      </c>
      <c r="Q244" s="21"/>
    </row>
    <row r="245" spans="2:17" s="12" customFormat="1" x14ac:dyDescent="0.2">
      <c r="B245" s="12" t="s">
        <v>85</v>
      </c>
      <c r="C245" s="27" t="s">
        <v>41</v>
      </c>
      <c r="D245" s="21">
        <f t="shared" si="107"/>
        <v>19086.453608247422</v>
      </c>
      <c r="E245" s="21">
        <f t="shared" si="107"/>
        <v>17092.469387755104</v>
      </c>
      <c r="F245" s="21">
        <f t="shared" si="107"/>
        <v>16565.132653061224</v>
      </c>
      <c r="G245" s="21">
        <f t="shared" si="107"/>
        <v>16444.82</v>
      </c>
      <c r="H245" s="21">
        <f t="shared" si="107"/>
        <v>15350.623762376237</v>
      </c>
      <c r="I245" s="21">
        <f t="shared" si="107"/>
        <v>14495.805825242718</v>
      </c>
      <c r="J245" s="21">
        <f t="shared" si="107"/>
        <v>15051.460784313726</v>
      </c>
      <c r="K245" s="21">
        <f t="shared" si="107"/>
        <v>15947.4</v>
      </c>
      <c r="L245" s="21">
        <f t="shared" si="107"/>
        <v>15863.56</v>
      </c>
      <c r="M245" s="21">
        <f t="shared" si="107"/>
        <v>16562.21</v>
      </c>
      <c r="N245" s="21">
        <f t="shared" si="107"/>
        <v>19481.171717171717</v>
      </c>
      <c r="O245" s="21">
        <f t="shared" si="107"/>
        <v>19826.101010101011</v>
      </c>
      <c r="P245" s="21">
        <f t="shared" si="108"/>
        <v>201767.20874826916</v>
      </c>
      <c r="Q245" s="21"/>
    </row>
    <row r="246" spans="2:17" s="12" customFormat="1" x14ac:dyDescent="0.2">
      <c r="B246" s="12" t="s">
        <v>86</v>
      </c>
      <c r="C246" s="27" t="s">
        <v>9</v>
      </c>
      <c r="D246" s="21">
        <f t="shared" si="107"/>
        <v>64633.473118279573</v>
      </c>
      <c r="E246" s="21">
        <f t="shared" si="107"/>
        <v>45525.804347826088</v>
      </c>
      <c r="F246" s="21">
        <f t="shared" si="107"/>
        <v>90289.366666666669</v>
      </c>
      <c r="G246" s="21">
        <f t="shared" si="107"/>
        <v>63145.166666666664</v>
      </c>
      <c r="H246" s="21">
        <f t="shared" si="107"/>
        <v>58829.044444444444</v>
      </c>
      <c r="I246" s="21">
        <f t="shared" si="107"/>
        <v>61582.966666666667</v>
      </c>
      <c r="J246" s="21">
        <f t="shared" si="107"/>
        <v>59426.788888888892</v>
      </c>
      <c r="K246" s="21">
        <f t="shared" si="107"/>
        <v>63092.355555555558</v>
      </c>
      <c r="L246" s="21">
        <f t="shared" si="107"/>
        <v>64083.078651685391</v>
      </c>
      <c r="M246" s="21">
        <f t="shared" si="107"/>
        <v>69362.573033707871</v>
      </c>
      <c r="N246" s="21">
        <f t="shared" si="107"/>
        <v>60134.449438202246</v>
      </c>
      <c r="O246" s="21">
        <f t="shared" si="107"/>
        <v>80702.213483146072</v>
      </c>
      <c r="P246" s="21">
        <f t="shared" si="108"/>
        <v>780807.28096173611</v>
      </c>
      <c r="Q246" s="21"/>
    </row>
    <row r="247" spans="2:17" s="12" customFormat="1" x14ac:dyDescent="0.2">
      <c r="B247" s="12" t="s">
        <v>91</v>
      </c>
      <c r="C247" s="27" t="s">
        <v>42</v>
      </c>
      <c r="D247" s="21">
        <f t="shared" si="107"/>
        <v>20686.428571428572</v>
      </c>
      <c r="E247" s="21">
        <f t="shared" si="107"/>
        <v>26390.125</v>
      </c>
      <c r="F247" s="21">
        <f t="shared" si="107"/>
        <v>14357</v>
      </c>
      <c r="G247" s="21">
        <f t="shared" si="107"/>
        <v>13011.375</v>
      </c>
      <c r="H247" s="21">
        <f t="shared" si="107"/>
        <v>14615.125</v>
      </c>
      <c r="I247" s="21">
        <f t="shared" si="107"/>
        <v>12247.625</v>
      </c>
      <c r="J247" s="21">
        <f t="shared" si="107"/>
        <v>14070</v>
      </c>
      <c r="K247" s="21">
        <f t="shared" si="107"/>
        <v>13746</v>
      </c>
      <c r="L247" s="21">
        <f t="shared" si="107"/>
        <v>14445.555555555555</v>
      </c>
      <c r="M247" s="21">
        <f t="shared" si="107"/>
        <v>15215.111111111111</v>
      </c>
      <c r="N247" s="21">
        <f t="shared" si="107"/>
        <v>21499.666666666668</v>
      </c>
      <c r="O247" s="21">
        <f t="shared" si="107"/>
        <v>8773.8888888888887</v>
      </c>
      <c r="P247" s="21">
        <f t="shared" si="108"/>
        <v>189057.9007936508</v>
      </c>
      <c r="Q247" s="21"/>
    </row>
    <row r="248" spans="2:17" s="12" customFormat="1" x14ac:dyDescent="0.2">
      <c r="B248" s="12" t="s">
        <v>88</v>
      </c>
      <c r="C248" s="27" t="s">
        <v>12</v>
      </c>
      <c r="D248" s="21">
        <f t="shared" si="107"/>
        <v>808364.8</v>
      </c>
      <c r="E248" s="21">
        <f t="shared" si="107"/>
        <v>762992.4</v>
      </c>
      <c r="F248" s="21">
        <f t="shared" si="107"/>
        <v>966921.2</v>
      </c>
      <c r="G248" s="21">
        <f t="shared" si="107"/>
        <v>846867.1</v>
      </c>
      <c r="H248" s="21">
        <f t="shared" si="107"/>
        <v>824644.9</v>
      </c>
      <c r="I248" s="21">
        <f t="shared" si="107"/>
        <v>727713.6</v>
      </c>
      <c r="J248" s="21">
        <f t="shared" si="107"/>
        <v>759494.1</v>
      </c>
      <c r="K248" s="21">
        <f t="shared" si="107"/>
        <v>745462.5</v>
      </c>
      <c r="L248" s="21">
        <f t="shared" si="107"/>
        <v>707302.1</v>
      </c>
      <c r="M248" s="21">
        <f t="shared" si="107"/>
        <v>867117.6</v>
      </c>
      <c r="N248" s="21">
        <f t="shared" si="107"/>
        <v>748450.9</v>
      </c>
      <c r="O248" s="21">
        <f t="shared" si="107"/>
        <v>862264.6</v>
      </c>
      <c r="P248" s="21">
        <f t="shared" si="108"/>
        <v>9627595.7999999989</v>
      </c>
      <c r="Q248" s="21"/>
    </row>
    <row r="249" spans="2:17" s="12" customFormat="1" x14ac:dyDescent="0.2">
      <c r="B249" s="12" t="s">
        <v>104</v>
      </c>
      <c r="C249" s="12">
        <v>85</v>
      </c>
      <c r="D249" s="21">
        <f t="shared" si="107"/>
        <v>53685.620689655174</v>
      </c>
      <c r="E249" s="21">
        <f t="shared" si="107"/>
        <v>56356.413793103449</v>
      </c>
      <c r="F249" s="21">
        <f t="shared" si="107"/>
        <v>110478.39999999999</v>
      </c>
      <c r="G249" s="21">
        <f t="shared" si="107"/>
        <v>47959.633333333331</v>
      </c>
      <c r="H249" s="21">
        <f t="shared" si="107"/>
        <v>57484.3</v>
      </c>
      <c r="I249" s="21">
        <f t="shared" si="107"/>
        <v>41360.1</v>
      </c>
      <c r="J249" s="21">
        <f t="shared" si="107"/>
        <v>29560.7</v>
      </c>
      <c r="K249" s="21">
        <f t="shared" si="107"/>
        <v>38187.866666666669</v>
      </c>
      <c r="L249" s="21">
        <f t="shared" si="107"/>
        <v>37191.166666666664</v>
      </c>
      <c r="M249" s="21">
        <f t="shared" si="107"/>
        <v>45306.5</v>
      </c>
      <c r="N249" s="21">
        <f t="shared" si="107"/>
        <v>66722.266666666663</v>
      </c>
      <c r="O249" s="21">
        <f t="shared" si="107"/>
        <v>55926.2</v>
      </c>
      <c r="P249" s="21">
        <f t="shared" si="108"/>
        <v>640219.16781609191</v>
      </c>
      <c r="Q249" s="21"/>
    </row>
    <row r="250" spans="2:17" s="12" customFormat="1" x14ac:dyDescent="0.2">
      <c r="B250" s="12" t="s">
        <v>105</v>
      </c>
      <c r="C250" s="12">
        <v>86</v>
      </c>
      <c r="D250" s="21">
        <f t="shared" si="107"/>
        <v>7012.7179487179483</v>
      </c>
      <c r="E250" s="21">
        <f t="shared" si="107"/>
        <v>7101.8290598290596</v>
      </c>
      <c r="F250" s="21">
        <f t="shared" si="107"/>
        <v>5424.4661016949149</v>
      </c>
      <c r="G250" s="21">
        <f t="shared" si="107"/>
        <v>4822.0948275862065</v>
      </c>
      <c r="H250" s="21">
        <f t="shared" si="107"/>
        <v>12079.295652173912</v>
      </c>
      <c r="I250" s="21">
        <f t="shared" si="107"/>
        <v>-6398.3739130434778</v>
      </c>
      <c r="J250" s="21">
        <f t="shared" si="107"/>
        <v>2324.1565217391303</v>
      </c>
      <c r="K250" s="21">
        <f t="shared" si="107"/>
        <v>469.19130434782608</v>
      </c>
      <c r="L250" s="21">
        <f t="shared" si="107"/>
        <v>1936.3826086956522</v>
      </c>
      <c r="M250" s="21">
        <f t="shared" si="107"/>
        <v>4156.3425925925922</v>
      </c>
      <c r="N250" s="21">
        <f t="shared" si="107"/>
        <v>5982.2429906542056</v>
      </c>
      <c r="O250" s="21">
        <f t="shared" si="107"/>
        <v>7345.3644859813085</v>
      </c>
      <c r="P250" s="21">
        <f t="shared" si="108"/>
        <v>52255.710180969269</v>
      </c>
      <c r="Q250" s="21"/>
    </row>
    <row r="251" spans="2:17" s="12" customFormat="1" x14ac:dyDescent="0.2">
      <c r="B251" s="12" t="s">
        <v>106</v>
      </c>
      <c r="C251" s="12">
        <v>87</v>
      </c>
      <c r="D251" s="21">
        <f t="shared" si="107"/>
        <v>600554.6</v>
      </c>
      <c r="E251" s="21">
        <f t="shared" si="107"/>
        <v>924325.8</v>
      </c>
      <c r="F251" s="21">
        <f t="shared" si="107"/>
        <v>-46369.8</v>
      </c>
      <c r="G251" s="21">
        <f t="shared" si="107"/>
        <v>544693.19999999995</v>
      </c>
      <c r="H251" s="21">
        <f t="shared" si="107"/>
        <v>249310.6</v>
      </c>
      <c r="I251" s="21">
        <f t="shared" si="107"/>
        <v>343060</v>
      </c>
      <c r="J251" s="21">
        <f t="shared" si="107"/>
        <v>191705.8</v>
      </c>
      <c r="K251" s="21">
        <f t="shared" si="107"/>
        <v>249403.4</v>
      </c>
      <c r="L251" s="21">
        <f t="shared" si="107"/>
        <v>207835.4</v>
      </c>
      <c r="M251" s="21">
        <f t="shared" si="107"/>
        <v>262189.40000000002</v>
      </c>
      <c r="N251" s="21">
        <f t="shared" si="107"/>
        <v>888786</v>
      </c>
      <c r="O251" s="21">
        <f t="shared" si="107"/>
        <v>-233528.5</v>
      </c>
      <c r="P251" s="21">
        <f t="shared" si="108"/>
        <v>4181965.8999999994</v>
      </c>
      <c r="Q251" s="21"/>
    </row>
    <row r="252" spans="2:17" s="17" customFormat="1" ht="15" x14ac:dyDescent="0.25">
      <c r="B252" s="58" t="s">
        <v>89</v>
      </c>
      <c r="C252" s="38" t="s">
        <v>14</v>
      </c>
      <c r="D252" s="21">
        <f t="shared" si="107"/>
        <v>370966.8</v>
      </c>
      <c r="E252" s="21">
        <f t="shared" si="107"/>
        <v>299916.3</v>
      </c>
      <c r="F252" s="21">
        <f t="shared" si="107"/>
        <v>379077.6</v>
      </c>
      <c r="G252" s="21">
        <f t="shared" si="107"/>
        <v>278953.3</v>
      </c>
      <c r="H252" s="21">
        <f t="shared" si="107"/>
        <v>209861.8</v>
      </c>
      <c r="I252" s="21">
        <f t="shared" si="107"/>
        <v>181940.4</v>
      </c>
      <c r="J252" s="21">
        <f t="shared" si="107"/>
        <v>159152.9</v>
      </c>
      <c r="K252" s="21">
        <f t="shared" si="107"/>
        <v>159211.70000000001</v>
      </c>
      <c r="L252" s="21">
        <f t="shared" si="107"/>
        <v>242426.5</v>
      </c>
      <c r="M252" s="21">
        <f t="shared" si="107"/>
        <v>195380.6</v>
      </c>
      <c r="N252" s="21">
        <f t="shared" si="107"/>
        <v>207914.5</v>
      </c>
      <c r="O252" s="21">
        <f t="shared" si="107"/>
        <v>471342.9</v>
      </c>
      <c r="P252" s="21">
        <f t="shared" si="108"/>
        <v>3156145.3</v>
      </c>
      <c r="Q252" s="21"/>
    </row>
    <row r="253" spans="2:17" x14ac:dyDescent="0.2">
      <c r="B253" s="12" t="s">
        <v>5</v>
      </c>
      <c r="D253" s="21">
        <f t="shared" ref="D253:O253" si="109">IFERROR(ROUND(D142,0)/ROUND(D64,0),0)</f>
        <v>184.30213261841263</v>
      </c>
      <c r="E253" s="21">
        <f t="shared" si="109"/>
        <v>169.75414694016598</v>
      </c>
      <c r="F253" s="21">
        <f t="shared" si="109"/>
        <v>161.71688274148298</v>
      </c>
      <c r="G253" s="21">
        <f t="shared" si="109"/>
        <v>115.02509148422232</v>
      </c>
      <c r="H253" s="21">
        <f t="shared" si="109"/>
        <v>78.981500366709739</v>
      </c>
      <c r="I253" s="21">
        <f t="shared" si="109"/>
        <v>59.909812792656929</v>
      </c>
      <c r="J253" s="21">
        <f t="shared" si="109"/>
        <v>47.767908006192158</v>
      </c>
      <c r="K253" s="21">
        <f t="shared" si="109"/>
        <v>49.568518983282445</v>
      </c>
      <c r="L253" s="21">
        <f t="shared" si="109"/>
        <v>61.334683315153065</v>
      </c>
      <c r="M253" s="21">
        <f t="shared" si="109"/>
        <v>100.71894313144351</v>
      </c>
      <c r="N253" s="21">
        <f t="shared" si="109"/>
        <v>148.02915274474051</v>
      </c>
      <c r="O253" s="21">
        <f t="shared" si="109"/>
        <v>180.12018608713333</v>
      </c>
      <c r="P253" s="21">
        <f t="shared" si="108"/>
        <v>1357.2289592115956</v>
      </c>
      <c r="Q253" s="21"/>
    </row>
    <row r="254" spans="2:17" x14ac:dyDescent="0.2">
      <c r="C254" s="27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61"/>
      <c r="Q254" s="61"/>
    </row>
    <row r="255" spans="2:17" x14ac:dyDescent="0.2">
      <c r="C255" s="27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61"/>
      <c r="Q255" s="61"/>
    </row>
    <row r="256" spans="2:17" x14ac:dyDescent="0.2"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42"/>
    </row>
    <row r="257" spans="4:17" x14ac:dyDescent="0.2"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42"/>
    </row>
    <row r="258" spans="4:17" x14ac:dyDescent="0.2"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42"/>
    </row>
    <row r="259" spans="4:17" x14ac:dyDescent="0.2"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42"/>
    </row>
    <row r="260" spans="4:17" x14ac:dyDescent="0.2"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42"/>
    </row>
    <row r="261" spans="4:17" x14ac:dyDescent="0.2"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42"/>
    </row>
    <row r="262" spans="4:17" x14ac:dyDescent="0.2"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42"/>
    </row>
    <row r="263" spans="4:17" x14ac:dyDescent="0.2"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42"/>
    </row>
    <row r="264" spans="4:17" x14ac:dyDescent="0.2"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42"/>
    </row>
    <row r="265" spans="4:17" x14ac:dyDescent="0.2"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42"/>
    </row>
    <row r="266" spans="4:17" x14ac:dyDescent="0.2"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42"/>
    </row>
    <row r="267" spans="4:17" x14ac:dyDescent="0.2"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42"/>
    </row>
    <row r="268" spans="4:17" x14ac:dyDescent="0.2"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42"/>
    </row>
    <row r="269" spans="4:17" x14ac:dyDescent="0.2"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42"/>
    </row>
    <row r="270" spans="4:17" x14ac:dyDescent="0.2"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42"/>
    </row>
    <row r="271" spans="4:17" x14ac:dyDescent="0.2"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42"/>
    </row>
    <row r="272" spans="4:17" x14ac:dyDescent="0.2"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42"/>
    </row>
    <row r="273" spans="4:17" x14ac:dyDescent="0.2"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42"/>
    </row>
    <row r="274" spans="4:17" x14ac:dyDescent="0.2"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42"/>
    </row>
    <row r="275" spans="4:17" x14ac:dyDescent="0.2"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42"/>
    </row>
    <row r="276" spans="4:17" x14ac:dyDescent="0.2"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42"/>
    </row>
    <row r="277" spans="4:17" x14ac:dyDescent="0.2"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42"/>
    </row>
    <row r="278" spans="4:17" x14ac:dyDescent="0.2"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42"/>
    </row>
    <row r="279" spans="4:17" x14ac:dyDescent="0.2"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42"/>
    </row>
    <row r="280" spans="4:17" x14ac:dyDescent="0.2"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42"/>
    </row>
    <row r="281" spans="4:17" x14ac:dyDescent="0.2"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42"/>
    </row>
    <row r="282" spans="4:17" x14ac:dyDescent="0.2"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42"/>
    </row>
    <row r="283" spans="4:17" x14ac:dyDescent="0.2"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42"/>
    </row>
    <row r="284" spans="4:17" x14ac:dyDescent="0.2"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42"/>
    </row>
    <row r="285" spans="4:17" x14ac:dyDescent="0.2"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42"/>
    </row>
    <row r="286" spans="4:17" x14ac:dyDescent="0.2"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42"/>
    </row>
    <row r="287" spans="4:17" x14ac:dyDescent="0.2"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42"/>
    </row>
    <row r="288" spans="4:17" x14ac:dyDescent="0.2"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42"/>
    </row>
    <row r="289" spans="4:17" x14ac:dyDescent="0.2"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42"/>
    </row>
    <row r="290" spans="4:17" x14ac:dyDescent="0.2"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42"/>
    </row>
    <row r="291" spans="4:17" x14ac:dyDescent="0.2"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42"/>
    </row>
    <row r="292" spans="4:17" x14ac:dyDescent="0.2"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42"/>
    </row>
    <row r="293" spans="4:17" x14ac:dyDescent="0.2"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42"/>
    </row>
    <row r="294" spans="4:17" x14ac:dyDescent="0.2"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42"/>
    </row>
    <row r="295" spans="4:17" x14ac:dyDescent="0.2"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42"/>
    </row>
    <row r="296" spans="4:17" x14ac:dyDescent="0.2"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42"/>
    </row>
    <row r="297" spans="4:17" x14ac:dyDescent="0.2"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42"/>
    </row>
    <row r="298" spans="4:17" x14ac:dyDescent="0.2"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42"/>
    </row>
    <row r="299" spans="4:17" x14ac:dyDescent="0.2"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42"/>
    </row>
  </sheetData>
  <printOptions horizontalCentered="1"/>
  <pageMargins left="0.5" right="0.5" top="0.75" bottom="0.75" header="0.5" footer="0.3"/>
  <pageSetup scale="59" fitToHeight="5" orientation="landscape" blackAndWhite="1" r:id="rId1"/>
  <headerFooter alignWithMargins="0">
    <oddFooter>&amp;L&amp;F  
&amp;A&amp;C&amp;P&amp;R&amp;D</oddFooter>
  </headerFooter>
  <rowBreaks count="3" manualBreakCount="3">
    <brk id="65" min="1" max="15" man="1"/>
    <brk id="112" min="1" max="15" man="1"/>
    <brk id="177" min="1" max="15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AD0D4F6BF7344299F812ABC97FDE97" ma:contentTypeVersion="20" ma:contentTypeDescription="" ma:contentTypeScope="" ma:versionID="0b251148d5c3d6b633e1c8fe9e365fe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2022-03-31T07:00:00+00:00</OpenedDate>
    <SignificantOrder xmlns="dc463f71-b30c-4ab2-9473-d307f9d35888">false</SignificantOrder>
    <Date1 xmlns="dc463f71-b30c-4ab2-9473-d307f9d35888">2022-03-31T07:00:00+00:00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220229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80516BD-15B9-4F6E-B2E5-1C38E6AE6821}"/>
</file>

<file path=customXml/itemProps2.xml><?xml version="1.0" encoding="utf-8"?>
<ds:datastoreItem xmlns:ds="http://schemas.openxmlformats.org/officeDocument/2006/customXml" ds:itemID="{FF025D77-F736-40C4-BBC0-4A251D15638B}"/>
</file>

<file path=customXml/itemProps3.xml><?xml version="1.0" encoding="utf-8"?>
<ds:datastoreItem xmlns:ds="http://schemas.openxmlformats.org/officeDocument/2006/customXml" ds:itemID="{B8FAD1F2-08AC-4898-BF90-F2F3A7930AA2}"/>
</file>

<file path=customXml/itemProps4.xml><?xml version="1.0" encoding="utf-8"?>
<ds:datastoreItem xmlns:ds="http://schemas.openxmlformats.org/officeDocument/2006/customXml" ds:itemID="{E5C00F4F-2D3B-4F8B-ABFD-D67500381F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 Lead Sheet</vt:lpstr>
      <vt:lpstr>Weather Adj. For CBR </vt:lpstr>
      <vt:lpstr>Weather Adj. Volumes </vt:lpstr>
      <vt:lpstr>'Weather Adj. For CBR '!Print_Area</vt:lpstr>
      <vt:lpstr>'Weather Adj. Volumes '!Print_Area</vt:lpstr>
      <vt:lpstr>'Weather Adj. Volumes 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Kellogg, Anh</cp:lastModifiedBy>
  <cp:lastPrinted>2021-02-09T19:15:56Z</cp:lastPrinted>
  <dcterms:created xsi:type="dcterms:W3CDTF">2021-02-09T19:15:17Z</dcterms:created>
  <dcterms:modified xsi:type="dcterms:W3CDTF">2022-03-25T16:01:45Z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0x0101006E56B4D1795A2E4DB2F0B01679ED314A00C4AD0D4F6BF7344299F812ABC97FDE97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