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haredStrings.xml" ContentType="application/vnd.openxmlformats-officedocument.spreadsheetml.sharedStrings+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customProperty2.bin" ContentType="application/vnd.openxmlformats-officedocument.spreadsheetml.customProperty"/>
  <Override PartName="/xl/customProperty1.bin" ContentType="application/vnd.openxmlformats-officedocument.spreadsheetml.customProperty"/>
  <Override PartName="/xl/customProperty3.bin" ContentType="application/vnd.openxmlformats-officedocument.spreadsheetml.customProperty"/>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8.bin" ContentType="application/vnd.openxmlformats-officedocument.spreadsheetml.customProperty"/>
  <Override PartName="/xl/customProperty14.bin" ContentType="application/vnd.openxmlformats-officedocument.spreadsheetml.customProperty"/>
  <Override PartName="/xl/customProperty13.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9.bin" ContentType="application/vnd.openxmlformats-officedocument.spreadsheetml.customProperty"/>
  <Override PartName="/xl/customProperty12.bin" ContentType="application/vnd.openxmlformats-officedocument.spreadsheetml.customProperty"/>
  <Override PartName="/xl/comments1.xml" ContentType="application/vnd.openxmlformats-officedocument.spreadsheetml.comments+xml"/>
  <Override PartName="/xl/customProperty20.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2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21.bin" ContentType="application/vnd.openxmlformats-officedocument.spreadsheetml.customProperty"/>
  <Override PartName="/xl/customProperty7.bin" ContentType="application/vnd.openxmlformats-officedocument.spreadsheetml.customProperty"/>
  <Override PartName="/xl/comments2.xml" ContentType="application/vnd.openxmlformats-officedocument.spreadsheetml.comments+xml"/>
  <Override PartName="/xl/customProperty22.bin" ContentType="application/vnd.openxmlformats-officedocument.spreadsheetml.customProperty"/>
  <Override PartName="/xl/customProperty23.bin" ContentType="application/vnd.openxmlformats-officedocument.spreadsheetml.customProperty"/>
  <Override PartName="/xl/customProperty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2-XX Electric Schedule 120 - Electricity Conservation Service Rider (UE-22xxxx) (Eff. 05-01-22)\Workpapers\"/>
    </mc:Choice>
  </mc:AlternateContent>
  <bookViews>
    <workbookView xWindow="360" yWindow="375" windowWidth="18540" windowHeight="10515" tabRatio="798" firstSheet="2" activeTab="7"/>
  </bookViews>
  <sheets>
    <sheet name="Read First" sheetId="113" r:id="rId1"/>
    <sheet name="CurYr (CY) vs. PriorYr (PY) ==&gt;" sheetId="104" r:id="rId2"/>
    <sheet name="Summary" sheetId="100" r:id="rId3"/>
    <sheet name="Variance Analysis" sheetId="99" r:id="rId4"/>
    <sheet name="PY True-up " sheetId="109" r:id="rId5"/>
    <sheet name="Info to Calc CY ==&gt;" sheetId="105" r:id="rId6"/>
    <sheet name="CY Rev Req ==&gt;" sheetId="107" r:id="rId7"/>
    <sheet name="CY Rev Req Non-449" sheetId="98" r:id="rId8"/>
    <sheet name="CY Rev Remove 449" sheetId="96" r:id="rId9"/>
    <sheet name="2022 Budget UE-210822" sheetId="122" r:id="rId10"/>
    <sheet name="2021 Budget (Rvsd) UE-210140" sheetId="121" r:id="rId11"/>
    <sheet name="2020 Budget (Rvsd) UE-190905" sheetId="123" r:id="rId12"/>
    <sheet name="CY Conv Fctr (2019 GRC)" sheetId="85" r:id="rId13"/>
    <sheet name="Calculate CY True-Up ==&gt;" sheetId="106" r:id="rId14"/>
    <sheet name="CY True-Up" sheetId="95" r:id="rId15"/>
    <sheet name="20-21 Load True-Up ==&gt;" sheetId="108" r:id="rId16"/>
    <sheet name="PY Rev Req Non-449 (UE-210140)" sheetId="97" r:id="rId17"/>
    <sheet name="2021 Collections" sheetId="89" r:id="rId18"/>
    <sheet name="AC 1820621" sheetId="84" r:id="rId19"/>
    <sheet name="PY COS" sheetId="118" r:id="rId20"/>
    <sheet name="F2021 Load Forecast" sheetId="76" r:id="rId21"/>
    <sheet name="258 Cons Tbl 20-21" sheetId="114" r:id="rId22"/>
    <sheet name="20-21 Spend Variance ==&gt;" sheetId="110" r:id="rId23"/>
    <sheet name="PY Actual Program Costs" sheetId="86" r:id="rId24"/>
    <sheet name="True-up Est in PY Filing ==&gt;" sheetId="111" r:id="rId25"/>
    <sheet name="PY Est - Actual v Est" sheetId="91" r:id="rId26"/>
    <sheet name="Estimate Used in PY Filing" sheetId="88" r:id="rId27"/>
    <sheet name="Act Sch 120 Collctns Feb-Apr 21" sheetId="119" r:id="rId28"/>
  </sheets>
  <externalReferences>
    <externalReference r:id="rId29"/>
    <externalReference r:id="rId30"/>
    <externalReference r:id="rId31"/>
  </externalReferences>
  <definedNames>
    <definedName name="__________________six6" localSheetId="11" hidden="1">{#N/A,#N/A,FALSE,"CRPT";#N/A,#N/A,FALSE,"TREND";#N/A,#N/A,FALSE,"%Curve"}</definedName>
    <definedName name="__________________six6" hidden="1">{#N/A,#N/A,FALSE,"CRPT";#N/A,#N/A,FALSE,"TREND";#N/A,#N/A,FALSE,"%Curve"}</definedName>
    <definedName name="__________________www1" localSheetId="11" hidden="1">{#N/A,#N/A,FALSE,"schA"}</definedName>
    <definedName name="__________________www1" hidden="1">{#N/A,#N/A,FALSE,"schA"}</definedName>
    <definedName name="_________________six6" localSheetId="11" hidden="1">{#N/A,#N/A,FALSE,"CRPT";#N/A,#N/A,FALSE,"TREND";#N/A,#N/A,FALSE,"%Curve"}</definedName>
    <definedName name="_________________six6" hidden="1">{#N/A,#N/A,FALSE,"CRPT";#N/A,#N/A,FALSE,"TREND";#N/A,#N/A,FALSE,"%Curve"}</definedName>
    <definedName name="_________________www1" localSheetId="11" hidden="1">{#N/A,#N/A,FALSE,"schA"}</definedName>
    <definedName name="_________________www1" hidden="1">{#N/A,#N/A,FALSE,"schA"}</definedName>
    <definedName name="________________six6" localSheetId="11" hidden="1">{#N/A,#N/A,FALSE,"CRPT";#N/A,#N/A,FALSE,"TREND";#N/A,#N/A,FALSE,"%Curve"}</definedName>
    <definedName name="________________six6" hidden="1">{#N/A,#N/A,FALSE,"CRPT";#N/A,#N/A,FALSE,"TREND";#N/A,#N/A,FALSE,"%Curve"}</definedName>
    <definedName name="________________www1" localSheetId="11" hidden="1">{#N/A,#N/A,FALSE,"schA"}</definedName>
    <definedName name="________________www1" hidden="1">{#N/A,#N/A,FALSE,"schA"}</definedName>
    <definedName name="_______________six6" localSheetId="11" hidden="1">{#N/A,#N/A,FALSE,"CRPT";#N/A,#N/A,FALSE,"TREND";#N/A,#N/A,FALSE,"%Curve"}</definedName>
    <definedName name="_______________six6" hidden="1">{#N/A,#N/A,FALSE,"CRPT";#N/A,#N/A,FALSE,"TREND";#N/A,#N/A,FALSE,"%Curve"}</definedName>
    <definedName name="_______________www1" localSheetId="11" hidden="1">{#N/A,#N/A,FALSE,"schA"}</definedName>
    <definedName name="_______________www1" hidden="1">{#N/A,#N/A,FALSE,"schA"}</definedName>
    <definedName name="______________six6" localSheetId="11" hidden="1">{#N/A,#N/A,FALSE,"CRPT";#N/A,#N/A,FALSE,"TREND";#N/A,#N/A,FALSE,"%Curve"}</definedName>
    <definedName name="______________six6" hidden="1">{#N/A,#N/A,FALSE,"CRPT";#N/A,#N/A,FALSE,"TREND";#N/A,#N/A,FALSE,"%Curve"}</definedName>
    <definedName name="______________www1" localSheetId="11" hidden="1">{#N/A,#N/A,FALSE,"schA"}</definedName>
    <definedName name="______________www1" hidden="1">{#N/A,#N/A,FALSE,"schA"}</definedName>
    <definedName name="_____________six6" localSheetId="11" hidden="1">{#N/A,#N/A,FALSE,"CRPT";#N/A,#N/A,FALSE,"TREND";#N/A,#N/A,FALSE,"%Curve"}</definedName>
    <definedName name="_____________six6" hidden="1">{#N/A,#N/A,FALSE,"CRPT";#N/A,#N/A,FALSE,"TREND";#N/A,#N/A,FALSE,"%Curve"}</definedName>
    <definedName name="_____________www1" localSheetId="11" hidden="1">{#N/A,#N/A,FALSE,"schA"}</definedName>
    <definedName name="_____________www1" hidden="1">{#N/A,#N/A,FALSE,"schA"}</definedName>
    <definedName name="____________six6" localSheetId="11" hidden="1">{#N/A,#N/A,FALSE,"CRPT";#N/A,#N/A,FALSE,"TREND";#N/A,#N/A,FALSE,"%Curve"}</definedName>
    <definedName name="____________six6" hidden="1">{#N/A,#N/A,FALSE,"CRPT";#N/A,#N/A,FALSE,"TREND";#N/A,#N/A,FALSE,"%Curve"}</definedName>
    <definedName name="____________www1" localSheetId="11" hidden="1">{#N/A,#N/A,FALSE,"schA"}</definedName>
    <definedName name="____________www1" hidden="1">{#N/A,#N/A,FALSE,"schA"}</definedName>
    <definedName name="___________six6" localSheetId="11" hidden="1">{#N/A,#N/A,FALSE,"CRPT";#N/A,#N/A,FALSE,"TREND";#N/A,#N/A,FALSE,"%Curve"}</definedName>
    <definedName name="___________six6" hidden="1">{#N/A,#N/A,FALSE,"CRPT";#N/A,#N/A,FALSE,"TREND";#N/A,#N/A,FALSE,"%Curve"}</definedName>
    <definedName name="___________www1" localSheetId="11" hidden="1">{#N/A,#N/A,FALSE,"schA"}</definedName>
    <definedName name="___________www1" hidden="1">{#N/A,#N/A,FALSE,"schA"}</definedName>
    <definedName name="__________six6" localSheetId="11" hidden="1">{#N/A,#N/A,FALSE,"CRPT";#N/A,#N/A,FALSE,"TREND";#N/A,#N/A,FALSE,"%Curve"}</definedName>
    <definedName name="__________six6" hidden="1">{#N/A,#N/A,FALSE,"CRPT";#N/A,#N/A,FALSE,"TREND";#N/A,#N/A,FALSE,"%Curve"}</definedName>
    <definedName name="__________www1" localSheetId="11" hidden="1">{#N/A,#N/A,FALSE,"schA"}</definedName>
    <definedName name="__________www1" hidden="1">{#N/A,#N/A,FALSE,"schA"}</definedName>
    <definedName name="_________six6" localSheetId="11" hidden="1">{#N/A,#N/A,FALSE,"CRPT";#N/A,#N/A,FALSE,"TREND";#N/A,#N/A,FALSE,"%Curve"}</definedName>
    <definedName name="_________six6" hidden="1">{#N/A,#N/A,FALSE,"CRPT";#N/A,#N/A,FALSE,"TREND";#N/A,#N/A,FALSE,"%Curve"}</definedName>
    <definedName name="_________www1" localSheetId="11" hidden="1">{#N/A,#N/A,FALSE,"schA"}</definedName>
    <definedName name="_________www1" hidden="1">{#N/A,#N/A,FALSE,"schA"}</definedName>
    <definedName name="________six6" localSheetId="11" hidden="1">{#N/A,#N/A,FALSE,"CRPT";#N/A,#N/A,FALSE,"TREND";#N/A,#N/A,FALSE,"%Curve"}</definedName>
    <definedName name="________six6" hidden="1">{#N/A,#N/A,FALSE,"CRPT";#N/A,#N/A,FALSE,"TREND";#N/A,#N/A,FALSE,"%Curve"}</definedName>
    <definedName name="________www1" localSheetId="11" hidden="1">{#N/A,#N/A,FALSE,"schA"}</definedName>
    <definedName name="________www1" hidden="1">{#N/A,#N/A,FALSE,"schA"}</definedName>
    <definedName name="_______six6" localSheetId="11" hidden="1">{#N/A,#N/A,FALSE,"CRPT";#N/A,#N/A,FALSE,"TREND";#N/A,#N/A,FALSE,"%Curve"}</definedName>
    <definedName name="_______six6" hidden="1">{#N/A,#N/A,FALSE,"CRPT";#N/A,#N/A,FALSE,"TREND";#N/A,#N/A,FALSE,"%Curve"}</definedName>
    <definedName name="_______www1" localSheetId="11" hidden="1">{#N/A,#N/A,FALSE,"schA"}</definedName>
    <definedName name="_______www1" hidden="1">{#N/A,#N/A,FALSE,"schA"}</definedName>
    <definedName name="______six6" localSheetId="11" hidden="1">{#N/A,#N/A,FALSE,"CRPT";#N/A,#N/A,FALSE,"TREND";#N/A,#N/A,FALSE,"%Curve"}</definedName>
    <definedName name="______six6" hidden="1">{#N/A,#N/A,FALSE,"CRPT";#N/A,#N/A,FALSE,"TREND";#N/A,#N/A,FALSE,"%Curve"}</definedName>
    <definedName name="______www1" localSheetId="11" hidden="1">{#N/A,#N/A,FALSE,"schA"}</definedName>
    <definedName name="______www1" hidden="1">{#N/A,#N/A,FALSE,"schA"}</definedName>
    <definedName name="_____six6" localSheetId="11" hidden="1">{#N/A,#N/A,FALSE,"CRPT";#N/A,#N/A,FALSE,"TREND";#N/A,#N/A,FALSE,"%Curve"}</definedName>
    <definedName name="_____six6" hidden="1">{#N/A,#N/A,FALSE,"CRPT";#N/A,#N/A,FALSE,"TREND";#N/A,#N/A,FALSE,"%Curve"}</definedName>
    <definedName name="_____www1" localSheetId="11" hidden="1">{#N/A,#N/A,FALSE,"schA"}</definedName>
    <definedName name="_____www1" hidden="1">{#N/A,#N/A,FALSE,"schA"}</definedName>
    <definedName name="____six6" localSheetId="11" hidden="1">{#N/A,#N/A,FALSE,"CRPT";#N/A,#N/A,FALSE,"TREND";#N/A,#N/A,FALSE,"%Curve"}</definedName>
    <definedName name="____six6" hidden="1">{#N/A,#N/A,FALSE,"CRPT";#N/A,#N/A,FALSE,"TREND";#N/A,#N/A,FALSE,"%Curve"}</definedName>
    <definedName name="____www1" localSheetId="11" hidden="1">{#N/A,#N/A,FALSE,"schA"}</definedName>
    <definedName name="____www1" hidden="1">{#N/A,#N/A,FALSE,"schA"}</definedName>
    <definedName name="___six6" localSheetId="11" hidden="1">{#N/A,#N/A,FALSE,"CRPT";#N/A,#N/A,FALSE,"TREND";#N/A,#N/A,FALSE,"%Curve"}</definedName>
    <definedName name="___six6" hidden="1">{#N/A,#N/A,FALSE,"CRPT";#N/A,#N/A,FALSE,"TREND";#N/A,#N/A,FALSE,"%Curve"}</definedName>
    <definedName name="___www1" localSheetId="11" hidden="1">{#N/A,#N/A,FALSE,"schA"}</definedName>
    <definedName name="___www1" hidden="1">{#N/A,#N/A,FALSE,"schA"}</definedName>
    <definedName name="__123Graph_A" hidden="1">[1]Inputs!#REF!</definedName>
    <definedName name="__123Graph_B" hidden="1">[1]Inputs!#REF!</definedName>
    <definedName name="__123Graph_D" localSheetId="10" hidden="1">#REF!</definedName>
    <definedName name="__123Graph_D" hidden="1">#REF!</definedName>
    <definedName name="__123Graph_ECURRENT" localSheetId="10" hidden="1">[2]ConsolidatingPL!#REF!</definedName>
    <definedName name="__123Graph_ECURRENT" hidden="1">[2]ConsolidatingPL!#REF!</definedName>
    <definedName name="__six6" localSheetId="11" hidden="1">{#N/A,#N/A,FALSE,"CRPT";#N/A,#N/A,FALSE,"TREND";#N/A,#N/A,FALSE,"%Curve"}</definedName>
    <definedName name="__six6" hidden="1">{#N/A,#N/A,FALSE,"CRPT";#N/A,#N/A,FALSE,"TREND";#N/A,#N/A,FALSE,"%Curve"}</definedName>
    <definedName name="__www1" localSheetId="11" hidden="1">{#N/A,#N/A,FALSE,"schA"}</definedName>
    <definedName name="__www1" hidden="1">{#N/A,#N/A,FALSE,"schA"}</definedName>
    <definedName name="_ex1" localSheetId="11" hidden="1">{#N/A,#N/A,FALSE,"Summ";#N/A,#N/A,FALSE,"General"}</definedName>
    <definedName name="_ex1" hidden="1">{#N/A,#N/A,FALSE,"Summ";#N/A,#N/A,FALSE,"General"}</definedName>
    <definedName name="_Fill" hidden="1">#REF!</definedName>
    <definedName name="_Key1" localSheetId="10" hidden="1">#REF!</definedName>
    <definedName name="_Key1" hidden="1">#REF!</definedName>
    <definedName name="_Key2" localSheetId="10" hidden="1">#REF!</definedName>
    <definedName name="_Key2" hidden="1">#REF!</definedName>
    <definedName name="_new1" localSheetId="11" hidden="1">{#N/A,#N/A,FALSE,"Summ";#N/A,#N/A,FALSE,"General"}</definedName>
    <definedName name="_new1" hidden="1">{#N/A,#N/A,FALSE,"Summ";#N/A,#N/A,FALSE,"General"}</definedName>
    <definedName name="_Order1" hidden="1">255</definedName>
    <definedName name="_Order2" hidden="1">255</definedName>
    <definedName name="_six6" localSheetId="11" hidden="1">{#N/A,#N/A,FALSE,"CRPT";#N/A,#N/A,FALSE,"TREND";#N/A,#N/A,FALSE,"%Curve"}</definedName>
    <definedName name="_six6" hidden="1">{#N/A,#N/A,FALSE,"CRPT";#N/A,#N/A,FALSE,"TREND";#N/A,#N/A,FALSE,"%Curve"}</definedName>
    <definedName name="_Sort" localSheetId="10" hidden="1">#REF!</definedName>
    <definedName name="_Sort" hidden="1">#REF!</definedName>
    <definedName name="_www1" localSheetId="11" hidden="1">{#N/A,#N/A,FALSE,"schA"}</definedName>
    <definedName name="_www1" hidden="1">{#N/A,#N/A,FALSE,"schA"}</definedName>
    <definedName name="a" localSheetId="11" hidden="1">{#N/A,#N/A,FALSE,"Coversheet";#N/A,#N/A,FALSE,"QA"}</definedName>
    <definedName name="a" hidden="1">{#N/A,#N/A,FALSE,"Coversheet";#N/A,#N/A,FALSE,"QA"}</definedName>
    <definedName name="AAAAAAAAAAAAAA" localSheetId="11"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1" hidden="1">{#N/A,#N/A,FALSE,"Coversheet";#N/A,#N/A,FALSE,"QA"}</definedName>
    <definedName name="b" localSheetId="10" hidden="1">{#N/A,#N/A,FALSE,"Coversheet";#N/A,#N/A,FALSE,"QA"}</definedName>
    <definedName name="b" hidden="1">{#N/A,#N/A,FALSE,"Coversheet";#N/A,#N/A,FALSE,"QA"}</definedName>
    <definedName name="BEx0017DGUEDPCFJUPUZOOLJCS2B" localSheetId="10" hidden="1">#REF!</definedName>
    <definedName name="BEx0017DGUEDPCFJUPUZOOLJCS2B" hidden="1">#REF!</definedName>
    <definedName name="BEx001CNWHJ5RULCSFM36ZCGJ1UH" localSheetId="10" hidden="1">#REF!</definedName>
    <definedName name="BEx001CNWHJ5RULCSFM36ZCGJ1UH" hidden="1">#REF!</definedName>
    <definedName name="BEx004791UAJIJSN57OT7YBLNP82" localSheetId="10" hidden="1">#REF!</definedName>
    <definedName name="BEx004791UAJIJSN57OT7YBLNP82" hidden="1">#REF!</definedName>
    <definedName name="BEx008P2NVFDLBHL7IZ5WTMVOQ1F" localSheetId="10" hidden="1">#REF!</definedName>
    <definedName name="BEx008P2NVFDLBHL7IZ5WTMVOQ1F" hidden="1">#REF!</definedName>
    <definedName name="BEx009G00IN0JUIAQ4WE9NHTMQE2" localSheetId="10" hidden="1">#REF!</definedName>
    <definedName name="BEx009G00IN0JUIAQ4WE9NHTMQE2" hidden="1">#REF!</definedName>
    <definedName name="BEx00DXTY2JDVGWQKV8H7FG4SV30" localSheetId="10" hidden="1">#REF!</definedName>
    <definedName name="BEx00DXTY2JDVGWQKV8H7FG4SV30" hidden="1">#REF!</definedName>
    <definedName name="BEx00GHLTYRH5N2S6P78YW1CD30N" localSheetId="10" hidden="1">#REF!</definedName>
    <definedName name="BEx00GHLTYRH5N2S6P78YW1CD30N" hidden="1">#REF!</definedName>
    <definedName name="BEx00JC31DY11L45SEU4B10BIN6W" localSheetId="10" hidden="1">#REF!</definedName>
    <definedName name="BEx00JC31DY11L45SEU4B10BIN6W" hidden="1">#REF!</definedName>
    <definedName name="BEx00KZHZBHP3TDV1YMX4B19B95O" localSheetId="10" hidden="1">#REF!</definedName>
    <definedName name="BEx00KZHZBHP3TDV1YMX4B19B95O" hidden="1">#REF!</definedName>
    <definedName name="BEx00P11V7HA4MS6XYY3P4BPVXML" localSheetId="10" hidden="1">#REF!</definedName>
    <definedName name="BEx00P11V7HA4MS6XYY3P4BPVXML" hidden="1">#REF!</definedName>
    <definedName name="BEx00PBV7V99V7M3LDYUTF31MUFJ" localSheetId="10" hidden="1">#REF!</definedName>
    <definedName name="BEx00PBV7V99V7M3LDYUTF31MUFJ" hidden="1">#REF!</definedName>
    <definedName name="BEx00SMIQJ55EVB7T24CORX0JWQO" localSheetId="10" hidden="1">#REF!</definedName>
    <definedName name="BEx00SMIQJ55EVB7T24CORX0JWQO" hidden="1">#REF!</definedName>
    <definedName name="BEx010V7DB7O7Z9NHSX27HZK4H76" localSheetId="10" hidden="1">#REF!</definedName>
    <definedName name="BEx010V7DB7O7Z9NHSX27HZK4H76" hidden="1">#REF!</definedName>
    <definedName name="BEx012IKS6YVHG9KTG2FAKRSMYLU" localSheetId="10" hidden="1">#REF!</definedName>
    <definedName name="BEx012IKS6YVHG9KTG2FAKRSMYLU" hidden="1">#REF!</definedName>
    <definedName name="BEx01HY6E3GJ66ABU5ABN26V6Q13" localSheetId="10" hidden="1">#REF!</definedName>
    <definedName name="BEx01HY6E3GJ66ABU5ABN26V6Q13" hidden="1">#REF!</definedName>
    <definedName name="BEx01PW5YQKEGAR8JDDI5OARYXDF" localSheetId="10" hidden="1">#REF!</definedName>
    <definedName name="BEx01PW5YQKEGAR8JDDI5OARYXDF" hidden="1">#REF!</definedName>
    <definedName name="BEx01QCB2ERCAYYOFDP3OQRWUU60" localSheetId="10" hidden="1">#REF!</definedName>
    <definedName name="BEx01QCB2ERCAYYOFDP3OQRWUU60" hidden="1">#REF!</definedName>
    <definedName name="BEx01U37NQSMTGJRU8EGTJORBJ6H" localSheetId="10" hidden="1">#REF!</definedName>
    <definedName name="BEx01U37NQSMTGJRU8EGTJORBJ6H" hidden="1">#REF!</definedName>
    <definedName name="BEx01XJ94SHJ1YQ7ORPW0RQGKI2H" localSheetId="10" hidden="1">#REF!</definedName>
    <definedName name="BEx01XJ94SHJ1YQ7ORPW0RQGKI2H" hidden="1">#REF!</definedName>
    <definedName name="BEx028BOZCS2MQO9MODVS6F7NCA3" localSheetId="10" hidden="1">#REF!</definedName>
    <definedName name="BEx028BOZCS2MQO9MODVS6F7NCA3" hidden="1">#REF!</definedName>
    <definedName name="BEx02DPUYNH76938V8GVORY8LRY1" localSheetId="10" hidden="1">#REF!</definedName>
    <definedName name="BEx02DPUYNH76938V8GVORY8LRY1" hidden="1">#REF!</definedName>
    <definedName name="BEx02PEP6DY4K1JGB0HHS3B6QOGZ" localSheetId="10" hidden="1">#REF!</definedName>
    <definedName name="BEx02PEP6DY4K1JGB0HHS3B6QOGZ" hidden="1">#REF!</definedName>
    <definedName name="BEx02Q08R9G839Q4RFGG9026C7PX" localSheetId="10" hidden="1">#REF!</definedName>
    <definedName name="BEx02Q08R9G839Q4RFGG9026C7PX" hidden="1">#REF!</definedName>
    <definedName name="BEx02SEL3Z1QWGAHXDPUA9WLTTPS" localSheetId="10" hidden="1">#REF!</definedName>
    <definedName name="BEx02SEL3Z1QWGAHXDPUA9WLTTPS" hidden="1">#REF!</definedName>
    <definedName name="BEx02Y3KJZH5BGDM9QEZ1PVVI114" localSheetId="10" hidden="1">#REF!</definedName>
    <definedName name="BEx02Y3KJZH5BGDM9QEZ1PVVI114" hidden="1">#REF!</definedName>
    <definedName name="BEx0313GRLLASDTVPW5DHTXHE74M" localSheetId="10" hidden="1">#REF!</definedName>
    <definedName name="BEx0313GRLLASDTVPW5DHTXHE74M" hidden="1">#REF!</definedName>
    <definedName name="BEx1F0SOZ3H5XUHXD7O01TCR8T6J" localSheetId="10" hidden="1">#REF!</definedName>
    <definedName name="BEx1F0SOZ3H5XUHXD7O01TCR8T6J" hidden="1">#REF!</definedName>
    <definedName name="BEx1F9HL824UCNCVZ2U62J4KZCX8" localSheetId="10" hidden="1">#REF!</definedName>
    <definedName name="BEx1F9HL824UCNCVZ2U62J4KZCX8" hidden="1">#REF!</definedName>
    <definedName name="BEx1FEVSJKTI1Q1Z874QZVFSJSVA" localSheetId="10" hidden="1">#REF!</definedName>
    <definedName name="BEx1FEVSJKTI1Q1Z874QZVFSJSVA" hidden="1">#REF!</definedName>
    <definedName name="BEx1FGDRUHHLI1GBHELT4PK0LY4V" localSheetId="10" hidden="1">#REF!</definedName>
    <definedName name="BEx1FGDRUHHLI1GBHELT4PK0LY4V" hidden="1">#REF!</definedName>
    <definedName name="BEx1FJZ7GKO99IYTP6GGGF7EUL3Z" localSheetId="10" hidden="1">#REF!</definedName>
    <definedName name="BEx1FJZ7GKO99IYTP6GGGF7EUL3Z" hidden="1">#REF!</definedName>
    <definedName name="BEx1FPDH0YKYQXDHUTFIQLIF34J8" localSheetId="10" hidden="1">#REF!</definedName>
    <definedName name="BEx1FPDH0YKYQXDHUTFIQLIF34J8" hidden="1">#REF!</definedName>
    <definedName name="BEx1FQ9SZAGL2HEKRB046EOQDWOX" localSheetId="10" hidden="1">#REF!</definedName>
    <definedName name="BEx1FQ9SZAGL2HEKRB046EOQDWOX" hidden="1">#REF!</definedName>
    <definedName name="BEx1FZV2CM77TBH1R6YYV9P06KA2" localSheetId="10" hidden="1">#REF!</definedName>
    <definedName name="BEx1FZV2CM77TBH1R6YYV9P06KA2" hidden="1">#REF!</definedName>
    <definedName name="BEx1G59AY8195JTUM6P18VXUFJ3E" localSheetId="10" hidden="1">#REF!</definedName>
    <definedName name="BEx1G59AY8195JTUM6P18VXUFJ3E" hidden="1">#REF!</definedName>
    <definedName name="BEx1GKUDMCV60BOZT0SENCT0MD8L" localSheetId="10" hidden="1">#REF!</definedName>
    <definedName name="BEx1GKUDMCV60BOZT0SENCT0MD8L" hidden="1">#REF!</definedName>
    <definedName name="BEx1GUVQ5L0JCX3E4SROI4WBYVTO" localSheetId="10" hidden="1">#REF!</definedName>
    <definedName name="BEx1GUVQ5L0JCX3E4SROI4WBYVTO" hidden="1">#REF!</definedName>
    <definedName name="BEx1GVMRHFXUP6XYYY9NR12PV5TF" localSheetId="10" hidden="1">#REF!</definedName>
    <definedName name="BEx1GVMRHFXUP6XYYY9NR12PV5TF" hidden="1">#REF!</definedName>
    <definedName name="BEx1H6KIT7BHUH6MDDWC935V9N47" localSheetId="10" hidden="1">#REF!</definedName>
    <definedName name="BEx1H6KIT7BHUH6MDDWC935V9N47" hidden="1">#REF!</definedName>
    <definedName name="BEx1HA60AI3STEJQZAQ0RA3Q3AZV" localSheetId="10" hidden="1">#REF!</definedName>
    <definedName name="BEx1HA60AI3STEJQZAQ0RA3Q3AZV" hidden="1">#REF!</definedName>
    <definedName name="BEx1HB2DBVO5N6V2WX7BEHUFYTFU" localSheetId="10" hidden="1">#REF!</definedName>
    <definedName name="BEx1HB2DBVO5N6V2WX7BEHUFYTFU" hidden="1">#REF!</definedName>
    <definedName name="BEx1HDGOOJ3SKHYMWUZJ1P0RQZ9N" localSheetId="10" hidden="1">#REF!</definedName>
    <definedName name="BEx1HDGOOJ3SKHYMWUZJ1P0RQZ9N" hidden="1">#REF!</definedName>
    <definedName name="BEx1HDM5ZXSJG6JQEMSFV52PZ10V" localSheetId="10" hidden="1">#REF!</definedName>
    <definedName name="BEx1HDM5ZXSJG6JQEMSFV52PZ10V" hidden="1">#REF!</definedName>
    <definedName name="BEx1HETBBZVN5F43LKOFMC4QB0CR" localSheetId="10" hidden="1">#REF!</definedName>
    <definedName name="BEx1HETBBZVN5F43LKOFMC4QB0CR" hidden="1">#REF!</definedName>
    <definedName name="BEx1HGWNWPLNXICOTP90TKQVVE4E" localSheetId="10" hidden="1">#REF!</definedName>
    <definedName name="BEx1HGWNWPLNXICOTP90TKQVVE4E" hidden="1">#REF!</definedName>
    <definedName name="BEx1HIPLJZABY0EMUOTZN0EQMDPU" localSheetId="10" hidden="1">#REF!</definedName>
    <definedName name="BEx1HIPLJZABY0EMUOTZN0EQMDPU" hidden="1">#REF!</definedName>
    <definedName name="BEx1HO94JIRX219MPWMB5E5XZ04X" localSheetId="10" hidden="1">#REF!</definedName>
    <definedName name="BEx1HO94JIRX219MPWMB5E5XZ04X" hidden="1">#REF!</definedName>
    <definedName name="BEx1HQNF6KHM21E3XLW0NMSSEI9S" localSheetId="10" hidden="1">#REF!</definedName>
    <definedName name="BEx1HQNF6KHM21E3XLW0NMSSEI9S" hidden="1">#REF!</definedName>
    <definedName name="BEx1HSLNWIW4S97ZBYY7I7M5YVH4" localSheetId="10" hidden="1">#REF!</definedName>
    <definedName name="BEx1HSLNWIW4S97ZBYY7I7M5YVH4" hidden="1">#REF!</definedName>
    <definedName name="BEx1HZCBBWLB2BTNOXP319ZDEVOJ" localSheetId="10" hidden="1">#REF!</definedName>
    <definedName name="BEx1HZCBBWLB2BTNOXP319ZDEVOJ" hidden="1">#REF!</definedName>
    <definedName name="BEx1I4QKTILCKZUSOJCVZN7SNHL5" localSheetId="10" hidden="1">#REF!</definedName>
    <definedName name="BEx1I4QKTILCKZUSOJCVZN7SNHL5" hidden="1">#REF!</definedName>
    <definedName name="BEx1IE0ZP7RIFM9FI24S9I6AAJ14" localSheetId="10" hidden="1">#REF!</definedName>
    <definedName name="BEx1IE0ZP7RIFM9FI24S9I6AAJ14" hidden="1">#REF!</definedName>
    <definedName name="BEx1IGQ5B697MNDOE06MVSR0H58E" localSheetId="10" hidden="1">#REF!</definedName>
    <definedName name="BEx1IGQ5B697MNDOE06MVSR0H58E" hidden="1">#REF!</definedName>
    <definedName name="BEx1IKRPW8MLB9Y485M1TL2IT9SH" localSheetId="10" hidden="1">#REF!</definedName>
    <definedName name="BEx1IKRPW8MLB9Y485M1TL2IT9SH" hidden="1">#REF!</definedName>
    <definedName name="BEx1IPKCFCT3TL9MSO1LSYJ2VJ2X" localSheetId="10" hidden="1">#REF!</definedName>
    <definedName name="BEx1IPKCFCT3TL9MSO1LSYJ2VJ2X" hidden="1">#REF!</definedName>
    <definedName name="BEx1IW5PQTTMD62XZ287XF2O3FBQ" localSheetId="10" hidden="1">#REF!</definedName>
    <definedName name="BEx1IW5PQTTMD62XZ287XF2O3FBQ" hidden="1">#REF!</definedName>
    <definedName name="BEx1J0CSSHDJGBJUHVOEMCF2P4DL" localSheetId="10" hidden="1">#REF!</definedName>
    <definedName name="BEx1J0CSSHDJGBJUHVOEMCF2P4DL" hidden="1">#REF!</definedName>
    <definedName name="BEx1J0NL6D3ILC18B48AL0VNEN9A" localSheetId="10" hidden="1">#REF!</definedName>
    <definedName name="BEx1J0NL6D3ILC18B48AL0VNEN9A" hidden="1">#REF!</definedName>
    <definedName name="BEx1J7E8VCGLPYU82QXVUG5N3ZAI" localSheetId="10" hidden="1">#REF!</definedName>
    <definedName name="BEx1J7E8VCGLPYU82QXVUG5N3ZAI" hidden="1">#REF!</definedName>
    <definedName name="BEx1JGE2YQWH8S25USOY08XVGO0D" localSheetId="10" hidden="1">#REF!</definedName>
    <definedName name="BEx1JGE2YQWH8S25USOY08XVGO0D" hidden="1">#REF!</definedName>
    <definedName name="BEx1JJJC9T1W7HY4V7HP1S1W4JO1" localSheetId="10" hidden="1">#REF!</definedName>
    <definedName name="BEx1JJJC9T1W7HY4V7HP1S1W4JO1" hidden="1">#REF!</definedName>
    <definedName name="BEx1JKKZSJ7DI4PTFVI9VVFMB1X2" localSheetId="10" hidden="1">#REF!</definedName>
    <definedName name="BEx1JKKZSJ7DI4PTFVI9VVFMB1X2" hidden="1">#REF!</definedName>
    <definedName name="BEx1JUBQFRVMASSFK4B3V0AD7YP9" localSheetId="10" hidden="1">#REF!</definedName>
    <definedName name="BEx1JUBQFRVMASSFK4B3V0AD7YP9" hidden="1">#REF!</definedName>
    <definedName name="BEx1JVTOATZGRJFXGXPJJLC4DOBE" localSheetId="10" hidden="1">#REF!</definedName>
    <definedName name="BEx1JVTOATZGRJFXGXPJJLC4DOBE" hidden="1">#REF!</definedName>
    <definedName name="BEx1JXBM5W4YRWNQ0P95QQS6JWD6" localSheetId="10" hidden="1">#REF!</definedName>
    <definedName name="BEx1JXBM5W4YRWNQ0P95QQS6JWD6" hidden="1">#REF!</definedName>
    <definedName name="BEx1KGY9QEHZ9QSARMQUTQKRK4UX" localSheetId="10" hidden="1">#REF!</definedName>
    <definedName name="BEx1KGY9QEHZ9QSARMQUTQKRK4UX" hidden="1">#REF!</definedName>
    <definedName name="BEx1KIWH5MOLR00SBECT39NS3AJ1" localSheetId="10" hidden="1">#REF!</definedName>
    <definedName name="BEx1KIWH5MOLR00SBECT39NS3AJ1" hidden="1">#REF!</definedName>
    <definedName name="BEx1KKP1ELIF2UII2FWVGL7M1X7J" localSheetId="10" hidden="1">#REF!</definedName>
    <definedName name="BEx1KKP1ELIF2UII2FWVGL7M1X7J" hidden="1">#REF!</definedName>
    <definedName name="BEx1KQJKIAPZKE9YDYH5HKXX52FM" localSheetId="10" hidden="1">#REF!</definedName>
    <definedName name="BEx1KQJKIAPZKE9YDYH5HKXX52FM" hidden="1">#REF!</definedName>
    <definedName name="BEx1KUVWMB0QCWA3RBE4CADFVRIS" localSheetId="10" hidden="1">#REF!</definedName>
    <definedName name="BEx1KUVWMB0QCWA3RBE4CADFVRIS" hidden="1">#REF!</definedName>
    <definedName name="BEx1L0AAH7PV8PPQQDBP5AI4TLYP" localSheetId="10" hidden="1">#REF!</definedName>
    <definedName name="BEx1L0AAH7PV8PPQQDBP5AI4TLYP" hidden="1">#REF!</definedName>
    <definedName name="BEx1L2OG1SDFK2TPXELJ77YP4NI2" localSheetId="10" hidden="1">#REF!</definedName>
    <definedName name="BEx1L2OG1SDFK2TPXELJ77YP4NI2" hidden="1">#REF!</definedName>
    <definedName name="BEx1L6Q60MWRDJB4L20LK0XPA0Z2" localSheetId="10" hidden="1">#REF!</definedName>
    <definedName name="BEx1L6Q60MWRDJB4L20LK0XPA0Z2" hidden="1">#REF!</definedName>
    <definedName name="BEx1L7BSEFOLQDNZWMLUNBRO08T4" localSheetId="10" hidden="1">#REF!</definedName>
    <definedName name="BEx1L7BSEFOLQDNZWMLUNBRO08T4" hidden="1">#REF!</definedName>
    <definedName name="BEx1LD63FP2Z4BR9TKSHOZW9KKZ5" localSheetId="10" hidden="1">#REF!</definedName>
    <definedName name="BEx1LD63FP2Z4BR9TKSHOZW9KKZ5" hidden="1">#REF!</definedName>
    <definedName name="BEx1LDMB9RW982DUILM2WPT5VWQ3" localSheetId="10" hidden="1">#REF!</definedName>
    <definedName name="BEx1LDMB9RW982DUILM2WPT5VWQ3" hidden="1">#REF!</definedName>
    <definedName name="BEx1LFF2UQ13XL4X1I2WBD73NZ21" localSheetId="10" hidden="1">#REF!</definedName>
    <definedName name="BEx1LFF2UQ13XL4X1I2WBD73NZ21" hidden="1">#REF!</definedName>
    <definedName name="BEx1LKTB33LO23ACTADIVRY7ZNFC" localSheetId="10" hidden="1">#REF!</definedName>
    <definedName name="BEx1LKTB33LO23ACTADIVRY7ZNFC" hidden="1">#REF!</definedName>
    <definedName name="BEx1LQNKVZAXGSEPDAM8AWU2FHHJ" localSheetId="10" hidden="1">#REF!</definedName>
    <definedName name="BEx1LQNKVZAXGSEPDAM8AWU2FHHJ" hidden="1">#REF!</definedName>
    <definedName name="BEx1LRPGDQCOEMW8YT80J1XCDCIV" localSheetId="10" hidden="1">#REF!</definedName>
    <definedName name="BEx1LRPGDQCOEMW8YT80J1XCDCIV" hidden="1">#REF!</definedName>
    <definedName name="BEx1LRUSJW4JG54X07QWD9R27WV9" localSheetId="10" hidden="1">#REF!</definedName>
    <definedName name="BEx1LRUSJW4JG54X07QWD9R27WV9" hidden="1">#REF!</definedName>
    <definedName name="BEx1M1WBK5T0LP1AK2JYV6W87ID6" localSheetId="10" hidden="1">#REF!</definedName>
    <definedName name="BEx1M1WBK5T0LP1AK2JYV6W87ID6" hidden="1">#REF!</definedName>
    <definedName name="BEx1M51HHDYGIT8PON7U8ICL2S95" localSheetId="10" hidden="1">#REF!</definedName>
    <definedName name="BEx1M51HHDYGIT8PON7U8ICL2S95" hidden="1">#REF!</definedName>
    <definedName name="BEx1MP4FWKV0QYXE13PX9JSNA270" localSheetId="10" hidden="1">#REF!</definedName>
    <definedName name="BEx1MP4FWKV0QYXE13PX9JSNA270" hidden="1">#REF!</definedName>
    <definedName name="BEx1MSV791FSS4CZQKG04NHT3F79" localSheetId="10" hidden="1">#REF!</definedName>
    <definedName name="BEx1MSV791FSS4CZQKG04NHT3F79" hidden="1">#REF!</definedName>
    <definedName name="BEx1MTRKKVCHOZ0YGID6HZ49LJTO" localSheetId="10" hidden="1">#REF!</definedName>
    <definedName name="BEx1MTRKKVCHOZ0YGID6HZ49LJTO" hidden="1">#REF!</definedName>
    <definedName name="BEx1N3CUJ3UX61X38ZAJVPEN4KMC" localSheetId="10" hidden="1">#REF!</definedName>
    <definedName name="BEx1N3CUJ3UX61X38ZAJVPEN4KMC" hidden="1">#REF!</definedName>
    <definedName name="BEx1N5R5IJ3CG6CL344F5KWPINEO" localSheetId="10" hidden="1">#REF!</definedName>
    <definedName name="BEx1N5R5IJ3CG6CL344F5KWPINEO" hidden="1">#REF!</definedName>
    <definedName name="BEx1NFCFVPBS7XURQ8Y0BZEGPBVP" localSheetId="10" hidden="1">#REF!</definedName>
    <definedName name="BEx1NFCFVPBS7XURQ8Y0BZEGPBVP" hidden="1">#REF!</definedName>
    <definedName name="BEx1NM34KQTO1LDNSAFD1L82UZFG" localSheetId="10" hidden="1">#REF!</definedName>
    <definedName name="BEx1NM34KQTO1LDNSAFD1L82UZFG" hidden="1">#REF!</definedName>
    <definedName name="BEx1NO6TXZVOGCUWCCRTXRXWW0XL" localSheetId="10" hidden="1">#REF!</definedName>
    <definedName name="BEx1NO6TXZVOGCUWCCRTXRXWW0XL" hidden="1">#REF!</definedName>
    <definedName name="BEx1NS8EU5P9FQV3S0WRTXI5L361" localSheetId="10" hidden="1">#REF!</definedName>
    <definedName name="BEx1NS8EU5P9FQV3S0WRTXI5L361" hidden="1">#REF!</definedName>
    <definedName name="BEx1NUBX5VUYZFKQH69FN6BTLWCR" localSheetId="10" hidden="1">#REF!</definedName>
    <definedName name="BEx1NUBX5VUYZFKQH69FN6BTLWCR" hidden="1">#REF!</definedName>
    <definedName name="BEx1NZ4K1L8UON80Y2A4RASKWGNP" localSheetId="10" hidden="1">#REF!</definedName>
    <definedName name="BEx1NZ4K1L8UON80Y2A4RASKWGNP" hidden="1">#REF!</definedName>
    <definedName name="BEx1O24FB2CPATAGE3T7L1NBQQO1" localSheetId="10" hidden="1">#REF!</definedName>
    <definedName name="BEx1O24FB2CPATAGE3T7L1NBQQO1" hidden="1">#REF!</definedName>
    <definedName name="BEx1OLAZ915OGYWP0QP1QQWDLCRX" localSheetId="10" hidden="1">#REF!</definedName>
    <definedName name="BEx1OLAZ915OGYWP0QP1QQWDLCRX" hidden="1">#REF!</definedName>
    <definedName name="BEx1OO5ER042IS6IC4TLDI75JNVH" localSheetId="10" hidden="1">#REF!</definedName>
    <definedName name="BEx1OO5ER042IS6IC4TLDI75JNVH" hidden="1">#REF!</definedName>
    <definedName name="BEx1OTE54CBSUT8FWKRALEDCUWN4" localSheetId="10" hidden="1">#REF!</definedName>
    <definedName name="BEx1OTE54CBSUT8FWKRALEDCUWN4" hidden="1">#REF!</definedName>
    <definedName name="BEx1OVSMPADTX95QUOX34KZQ8EDY" localSheetId="10" hidden="1">#REF!</definedName>
    <definedName name="BEx1OVSMPADTX95QUOX34KZQ8EDY" hidden="1">#REF!</definedName>
    <definedName name="BEx1OWJJ0DP4628GCVVRQ9X0DRHQ" localSheetId="10" hidden="1">#REF!</definedName>
    <definedName name="BEx1OWJJ0DP4628GCVVRQ9X0DRHQ" hidden="1">#REF!</definedName>
    <definedName name="BEx1OX544IO9FQJI7YYQGZCEHB3O" localSheetId="10" hidden="1">#REF!</definedName>
    <definedName name="BEx1OX544IO9FQJI7YYQGZCEHB3O" hidden="1">#REF!</definedName>
    <definedName name="BEx1OY6SVEUT2EQ26P7EKEND342G" localSheetId="10" hidden="1">#REF!</definedName>
    <definedName name="BEx1OY6SVEUT2EQ26P7EKEND342G" hidden="1">#REF!</definedName>
    <definedName name="BEx1OYN1LPIPI12O9G6F7QAOS9T4" localSheetId="10" hidden="1">#REF!</definedName>
    <definedName name="BEx1OYN1LPIPI12O9G6F7QAOS9T4" hidden="1">#REF!</definedName>
    <definedName name="BEx1P1HHKJA799O3YZXQAX6KFH58" localSheetId="10" hidden="1">#REF!</definedName>
    <definedName name="BEx1P1HHKJA799O3YZXQAX6KFH58" hidden="1">#REF!</definedName>
    <definedName name="BEx1P34W467WGPOXPK292QFJIPHJ" localSheetId="10" hidden="1">#REF!</definedName>
    <definedName name="BEx1P34W467WGPOXPK292QFJIPHJ" hidden="1">#REF!</definedName>
    <definedName name="BEx1P76FRYAB1BWA5RJS4KOB3G9I" localSheetId="10" hidden="1">#REF!</definedName>
    <definedName name="BEx1P76FRYAB1BWA5RJS4KOB3G9I" hidden="1">#REF!</definedName>
    <definedName name="BEx1P7S1J4TKGVJ43C2Q2R3M9WRB" localSheetId="10" hidden="1">#REF!</definedName>
    <definedName name="BEx1P7S1J4TKGVJ43C2Q2R3M9WRB" hidden="1">#REF!</definedName>
    <definedName name="BEx1P8OF6WY3IH8SO71KQOU83V3Y" localSheetId="10" hidden="1">#REF!</definedName>
    <definedName name="BEx1P8OF6WY3IH8SO71KQOU83V3Y" hidden="1">#REF!</definedName>
    <definedName name="BEx1PA11BLPVZM8RC5BL46WX8YB5" localSheetId="10" hidden="1">#REF!</definedName>
    <definedName name="BEx1PA11BLPVZM8RC5BL46WX8YB5" hidden="1">#REF!</definedName>
    <definedName name="BEx1PAMMMZTO2BTR6YLZ9ASMPS4N" localSheetId="10" hidden="1">#REF!</definedName>
    <definedName name="BEx1PAMMMZTO2BTR6YLZ9ASMPS4N" hidden="1">#REF!</definedName>
    <definedName name="BEx1PBZ4BEFIPGMQXT9T8S4PZ2IM" localSheetId="10" hidden="1">#REF!</definedName>
    <definedName name="BEx1PBZ4BEFIPGMQXT9T8S4PZ2IM" hidden="1">#REF!</definedName>
    <definedName name="BEx1PJMAAUI73DAR3XUON2UMXTBS" localSheetId="10" hidden="1">#REF!</definedName>
    <definedName name="BEx1PJMAAUI73DAR3XUON2UMXTBS" hidden="1">#REF!</definedName>
    <definedName name="BEx1PLF2CFSXBZPVI6CJ534EIJDN" localSheetId="10" hidden="1">#REF!</definedName>
    <definedName name="BEx1PLF2CFSXBZPVI6CJ534EIJDN" hidden="1">#REF!</definedName>
    <definedName name="BEx1PMWZB2DO6EM9BKLUICZJ65HD" localSheetId="10" hidden="1">#REF!</definedName>
    <definedName name="BEx1PMWZB2DO6EM9BKLUICZJ65HD" hidden="1">#REF!</definedName>
    <definedName name="BEx1PU3X6U0EVLY9569KVBPAH7XU" localSheetId="10" hidden="1">#REF!</definedName>
    <definedName name="BEx1PU3X6U0EVLY9569KVBPAH7XU" hidden="1">#REF!</definedName>
    <definedName name="BEx1Q9OV5AOW28OUGRFCD3ZFVWC3" localSheetId="10" hidden="1">#REF!</definedName>
    <definedName name="BEx1Q9OV5AOW28OUGRFCD3ZFVWC3" hidden="1">#REF!</definedName>
    <definedName name="BEx1QA54J2A4I7IBQR19BTY28ZMR" localSheetId="10" hidden="1">#REF!</definedName>
    <definedName name="BEx1QA54J2A4I7IBQR19BTY28ZMR" hidden="1">#REF!</definedName>
    <definedName name="BEx1QD50TNYYZ6YO943BWHPB9UD9" localSheetId="10" hidden="1">#REF!</definedName>
    <definedName name="BEx1QD50TNYYZ6YO943BWHPB9UD9" hidden="1">#REF!</definedName>
    <definedName name="BEx1QMQAHG3KQUK59DVM68SWKZIZ" localSheetId="10" hidden="1">#REF!</definedName>
    <definedName name="BEx1QMQAHG3KQUK59DVM68SWKZIZ" hidden="1">#REF!</definedName>
    <definedName name="BEx1R9YFKJCMSEST8OVCAO5E47FO" localSheetId="10" hidden="1">#REF!</definedName>
    <definedName name="BEx1R9YFKJCMSEST8OVCAO5E47FO" hidden="1">#REF!</definedName>
    <definedName name="BEx1RBGC06B3T52OIC0EQ1KGVP1I" localSheetId="10" hidden="1">#REF!</definedName>
    <definedName name="BEx1RBGC06B3T52OIC0EQ1KGVP1I" hidden="1">#REF!</definedName>
    <definedName name="BEx1RRC7X4NI1CU4EO5XYE2GVARJ" localSheetId="10" hidden="1">#REF!</definedName>
    <definedName name="BEx1RRC7X4NI1CU4EO5XYE2GVARJ" hidden="1">#REF!</definedName>
    <definedName name="BEx1RZA1NCGT832L7EMR7GMF588W" localSheetId="10" hidden="1">#REF!</definedName>
    <definedName name="BEx1RZA1NCGT832L7EMR7GMF588W" hidden="1">#REF!</definedName>
    <definedName name="BEx1S0XGIPUSZQUCSGWSK10GKW7Y" localSheetId="10" hidden="1">#REF!</definedName>
    <definedName name="BEx1S0XGIPUSZQUCSGWSK10GKW7Y" hidden="1">#REF!</definedName>
    <definedName name="BEx1S5VFNKIXHTTCWSV60UC50EZ8" localSheetId="10" hidden="1">#REF!</definedName>
    <definedName name="BEx1S5VFNKIXHTTCWSV60UC50EZ8" hidden="1">#REF!</definedName>
    <definedName name="BEx1SK3U02H0RGKEYXW7ZMCEOF3V" localSheetId="10" hidden="1">#REF!</definedName>
    <definedName name="BEx1SK3U02H0RGKEYXW7ZMCEOF3V" hidden="1">#REF!</definedName>
    <definedName name="BEx1SSNEZINBJT29QVS62VS1THT4" localSheetId="10" hidden="1">#REF!</definedName>
    <definedName name="BEx1SSNEZINBJT29QVS62VS1THT4" hidden="1">#REF!</definedName>
    <definedName name="BEx1SVNCHNANBJIDIQVB8AFK4HAN" localSheetId="10" hidden="1">#REF!</definedName>
    <definedName name="BEx1SVNCHNANBJIDIQVB8AFK4HAN" hidden="1">#REF!</definedName>
    <definedName name="BEx1SY74DYVEPAQ9TGGGXKJA025O" localSheetId="10" hidden="1">#REF!</definedName>
    <definedName name="BEx1SY74DYVEPAQ9TGGGXKJA025O" hidden="1">#REF!</definedName>
    <definedName name="BEx1TJ0WLS9O7KNSGIPWTYHDYI1D" localSheetId="10" hidden="1">#REF!</definedName>
    <definedName name="BEx1TJ0WLS9O7KNSGIPWTYHDYI1D" hidden="1">#REF!</definedName>
    <definedName name="BEx1TUPQAYGAI13ZC7FU1FJXFAPM" localSheetId="10" hidden="1">#REF!</definedName>
    <definedName name="BEx1TUPQAYGAI13ZC7FU1FJXFAPM" hidden="1">#REF!</definedName>
    <definedName name="BEx1TY0F9W7EOF31FZXITWEYBSRT" localSheetId="10" hidden="1">#REF!</definedName>
    <definedName name="BEx1TY0F9W7EOF31FZXITWEYBSRT" hidden="1">#REF!</definedName>
    <definedName name="BEx1U7WFO8OZKB1EBF4H386JW91L" localSheetId="10" hidden="1">#REF!</definedName>
    <definedName name="BEx1U7WFO8OZKB1EBF4H386JW91L" hidden="1">#REF!</definedName>
    <definedName name="BEx1U87938YR9N6HYI24KVBKLOS3" localSheetId="10" hidden="1">#REF!</definedName>
    <definedName name="BEx1U87938YR9N6HYI24KVBKLOS3" hidden="1">#REF!</definedName>
    <definedName name="BEx1U9P6VQWSVRICLZR9DYRMN61U" localSheetId="10" hidden="1">#REF!</definedName>
    <definedName name="BEx1U9P6VQWSVRICLZR9DYRMN61U" hidden="1">#REF!</definedName>
    <definedName name="BEx1UESH4KDWHYESQU2IE55RS3LI" localSheetId="10" hidden="1">#REF!</definedName>
    <definedName name="BEx1UESH4KDWHYESQU2IE55RS3LI" hidden="1">#REF!</definedName>
    <definedName name="BEx1UI8N9KTCPSOJ7RDW0T8UEBNP" localSheetId="10" hidden="1">#REF!</definedName>
    <definedName name="BEx1UI8N9KTCPSOJ7RDW0T8UEBNP" hidden="1">#REF!</definedName>
    <definedName name="BEx1UML0HHJFHA5TBOYQ24I3RV1W" localSheetId="10" hidden="1">#REF!</definedName>
    <definedName name="BEx1UML0HHJFHA5TBOYQ24I3RV1W" hidden="1">#REF!</definedName>
    <definedName name="BEx1UO8ENOJNYCNX5Z95TBIJ3MKP" localSheetId="10" hidden="1">#REF!</definedName>
    <definedName name="BEx1UO8ENOJNYCNX5Z95TBIJ3MKP" hidden="1">#REF!</definedName>
    <definedName name="BEx1UUDIQPZ23XQ79GUL0RAWRSCK" localSheetId="10" hidden="1">#REF!</definedName>
    <definedName name="BEx1UUDIQPZ23XQ79GUL0RAWRSCK" hidden="1">#REF!</definedName>
    <definedName name="BEx1V67SEV778NVW68J8W5SND1J7" localSheetId="10" hidden="1">#REF!</definedName>
    <definedName name="BEx1V67SEV778NVW68J8W5SND1J7" hidden="1">#REF!</definedName>
    <definedName name="BEx1VIY9SQLRESD11CC4PHYT0XSG" localSheetId="10" hidden="1">#REF!</definedName>
    <definedName name="BEx1VIY9SQLRESD11CC4PHYT0XSG" hidden="1">#REF!</definedName>
    <definedName name="BEx1W3170EJU6QEJR4F8E2ULUU2U" localSheetId="10" hidden="1">#REF!</definedName>
    <definedName name="BEx1W3170EJU6QEJR4F8E2ULUU2U" hidden="1">#REF!</definedName>
    <definedName name="BEx1WC67EH10SC38QWX3WEA5KH3A" localSheetId="10" hidden="1">#REF!</definedName>
    <definedName name="BEx1WC67EH10SC38QWX3WEA5KH3A" hidden="1">#REF!</definedName>
    <definedName name="BEx1WDTMC6W73PJPTY0JYLKOA883" localSheetId="10" hidden="1">#REF!</definedName>
    <definedName name="BEx1WDTMC6W73PJPTY0JYLKOA883" hidden="1">#REF!</definedName>
    <definedName name="BEx1WGYTKZZIPM1577W5FEYKFH3V" localSheetId="10" hidden="1">#REF!</definedName>
    <definedName name="BEx1WGYTKZZIPM1577W5FEYKFH3V" hidden="1">#REF!</definedName>
    <definedName name="BEx1WHPURIV3D3PTJJ359H1OP7ZV" localSheetId="10" hidden="1">#REF!</definedName>
    <definedName name="BEx1WHPURIV3D3PTJJ359H1OP7ZV" hidden="1">#REF!</definedName>
    <definedName name="BEx1WLBBR45RLDQX9FCLJWUUQX5R" localSheetId="10" hidden="1">#REF!</definedName>
    <definedName name="BEx1WLBBR45RLDQX9FCLJWUUQX5R" hidden="1">#REF!</definedName>
    <definedName name="BEx1WLWY2CR1WRD694JJSWSDFAIR" localSheetId="10" hidden="1">#REF!</definedName>
    <definedName name="BEx1WLWY2CR1WRD694JJSWSDFAIR" hidden="1">#REF!</definedName>
    <definedName name="BEx1WMD1LWPWRIK6GGAJRJAHJM8I" localSheetId="10" hidden="1">#REF!</definedName>
    <definedName name="BEx1WMD1LWPWRIK6GGAJRJAHJM8I" hidden="1">#REF!</definedName>
    <definedName name="BEx1WR0D41MR174LBF3P9E3K0J51" localSheetId="10" hidden="1">#REF!</definedName>
    <definedName name="BEx1WR0D41MR174LBF3P9E3K0J51" hidden="1">#REF!</definedName>
    <definedName name="BEx1WT3VU2F7OSUQZHBIV4KTTFJ4" localSheetId="10" hidden="1">#REF!</definedName>
    <definedName name="BEx1WT3VU2F7OSUQZHBIV4KTTFJ4" hidden="1">#REF!</definedName>
    <definedName name="BEx1WUB1FAS5PHU33TJ60SUHR618" localSheetId="10" hidden="1">#REF!</definedName>
    <definedName name="BEx1WUB1FAS5PHU33TJ60SUHR618" hidden="1">#REF!</definedName>
    <definedName name="BEx1WX04G0INSPPG9NTNR3DYR6PZ" localSheetId="10" hidden="1">#REF!</definedName>
    <definedName name="BEx1WX04G0INSPPG9NTNR3DYR6PZ" hidden="1">#REF!</definedName>
    <definedName name="BEx1X3LHU9DPG01VWX2IF65TRATF" localSheetId="10" hidden="1">#REF!</definedName>
    <definedName name="BEx1X3LHU9DPG01VWX2IF65TRATF" hidden="1">#REF!</definedName>
    <definedName name="BEx1XFL3ISYW3FU1DQ3US0DYA8NQ" localSheetId="10" hidden="1">#REF!</definedName>
    <definedName name="BEx1XFL3ISYW3FU1DQ3US0DYA8NQ" hidden="1">#REF!</definedName>
    <definedName name="BEx1XK8AAMO0AH0Z1OUKW30CA7EQ" localSheetId="10" hidden="1">#REF!</definedName>
    <definedName name="BEx1XK8AAMO0AH0Z1OUKW30CA7EQ" hidden="1">#REF!</definedName>
    <definedName name="BEx1XL4MZ7C80495GHQRWOBS16PQ" localSheetId="10" hidden="1">#REF!</definedName>
    <definedName name="BEx1XL4MZ7C80495GHQRWOBS16PQ" hidden="1">#REF!</definedName>
    <definedName name="BEx1Y2IGS2K95E1M51PEF9KJZ0KB" localSheetId="10" hidden="1">#REF!</definedName>
    <definedName name="BEx1Y2IGS2K95E1M51PEF9KJZ0KB" hidden="1">#REF!</definedName>
    <definedName name="BEx1Y3PKK83X2FN9SAALFHOWKMRQ" localSheetId="10" hidden="1">#REF!</definedName>
    <definedName name="BEx1Y3PKK83X2FN9SAALFHOWKMRQ" hidden="1">#REF!</definedName>
    <definedName name="BEx1YL3DJ7Y4AZ01ERCOGW0FJ26T" localSheetId="10" hidden="1">#REF!</definedName>
    <definedName name="BEx1YL3DJ7Y4AZ01ERCOGW0FJ26T" hidden="1">#REF!</definedName>
    <definedName name="BEx1Z2RYHSVD1H37817SN93VMURZ" localSheetId="10" hidden="1">#REF!</definedName>
    <definedName name="BEx1Z2RYHSVD1H37817SN93VMURZ" hidden="1">#REF!</definedName>
    <definedName name="BEx3AMAKWI6458B67VKZO56MCNJW" localSheetId="10" hidden="1">#REF!</definedName>
    <definedName name="BEx3AMAKWI6458B67VKZO56MCNJW" hidden="1">#REF!</definedName>
    <definedName name="BEx3AOOVM42G82TNF53W0EKXLUSI" localSheetId="10" hidden="1">#REF!</definedName>
    <definedName name="BEx3AOOVM42G82TNF53W0EKXLUSI" hidden="1">#REF!</definedName>
    <definedName name="BEx3AZH9W4SUFCAHNDOQ728R9V4L" localSheetId="10" hidden="1">#REF!</definedName>
    <definedName name="BEx3AZH9W4SUFCAHNDOQ728R9V4L" hidden="1">#REF!</definedName>
    <definedName name="BEx3BNR9ES4KY7Q1DK83KC5NDGL8" localSheetId="10" hidden="1">#REF!</definedName>
    <definedName name="BEx3BNR9ES4KY7Q1DK83KC5NDGL8" hidden="1">#REF!</definedName>
    <definedName name="BEx3BQR5VZXNQ4H949ORM8ESU3B3" localSheetId="10" hidden="1">#REF!</definedName>
    <definedName name="BEx3BQR5VZXNQ4H949ORM8ESU3B3" hidden="1">#REF!</definedName>
    <definedName name="BEx3BTLL3ASJN134DLEQTQM70VZM" localSheetId="10" hidden="1">#REF!</definedName>
    <definedName name="BEx3BTLL3ASJN134DLEQTQM70VZM" hidden="1">#REF!</definedName>
    <definedName name="BEx3BW5CTV0DJU5AQS3ZQFK2VLF3" localSheetId="10" hidden="1">#REF!</definedName>
    <definedName name="BEx3BW5CTV0DJU5AQS3ZQFK2VLF3" hidden="1">#REF!</definedName>
    <definedName name="BEx3BYP0FG369M7G3JEFLMMXAKTS" localSheetId="10" hidden="1">#REF!</definedName>
    <definedName name="BEx3BYP0FG369M7G3JEFLMMXAKTS" hidden="1">#REF!</definedName>
    <definedName name="BEx3C2QR0WUD19QSVO8EMIPNQJKH" localSheetId="10" hidden="1">#REF!</definedName>
    <definedName name="BEx3C2QR0WUD19QSVO8EMIPNQJKH" hidden="1">#REF!</definedName>
    <definedName name="BEx3CKFCCPZZ6ROLAT5C1DZNIC1U" localSheetId="10" hidden="1">#REF!</definedName>
    <definedName name="BEx3CKFCCPZZ6ROLAT5C1DZNIC1U" hidden="1">#REF!</definedName>
    <definedName name="BEx3CO0SVO4WLH0DO43DCHYDTH1P" localSheetId="10" hidden="1">#REF!</definedName>
    <definedName name="BEx3CO0SVO4WLH0DO43DCHYDTH1P" hidden="1">#REF!</definedName>
    <definedName name="BEx3CPDAEBC12450MVHX6S78ILBS" localSheetId="10" hidden="1">#REF!</definedName>
    <definedName name="BEx3CPDAEBC12450MVHX6S78ILBS" hidden="1">#REF!</definedName>
    <definedName name="BEx3CQ9OQ7E1YH93NADGWWEH0HD5" localSheetId="10" hidden="1">#REF!</definedName>
    <definedName name="BEx3CQ9OQ7E1YH93NADGWWEH0HD5" hidden="1">#REF!</definedName>
    <definedName name="BEx3D9G6QTSPF9UYI4X0XY0VE896" localSheetId="10" hidden="1">#REF!</definedName>
    <definedName name="BEx3D9G6QTSPF9UYI4X0XY0VE896" hidden="1">#REF!</definedName>
    <definedName name="BEx3DCQU9PBRXIMLO62KS5RLH447" localSheetId="10" hidden="1">#REF!</definedName>
    <definedName name="BEx3DCQU9PBRXIMLO62KS5RLH447" hidden="1">#REF!</definedName>
    <definedName name="BEx3DQ8EH7C7L4XQAOL3NRRVRRT3" localSheetId="10" hidden="1">#REF!</definedName>
    <definedName name="BEx3DQ8EH7C7L4XQAOL3NRRVRRT3" hidden="1">#REF!</definedName>
    <definedName name="BEx3EF99FD6QNNCNOKDEE67JHTUJ" localSheetId="10" hidden="1">#REF!</definedName>
    <definedName name="BEx3EF99FD6QNNCNOKDEE67JHTUJ" hidden="1">#REF!</definedName>
    <definedName name="BEx3EGLXG4AU8GXIFP26DZ61E6EP" localSheetId="10" hidden="1">#REF!</definedName>
    <definedName name="BEx3EGLXG4AU8GXIFP26DZ61E6EP" hidden="1">#REF!</definedName>
    <definedName name="BEx3EHCSERZ2O2OAG8Y95UPG2IY9" localSheetId="10" hidden="1">#REF!</definedName>
    <definedName name="BEx3EHCSERZ2O2OAG8Y95UPG2IY9" hidden="1">#REF!</definedName>
    <definedName name="BEx3EJR3TCJDYS7ZXNDS5N9KTGIK" localSheetId="10" hidden="1">#REF!</definedName>
    <definedName name="BEx3EJR3TCJDYS7ZXNDS5N9KTGIK" hidden="1">#REF!</definedName>
    <definedName name="BEx3ELJTTBS6P05CNISMGOJOA60V" localSheetId="10" hidden="1">#REF!</definedName>
    <definedName name="BEx3ELJTTBS6P05CNISMGOJOA60V" hidden="1">#REF!</definedName>
    <definedName name="BEx3EQSLJBDDJRHNX19PBFCKNY2I" localSheetId="10" hidden="1">#REF!</definedName>
    <definedName name="BEx3EQSLJBDDJRHNX19PBFCKNY2I" hidden="1">#REF!</definedName>
    <definedName name="BEx3EUUAX947Q5N6MY6W0KSNY78Y" localSheetId="10" hidden="1">#REF!</definedName>
    <definedName name="BEx3EUUAX947Q5N6MY6W0KSNY78Y" hidden="1">#REF!</definedName>
    <definedName name="BEx3F3OJYKFH63TY4TBS69H5CI8M" localSheetId="10" hidden="1">#REF!</definedName>
    <definedName name="BEx3F3OJYKFH63TY4TBS69H5CI8M" hidden="1">#REF!</definedName>
    <definedName name="BEx3FHMD1P5XBCH23ZKIFO6ZTCNB" localSheetId="10" hidden="1">#REF!</definedName>
    <definedName name="BEx3FHMD1P5XBCH23ZKIFO6ZTCNB" hidden="1">#REF!</definedName>
    <definedName name="BEx3FI2G3YYIACQHXNXEA15M8ZK5" localSheetId="10" hidden="1">#REF!</definedName>
    <definedName name="BEx3FI2G3YYIACQHXNXEA15M8ZK5" hidden="1">#REF!</definedName>
    <definedName name="BEx3FJ9MHSLDK8W91GO85FX1GX57" localSheetId="10" hidden="1">#REF!</definedName>
    <definedName name="BEx3FJ9MHSLDK8W91GO85FX1GX57" hidden="1">#REF!</definedName>
    <definedName name="BEx3FR251HFU7A33PU01SJUENL2B" localSheetId="10" hidden="1">#REF!</definedName>
    <definedName name="BEx3FR251HFU7A33PU01SJUENL2B" hidden="1">#REF!</definedName>
    <definedName name="BEx3FX7EJL47JSLSWP3EOC265WAE" localSheetId="10" hidden="1">#REF!</definedName>
    <definedName name="BEx3FX7EJL47JSLSWP3EOC265WAE" hidden="1">#REF!</definedName>
    <definedName name="BEx3G201R8NLJ6FIHO2QS0SW9QVV" localSheetId="10" hidden="1">#REF!</definedName>
    <definedName name="BEx3G201R8NLJ6FIHO2QS0SW9QVV" hidden="1">#REF!</definedName>
    <definedName name="BEx3G2LL2II66XY5YCDPG4JE13A3" localSheetId="10" hidden="1">#REF!</definedName>
    <definedName name="BEx3G2LL2II66XY5YCDPG4JE13A3" hidden="1">#REF!</definedName>
    <definedName name="BEx3G2WA0DTYY9D8AGHHOBTPE2B2" localSheetId="10" hidden="1">#REF!</definedName>
    <definedName name="BEx3G2WA0DTYY9D8AGHHOBTPE2B2" hidden="1">#REF!</definedName>
    <definedName name="BEx3GCXR6IAS0B6WJ03GJVH7CO52" localSheetId="10" hidden="1">#REF!</definedName>
    <definedName name="BEx3GCXR6IAS0B6WJ03GJVH7CO52" hidden="1">#REF!</definedName>
    <definedName name="BEx3GEVV18SEQDI1JGY7EN6D1GT1" localSheetId="10" hidden="1">#REF!</definedName>
    <definedName name="BEx3GEVV18SEQDI1JGY7EN6D1GT1" hidden="1">#REF!</definedName>
    <definedName name="BEx3GKFH64MKQX61S7DYTZ15JCPY" localSheetId="10" hidden="1">#REF!</definedName>
    <definedName name="BEx3GKFH64MKQX61S7DYTZ15JCPY" hidden="1">#REF!</definedName>
    <definedName name="BEx3GMJ1Y6UU02DLRL0QXCEKDA6C" localSheetId="10" hidden="1">#REF!</definedName>
    <definedName name="BEx3GMJ1Y6UU02DLRL0QXCEKDA6C" hidden="1">#REF!</definedName>
    <definedName name="BEx3GN4LY0135CBDIN1TU2UEODGF" localSheetId="10" hidden="1">#REF!</definedName>
    <definedName name="BEx3GN4LY0135CBDIN1TU2UEODGF" hidden="1">#REF!</definedName>
    <definedName name="BEx3GPDH2AH4QKT4OOSN563XUHBD" localSheetId="10" hidden="1">#REF!</definedName>
    <definedName name="BEx3GPDH2AH4QKT4OOSN563XUHBD" hidden="1">#REF!</definedName>
    <definedName name="BEx3GRGZOH1A62SHC133FKNN9K23" localSheetId="10" hidden="1">#REF!</definedName>
    <definedName name="BEx3GRGZOH1A62SHC133FKNN9K23" hidden="1">#REF!</definedName>
    <definedName name="BEx3GS2LABKJSRV8GPZLJZVX7NMJ" localSheetId="10" hidden="1">#REF!</definedName>
    <definedName name="BEx3GS2LABKJSRV8GPZLJZVX7NMJ" hidden="1">#REF!</definedName>
    <definedName name="BEx3H05W7OEBR6W6YJKGD6W5M3I1" localSheetId="10" hidden="1">#REF!</definedName>
    <definedName name="BEx3H05W7OEBR6W6YJKGD6W5M3I1" hidden="1">#REF!</definedName>
    <definedName name="BEx3H244GCME7ZDNAXG6ZSJ64ZRE" localSheetId="10" hidden="1">#REF!</definedName>
    <definedName name="BEx3H244GCME7ZDNAXG6ZSJ64ZRE" hidden="1">#REF!</definedName>
    <definedName name="BEx3H5UX2GZFZZT657YR76RHW5I6" localSheetId="10" hidden="1">#REF!</definedName>
    <definedName name="BEx3H5UX2GZFZZT657YR76RHW5I6" hidden="1">#REF!</definedName>
    <definedName name="BEx3HACPKDZVUOS9WBDCCFJB46DK" localSheetId="10" hidden="1">#REF!</definedName>
    <definedName name="BEx3HACPKDZVUOS9WBDCCFJB46DK" hidden="1">#REF!</definedName>
    <definedName name="BEx3HMSEFOP6DBM4R97XA6B7NFG6" localSheetId="10" hidden="1">#REF!</definedName>
    <definedName name="BEx3HMSEFOP6DBM4R97XA6B7NFG6" hidden="1">#REF!</definedName>
    <definedName name="BEx3HWJ5SQSD2CVCQNR183X44FR8" localSheetId="10" hidden="1">#REF!</definedName>
    <definedName name="BEx3HWJ5SQSD2CVCQNR183X44FR8" hidden="1">#REF!</definedName>
    <definedName name="BEx3I09YVXO0G4X7KGSA4WGORM35" localSheetId="10" hidden="1">#REF!</definedName>
    <definedName name="BEx3I09YVXO0G4X7KGSA4WGORM35" hidden="1">#REF!</definedName>
    <definedName name="BEx3I3KN8WAL54AYYACGCUM43J9W" localSheetId="10" hidden="1">#REF!</definedName>
    <definedName name="BEx3I3KN8WAL54AYYACGCUM43J9W" hidden="1">#REF!</definedName>
    <definedName name="BEx3ICF1GY8HQEBIU9S43PDJ90BX" localSheetId="10" hidden="1">#REF!</definedName>
    <definedName name="BEx3ICF1GY8HQEBIU9S43PDJ90BX" hidden="1">#REF!</definedName>
    <definedName name="BEx3IYAH2DEBFWO8F94H4MXE3RLY" localSheetId="10" hidden="1">#REF!</definedName>
    <definedName name="BEx3IYAH2DEBFWO8F94H4MXE3RLY" hidden="1">#REF!</definedName>
    <definedName name="BEx3IZSG3932LSWHR5YV78IVRPCK" localSheetId="10" hidden="1">#REF!</definedName>
    <definedName name="BEx3IZSG3932LSWHR5YV78IVRPCK" hidden="1">#REF!</definedName>
    <definedName name="BEx3IZXXSYEW50379N2EAFWO8DZV" localSheetId="10" hidden="1">#REF!</definedName>
    <definedName name="BEx3IZXXSYEW50379N2EAFWO8DZV" hidden="1">#REF!</definedName>
    <definedName name="BEx3J1VZVGTKT4ATPO9O5JCSFTTR" localSheetId="10" hidden="1">#REF!</definedName>
    <definedName name="BEx3J1VZVGTKT4ATPO9O5JCSFTTR" hidden="1">#REF!</definedName>
    <definedName name="BEx3JC2TY7JNAAC3L7QHVPQXLGQ8" localSheetId="10" hidden="1">#REF!</definedName>
    <definedName name="BEx3JC2TY7JNAAC3L7QHVPQXLGQ8" hidden="1">#REF!</definedName>
    <definedName name="BEx3JMF5D7ODCJ7THAJTC1GFSG95" localSheetId="10" hidden="1">#REF!</definedName>
    <definedName name="BEx3JMF5D7ODCJ7THAJTC1GFSG95" hidden="1">#REF!</definedName>
    <definedName name="BEx3JX23SYDIGOGM4Y0CQFBW8ZBV" localSheetId="10" hidden="1">#REF!</definedName>
    <definedName name="BEx3JX23SYDIGOGM4Y0CQFBW8ZBV" hidden="1">#REF!</definedName>
    <definedName name="BEx3JXCXCVBZJGV5VEG9MJEI01AL" localSheetId="10" hidden="1">#REF!</definedName>
    <definedName name="BEx3JXCXCVBZJGV5VEG9MJEI01AL" hidden="1">#REF!</definedName>
    <definedName name="BEx3JYK2N7X59TPJSKYZ77ENY8SS" localSheetId="10" hidden="1">#REF!</definedName>
    <definedName name="BEx3JYK2N7X59TPJSKYZ77ENY8SS" hidden="1">#REF!</definedName>
    <definedName name="BEx3K13PSDK50JLCLD0GX8L4TWAH" localSheetId="10" hidden="1">#REF!</definedName>
    <definedName name="BEx3K13PSDK50JLCLD0GX8L4TWAH" hidden="1">#REF!</definedName>
    <definedName name="BEx3K4EII7GU1CG0BN7UL15M6J8Z" localSheetId="10" hidden="1">#REF!</definedName>
    <definedName name="BEx3K4EII7GU1CG0BN7UL15M6J8Z" hidden="1">#REF!</definedName>
    <definedName name="BEx3K4ZXQUQ2KYZF74B84SO48XMW" localSheetId="10" hidden="1">#REF!</definedName>
    <definedName name="BEx3K4ZXQUQ2KYZF74B84SO48XMW" hidden="1">#REF!</definedName>
    <definedName name="BEx3KEFXUCVNVPH7KSEGAZYX13B5" localSheetId="10" hidden="1">#REF!</definedName>
    <definedName name="BEx3KEFXUCVNVPH7KSEGAZYX13B5" hidden="1">#REF!</definedName>
    <definedName name="BEx3KFXUAF6YXAA47B7Q6X9B3VGB" localSheetId="10" hidden="1">#REF!</definedName>
    <definedName name="BEx3KFXUAF6YXAA47B7Q6X9B3VGB" hidden="1">#REF!</definedName>
    <definedName name="BEx3KIXQYOGMPK4WJJAVBRX4NR28" localSheetId="10" hidden="1">#REF!</definedName>
    <definedName name="BEx3KIXQYOGMPK4WJJAVBRX4NR28" hidden="1">#REF!</definedName>
    <definedName name="BEx3KJOMVOSFZVJUL3GKCNP6DQDS" localSheetId="10" hidden="1">#REF!</definedName>
    <definedName name="BEx3KJOMVOSFZVJUL3GKCNP6DQDS" hidden="1">#REF!</definedName>
    <definedName name="BEx3KP2VRBMORK0QEAZUYCXL3DHJ" localSheetId="10" hidden="1">#REF!</definedName>
    <definedName name="BEx3KP2VRBMORK0QEAZUYCXL3DHJ" hidden="1">#REF!</definedName>
    <definedName name="BEx3L4IN3LI4C26SITKTGAH27CDU" localSheetId="10" hidden="1">#REF!</definedName>
    <definedName name="BEx3L4IN3LI4C26SITKTGAH27CDU" hidden="1">#REF!</definedName>
    <definedName name="BEx3L4YQ0J7ZU0M5QM6YIPCEYC9K" localSheetId="10" hidden="1">#REF!</definedName>
    <definedName name="BEx3L4YQ0J7ZU0M5QM6YIPCEYC9K" hidden="1">#REF!</definedName>
    <definedName name="BEx3L60DJOR7NQN42G7YSAODP1EX" localSheetId="10" hidden="1">#REF!</definedName>
    <definedName name="BEx3L60DJOR7NQN42G7YSAODP1EX" hidden="1">#REF!</definedName>
    <definedName name="BEx3L7D0PI38HWZ7VADU16C9E33D" localSheetId="10" hidden="1">#REF!</definedName>
    <definedName name="BEx3L7D0PI38HWZ7VADU16C9E33D" hidden="1">#REF!</definedName>
    <definedName name="BEx3LANPY1HT49TAH98H4B9RC1D4" hidden="1">#REF!</definedName>
    <definedName name="BEx3LM1PR4Y7KINKMTMKR984GX8Q" localSheetId="10" hidden="1">#REF!</definedName>
    <definedName name="BEx3LM1PR4Y7KINKMTMKR984GX8Q" hidden="1">#REF!</definedName>
    <definedName name="BEx3LM1PWWC9WH0R5TX5K06V559U" localSheetId="10" hidden="1">#REF!</definedName>
    <definedName name="BEx3LM1PWWC9WH0R5TX5K06V559U" hidden="1">#REF!</definedName>
    <definedName name="BEx3LPCEZ1C0XEKNCM3YT09JWCUO" localSheetId="10" hidden="1">#REF!</definedName>
    <definedName name="BEx3LPCEZ1C0XEKNCM3YT09JWCUO" hidden="1">#REF!</definedName>
    <definedName name="BEx3LSXW33WR1ECIMRYUPFBJXGGH" localSheetId="10" hidden="1">#REF!</definedName>
    <definedName name="BEx3LSXW33WR1ECIMRYUPFBJXGGH" hidden="1">#REF!</definedName>
    <definedName name="BEx3M1MR1K1NQD03H74BFWOK4MWQ" localSheetId="10" hidden="1">#REF!</definedName>
    <definedName name="BEx3M1MR1K1NQD03H74BFWOK4MWQ" hidden="1">#REF!</definedName>
    <definedName name="BEx3M4H77MYUKOOD31H9F80NMVK8" localSheetId="10" hidden="1">#REF!</definedName>
    <definedName name="BEx3M4H77MYUKOOD31H9F80NMVK8" hidden="1">#REF!</definedName>
    <definedName name="BEx3M9VFX329PZWYC4DMZ6P3W9R2" localSheetId="10" hidden="1">#REF!</definedName>
    <definedName name="BEx3M9VFX329PZWYC4DMZ6P3W9R2" hidden="1">#REF!</definedName>
    <definedName name="BEx3MCQ0VEBV0CZXDS505L38EQ8N" localSheetId="10" hidden="1">#REF!</definedName>
    <definedName name="BEx3MCQ0VEBV0CZXDS505L38EQ8N" hidden="1">#REF!</definedName>
    <definedName name="BEx3MEYV5LQY0BAL7V3CFAFVOM3T" localSheetId="10" hidden="1">#REF!</definedName>
    <definedName name="BEx3MEYV5LQY0BAL7V3CFAFVOM3T" hidden="1">#REF!</definedName>
    <definedName name="BEx3MF9LX8G8DXGARRYNTDH542WG" localSheetId="10" hidden="1">#REF!</definedName>
    <definedName name="BEx3MF9LX8G8DXGARRYNTDH542WG" hidden="1">#REF!</definedName>
    <definedName name="BEx3MREOFWJQEYMCMBL7ZE06NBN6" localSheetId="10" hidden="1">#REF!</definedName>
    <definedName name="BEx3MREOFWJQEYMCMBL7ZE06NBN6" hidden="1">#REF!</definedName>
    <definedName name="BEx3MSGD8I6KBFD4XFWYGH3DKUK3" localSheetId="10" hidden="1">#REF!</definedName>
    <definedName name="BEx3MSGD8I6KBFD4XFWYGH3DKUK3" hidden="1">#REF!</definedName>
    <definedName name="BEx3NDQFYEWZAUGWFMGT2R7E7RBT" localSheetId="10" hidden="1">#REF!</definedName>
    <definedName name="BEx3NDQFYEWZAUGWFMGT2R7E7RBT" hidden="1">#REF!</definedName>
    <definedName name="BEx3NGQBX2HEDKOCDX0TX1TGBB3P" localSheetId="10" hidden="1">#REF!</definedName>
    <definedName name="BEx3NGQBX2HEDKOCDX0TX1TGBB3P" hidden="1">#REF!</definedName>
    <definedName name="BEx3NLIZ7PHF2XE59ECZ3MD04ZG1" localSheetId="10" hidden="1">#REF!</definedName>
    <definedName name="BEx3NLIZ7PHF2XE59ECZ3MD04ZG1" hidden="1">#REF!</definedName>
    <definedName name="BEx3NMQ4BVC94728AUM7CCX7UHTU" localSheetId="10" hidden="1">#REF!</definedName>
    <definedName name="BEx3NMQ4BVC94728AUM7CCX7UHTU" hidden="1">#REF!</definedName>
    <definedName name="BEx3NR2I4OUFP3Z2QZEDU2PIFIDI" localSheetId="10" hidden="1">#REF!</definedName>
    <definedName name="BEx3NR2I4OUFP3Z2QZEDU2PIFIDI" hidden="1">#REF!</definedName>
    <definedName name="BEx3O19B8FTTAPVT5DZXQGQXWFR8" localSheetId="10" hidden="1">#REF!</definedName>
    <definedName name="BEx3O19B8FTTAPVT5DZXQGQXWFR8" hidden="1">#REF!</definedName>
    <definedName name="BEx3O85IKWARA6NCJOLRBRJFMEWW" localSheetId="10" hidden="1">#REF!</definedName>
    <definedName name="BEx3O85IKWARA6NCJOLRBRJFMEWW" hidden="1">[3]ZZCOOM_M03_Q005!#REF!</definedName>
    <definedName name="BEx3OJZSCGFRW7SVGBFI0X9DNVMM" localSheetId="10" hidden="1">#REF!</definedName>
    <definedName name="BEx3OJZSCGFRW7SVGBFI0X9DNVMM" hidden="1">#REF!</definedName>
    <definedName name="BEx3ORSBUXAF21MKEY90YJV9AY9A" localSheetId="10" hidden="1">#REF!</definedName>
    <definedName name="BEx3ORSBUXAF21MKEY90YJV9AY9A" hidden="1">#REF!</definedName>
    <definedName name="BEx3OUS0N576NJN078Y1BWUWQK6B" localSheetId="10" hidden="1">#REF!</definedName>
    <definedName name="BEx3OUS0N576NJN078Y1BWUWQK6B" hidden="1">#REF!</definedName>
    <definedName name="BEx3OV8BH6PYNZT7C246LOAU9SVX" localSheetId="10" hidden="1">#REF!</definedName>
    <definedName name="BEx3OV8BH6PYNZT7C246LOAU9SVX" hidden="1">#REF!</definedName>
    <definedName name="BEx3OXRYJZUEY6E72UJU0PHLMYAR" localSheetId="10" hidden="1">#REF!</definedName>
    <definedName name="BEx3OXRYJZUEY6E72UJU0PHLMYAR" hidden="1">#REF!</definedName>
    <definedName name="BEx3P3RP5PYI4BJVYGNU1V7KT5EH" localSheetId="10" hidden="1">#REF!</definedName>
    <definedName name="BEx3P3RP5PYI4BJVYGNU1V7KT5EH" hidden="1">#REF!</definedName>
    <definedName name="BEx3P59TTRSGQY888P5C1O7M2PQT" localSheetId="10" hidden="1">#REF!</definedName>
    <definedName name="BEx3P59TTRSGQY888P5C1O7M2PQT" hidden="1">#REF!</definedName>
    <definedName name="BEx3PDNRRNKD5GOUBUQFXAHIXLD9" localSheetId="10" hidden="1">#REF!</definedName>
    <definedName name="BEx3PDNRRNKD5GOUBUQFXAHIXLD9" hidden="1">#REF!</definedName>
    <definedName name="BEx3PDT8GNPWLLN02IH1XPV90XYK" localSheetId="10" hidden="1">#REF!</definedName>
    <definedName name="BEx3PDT8GNPWLLN02IH1XPV90XYK" hidden="1">#REF!</definedName>
    <definedName name="BEx3PKEMDW8KZEP11IL927C5O7I2" localSheetId="10" hidden="1">#REF!</definedName>
    <definedName name="BEx3PKEMDW8KZEP11IL927C5O7I2" hidden="1">#REF!</definedName>
    <definedName name="BEx3PKJZ1Z7L9S6KV8KXVS6B2FX4" localSheetId="10" hidden="1">#REF!</definedName>
    <definedName name="BEx3PKJZ1Z7L9S6KV8KXVS6B2FX4" hidden="1">#REF!</definedName>
    <definedName name="BEx3PMNG53Z5HY138H99QOMTX8W3" localSheetId="10" hidden="1">#REF!</definedName>
    <definedName name="BEx3PMNG53Z5HY138H99QOMTX8W3" hidden="1">#REF!</definedName>
    <definedName name="BEx3PP1RRSFZ8UC0JC9R91W6LNKW" localSheetId="10" hidden="1">#REF!</definedName>
    <definedName name="BEx3PP1RRSFZ8UC0JC9R91W6LNKW" hidden="1">#REF!</definedName>
    <definedName name="BEx3PRQW017D7T1X732WDV7L1KP8" localSheetId="10" hidden="1">#REF!</definedName>
    <definedName name="BEx3PRQW017D7T1X732WDV7L1KP8" hidden="1">#REF!</definedName>
    <definedName name="BEx3PVXYZC8WB9ZJE7OCKUXZ46EA" localSheetId="10" hidden="1">#REF!</definedName>
    <definedName name="BEx3PVXYZC8WB9ZJE7OCKUXZ46EA" hidden="1">#REF!</definedName>
    <definedName name="BEx3Q0VWPU5EQECK7MQ47TYJ3SWW" localSheetId="10" hidden="1">#REF!</definedName>
    <definedName name="BEx3Q0VWPU5EQECK7MQ47TYJ3SWW" hidden="1">#REF!</definedName>
    <definedName name="BEx3Q7BZ9PUXK2RLIOFSIS9AHU1B" localSheetId="10" hidden="1">#REF!</definedName>
    <definedName name="BEx3Q7BZ9PUXK2RLIOFSIS9AHU1B" hidden="1">#REF!</definedName>
    <definedName name="BEx3Q8J42S9VU6EAN2Y28MR6DF88" localSheetId="10" hidden="1">#REF!</definedName>
    <definedName name="BEx3Q8J42S9VU6EAN2Y28MR6DF88" hidden="1">#REF!</definedName>
    <definedName name="BEx3QCFD2TBUF95ZN83Q7JPV97FK" localSheetId="10" hidden="1">#REF!</definedName>
    <definedName name="BEx3QCFD2TBUF95ZN83Q7JPV97FK" hidden="1">#REF!</definedName>
    <definedName name="BEx3QEDFOYFY5NBTININ5W4RLD4Q" localSheetId="10" hidden="1">#REF!</definedName>
    <definedName name="BEx3QEDFOYFY5NBTININ5W4RLD4Q" hidden="1">#REF!</definedName>
    <definedName name="BEx3QIKJ3U962US1Q564NZDLU8LD" localSheetId="10" hidden="1">#REF!</definedName>
    <definedName name="BEx3QIKJ3U962US1Q564NZDLU8LD" hidden="1">#REF!</definedName>
    <definedName name="BEx3QLF3RHHBNUFLUWEROBZDF1U4" localSheetId="10" hidden="1">#REF!</definedName>
    <definedName name="BEx3QLF3RHHBNUFLUWEROBZDF1U4" hidden="1">#REF!</definedName>
    <definedName name="BEx3QR9D45DHW50VQ7Y3Q1AXPOB9" localSheetId="10" hidden="1">#REF!</definedName>
    <definedName name="BEx3QR9D45DHW50VQ7Y3Q1AXPOB9" hidden="1">#REF!</definedName>
    <definedName name="BEx3QSWT2S5KWG6U2V9711IYDQBM" localSheetId="10" hidden="1">#REF!</definedName>
    <definedName name="BEx3QSWT2S5KWG6U2V9711IYDQBM" hidden="1">#REF!</definedName>
    <definedName name="BEx3QVGG7Q2X4HZHJAM35A8T3VR7" localSheetId="10" hidden="1">#REF!</definedName>
    <definedName name="BEx3QVGG7Q2X4HZHJAM35A8T3VR7" hidden="1">#REF!</definedName>
    <definedName name="BEx3R0JUB9YN8PHPPQTAMIT1IHWK" localSheetId="10" hidden="1">#REF!</definedName>
    <definedName name="BEx3R0JUB9YN8PHPPQTAMIT1IHWK" hidden="1">#REF!</definedName>
    <definedName name="BEx3R81NFRO7M81VHVKOBFT0QBIL" localSheetId="10" hidden="1">#REF!</definedName>
    <definedName name="BEx3R81NFRO7M81VHVKOBFT0QBIL" hidden="1">#REF!</definedName>
    <definedName name="BEx3RHC2ZD5UFS6QD4OPFCNNMWH1" localSheetId="10" hidden="1">#REF!</definedName>
    <definedName name="BEx3RHC2ZD5UFS6QD4OPFCNNMWH1" hidden="1">#REF!</definedName>
    <definedName name="BEx3RQ10QIWBAPHALAA91BUUCM2X" localSheetId="10" hidden="1">#REF!</definedName>
    <definedName name="BEx3RQ10QIWBAPHALAA91BUUCM2X" hidden="1">#REF!</definedName>
    <definedName name="BEx3RV4E1WT43SZBUN09RTB8EK1O" localSheetId="10" hidden="1">#REF!</definedName>
    <definedName name="BEx3RV4E1WT43SZBUN09RTB8EK1O" hidden="1">#REF!</definedName>
    <definedName name="BEx3RXYU0QLFXSFTM5EB20GD03W5" localSheetId="10" hidden="1">#REF!</definedName>
    <definedName name="BEx3RXYU0QLFXSFTM5EB20GD03W5" hidden="1">#REF!</definedName>
    <definedName name="BEx3RYKLC3QQO3XTUN7BEW2AQL98" localSheetId="10" hidden="1">#REF!</definedName>
    <definedName name="BEx3RYKLC3QQO3XTUN7BEW2AQL98" hidden="1">#REF!</definedName>
    <definedName name="BEx3S37QNFSKW3DGRH5YVVEZLJI7" localSheetId="10" hidden="1">#REF!</definedName>
    <definedName name="BEx3S37QNFSKW3DGRH5YVVEZLJI7" hidden="1">#REF!</definedName>
    <definedName name="BEx3SICJ45BYT6FHBER86PJT25FC" localSheetId="10" hidden="1">#REF!</definedName>
    <definedName name="BEx3SICJ45BYT6FHBER86PJT25FC" hidden="1">#REF!</definedName>
    <definedName name="BEx3SMUCMJVGQ2H4EHQI5ZFHEF0P" localSheetId="10" hidden="1">#REF!</definedName>
    <definedName name="BEx3SMUCMJVGQ2H4EHQI5ZFHEF0P" hidden="1">#REF!</definedName>
    <definedName name="BEx3SN56F03CPDRDA7LZ763V0N4I" localSheetId="10" hidden="1">#REF!</definedName>
    <definedName name="BEx3SN56F03CPDRDA7LZ763V0N4I" hidden="1">#REF!</definedName>
    <definedName name="BEx3SPE6N1ORXPRCDL3JPZD73Z9F" localSheetId="10" hidden="1">#REF!</definedName>
    <definedName name="BEx3SPE6N1ORXPRCDL3JPZD73Z9F" hidden="1">#REF!</definedName>
    <definedName name="BEx3T29ZTULQE0OMSMWUMZDU9ZZ0" localSheetId="10" hidden="1">#REF!</definedName>
    <definedName name="BEx3T29ZTULQE0OMSMWUMZDU9ZZ0" hidden="1">#REF!</definedName>
    <definedName name="BEx3T6MJ1QDJ929WMUDVZ0O3UW0Y" localSheetId="10" hidden="1">#REF!</definedName>
    <definedName name="BEx3T6MJ1QDJ929WMUDVZ0O3UW0Y" hidden="1">#REF!</definedName>
    <definedName name="BEx3TD7WH1NN1OH0MRS4T8ENRU32" localSheetId="10" hidden="1">#REF!</definedName>
    <definedName name="BEx3TD7WH1NN1OH0MRS4T8ENRU32" hidden="1">#REF!</definedName>
    <definedName name="BEx3TPCSI16OAB2L9M9IULQMQ9J9" localSheetId="10" hidden="1">#REF!</definedName>
    <definedName name="BEx3TPCSI16OAB2L9M9IULQMQ9J9" hidden="1">#REF!</definedName>
    <definedName name="BEx3TQ3SFJB2WTCV0OXDE56FB46K" localSheetId="10" hidden="1">#REF!</definedName>
    <definedName name="BEx3TQ3SFJB2WTCV0OXDE56FB46K" hidden="1">#REF!</definedName>
    <definedName name="BEx3TX59M3456DDBXWFJ8X2TU37A" localSheetId="10" hidden="1">#REF!</definedName>
    <definedName name="BEx3TX59M3456DDBXWFJ8X2TU37A" hidden="1">#REF!</definedName>
    <definedName name="BEx3U2UBY80GPGSTYFGI6F8TPKCV" localSheetId="10" hidden="1">#REF!</definedName>
    <definedName name="BEx3U2UBY80GPGSTYFGI6F8TPKCV" hidden="1">#REF!</definedName>
    <definedName name="BEx3U64YUOZ419BAJS2W78UMATAW" localSheetId="10" hidden="1">#REF!</definedName>
    <definedName name="BEx3U64YUOZ419BAJS2W78UMATAW" hidden="1">#REF!</definedName>
    <definedName name="BEx3U94WCEA5DKMWBEX1GU0LKYG2" localSheetId="10" hidden="1">#REF!</definedName>
    <definedName name="BEx3U94WCEA5DKMWBEX1GU0LKYG2" hidden="1">#REF!</definedName>
    <definedName name="BEx3U9VZ8SQVYS6ZA038J7AP7ZGW" localSheetId="10" hidden="1">#REF!</definedName>
    <definedName name="BEx3U9VZ8SQVYS6ZA038J7AP7ZGW" hidden="1">#REF!</definedName>
    <definedName name="BEx3UIQ5WRJBGNTFCCLOR4N7B1OQ" localSheetId="10" hidden="1">#REF!</definedName>
    <definedName name="BEx3UIQ5WRJBGNTFCCLOR4N7B1OQ" hidden="1">#REF!</definedName>
    <definedName name="BEx3UJMIX2NUSSWGMSI25A5DM4CH" localSheetId="10" hidden="1">#REF!</definedName>
    <definedName name="BEx3UJMIX2NUSSWGMSI25A5DM4CH" hidden="1">#REF!</definedName>
    <definedName name="BEx3UKIX0UULWP3BZA8VT2SQ8WI7" localSheetId="10" hidden="1">#REF!</definedName>
    <definedName name="BEx3UKIX0UULWP3BZA8VT2SQ8WI7" hidden="1">#REF!</definedName>
    <definedName name="BEx3UKOCOQG7S1YQ436S997K1KWV" localSheetId="10" hidden="1">#REF!</definedName>
    <definedName name="BEx3UKOCOQG7S1YQ436S997K1KWV" hidden="1">#REF!</definedName>
    <definedName name="BEx3UNISOEXF3OFHT2BUA6P9RBIJ" hidden="1">#REF!</definedName>
    <definedName name="BEx3UYM19VIXLA0EU7LB9NHA77PB" localSheetId="10" hidden="1">#REF!</definedName>
    <definedName name="BEx3UYM19VIXLA0EU7LB9NHA77PB" hidden="1">#REF!</definedName>
    <definedName name="BEx3VML7CG70HPISMVYIUEN3711Q" localSheetId="10" hidden="1">#REF!</definedName>
    <definedName name="BEx3VML7CG70HPISMVYIUEN3711Q" hidden="1">#REF!</definedName>
    <definedName name="BEx56ZID5H04P9AIYLP1OASFGV56" localSheetId="10" hidden="1">#REF!</definedName>
    <definedName name="BEx56ZID5H04P9AIYLP1OASFGV56" hidden="1">#REF!</definedName>
    <definedName name="BEx57ROM8UIFKV5C1BOZWSQQLESO" localSheetId="10" hidden="1">#REF!</definedName>
    <definedName name="BEx57ROM8UIFKV5C1BOZWSQQLESO" hidden="1">#REF!</definedName>
    <definedName name="BEx587EYSS57E3PI8DT973HLJM9E" localSheetId="10" hidden="1">#REF!</definedName>
    <definedName name="BEx587EYSS57E3PI8DT973HLJM9E" hidden="1">#REF!</definedName>
    <definedName name="BEx587KFQ3VKCOCY1SA5F24PQGUI" localSheetId="10" hidden="1">#REF!</definedName>
    <definedName name="BEx587KFQ3VKCOCY1SA5F24PQGUI" hidden="1">#REF!</definedName>
    <definedName name="BEx58O780PQ05NF0Z1SKKRB3N099" localSheetId="10" hidden="1">#REF!</definedName>
    <definedName name="BEx58O780PQ05NF0Z1SKKRB3N099" hidden="1">#REF!</definedName>
    <definedName name="BEx58W57CTL8HFK3U7ZRFYZR6MXE" localSheetId="10" hidden="1">#REF!</definedName>
    <definedName name="BEx58W57CTL8HFK3U7ZRFYZR6MXE" hidden="1">#REF!</definedName>
    <definedName name="BEx58XHO7ZULLF2EUD7YIS0MGQJ5" localSheetId="10" hidden="1">#REF!</definedName>
    <definedName name="BEx58XHO7ZULLF2EUD7YIS0MGQJ5" hidden="1">#REF!</definedName>
    <definedName name="BEx58ZAFNTMGBNDH52VUYXLRJO7P" localSheetId="10" hidden="1">#REF!</definedName>
    <definedName name="BEx58ZAFNTMGBNDH52VUYXLRJO7P" hidden="1">#REF!</definedName>
    <definedName name="BEx58ZW0HAIGIPEX9CVA1PQQTR6X" localSheetId="10" hidden="1">#REF!</definedName>
    <definedName name="BEx58ZW0HAIGIPEX9CVA1PQQTR6X" hidden="1">#REF!</definedName>
    <definedName name="BEx593SAFVYKW7V61D9COEZJXDA7" localSheetId="10" hidden="1">#REF!</definedName>
    <definedName name="BEx593SAFVYKW7V61D9COEZJXDA7" hidden="1">#REF!</definedName>
    <definedName name="BEx59BA1KH3RG6K1LHL7YS2VB79N" localSheetId="10" hidden="1">#REF!</definedName>
    <definedName name="BEx59BA1KH3RG6K1LHL7YS2VB79N" hidden="1">#REF!</definedName>
    <definedName name="BEx59DDIU0AMFOY94NSP1ULST8JD" localSheetId="10" hidden="1">#REF!</definedName>
    <definedName name="BEx59DDIU0AMFOY94NSP1ULST8JD" hidden="1">#REF!</definedName>
    <definedName name="BEx59E9WABJP2TN71QAIKK79HPK9" localSheetId="10" hidden="1">#REF!</definedName>
    <definedName name="BEx59E9WABJP2TN71QAIKK79HPK9" hidden="1">#REF!</definedName>
    <definedName name="BEx59F0T17A80RNLNSZNFX8NAO8Y" localSheetId="10" hidden="1">#REF!</definedName>
    <definedName name="BEx59F0T17A80RNLNSZNFX8NAO8Y" hidden="1">#REF!</definedName>
    <definedName name="BEx59P7MAPNU129ZTC5H3EH892G1" localSheetId="10" hidden="1">#REF!</definedName>
    <definedName name="BEx59P7MAPNU129ZTC5H3EH892G1" hidden="1">#REF!</definedName>
    <definedName name="BEx5A11WZRQSIE089QE119AOX9ZG" localSheetId="10" hidden="1">#REF!</definedName>
    <definedName name="BEx5A11WZRQSIE089QE119AOX9ZG" hidden="1">#REF!</definedName>
    <definedName name="BEx5A7CIGCOTHJKHGUBDZG91JGPZ" localSheetId="10" hidden="1">#REF!</definedName>
    <definedName name="BEx5A7CIGCOTHJKHGUBDZG91JGPZ" hidden="1">#REF!</definedName>
    <definedName name="BEx5A8UFLT2SWVSG5COFA9B8P376" localSheetId="10" hidden="1">#REF!</definedName>
    <definedName name="BEx5A8UFLT2SWVSG5COFA9B8P376" hidden="1">#REF!</definedName>
    <definedName name="BEx5ABUBK8WJV1WILGYU9A7CO0KI" localSheetId="10" hidden="1">#REF!</definedName>
    <definedName name="BEx5ABUBK8WJV1WILGYU9A7CO0KI" hidden="1">#REF!</definedName>
    <definedName name="BEx5AFFTN3IXIBHDKM0FYC4OFL1S" localSheetId="10" hidden="1">#REF!</definedName>
    <definedName name="BEx5AFFTN3IXIBHDKM0FYC4OFL1S" hidden="1">#REF!</definedName>
    <definedName name="BEx5AOFIO8KVRHIZ1RII337AA8ML" localSheetId="10" hidden="1">#REF!</definedName>
    <definedName name="BEx5AOFIO8KVRHIZ1RII337AA8ML" hidden="1">#REF!</definedName>
    <definedName name="BEx5APRZ66L5BWHFE8E4YYNEDTI4" localSheetId="10" hidden="1">#REF!</definedName>
    <definedName name="BEx5APRZ66L5BWHFE8E4YYNEDTI4" hidden="1">#REF!</definedName>
    <definedName name="BEx5AQJ1Z64KY10P8ZF1JKJUFEGN" localSheetId="10" hidden="1">#REF!</definedName>
    <definedName name="BEx5AQJ1Z64KY10P8ZF1JKJUFEGN" hidden="1">#REF!</definedName>
    <definedName name="BEx5AY62R0TL82VHXE37SCZCINQC" localSheetId="10" hidden="1">#REF!</definedName>
    <definedName name="BEx5AY62R0TL82VHXE37SCZCINQC" hidden="1">#REF!</definedName>
    <definedName name="BEx5B0PV1FCOUSHWQTY94AO0B8P0" localSheetId="10" hidden="1">#REF!</definedName>
    <definedName name="BEx5B0PV1FCOUSHWQTY94AO0B8P0" hidden="1">#REF!</definedName>
    <definedName name="BEx5B4RHHX0J1BF2FZKEA0SPP29O" localSheetId="10" hidden="1">#REF!</definedName>
    <definedName name="BEx5B4RHHX0J1BF2FZKEA0SPP29O" hidden="1">#REF!</definedName>
    <definedName name="BEx5B5YMSWP0OVI5CIQRP5V18D0C" localSheetId="10" hidden="1">#REF!</definedName>
    <definedName name="BEx5B5YMSWP0OVI5CIQRP5V18D0C" hidden="1">#REF!</definedName>
    <definedName name="BEx5B825RW35M5H0UB2IZGGRS4ER" localSheetId="10" hidden="1">#REF!</definedName>
    <definedName name="BEx5B825RW35M5H0UB2IZGGRS4ER" hidden="1">#REF!</definedName>
    <definedName name="BEx5BAWPMY0TL684WDXX6KKJLRCN" localSheetId="10" hidden="1">#REF!</definedName>
    <definedName name="BEx5BAWPMY0TL684WDXX6KKJLRCN" hidden="1">#REF!</definedName>
    <definedName name="BEx5BBCUOWR6J9MZS2ML5XB0X7MW" localSheetId="10" hidden="1">#REF!</definedName>
    <definedName name="BEx5BBCUOWR6J9MZS2ML5XB0X7MW" hidden="1">#REF!</definedName>
    <definedName name="BEx5BBI61U4Y65GD0ARMTALPP7SJ" localSheetId="10" hidden="1">#REF!</definedName>
    <definedName name="BEx5BBI61U4Y65GD0ARMTALPP7SJ" hidden="1">#REF!</definedName>
    <definedName name="BEx5BDR56MEV4IHY6CIH2SVNG1UB" localSheetId="10" hidden="1">#REF!</definedName>
    <definedName name="BEx5BDR56MEV4IHY6CIH2SVNG1UB" hidden="1">#REF!</definedName>
    <definedName name="BEx5BESZC5H329SKHGJOHZFILYJJ" localSheetId="10" hidden="1">#REF!</definedName>
    <definedName name="BEx5BESZC5H329SKHGJOHZFILYJJ" hidden="1">#REF!</definedName>
    <definedName name="BEx5BHSQ42B50IU1TEQFUXFX9XQD" localSheetId="10" hidden="1">#REF!</definedName>
    <definedName name="BEx5BHSQ42B50IU1TEQFUXFX9XQD" hidden="1">#REF!</definedName>
    <definedName name="BEx5BKSM4UN4C1DM3EYKM79MRC5K" localSheetId="10" hidden="1">#REF!</definedName>
    <definedName name="BEx5BKSM4UN4C1DM3EYKM79MRC5K" hidden="1">#REF!</definedName>
    <definedName name="BEx5BNN8NPH9KVOBARB9CDD9WLB6" localSheetId="10" hidden="1">#REF!</definedName>
    <definedName name="BEx5BNN8NPH9KVOBARB9CDD9WLB6" hidden="1">#REF!</definedName>
    <definedName name="BEx5BPLEZ8XY6S89R7AZQSKLT4HK" localSheetId="10" hidden="1">#REF!</definedName>
    <definedName name="BEx5BPLEZ8XY6S89R7AZQSKLT4HK" hidden="1">#REF!</definedName>
    <definedName name="BEx5BYFMZ80TDDN2EZO8CF39AIAC" localSheetId="10" hidden="1">#REF!</definedName>
    <definedName name="BEx5BYFMZ80TDDN2EZO8CF39AIAC" hidden="1">#REF!</definedName>
    <definedName name="BEx5C2BWFW6SHZBFDEISKGXHZCQW" localSheetId="10" hidden="1">#REF!</definedName>
    <definedName name="BEx5C2BWFW6SHZBFDEISKGXHZCQW" hidden="1">#REF!</definedName>
    <definedName name="BEx5C44NK782B81CBGQUDS6Z8MV9" localSheetId="10" hidden="1">#REF!</definedName>
    <definedName name="BEx5C44NK782B81CBGQUDS6Z8MV9" hidden="1">#REF!</definedName>
    <definedName name="BEx5C49ZFH8TO9ZU55729C3F7XG7" localSheetId="10" hidden="1">#REF!</definedName>
    <definedName name="BEx5C49ZFH8TO9ZU55729C3F7XG7" hidden="1">#REF!</definedName>
    <definedName name="BEx5C8GZQK13G60ZM70P63I5OS0L" localSheetId="10" hidden="1">#REF!</definedName>
    <definedName name="BEx5C8GZQK13G60ZM70P63I5OS0L" hidden="1">#REF!</definedName>
    <definedName name="BEx5CAPTVN2NBT3UOMA1UFAL1C2R" localSheetId="10" hidden="1">#REF!</definedName>
    <definedName name="BEx5CAPTVN2NBT3UOMA1UFAL1C2R" hidden="1">#REF!</definedName>
    <definedName name="BEx5CEM3SYF9XP0ZZVE0GEPCLV3F" localSheetId="10" hidden="1">#REF!</definedName>
    <definedName name="BEx5CEM3SYF9XP0ZZVE0GEPCLV3F" hidden="1">#REF!</definedName>
    <definedName name="BEx5CFYQ0F1Z6P8SCVJ0I3UPVFE4" localSheetId="10" hidden="1">#REF!</definedName>
    <definedName name="BEx5CFYQ0F1Z6P8SCVJ0I3UPVFE4" hidden="1">#REF!</definedName>
    <definedName name="BEx5CPEKNSJORIPFQC2E1LTRYY8L" localSheetId="10" hidden="1">#REF!</definedName>
    <definedName name="BEx5CPEKNSJORIPFQC2E1LTRYY8L" hidden="1">#REF!</definedName>
    <definedName name="BEx5CSUOL05D8PAM2TRDA9VRJT1O" localSheetId="10" hidden="1">#REF!</definedName>
    <definedName name="BEx5CSUOL05D8PAM2TRDA9VRJT1O" hidden="1">#REF!</definedName>
    <definedName name="BEx5CUNFOO4YDFJ22HCMI2QKIGKM" localSheetId="10" hidden="1">#REF!</definedName>
    <definedName name="BEx5CUNFOO4YDFJ22HCMI2QKIGKM" hidden="1">#REF!</definedName>
    <definedName name="BEx5D01O3G6BXWXT7MZEVS1F4TE9" localSheetId="10" hidden="1">#REF!</definedName>
    <definedName name="BEx5D01O3G6BXWXT7MZEVS1F4TE9" hidden="1">#REF!</definedName>
    <definedName name="BEx5D3HO5XE85AN0NGALZ4K4GE8J" localSheetId="10" hidden="1">#REF!</definedName>
    <definedName name="BEx5D3HO5XE85AN0NGALZ4K4GE8J" hidden="1">#REF!</definedName>
    <definedName name="BEx5D8L47OF0WHBPFWXGZINZWUBZ" localSheetId="10" hidden="1">#REF!</definedName>
    <definedName name="BEx5D8L47OF0WHBPFWXGZINZWUBZ" hidden="1">#REF!</definedName>
    <definedName name="BEx5DAJAHQ2SKUPCKSCR3PYML67L" localSheetId="10" hidden="1">#REF!</definedName>
    <definedName name="BEx5DAJAHQ2SKUPCKSCR3PYML67L" hidden="1">#REF!</definedName>
    <definedName name="BEx5DC18JM1KJCV44PF18E0LNRKA" localSheetId="10" hidden="1">#REF!</definedName>
    <definedName name="BEx5DC18JM1KJCV44PF18E0LNRKA" hidden="1">#REF!</definedName>
    <definedName name="BEx5DFH8EU3RCPUOTFY8S9G8SBCG" localSheetId="10" hidden="1">#REF!</definedName>
    <definedName name="BEx5DFH8EU3RCPUOTFY8S9G8SBCG" hidden="1">#REF!</definedName>
    <definedName name="BEx5DJIZBTNS011R9IIG2OQ2L6ZX" localSheetId="10" hidden="1">#REF!</definedName>
    <definedName name="BEx5DJIZBTNS011R9IIG2OQ2L6ZX" hidden="1">#REF!</definedName>
    <definedName name="BEx5DS2EKWFPC2UWI1W1QESX9QP5" localSheetId="10" hidden="1">#REF!</definedName>
    <definedName name="BEx5DS2EKWFPC2UWI1W1QESX9QP5" hidden="1">#REF!</definedName>
    <definedName name="BEx5E123OLO9WQUOIRIDJ967KAGK" localSheetId="10" hidden="1">#REF!</definedName>
    <definedName name="BEx5E123OLO9WQUOIRIDJ967KAGK" hidden="1">#REF!</definedName>
    <definedName name="BEx5E2UU5NES6W779W2OZTZOB4O7" localSheetId="10" hidden="1">#REF!</definedName>
    <definedName name="BEx5E2UU5NES6W779W2OZTZOB4O7" hidden="1">#REF!</definedName>
    <definedName name="BEx5ELFT92WAQN3NW8COIMQHUL91" localSheetId="10" hidden="1">#REF!</definedName>
    <definedName name="BEx5ELFT92WAQN3NW8COIMQHUL91" hidden="1">#REF!</definedName>
    <definedName name="BEx5ELQL9B0VR6UT18KP11DHOTFX" localSheetId="10" hidden="1">#REF!</definedName>
    <definedName name="BEx5ELQL9B0VR6UT18KP11DHOTFX" hidden="1">#REF!</definedName>
    <definedName name="BEx5ER4TJTFPN7IB1MNEB1ZFR5M6" localSheetId="10" hidden="1">#REF!</definedName>
    <definedName name="BEx5ER4TJTFPN7IB1MNEB1ZFR5M6" hidden="1">#REF!</definedName>
    <definedName name="BEx5EYXB2LDMI4FLC3QFAOXC0FZ3" localSheetId="10" hidden="1">#REF!</definedName>
    <definedName name="BEx5EYXB2LDMI4FLC3QFAOXC0FZ3" hidden="1">#REF!</definedName>
    <definedName name="BEx5F6V72QTCK7O39Y59R0EVM6CW" localSheetId="10" hidden="1">#REF!</definedName>
    <definedName name="BEx5F6V72QTCK7O39Y59R0EVM6CW" hidden="1">#REF!</definedName>
    <definedName name="BEx5FGLQVACD5F5YZG4DGSCHCGO2" localSheetId="10" hidden="1">#REF!</definedName>
    <definedName name="BEx5FGLQVACD5F5YZG4DGSCHCGO2" hidden="1">#REF!</definedName>
    <definedName name="BEx5FHCTE8VTJEF7IK189AVLNYSY" localSheetId="10" hidden="1">#REF!</definedName>
    <definedName name="BEx5FHCTE8VTJEF7IK189AVLNYSY" hidden="1">#REF!</definedName>
    <definedName name="BEx5FLJWHLW3BTZILDPN5NMA449V" localSheetId="10" hidden="1">#REF!</definedName>
    <definedName name="BEx5FLJWHLW3BTZILDPN5NMA449V" hidden="1">#REF!</definedName>
    <definedName name="BEx5FNI2O10YN2SI1NO4X5GP3GTF" localSheetId="10" hidden="1">#REF!</definedName>
    <definedName name="BEx5FNI2O10YN2SI1NO4X5GP3GTF" hidden="1">#REF!</definedName>
    <definedName name="BEx5FO8YRFSZCG3L608EHIHIHFY4" localSheetId="10" hidden="1">#REF!</definedName>
    <definedName name="BEx5FO8YRFSZCG3L608EHIHIHFY4" hidden="1">#REF!</definedName>
    <definedName name="BEx5FQNA6V4CNYSH013K45RI4BCV" localSheetId="10" hidden="1">#REF!</definedName>
    <definedName name="BEx5FQNA6V4CNYSH013K45RI4BCV" hidden="1">#REF!</definedName>
    <definedName name="BEx5FVQPPEU32CPNV9RRQ9MNLLVE" localSheetId="10" hidden="1">#REF!</definedName>
    <definedName name="BEx5FVQPPEU32CPNV9RRQ9MNLLVE" hidden="1">#REF!</definedName>
    <definedName name="BEx5G08KGMG5X2AQKDGPFYG5GH94" localSheetId="10" hidden="1">#REF!</definedName>
    <definedName name="BEx5G08KGMG5X2AQKDGPFYG5GH94" hidden="1">#REF!</definedName>
    <definedName name="BEx5G1A8TFN4C4QII35U9DKYNIS8" localSheetId="10" hidden="1">#REF!</definedName>
    <definedName name="BEx5G1A8TFN4C4QII35U9DKYNIS8" hidden="1">#REF!</definedName>
    <definedName name="BEx5G1L0QO91KEPDMV1D8OT4BT73" localSheetId="10" hidden="1">#REF!</definedName>
    <definedName name="BEx5G1L0QO91KEPDMV1D8OT4BT73" hidden="1">#REF!</definedName>
    <definedName name="BEx5G1QHX69GFUYHUZA5X74MTDMR" localSheetId="10" hidden="1">#REF!</definedName>
    <definedName name="BEx5G1QHX69GFUYHUZA5X74MTDMR" hidden="1">#REF!</definedName>
    <definedName name="BEx5G5S2C9JRD28ZQMMQLCBHWOHB" localSheetId="10" hidden="1">#REF!</definedName>
    <definedName name="BEx5G5S2C9JRD28ZQMMQLCBHWOHB" hidden="1">#REF!</definedName>
    <definedName name="BEx5G7KU3EGZQSYN2YNML8EW8NDC" localSheetId="10" hidden="1">#REF!</definedName>
    <definedName name="BEx5G7KU3EGZQSYN2YNML8EW8NDC" hidden="1">#REF!</definedName>
    <definedName name="BEx5G86DZL1VYUX6KWODAP3WFAWP" localSheetId="10" hidden="1">#REF!</definedName>
    <definedName name="BEx5G86DZL1VYUX6KWODAP3WFAWP" hidden="1">#REF!</definedName>
    <definedName name="BEx5G8BV2GIOCM3C7IUFK8L04A6M" localSheetId="10" hidden="1">#REF!</definedName>
    <definedName name="BEx5G8BV2GIOCM3C7IUFK8L04A6M" hidden="1">#REF!</definedName>
    <definedName name="BEx5GID9MVBUPFFT9M8K8B5MO9NV" localSheetId="10" hidden="1">#REF!</definedName>
    <definedName name="BEx5GID9MVBUPFFT9M8K8B5MO9NV" hidden="1">#REF!</definedName>
    <definedName name="BEx5GN0EWA9SCQDPQ7NTUQH82QVK" localSheetId="10" hidden="1">#REF!</definedName>
    <definedName name="BEx5GN0EWA9SCQDPQ7NTUQH82QVK" hidden="1">#REF!</definedName>
    <definedName name="BEx5GNBCU4WZ74I0UXFL9ZG2XSGJ" localSheetId="10" hidden="1">#REF!</definedName>
    <definedName name="BEx5GNBCU4WZ74I0UXFL9ZG2XSGJ" hidden="1">#REF!</definedName>
    <definedName name="BEx5GUCTYC7QCWGWU5BTO7Y7HDZX" localSheetId="10" hidden="1">#REF!</definedName>
    <definedName name="BEx5GUCTYC7QCWGWU5BTO7Y7HDZX" hidden="1">#REF!</definedName>
    <definedName name="BEx5GYUPJULJQ624TEESYFG1NFOH" localSheetId="10" hidden="1">#REF!</definedName>
    <definedName name="BEx5GYUPJULJQ624TEESYFG1NFOH" hidden="1">#REF!</definedName>
    <definedName name="BEx5H0NEE0AIN5E2UHJ9J9ISU9N1" localSheetId="10" hidden="1">#REF!</definedName>
    <definedName name="BEx5H0NEE0AIN5E2UHJ9J9ISU9N1" hidden="1">#REF!</definedName>
    <definedName name="BEx5H1UJSEUQM2K8QHQXO5THVHSO" localSheetId="10" hidden="1">#REF!</definedName>
    <definedName name="BEx5H1UJSEUQM2K8QHQXO5THVHSO" hidden="1">#REF!</definedName>
    <definedName name="BEx5HAOT9XWUF7XIFRZZS8B9F5TZ" localSheetId="10" hidden="1">#REF!</definedName>
    <definedName name="BEx5HAOT9XWUF7XIFRZZS8B9F5TZ" hidden="1">#REF!</definedName>
    <definedName name="BEx5HB534CO7TBSALKMD27WHMAQJ" localSheetId="10" hidden="1">#REF!</definedName>
    <definedName name="BEx5HB534CO7TBSALKMD27WHMAQJ" hidden="1">#REF!</definedName>
    <definedName name="BEx5HE4XRF9BUY04MENWY9CHHN5H" localSheetId="10" hidden="1">#REF!</definedName>
    <definedName name="BEx5HE4XRF9BUY04MENWY9CHHN5H" hidden="1">#REF!</definedName>
    <definedName name="BEx5HFHMABAT0H9KKS754X4T304E" localSheetId="10" hidden="1">#REF!</definedName>
    <definedName name="BEx5HFHMABAT0H9KKS754X4T304E" hidden="1">#REF!</definedName>
    <definedName name="BEx5HGDZ7MX1S3KNXLRL9WU565V4" localSheetId="10" hidden="1">#REF!</definedName>
    <definedName name="BEx5HGDZ7MX1S3KNXLRL9WU565V4" hidden="1">#REF!</definedName>
    <definedName name="BEx5HJZ9FAVNZSSBTAYRPZDYM9NU" localSheetId="10" hidden="1">#REF!</definedName>
    <definedName name="BEx5HJZ9FAVNZSSBTAYRPZDYM9NU" hidden="1">#REF!</definedName>
    <definedName name="BEx5HZ9JMKHNLFWLVUB1WP5B39BL" localSheetId="10" hidden="1">#REF!</definedName>
    <definedName name="BEx5HZ9JMKHNLFWLVUB1WP5B39BL" hidden="1">#REF!</definedName>
    <definedName name="BEx5I17QJ0PQ1OG1IMH69HMQWNEA" localSheetId="10" hidden="1">#REF!</definedName>
    <definedName name="BEx5I17QJ0PQ1OG1IMH69HMQWNEA" hidden="1">#REF!</definedName>
    <definedName name="BEx5I244LQHZTF3XI66J8705R9XX" localSheetId="10" hidden="1">#REF!</definedName>
    <definedName name="BEx5I244LQHZTF3XI66J8705R9XX" hidden="1">#REF!</definedName>
    <definedName name="BEx5I8PBP4LIXDGID5BP0THLO0AQ" localSheetId="10" hidden="1">#REF!</definedName>
    <definedName name="BEx5I8PBP4LIXDGID5BP0THLO0AQ" hidden="1">#REF!</definedName>
    <definedName name="BEx5I8USVUB3JP4S9OXGMZVMOQXR" localSheetId="10" hidden="1">#REF!</definedName>
    <definedName name="BEx5I8USVUB3JP4S9OXGMZVMOQXR" hidden="1">#REF!</definedName>
    <definedName name="BEx5I9GDQSYIAL65UQNDMNFQCS9Y" localSheetId="10" hidden="1">#REF!</definedName>
    <definedName name="BEx5I9GDQSYIAL65UQNDMNFQCS9Y" hidden="1">#REF!</definedName>
    <definedName name="BEx5IBUPG9AWNW5PK7JGRGEJ4OLM" localSheetId="10" hidden="1">#REF!</definedName>
    <definedName name="BEx5IBUPG9AWNW5PK7JGRGEJ4OLM" hidden="1">#REF!</definedName>
    <definedName name="BEx5IC06RVN8BSAEPREVKHKLCJ2L" localSheetId="10" hidden="1">#REF!</definedName>
    <definedName name="BEx5IC06RVN8BSAEPREVKHKLCJ2L" hidden="1">#REF!</definedName>
    <definedName name="BEx5IGY4M04BPXSQF2J4GQYXF85O" localSheetId="10" hidden="1">#REF!</definedName>
    <definedName name="BEx5IGY4M04BPXSQF2J4GQYXF85O" hidden="1">#REF!</definedName>
    <definedName name="BEx5IWTZDCLZ5CCDG108STY04SAJ" localSheetId="10" hidden="1">#REF!</definedName>
    <definedName name="BEx5IWTZDCLZ5CCDG108STY04SAJ" hidden="1">#REF!</definedName>
    <definedName name="BEx5J0FFP1KS4NGY20AEJI8VREEA" localSheetId="10" hidden="1">#REF!</definedName>
    <definedName name="BEx5J0FFP1KS4NGY20AEJI8VREEA" hidden="1">#REF!</definedName>
    <definedName name="BEx5J1XE5FVWL6IJV6CWKPN24UBK" localSheetId="10" hidden="1">#REF!</definedName>
    <definedName name="BEx5J1XE5FVWL6IJV6CWKPN24UBK" hidden="1">#REF!</definedName>
    <definedName name="BEx5JF3ZXLDIS8VNKDCY7ZI7H1CI" localSheetId="10" hidden="1">#REF!</definedName>
    <definedName name="BEx5JF3ZXLDIS8VNKDCY7ZI7H1CI" hidden="1">#REF!</definedName>
    <definedName name="BEx5JHCZJ8G6OOOW6EF3GABXKH6F" localSheetId="10" hidden="1">#REF!</definedName>
    <definedName name="BEx5JHCZJ8G6OOOW6EF3GABXKH6F" hidden="1">#REF!</definedName>
    <definedName name="BEx5JJB6W446THXQCRUKD3I7RKLP" localSheetId="10" hidden="1">#REF!</definedName>
    <definedName name="BEx5JJB6W446THXQCRUKD3I7RKLP" hidden="1">#REF!</definedName>
    <definedName name="BEx5JNCT8Z7XSSPD5EMNAJELCU2V" localSheetId="10" hidden="1">#REF!</definedName>
    <definedName name="BEx5JNCT8Z7XSSPD5EMNAJELCU2V" hidden="1">#REF!</definedName>
    <definedName name="BEx5JQCNT9Y4RM306CHC8IPY3HBZ" localSheetId="10" hidden="1">#REF!</definedName>
    <definedName name="BEx5JQCNT9Y4RM306CHC8IPY3HBZ" hidden="1">#REF!</definedName>
    <definedName name="BEx5K08PYKE6JOKBYIB006TX619P" localSheetId="10" hidden="1">#REF!</definedName>
    <definedName name="BEx5K08PYKE6JOKBYIB006TX619P" hidden="1">#REF!</definedName>
    <definedName name="BEx5K4W2S2K7M9V2M304KW93LK8Q" localSheetId="10" hidden="1">#REF!</definedName>
    <definedName name="BEx5K4W2S2K7M9V2M304KW93LK8Q" hidden="1">#REF!</definedName>
    <definedName name="BEx5K51DSERT1TR7B4A29R41W4NX" localSheetId="10" hidden="1">#REF!</definedName>
    <definedName name="BEx5K51DSERT1TR7B4A29R41W4NX" hidden="1">#REF!</definedName>
    <definedName name="BEx5KBBZ8KCEQK36ARG4ERYOFD4G" localSheetId="10" hidden="1">#REF!</definedName>
    <definedName name="BEx5KBBZ8KCEQK36ARG4ERYOFD4G" hidden="1">#REF!</definedName>
    <definedName name="BEx5KCOET0DYMY4VILOLGVBX7E3C" localSheetId="10" hidden="1">#REF!</definedName>
    <definedName name="BEx5KCOET0DYMY4VILOLGVBX7E3C" hidden="1">#REF!</definedName>
    <definedName name="BEx5KYER580I4T7WTLMUN7NLNP5K" localSheetId="10" hidden="1">#REF!</definedName>
    <definedName name="BEx5KYER580I4T7WTLMUN7NLNP5K" hidden="1">#REF!</definedName>
    <definedName name="BEx5LHLB3M6K4ZKY2F42QBZT30ZH" localSheetId="10" hidden="1">#REF!</definedName>
    <definedName name="BEx5LHLB3M6K4ZKY2F42QBZT30ZH" hidden="1">#REF!</definedName>
    <definedName name="BEx5LKQJG40DO2JR1ZF6KD3PON9K" localSheetId="10" hidden="1">#REF!</definedName>
    <definedName name="BEx5LKQJG40DO2JR1ZF6KD3PON9K" hidden="1">#REF!</definedName>
    <definedName name="BEx5LQA84QRPGAR4FLC7MCT3H9EN" localSheetId="10" hidden="1">#REF!</definedName>
    <definedName name="BEx5LQA84QRPGAR4FLC7MCT3H9EN" hidden="1">#REF!</definedName>
    <definedName name="BEx5LRMNU3HXIE1BUMDHRU31F7JJ" localSheetId="10" hidden="1">#REF!</definedName>
    <definedName name="BEx5LRMNU3HXIE1BUMDHRU31F7JJ" hidden="1">#REF!</definedName>
    <definedName name="BEx5LSJ1LPUAX3ENSPECWPG4J7D1" localSheetId="10" hidden="1">#REF!</definedName>
    <definedName name="BEx5LSJ1LPUAX3ENSPECWPG4J7D1" hidden="1">#REF!</definedName>
    <definedName name="BEx5LTKQ8RQWJE4BC88OP928893U" localSheetId="10" hidden="1">#REF!</definedName>
    <definedName name="BEx5LTKQ8RQWJE4BC88OP928893U" hidden="1">#REF!</definedName>
    <definedName name="BEx5M4D4KHXU4JXKDEHZZNRG7NRA" localSheetId="10" hidden="1">#REF!</definedName>
    <definedName name="BEx5M4D4KHXU4JXKDEHZZNRG7NRA" hidden="1">#REF!</definedName>
    <definedName name="BEx5MB9BR71LZDG7XXQ2EO58JC5F" localSheetId="10" hidden="1">#REF!</definedName>
    <definedName name="BEx5MB9BR71LZDG7XXQ2EO58JC5F" hidden="1">#REF!</definedName>
    <definedName name="BEx5MHEF05EVRV5DPTG4KMPWZSUS" localSheetId="10" hidden="1">#REF!</definedName>
    <definedName name="BEx5MHEF05EVRV5DPTG4KMPWZSUS" hidden="1">#REF!</definedName>
    <definedName name="BEx5MLQZM68YQSKARVWTTPINFQ2C" localSheetId="10" hidden="1">#REF!</definedName>
    <definedName name="BEx5MLQZM68YQSKARVWTTPINFQ2C" hidden="1">[3]ZZCOOM_M03_Q005!#REF!</definedName>
    <definedName name="BEx5MMCJMU7FOOWUCW9EA13B7V5F" localSheetId="10" hidden="1">#REF!</definedName>
    <definedName name="BEx5MMCJMU7FOOWUCW9EA13B7V5F" hidden="1">#REF!</definedName>
    <definedName name="BEx5MVXTKNBXHNWTL43C670E4KXC" localSheetId="10" hidden="1">#REF!</definedName>
    <definedName name="BEx5MVXTKNBXHNWTL43C670E4KXC" hidden="1">#REF!</definedName>
    <definedName name="BEx5MWZGZ3VRB5418C2RNF9H17BQ" localSheetId="10" hidden="1">#REF!</definedName>
    <definedName name="BEx5MWZGZ3VRB5418C2RNF9H17BQ" hidden="1">#REF!</definedName>
    <definedName name="BEx5MX4YD2QV39W04QH9C6AOA0FB" localSheetId="10" hidden="1">#REF!</definedName>
    <definedName name="BEx5MX4YD2QV39W04QH9C6AOA0FB" hidden="1">#REF!</definedName>
    <definedName name="BEx5N3A8LULD7YBJH5J83X27PZSW" localSheetId="10" hidden="1">#REF!</definedName>
    <definedName name="BEx5N3A8LULD7YBJH5J83X27PZSW" hidden="1">#REF!</definedName>
    <definedName name="BEx5N4XI4PWB1W9PMZ4O5R0HWTYD" localSheetId="10" hidden="1">#REF!</definedName>
    <definedName name="BEx5N4XI4PWB1W9PMZ4O5R0HWTYD" hidden="1">#REF!</definedName>
    <definedName name="BEx5N8DH1SY888WI2GZ2D6E9XCXB" localSheetId="10" hidden="1">#REF!</definedName>
    <definedName name="BEx5N8DH1SY888WI2GZ2D6E9XCXB" hidden="1">#REF!</definedName>
    <definedName name="BEx5NA68N6FJFX9UJXK4M14U487F" localSheetId="10" hidden="1">#REF!</definedName>
    <definedName name="BEx5NA68N6FJFX9UJXK4M14U487F" hidden="1">#REF!</definedName>
    <definedName name="BEx5NIKBG2GDJOYGE3WCXKU7YY51" localSheetId="10" hidden="1">#REF!</definedName>
    <definedName name="BEx5NIKBG2GDJOYGE3WCXKU7YY51" hidden="1">#REF!</definedName>
    <definedName name="BEx5NV06L5J5IMKGOMGKGJ4PBZCD" localSheetId="10" hidden="1">#REF!</definedName>
    <definedName name="BEx5NV06L5J5IMKGOMGKGJ4PBZCD" hidden="1">#REF!</definedName>
    <definedName name="BEx5NW1V6AB25NEEX9VPHRXWJDSS" localSheetId="10" hidden="1">#REF!</definedName>
    <definedName name="BEx5NW1V6AB25NEEX9VPHRXWJDSS" hidden="1">#REF!</definedName>
    <definedName name="BEx5NWSXWACAUHWVZAI57DGZ8OCQ" localSheetId="10" hidden="1">#REF!</definedName>
    <definedName name="BEx5NWSXWACAUHWVZAI57DGZ8OCQ" hidden="1">#REF!</definedName>
    <definedName name="BEx5NZSSQ6PY99ZX2D7Q9IGOR34W" localSheetId="10" hidden="1">#REF!</definedName>
    <definedName name="BEx5NZSSQ6PY99ZX2D7Q9IGOR34W" hidden="1">#REF!</definedName>
    <definedName name="BEx5O2N9HTGG4OJHR62PKFMNZTTW" localSheetId="10" hidden="1">#REF!</definedName>
    <definedName name="BEx5O2N9HTGG4OJHR62PKFMNZTTW" hidden="1">#REF!</definedName>
    <definedName name="BEx5O3ZUQ2OARA1CDOZ3NC4UE5AA" localSheetId="10" hidden="1">#REF!</definedName>
    <definedName name="BEx5O3ZUQ2OARA1CDOZ3NC4UE5AA" hidden="1">#REF!</definedName>
    <definedName name="BEx5OAFS0NJ2CB86A02E1JYHMLQ1" localSheetId="10" hidden="1">#REF!</definedName>
    <definedName name="BEx5OAFS0NJ2CB86A02E1JYHMLQ1" hidden="1">#REF!</definedName>
    <definedName name="BEx5OG4RPU8W1ETWDWM234NYYYEN" localSheetId="10" hidden="1">#REF!</definedName>
    <definedName name="BEx5OG4RPU8W1ETWDWM234NYYYEN" hidden="1">#REF!</definedName>
    <definedName name="BEx5OP9Y43F99O2IT69MKCCXGL61" localSheetId="10" hidden="1">#REF!</definedName>
    <definedName name="BEx5OP9Y43F99O2IT69MKCCXGL61" hidden="1">#REF!</definedName>
    <definedName name="BEx5P9Y9RDXNUAJ6CZ2LHMM8IM7T" localSheetId="10" hidden="1">#REF!</definedName>
    <definedName name="BEx5P9Y9RDXNUAJ6CZ2LHMM8IM7T" hidden="1">#REF!</definedName>
    <definedName name="BEx5PHWB2C0D5QLP3BZIP3UO7DIZ" localSheetId="10" hidden="1">#REF!</definedName>
    <definedName name="BEx5PHWB2C0D5QLP3BZIP3UO7DIZ" hidden="1">#REF!</definedName>
    <definedName name="BEx5PJP02W68K2E46L5C5YBSNU6T" localSheetId="10" hidden="1">#REF!</definedName>
    <definedName name="BEx5PJP02W68K2E46L5C5YBSNU6T" hidden="1">#REF!</definedName>
    <definedName name="BEx5PLCA8DOMAU315YCS5275L2HS" localSheetId="10" hidden="1">#REF!</definedName>
    <definedName name="BEx5PLCA8DOMAU315YCS5275L2HS" hidden="1">#REF!</definedName>
    <definedName name="BEx5PRXMZ5M65Z732WNNGV564C2J" localSheetId="10" hidden="1">#REF!</definedName>
    <definedName name="BEx5PRXMZ5M65Z732WNNGV564C2J" hidden="1">#REF!</definedName>
    <definedName name="BEx5Q29Y91E64DPE0YY53A6YHF3Y" localSheetId="10" hidden="1">#REF!</definedName>
    <definedName name="BEx5Q29Y91E64DPE0YY53A6YHF3Y" hidden="1">#REF!</definedName>
    <definedName name="BEx5QPSW4IPLH50WSR87HRER05RF" localSheetId="10" hidden="1">#REF!</definedName>
    <definedName name="BEx5QPSW4IPLH50WSR87HRER05RF" hidden="1">#REF!</definedName>
    <definedName name="BEx73V0EP8EMNRC3EZJJKKVKWQVB" localSheetId="10" hidden="1">#REF!</definedName>
    <definedName name="BEx73V0EP8EMNRC3EZJJKKVKWQVB" hidden="1">#REF!</definedName>
    <definedName name="BEx741WJHIJVXUX131SBXTVW8D71" localSheetId="10" hidden="1">#REF!</definedName>
    <definedName name="BEx741WJHIJVXUX131SBXTVW8D71" hidden="1">#REF!</definedName>
    <definedName name="BEx74Q6H3O7133AWQXWC21MI2UFT" localSheetId="10" hidden="1">#REF!</definedName>
    <definedName name="BEx74Q6H3O7133AWQXWC21MI2UFT" hidden="1">#REF!</definedName>
    <definedName name="BEx74R2VQ8BSMKPX25262AU3VZF7" localSheetId="10" hidden="1">#REF!</definedName>
    <definedName name="BEx74R2VQ8BSMKPX25262AU3VZF7" hidden="1">#REF!</definedName>
    <definedName name="BEx74W6BJ8ENO3J25WNM5H5APKA3" localSheetId="10" hidden="1">#REF!</definedName>
    <definedName name="BEx74W6BJ8ENO3J25WNM5H5APKA3" hidden="1">#REF!</definedName>
    <definedName name="BEx74YKLW1FKLWC3DJ2ELZBZBY1M" localSheetId="10" hidden="1">#REF!</definedName>
    <definedName name="BEx74YKLW1FKLWC3DJ2ELZBZBY1M" hidden="1">#REF!</definedName>
    <definedName name="BEx755GRRD9BL27YHLH5QWIYLWB7" localSheetId="10" hidden="1">#REF!</definedName>
    <definedName name="BEx755GRRD9BL27YHLH5QWIYLWB7" hidden="1">#REF!</definedName>
    <definedName name="BEx759D1D5SXS5ELLZVBI0SXYUNF" localSheetId="10" hidden="1">#REF!</definedName>
    <definedName name="BEx759D1D5SXS5ELLZVBI0SXYUNF" hidden="1">#REF!</definedName>
    <definedName name="BEx75DPEQTX055IZ2L8UVLJOT1DD" localSheetId="10" hidden="1">#REF!</definedName>
    <definedName name="BEx75DPEQTX055IZ2L8UVLJOT1DD" hidden="1">#REF!</definedName>
    <definedName name="BEx75GJZSZHUDN6OOAGQYFUDA2LP" localSheetId="10" hidden="1">#REF!</definedName>
    <definedName name="BEx75GJZSZHUDN6OOAGQYFUDA2LP" hidden="1">#REF!</definedName>
    <definedName name="BEx75HGCCV5K4UCJWYV8EV9AG5YT" localSheetId="10" hidden="1">#REF!</definedName>
    <definedName name="BEx75HGCCV5K4UCJWYV8EV9AG5YT" hidden="1">#REF!</definedName>
    <definedName name="BEx75PZT8TY5P13U978NVBUXKHT4" localSheetId="10" hidden="1">#REF!</definedName>
    <definedName name="BEx75PZT8TY5P13U978NVBUXKHT4" hidden="1">#REF!</definedName>
    <definedName name="BEx75T55F7GML8V1DMWL26WRT006" localSheetId="10" hidden="1">#REF!</definedName>
    <definedName name="BEx75T55F7GML8V1DMWL26WRT006" hidden="1">#REF!</definedName>
    <definedName name="BEx75VJGR07JY6UUWURQ4PJ29UKC" localSheetId="10" hidden="1">#REF!</definedName>
    <definedName name="BEx75VJGR07JY6UUWURQ4PJ29UKC" hidden="1">#REF!</definedName>
    <definedName name="BEx7696AZUPB1PK30JJQUWUELQPJ" localSheetId="10" hidden="1">#REF!</definedName>
    <definedName name="BEx7696AZUPB1PK30JJQUWUELQPJ" hidden="1">#REF!</definedName>
    <definedName name="BEx76PNR8S4T4VUQS0KU58SEX0VN" localSheetId="10" hidden="1">#REF!</definedName>
    <definedName name="BEx76PNR8S4T4VUQS0KU58SEX0VN" hidden="1">#REF!</definedName>
    <definedName name="BEx76YY7ODSIKDD9VDF9TLTDM18I" localSheetId="10" hidden="1">#REF!</definedName>
    <definedName name="BEx76YY7ODSIKDD9VDF9TLTDM18I" hidden="1">#REF!</definedName>
    <definedName name="BEx7705E86I9B7DTKMMJMAFSYMUL" localSheetId="10" hidden="1">#REF!</definedName>
    <definedName name="BEx7705E86I9B7DTKMMJMAFSYMUL" hidden="1">#REF!</definedName>
    <definedName name="BEx7741OUGLA0WJQLQRUJSL4DE00" localSheetId="10" hidden="1">#REF!</definedName>
    <definedName name="BEx7741OUGLA0WJQLQRUJSL4DE00" hidden="1">#REF!</definedName>
    <definedName name="BEx774N83DXLJZ54Q42PWIJZ2DN1" localSheetId="10" hidden="1">#REF!</definedName>
    <definedName name="BEx774N83DXLJZ54Q42PWIJZ2DN1" hidden="1">#REF!</definedName>
    <definedName name="BEx779QNIY3061ZV9BR462WKEGRW" localSheetId="10" hidden="1">#REF!</definedName>
    <definedName name="BEx779QNIY3061ZV9BR462WKEGRW" hidden="1">#REF!</definedName>
    <definedName name="BEx77G19QU9A95CNHE6QMVSQR2T3" localSheetId="10" hidden="1">#REF!</definedName>
    <definedName name="BEx77G19QU9A95CNHE6QMVSQR2T3" hidden="1">#REF!</definedName>
    <definedName name="BEx77P0S3GVMS7BJUL9OWUGJ1B02" localSheetId="10" hidden="1">#REF!</definedName>
    <definedName name="BEx77P0S3GVMS7BJUL9OWUGJ1B02" hidden="1">#REF!</definedName>
    <definedName name="BEx77QDESURI6WW5582YXSK3A972" localSheetId="10" hidden="1">#REF!</definedName>
    <definedName name="BEx77QDESURI6WW5582YXSK3A972" hidden="1">#REF!</definedName>
    <definedName name="BEx77VBI9XOPFHKEWU5EHQ9J675Y" localSheetId="10" hidden="1">#REF!</definedName>
    <definedName name="BEx77VBI9XOPFHKEWU5EHQ9J675Y" hidden="1">#REF!</definedName>
    <definedName name="BEx7809GQOCLHSNH95VOYIX7P1TV" localSheetId="10" hidden="1">#REF!</definedName>
    <definedName name="BEx7809GQOCLHSNH95VOYIX7P1TV" hidden="1">#REF!</definedName>
    <definedName name="BEx780K8XAXUHGVZGZWQ74DK4CI3" localSheetId="10" hidden="1">#REF!</definedName>
    <definedName name="BEx780K8XAXUHGVZGZWQ74DK4CI3" hidden="1">#REF!</definedName>
    <definedName name="BEx78226TN58UE0CTY98YEDU0LSL" localSheetId="10" hidden="1">#REF!</definedName>
    <definedName name="BEx78226TN58UE0CTY98YEDU0LSL" hidden="1">#REF!</definedName>
    <definedName name="BEx7881ZZBWHRAX6W2GY19J8MGEQ" localSheetId="10" hidden="1">#REF!</definedName>
    <definedName name="BEx7881ZZBWHRAX6W2GY19J8MGEQ" hidden="1">#REF!</definedName>
    <definedName name="BEx78BSYINF85GYNSCIRD95PH86Q" localSheetId="10" hidden="1">#REF!</definedName>
    <definedName name="BEx78BSYINF85GYNSCIRD95PH86Q" hidden="1">#REF!</definedName>
    <definedName name="BEx78HHRIWDLHQX2LG0HWFRYEL1T" localSheetId="10" hidden="1">#REF!</definedName>
    <definedName name="BEx78HHRIWDLHQX2LG0HWFRYEL1T" hidden="1">#REF!</definedName>
    <definedName name="BEx78QC4X2YVM9K6MQRB2WJG36N3" localSheetId="10" hidden="1">#REF!</definedName>
    <definedName name="BEx78QC4X2YVM9K6MQRB2WJG36N3" hidden="1">#REF!</definedName>
    <definedName name="BEx78QMXZ2P1ZB3HJ9O50DWHCMXR" localSheetId="10" hidden="1">#REF!</definedName>
    <definedName name="BEx78QMXZ2P1ZB3HJ9O50DWHCMXR" hidden="1">#REF!</definedName>
    <definedName name="BEx78SFO5VR28677DWZEMDN7G86X" localSheetId="10" hidden="1">#REF!</definedName>
    <definedName name="BEx78SFO5VR28677DWZEMDN7G86X" hidden="1">#REF!</definedName>
    <definedName name="BEx78SFOYH1Z0ZDTO47W2M60TW6K" localSheetId="10" hidden="1">#REF!</definedName>
    <definedName name="BEx78SFOYH1Z0ZDTO47W2M60TW6K" hidden="1">#REF!</definedName>
    <definedName name="BEx7974EARYYX2ICWU0YC50VO5D8" localSheetId="10" hidden="1">#REF!</definedName>
    <definedName name="BEx7974EARYYX2ICWU0YC50VO5D8" hidden="1">#REF!</definedName>
    <definedName name="BEx79JK3E6JO8MX4O35A5G8NZCC8" localSheetId="10" hidden="1">#REF!</definedName>
    <definedName name="BEx79JK3E6JO8MX4O35A5G8NZCC8" hidden="1">#REF!</definedName>
    <definedName name="BEx79OCP4HQ6XP8EWNGEUDLOZBBS" localSheetId="10" hidden="1">#REF!</definedName>
    <definedName name="BEx79OCP4HQ6XP8EWNGEUDLOZBBS" hidden="1">#REF!</definedName>
    <definedName name="BEx79SEAYKUZB0H4LYBCD6WWJBG2" localSheetId="10" hidden="1">#REF!</definedName>
    <definedName name="BEx79SEAYKUZB0H4LYBCD6WWJBG2" hidden="1">#REF!</definedName>
    <definedName name="BEx79SJRHTLS9PYM69O9BWW1FMJK" localSheetId="10" hidden="1">#REF!</definedName>
    <definedName name="BEx79SJRHTLS9PYM69O9BWW1FMJK" hidden="1">#REF!</definedName>
    <definedName name="BEx79YJJLBELICW9F9FRYSCQ101L" localSheetId="10" hidden="1">#REF!</definedName>
    <definedName name="BEx79YJJLBELICW9F9FRYSCQ101L" hidden="1">#REF!</definedName>
    <definedName name="BEx79YUC7B0V77FSBGIRCY1BR4VK" localSheetId="10" hidden="1">#REF!</definedName>
    <definedName name="BEx79YUC7B0V77FSBGIRCY1BR4VK" hidden="1">#REF!</definedName>
    <definedName name="BEx7A06T3RC2891FUX05G3QPRAUE" localSheetId="10" hidden="1">#REF!</definedName>
    <definedName name="BEx7A06T3RC2891FUX05G3QPRAUE" hidden="1">#REF!</definedName>
    <definedName name="BEx7A9S3JA1X7FH4CFSQLTZC4691" localSheetId="10" hidden="1">#REF!</definedName>
    <definedName name="BEx7A9S3JA1X7FH4CFSQLTZC4691" hidden="1">#REF!</definedName>
    <definedName name="BEx7ABA2C9IWH5VSLVLLLCY62161" localSheetId="10" hidden="1">#REF!</definedName>
    <definedName name="BEx7ABA2C9IWH5VSLVLLLCY62161" hidden="1">#REF!</definedName>
    <definedName name="BEx7AE4LPLX8N85BYB0WCO5S7ZPV" localSheetId="10" hidden="1">#REF!</definedName>
    <definedName name="BEx7AE4LPLX8N85BYB0WCO5S7ZPV" hidden="1">#REF!</definedName>
    <definedName name="BEx7AR0EEP9O5JPPEKQWG1TC860T" localSheetId="10" hidden="1">#REF!</definedName>
    <definedName name="BEx7AR0EEP9O5JPPEKQWG1TC860T" hidden="1">#REF!</definedName>
    <definedName name="BEx7ASD1I654MEDCO6GGWA95PXSC" localSheetId="10" hidden="1">#REF!</definedName>
    <definedName name="BEx7ASD1I654MEDCO6GGWA95PXSC" hidden="1">#REF!</definedName>
    <definedName name="BEx7AURD3S7JGN4D3YK1QAG6TAFA" localSheetId="10" hidden="1">#REF!</definedName>
    <definedName name="BEx7AURD3S7JGN4D3YK1QAG6TAFA" hidden="1">#REF!</definedName>
    <definedName name="BEx7AVCX9S5RJP3NSZ4QM4E6ERDT" localSheetId="10" hidden="1">#REF!</definedName>
    <definedName name="BEx7AVCX9S5RJP3NSZ4QM4E6ERDT" hidden="1">#REF!</definedName>
    <definedName name="BEx7AVYIGP0930MV5JEBWRYCJN68" localSheetId="10" hidden="1">#REF!</definedName>
    <definedName name="BEx7AVYIGP0930MV5JEBWRYCJN68" hidden="1">#REF!</definedName>
    <definedName name="BEx7B6LH6917TXOSAAQ6U7HVF018" localSheetId="10" hidden="1">#REF!</definedName>
    <definedName name="BEx7B6LH6917TXOSAAQ6U7HVF018" hidden="1">#REF!</definedName>
    <definedName name="BEx7BN8E88JR3K1BSLAZRPSFPQ9L" localSheetId="10" hidden="1">#REF!</definedName>
    <definedName name="BEx7BN8E88JR3K1BSLAZRPSFPQ9L" hidden="1">#REF!</definedName>
    <definedName name="BEx7BP14RMS3638K85OM4NCYLRHG" localSheetId="10" hidden="1">#REF!</definedName>
    <definedName name="BEx7BP14RMS3638K85OM4NCYLRHG" hidden="1">#REF!</definedName>
    <definedName name="BEx7BPXFZXJ79FQ0E8AQE21PGVHA" localSheetId="10" hidden="1">#REF!</definedName>
    <definedName name="BEx7BPXFZXJ79FQ0E8AQE21PGVHA" hidden="1">#REF!</definedName>
    <definedName name="BEx7C04AM39DQMC1TIX7CFZ2ADHX" localSheetId="10" hidden="1">#REF!</definedName>
    <definedName name="BEx7C04AM39DQMC1TIX7CFZ2ADHX" hidden="1">#REF!</definedName>
    <definedName name="BEx7C346X4AX2J1QPM4NBC7JL5W9" localSheetId="10" hidden="1">#REF!</definedName>
    <definedName name="BEx7C346X4AX2J1QPM4NBC7JL5W9" hidden="1">#REF!</definedName>
    <definedName name="BEx7C40F0PQURHPI6YQ39NFIR86Z" localSheetId="10" hidden="1">#REF!</definedName>
    <definedName name="BEx7C40F0PQURHPI6YQ39NFIR86Z" hidden="1">#REF!</definedName>
    <definedName name="BEx7C7B9VCY7N0H7N1NH6HNNH724" localSheetId="10" hidden="1">#REF!</definedName>
    <definedName name="BEx7C7B9VCY7N0H7N1NH6HNNH724" hidden="1">#REF!</definedName>
    <definedName name="BEx7C93VR7SYRIJS1JO8YZKSFAW9" localSheetId="10" hidden="1">#REF!</definedName>
    <definedName name="BEx7C93VR7SYRIJS1JO8YZKSFAW9" hidden="1">#REF!</definedName>
    <definedName name="BEx7CCPC6R1KQQZ2JQU6EFI1G0RM" localSheetId="10" hidden="1">#REF!</definedName>
    <definedName name="BEx7CCPC6R1KQQZ2JQU6EFI1G0RM" hidden="1">#REF!</definedName>
    <definedName name="BEx7CIJST9GLS2QD383UK7VUDTGL" localSheetId="10" hidden="1">#REF!</definedName>
    <definedName name="BEx7CIJST9GLS2QD383UK7VUDTGL" hidden="1">#REF!</definedName>
    <definedName name="BEx7CO8T2XKC7GHDSYNAWTZ9L7YR" localSheetId="10" hidden="1">#REF!</definedName>
    <definedName name="BEx7CO8T2XKC7GHDSYNAWTZ9L7YR" hidden="1">#REF!</definedName>
    <definedName name="BEx7CW1CF00DO8A36UNC2X7K65C2" localSheetId="10" hidden="1">#REF!</definedName>
    <definedName name="BEx7CW1CF00DO8A36UNC2X7K65C2" hidden="1">#REF!</definedName>
    <definedName name="BEx7CW6NFRL2P4XWP0MWHIYA97KF" localSheetId="10" hidden="1">#REF!</definedName>
    <definedName name="BEx7CW6NFRL2P4XWP0MWHIYA97KF" hidden="1">#REF!</definedName>
    <definedName name="BEx7CZXN83U7XFVGG1P1N6ZCQK7U" localSheetId="10" hidden="1">#REF!</definedName>
    <definedName name="BEx7CZXN83U7XFVGG1P1N6ZCQK7U" hidden="1">#REF!</definedName>
    <definedName name="BEx7D14R4J25CLH301NHMGU8FSWM" localSheetId="10" hidden="1">#REF!</definedName>
    <definedName name="BEx7D14R4J25CLH301NHMGU8FSWM" hidden="1">#REF!</definedName>
    <definedName name="BEx7D38BE0Z9QLQBDMGARM9USFPM" localSheetId="10" hidden="1">#REF!</definedName>
    <definedName name="BEx7D38BE0Z9QLQBDMGARM9USFPM" hidden="1">#REF!</definedName>
    <definedName name="BEx7D5RWKRS4W71J4NZ6ZSFHPKFT" localSheetId="10" hidden="1">#REF!</definedName>
    <definedName name="BEx7D5RWKRS4W71J4NZ6ZSFHPKFT" hidden="1">#REF!</definedName>
    <definedName name="BEx7D8H1TPOX1UN17QZYEV7Q58GA" localSheetId="10" hidden="1">#REF!</definedName>
    <definedName name="BEx7D8H1TPOX1UN17QZYEV7Q58GA" hidden="1">#REF!</definedName>
    <definedName name="BEx7DGF13H2074LRWFZQ45PZ6JPX" localSheetId="10" hidden="1">#REF!</definedName>
    <definedName name="BEx7DGF13H2074LRWFZQ45PZ6JPX" hidden="1">#REF!</definedName>
    <definedName name="BEx7DHBE0SOC5KXWWQ73WUDBRX8J" localSheetId="10" hidden="1">#REF!</definedName>
    <definedName name="BEx7DHBE0SOC5KXWWQ73WUDBRX8J" hidden="1">#REF!</definedName>
    <definedName name="BEx7DKWUXEDIISSX4GDD4YYT887F" localSheetId="10" hidden="1">#REF!</definedName>
    <definedName name="BEx7DKWUXEDIISSX4GDD4YYT887F" hidden="1">#REF!</definedName>
    <definedName name="BEx7DMUYR2HC26WW7AOB1TULERMB" localSheetId="10" hidden="1">#REF!</definedName>
    <definedName name="BEx7DMUYR2HC26WW7AOB1TULERMB" hidden="1">#REF!</definedName>
    <definedName name="BEx7DVJTRV44IMJIBFXELE67SZ7S" localSheetId="10" hidden="1">#REF!</definedName>
    <definedName name="BEx7DVJTRV44IMJIBFXELE67SZ7S" hidden="1">#REF!</definedName>
    <definedName name="BEx7DVUMFCI5INHMVFIJ44RTTSTT" localSheetId="10" hidden="1">#REF!</definedName>
    <definedName name="BEx7DVUMFCI5INHMVFIJ44RTTSTT" hidden="1">#REF!</definedName>
    <definedName name="BEx7E2QT2U8THYOKBPXONB1B47WH" localSheetId="10" hidden="1">#REF!</definedName>
    <definedName name="BEx7E2QT2U8THYOKBPXONB1B47WH" hidden="1">#REF!</definedName>
    <definedName name="BEx7E5QP7W6UKO74F5Y0VJ741HS5" localSheetId="10" hidden="1">#REF!</definedName>
    <definedName name="BEx7E5QP7W6UKO74F5Y0VJ741HS5" hidden="1">#REF!</definedName>
    <definedName name="BEx7E6N29HGH3I47AFB2DCS6MVS6" localSheetId="10" hidden="1">#REF!</definedName>
    <definedName name="BEx7E6N29HGH3I47AFB2DCS6MVS6" hidden="1">#REF!</definedName>
    <definedName name="BEx7EBA8IYHQKT7IQAOAML660SYA" localSheetId="10" hidden="1">#REF!</definedName>
    <definedName name="BEx7EBA8IYHQKT7IQAOAML660SYA" hidden="1">#REF!</definedName>
    <definedName name="BEx7EI6C8MCRZFEQYUBE5FSUTIHK" localSheetId="10" hidden="1">#REF!</definedName>
    <definedName name="BEx7EI6C8MCRZFEQYUBE5FSUTIHK" hidden="1">#REF!</definedName>
    <definedName name="BEx7EI6DL1Z6UWLFBXAKVGZTKHWJ" localSheetId="10" hidden="1">#REF!</definedName>
    <definedName name="BEx7EI6DL1Z6UWLFBXAKVGZTKHWJ" hidden="1">#REF!</definedName>
    <definedName name="BEx7EQKHX7GZYOLXRDU534TT4H64" localSheetId="10" hidden="1">#REF!</definedName>
    <definedName name="BEx7EQKHX7GZYOLXRDU534TT4H64" hidden="1">#REF!</definedName>
    <definedName name="BEx7ETV6L1TM7JSXJIGK3FC6RVZW" localSheetId="10" hidden="1">#REF!</definedName>
    <definedName name="BEx7ETV6L1TM7JSXJIGK3FC6RVZW" hidden="1">#REF!</definedName>
    <definedName name="BEx7EYYLHMBYQTH6I377FCQS7CSX" localSheetId="10" hidden="1">#REF!</definedName>
    <definedName name="BEx7EYYLHMBYQTH6I377FCQS7CSX" hidden="1">#REF!</definedName>
    <definedName name="BEx7FCLG1RYI2SNOU1Y2GQZNZSWA" localSheetId="10" hidden="1">#REF!</definedName>
    <definedName name="BEx7FCLG1RYI2SNOU1Y2GQZNZSWA" hidden="1">#REF!</definedName>
    <definedName name="BEx7FN32ZGWOAA4TTH79KINTDWR9" localSheetId="10" hidden="1">#REF!</definedName>
    <definedName name="BEx7FN32ZGWOAA4TTH79KINTDWR9" hidden="1">#REF!</definedName>
    <definedName name="BEx7FV0WJHXL6X5JNQ2ZX45PX49P" localSheetId="10" hidden="1">#REF!</definedName>
    <definedName name="BEx7FV0WJHXL6X5JNQ2ZX45PX49P" hidden="1">#REF!</definedName>
    <definedName name="BEx7G82CKM3NIY1PHNFK28M09PCH" localSheetId="10" hidden="1">#REF!</definedName>
    <definedName name="BEx7G82CKM3NIY1PHNFK28M09PCH" hidden="1">#REF!</definedName>
    <definedName name="BEx7GR3ENYWRXXS5IT0UMEGOLGUH" localSheetId="10" hidden="1">#REF!</definedName>
    <definedName name="BEx7GR3ENYWRXXS5IT0UMEGOLGUH" hidden="1">#REF!</definedName>
    <definedName name="BEx7GSAL6P7TASL8MB63RFST1LJL" localSheetId="10" hidden="1">#REF!</definedName>
    <definedName name="BEx7GSAL6P7TASL8MB63RFST1LJL" hidden="1">#REF!</definedName>
    <definedName name="BEx7H0JD6I5I8WQLLWOYWY5YWPQE" localSheetId="10" hidden="1">#REF!</definedName>
    <definedName name="BEx7H0JD6I5I8WQLLWOYWY5YWPQE" hidden="1">#REF!</definedName>
    <definedName name="BEx7H14XCXH7WEXEY1HVO53A6AGH" localSheetId="10" hidden="1">#REF!</definedName>
    <definedName name="BEx7H14XCXH7WEXEY1HVO53A6AGH" hidden="1">#REF!</definedName>
    <definedName name="BEx7HGVBEF4LEIF6RC14N3PSU461" localSheetId="10" hidden="1">#REF!</definedName>
    <definedName name="BEx7HGVBEF4LEIF6RC14N3PSU461" hidden="1">#REF!</definedName>
    <definedName name="BEx7HQ5T9FZ42QWS09UO4DT42Y0R" localSheetId="10" hidden="1">#REF!</definedName>
    <definedName name="BEx7HQ5T9FZ42QWS09UO4DT42Y0R" hidden="1">#REF!</definedName>
    <definedName name="BEx7HRCZE3CVGON1HV07MT5MNDZ3" localSheetId="10" hidden="1">#REF!</definedName>
    <definedName name="BEx7HRCZE3CVGON1HV07MT5MNDZ3" hidden="1">#REF!</definedName>
    <definedName name="BEx7HWGE2CANG5M17X4C8YNC3N8F" localSheetId="10" hidden="1">#REF!</definedName>
    <definedName name="BEx7HWGE2CANG5M17X4C8YNC3N8F" hidden="1">#REF!</definedName>
    <definedName name="BEx7IB54GU5UCTJS549UBDW43EJL" localSheetId="10" hidden="1">#REF!</definedName>
    <definedName name="BEx7IB54GU5UCTJS549UBDW43EJL" hidden="1">#REF!</definedName>
    <definedName name="BEx7IBVYN47SFZIA0K4MDKQZNN9V" localSheetId="10" hidden="1">#REF!</definedName>
    <definedName name="BEx7IBVYN47SFZIA0K4MDKQZNN9V" hidden="1">#REF!</definedName>
    <definedName name="BEx7IGOMJB39HUONENRXTK1MFHGE" localSheetId="10" hidden="1">#REF!</definedName>
    <definedName name="BEx7IGOMJB39HUONENRXTK1MFHGE" hidden="1">#REF!</definedName>
    <definedName name="BEx7ISO6LTCYYDK0J6IN4PG2P6SW" localSheetId="10" hidden="1">#REF!</definedName>
    <definedName name="BEx7ISO6LTCYYDK0J6IN4PG2P6SW" hidden="1">#REF!</definedName>
    <definedName name="BEx7IV2IJ5WT7UC0UG7WP0WF2JZI" localSheetId="10" hidden="1">#REF!</definedName>
    <definedName name="BEx7IV2IJ5WT7UC0UG7WP0WF2JZI" hidden="1">#REF!</definedName>
    <definedName name="BEx7IXGU74GE5E4S6W4Z13AR092Y" localSheetId="10" hidden="1">#REF!</definedName>
    <definedName name="BEx7IXGU74GE5E4S6W4Z13AR092Y" hidden="1">#REF!</definedName>
    <definedName name="BEx7J4YL8Q3BI1MLH16YYQ18IJRD" localSheetId="10" hidden="1">#REF!</definedName>
    <definedName name="BEx7J4YL8Q3BI1MLH16YYQ18IJRD" hidden="1">#REF!</definedName>
    <definedName name="BEx7J5K5QVUOXI6A663KUWL6PO3O" localSheetId="10" hidden="1">#REF!</definedName>
    <definedName name="BEx7J5K5QVUOXI6A663KUWL6PO3O" hidden="1">#REF!</definedName>
    <definedName name="BEx7JH3HGBPI07OHZ5LFYK0UFZQR" localSheetId="10" hidden="1">#REF!</definedName>
    <definedName name="BEx7JH3HGBPI07OHZ5LFYK0UFZQR" hidden="1">#REF!</definedName>
    <definedName name="BEx7JRL3MHRMVLQF3EN15MXRPN68" localSheetId="10" hidden="1">#REF!</definedName>
    <definedName name="BEx7JRL3MHRMVLQF3EN15MXRPN68" hidden="1">#REF!</definedName>
    <definedName name="BEx7JV194190CNM6WWGQ3UBJ3CHH" localSheetId="10" hidden="1">#REF!</definedName>
    <definedName name="BEx7JV194190CNM6WWGQ3UBJ3CHH" hidden="1">#REF!</definedName>
    <definedName name="BEx7JZJ4AE8AGMWPK3XPBTBUBZ48" localSheetId="10" hidden="1">#REF!</definedName>
    <definedName name="BEx7JZJ4AE8AGMWPK3XPBTBUBZ48" hidden="1">#REF!</definedName>
    <definedName name="BEx7K7GZ607XQOGB81A1HINBTGOZ" localSheetId="10" hidden="1">#REF!</definedName>
    <definedName name="BEx7K7GZ607XQOGB81A1HINBTGOZ" hidden="1">#REF!</definedName>
    <definedName name="BEx7KEYPBDXSNROH8M6CDCBN6B50" localSheetId="10" hidden="1">#REF!</definedName>
    <definedName name="BEx7KEYPBDXSNROH8M6CDCBN6B50" hidden="1">#REF!</definedName>
    <definedName name="BEx7KH7PZ0A6FSWA4LAN2CMZ0WSF" localSheetId="10" hidden="1">#REF!</definedName>
    <definedName name="BEx7KH7PZ0A6FSWA4LAN2CMZ0WSF" hidden="1">#REF!</definedName>
    <definedName name="BEx7KNCTL6VMNQP4MFMHOMV1WI1Y" localSheetId="10" hidden="1">#REF!</definedName>
    <definedName name="BEx7KNCTL6VMNQP4MFMHOMV1WI1Y" hidden="1">#REF!</definedName>
    <definedName name="BEx7KSAS8BZT6H8OQCZ5DNSTMO07" localSheetId="10" hidden="1">#REF!</definedName>
    <definedName name="BEx7KSAS8BZT6H8OQCZ5DNSTMO07" hidden="1">#REF!</definedName>
    <definedName name="BEx7KWHTBD21COXVI4HNEQH0Z3L8" localSheetId="10" hidden="1">#REF!</definedName>
    <definedName name="BEx7KWHTBD21COXVI4HNEQH0Z3L8" hidden="1">#REF!</definedName>
    <definedName name="BEx7KXUGRMRSUXCM97Z7VRZQ9JH2" localSheetId="10" hidden="1">#REF!</definedName>
    <definedName name="BEx7KXUGRMRSUXCM97Z7VRZQ9JH2" hidden="1">#REF!</definedName>
    <definedName name="BEx7L5C6U8MP6IZ67BD649WQYJEK" localSheetId="10" hidden="1">#REF!</definedName>
    <definedName name="BEx7L5C6U8MP6IZ67BD649WQYJEK" hidden="1">#REF!</definedName>
    <definedName name="BEx7L8HEYEVTATR0OG5JJO647KNI" localSheetId="10" hidden="1">#REF!</definedName>
    <definedName name="BEx7L8HEYEVTATR0OG5JJO647KNI" hidden="1">#REF!</definedName>
    <definedName name="BEx7L8XOV64OMS15ZFURFEUXLMWF" localSheetId="10" hidden="1">#REF!</definedName>
    <definedName name="BEx7L8XOV64OMS15ZFURFEUXLMWF" hidden="1">#REF!</definedName>
    <definedName name="BEx7LPF478MRAYB9TQ6LDML6O3BY" localSheetId="10" hidden="1">#REF!</definedName>
    <definedName name="BEx7LPF478MRAYB9TQ6LDML6O3BY" hidden="1">#REF!</definedName>
    <definedName name="BEx7LPV780NFCG1VX4EKJ29YXOLZ" localSheetId="10" hidden="1">#REF!</definedName>
    <definedName name="BEx7LPV780NFCG1VX4EKJ29YXOLZ" hidden="1">#REF!</definedName>
    <definedName name="BEx7LQ0PD30NJWOAYKPEYHM9J83B" localSheetId="10" hidden="1">#REF!</definedName>
    <definedName name="BEx7LQ0PD30NJWOAYKPEYHM9J83B" hidden="1">#REF!</definedName>
    <definedName name="BEx7M4EKEDHZ1ZZ91NDLSUNPUFPZ" localSheetId="10" hidden="1">#REF!</definedName>
    <definedName name="BEx7M4EKEDHZ1ZZ91NDLSUNPUFPZ" hidden="1">#REF!</definedName>
    <definedName name="BEx7MAUI1JJFDIJGDW4RWY5384LY" localSheetId="10" hidden="1">#REF!</definedName>
    <definedName name="BEx7MAUI1JJFDIJGDW4RWY5384LY" hidden="1">#REF!</definedName>
    <definedName name="BEx7MI1EW6N7FOBHWJLYC02TZSKR" localSheetId="10" hidden="1">#REF!</definedName>
    <definedName name="BEx7MI1EW6N7FOBHWJLYC02TZSKR" hidden="1">#REF!</definedName>
    <definedName name="BEx7MJZO3UKAMJ53UWOJ5ZD4GGMQ" localSheetId="10" hidden="1">#REF!</definedName>
    <definedName name="BEx7MJZO3UKAMJ53UWOJ5ZD4GGMQ" hidden="1">#REF!</definedName>
    <definedName name="BEx7MO17TZ6L4457Q12FYYLUUZAZ" localSheetId="10" hidden="1">#REF!</definedName>
    <definedName name="BEx7MO17TZ6L4457Q12FYYLUUZAZ" hidden="1">#REF!</definedName>
    <definedName name="BEx7MT4MFNXIVQGAT6D971GZW7CA" localSheetId="10" hidden="1">#REF!</definedName>
    <definedName name="BEx7MT4MFNXIVQGAT6D971GZW7CA" hidden="1">#REF!</definedName>
    <definedName name="BEx7MUMLPPX92MX7SA8S1PLONDL8" localSheetId="10" hidden="1">#REF!</definedName>
    <definedName name="BEx7MUMLPPX92MX7SA8S1PLONDL8" hidden="1">#REF!</definedName>
    <definedName name="BEx7MX0W532Q7CB4V6KFVC9WAOUI" localSheetId="10" hidden="1">#REF!</definedName>
    <definedName name="BEx7MX0W532Q7CB4V6KFVC9WAOUI" hidden="1">#REF!</definedName>
    <definedName name="BEx7NB403NE748IF75RXMWOFQ986" localSheetId="10" hidden="1">#REF!</definedName>
    <definedName name="BEx7NB403NE748IF75RXMWOFQ986" hidden="1">#REF!</definedName>
    <definedName name="BEx7NI062THZAM6I8AJWTFJL91CS" localSheetId="10" hidden="1">#REF!</definedName>
    <definedName name="BEx7NI062THZAM6I8AJWTFJL91CS" hidden="1">#REF!</definedName>
    <definedName name="BEx904S75BPRYMHF0083JF7ES4NG" localSheetId="10" hidden="1">#REF!</definedName>
    <definedName name="BEx904S75BPRYMHF0083JF7ES4NG" hidden="1">#REF!</definedName>
    <definedName name="BEx90HDD4RWF7JZGA8GCGG7D63MG" localSheetId="10" hidden="1">#REF!</definedName>
    <definedName name="BEx90HDD4RWF7JZGA8GCGG7D63MG" hidden="1">#REF!</definedName>
    <definedName name="BEx90HO6UVMFVSV8U0YBZFHNCL38" localSheetId="10" hidden="1">#REF!</definedName>
    <definedName name="BEx90HO6UVMFVSV8U0YBZFHNCL38" hidden="1">#REF!</definedName>
    <definedName name="BEx90VGH5H09ON2QXYC9WIIEU98T" localSheetId="10" hidden="1">#REF!</definedName>
    <definedName name="BEx90VGH5H09ON2QXYC9WIIEU98T" hidden="1">#REF!</definedName>
    <definedName name="BEx9157279000SVN5XNWQ99JY0WU" localSheetId="10" hidden="1">#REF!</definedName>
    <definedName name="BEx9157279000SVN5XNWQ99JY0WU" hidden="1">#REF!</definedName>
    <definedName name="BEx9175B70QXYAU5A8DJPGZQ46L9" localSheetId="10" hidden="1">#REF!</definedName>
    <definedName name="BEx9175B70QXYAU5A8DJPGZQ46L9" hidden="1">#REF!</definedName>
    <definedName name="BEx91AQQRTV87AO27VWHSFZAD4ZR" localSheetId="10" hidden="1">#REF!</definedName>
    <definedName name="BEx91AQQRTV87AO27VWHSFZAD4ZR" hidden="1">#REF!</definedName>
    <definedName name="BEx91L8FLL5CWLA2CDHKCOMGVDZN" localSheetId="10" hidden="1">#REF!</definedName>
    <definedName name="BEx91L8FLL5CWLA2CDHKCOMGVDZN" hidden="1">#REF!</definedName>
    <definedName name="BEx91OTVH9ZDBC3QTORU8RZX4EOC" localSheetId="10" hidden="1">#REF!</definedName>
    <definedName name="BEx91OTVH9ZDBC3QTORU8RZX4EOC" hidden="1">#REF!</definedName>
    <definedName name="BEx91QH5JRZKQP1GPN2SQMR3CKAG" localSheetId="10" hidden="1">#REF!</definedName>
    <definedName name="BEx91QH5JRZKQP1GPN2SQMR3CKAG" hidden="1">#REF!</definedName>
    <definedName name="BEx91ROALDNHO7FI4X8L61RH4UJE" localSheetId="10" hidden="1">#REF!</definedName>
    <definedName name="BEx91ROALDNHO7FI4X8L61RH4UJE" hidden="1">#REF!</definedName>
    <definedName name="BEx91TMID71GVYH0U16QM1RV3PX0" localSheetId="10" hidden="1">#REF!</definedName>
    <definedName name="BEx91TMID71GVYH0U16QM1RV3PX0" hidden="1">#REF!</definedName>
    <definedName name="BEx91VF2D78PAF337E3L2L81K9W2" localSheetId="10" hidden="1">#REF!</definedName>
    <definedName name="BEx91VF2D78PAF337E3L2L81K9W2" hidden="1">#REF!</definedName>
    <definedName name="BEx921PNZ46VORG2VRMWREWIC0SE" localSheetId="10" hidden="1">#REF!</definedName>
    <definedName name="BEx921PNZ46VORG2VRMWREWIC0SE" hidden="1">#REF!</definedName>
    <definedName name="BEx929CVDCG5CFUQWNDLOSNRQ1FN" localSheetId="10" hidden="1">#REF!</definedName>
    <definedName name="BEx929CVDCG5CFUQWNDLOSNRQ1FN" hidden="1">#REF!</definedName>
    <definedName name="BEx92DPEKL5WM5A3CN8674JI0PR3" localSheetId="10" hidden="1">#REF!</definedName>
    <definedName name="BEx92DPEKL5WM5A3CN8674JI0PR3" hidden="1">#REF!</definedName>
    <definedName name="BEx92ER2RMY93TZK0D9L9T3H0GI5" localSheetId="10" hidden="1">#REF!</definedName>
    <definedName name="BEx92ER2RMY93TZK0D9L9T3H0GI5" hidden="1">#REF!</definedName>
    <definedName name="BEx92FI04PJT4LI23KKIHRXWJDTT" localSheetId="10" hidden="1">#REF!</definedName>
    <definedName name="BEx92FI04PJT4LI23KKIHRXWJDTT" hidden="1">#REF!</definedName>
    <definedName name="BEx92HR14HQ9D5JXCSPA4SS4RT62" localSheetId="10" hidden="1">#REF!</definedName>
    <definedName name="BEx92HR14HQ9D5JXCSPA4SS4RT62" hidden="1">#REF!</definedName>
    <definedName name="BEx92HWA2D6A5EX9MFG68G0NOMSN" localSheetId="10" hidden="1">#REF!</definedName>
    <definedName name="BEx92HWA2D6A5EX9MFG68G0NOMSN" hidden="1">#REF!</definedName>
    <definedName name="BEx92I1SQUKW2W7S22E82HLJXRGK" localSheetId="10" hidden="1">#REF!</definedName>
    <definedName name="BEx92I1SQUKW2W7S22E82HLJXRGK" hidden="1">#REF!</definedName>
    <definedName name="BEx92PUBDIXAU1FW5ZAXECMAU0LN" localSheetId="10" hidden="1">#REF!</definedName>
    <definedName name="BEx92PUBDIXAU1FW5ZAXECMAU0LN" hidden="1">#REF!</definedName>
    <definedName name="BEx92S8MHFFIVRQ2YSHZNQGOFUHD" localSheetId="10" hidden="1">#REF!</definedName>
    <definedName name="BEx92S8MHFFIVRQ2YSHZNQGOFUHD" hidden="1">#REF!</definedName>
    <definedName name="BEx92VJ5FJGXISSSMOUAESCSIWFV" localSheetId="10" hidden="1">#REF!</definedName>
    <definedName name="BEx92VJ5FJGXISSSMOUAESCSIWFV" hidden="1">#REF!</definedName>
    <definedName name="BEx93B9OULL2YGC896XXYAAJSTRK" localSheetId="10" hidden="1">#REF!</definedName>
    <definedName name="BEx93B9OULL2YGC896XXYAAJSTRK" hidden="1">#REF!</definedName>
    <definedName name="BEx93FRKF99NRT3LH99UTIH7AAYF" localSheetId="10" hidden="1">#REF!</definedName>
    <definedName name="BEx93FRKF99NRT3LH99UTIH7AAYF" hidden="1">#REF!</definedName>
    <definedName name="BEx93M7FSHP50OG34A4W8W8DF12U" localSheetId="10" hidden="1">#REF!</definedName>
    <definedName name="BEx93M7FSHP50OG34A4W8W8DF12U" hidden="1">#REF!</definedName>
    <definedName name="BEx93OLWY2O3PRA74U41VG5RXT4Q" localSheetId="10" hidden="1">#REF!</definedName>
    <definedName name="BEx93OLWY2O3PRA74U41VG5RXT4Q" hidden="1">#REF!</definedName>
    <definedName name="BEx93RWFAF6YJGYUTITVM445C02U" localSheetId="10" hidden="1">#REF!</definedName>
    <definedName name="BEx93RWFAF6YJGYUTITVM445C02U" hidden="1">#REF!</definedName>
    <definedName name="BEx93SY9RWG3HUV4YXQKXJH9FH14" localSheetId="10" hidden="1">#REF!</definedName>
    <definedName name="BEx93SY9RWG3HUV4YXQKXJH9FH14" hidden="1">#REF!</definedName>
    <definedName name="BEx93TJUX3U0FJDBG6DDSNQ91R5J" localSheetId="10" hidden="1">#REF!</definedName>
    <definedName name="BEx93TJUX3U0FJDBG6DDSNQ91R5J" hidden="1">#REF!</definedName>
    <definedName name="BEx942UCRHMI4B0US31HO95GSC2X" localSheetId="10" hidden="1">#REF!</definedName>
    <definedName name="BEx942UCRHMI4B0US31HO95GSC2X" hidden="1">#REF!</definedName>
    <definedName name="BEx942ZND3V7XSHKTD0UH9X85N5E" localSheetId="10" hidden="1">#REF!</definedName>
    <definedName name="BEx942ZND3V7XSHKTD0UH9X85N5E" hidden="1">#REF!</definedName>
    <definedName name="BEx947HHLR6UU6NYPNDZRF79V52K" localSheetId="10" hidden="1">#REF!</definedName>
    <definedName name="BEx947HHLR6UU6NYPNDZRF79V52K" hidden="1">#REF!</definedName>
    <definedName name="BEx948ZFFQWVIDNG4AZAUGGGEB5U" localSheetId="10" hidden="1">#REF!</definedName>
    <definedName name="BEx948ZFFQWVIDNG4AZAUGGGEB5U" hidden="1">#REF!</definedName>
    <definedName name="BEx94CKXG92OMURH41SNU6IOHK4J" localSheetId="10" hidden="1">#REF!</definedName>
    <definedName name="BEx94CKXG92OMURH41SNU6IOHK4J" hidden="1">#REF!</definedName>
    <definedName name="BEx94GXG30CIVB6ZQN3X3IK6BZXQ" localSheetId="10" hidden="1">#REF!</definedName>
    <definedName name="BEx94GXG30CIVB6ZQN3X3IK6BZXQ" hidden="1">#REF!</definedName>
    <definedName name="BEx94HJ0DWZHE39X4BLCQCJ3M1MC" localSheetId="10" hidden="1">#REF!</definedName>
    <definedName name="BEx94HJ0DWZHE39X4BLCQCJ3M1MC" hidden="1">#REF!</definedName>
    <definedName name="BEx94HZ5LURYM9ST744ALV6ZCKYP" localSheetId="10" hidden="1">#REF!</definedName>
    <definedName name="BEx94HZ5LURYM9ST744ALV6ZCKYP" hidden="1">#REF!</definedName>
    <definedName name="BEx94IQ75E90YUMWJ9N591LR7DQQ" localSheetId="10" hidden="1">#REF!</definedName>
    <definedName name="BEx94IQ75E90YUMWJ9N591LR7DQQ" hidden="1">#REF!</definedName>
    <definedName name="BEx94N7W5T3U7UOE97D6OVIBUCXS" localSheetId="10" hidden="1">#REF!</definedName>
    <definedName name="BEx94N7W5T3U7UOE97D6OVIBUCXS" hidden="1">#REF!</definedName>
    <definedName name="BEx955NIAWX5OLAHMTV6QFUZPR30" localSheetId="10" hidden="1">#REF!</definedName>
    <definedName name="BEx955NIAWX5OLAHMTV6QFUZPR30" hidden="1">#REF!</definedName>
    <definedName name="BEx9581TYVI2M5TT4ISDAJV4W7Z6" localSheetId="10" hidden="1">#REF!</definedName>
    <definedName name="BEx9581TYVI2M5TT4ISDAJV4W7Z6" hidden="1">#REF!</definedName>
    <definedName name="BEx95G55NR99FDSE95CXDI4DKWSV" localSheetId="10" hidden="1">#REF!</definedName>
    <definedName name="BEx95G55NR99FDSE95CXDI4DKWSV" hidden="1">#REF!</definedName>
    <definedName name="BEx95NHF4RVUE0YDOAFZEIVBYJXD" localSheetId="10" hidden="1">#REF!</definedName>
    <definedName name="BEx95NHF4RVUE0YDOAFZEIVBYJXD" hidden="1">#REF!</definedName>
    <definedName name="BEx95QBZMG0E2KQ9BERJ861QLYN3" localSheetId="10" hidden="1">#REF!</definedName>
    <definedName name="BEx95QBZMG0E2KQ9BERJ861QLYN3" hidden="1">#REF!</definedName>
    <definedName name="BEx95QHBVDN795UNQJLRXG3RDU49" localSheetId="10" hidden="1">#REF!</definedName>
    <definedName name="BEx95QHBVDN795UNQJLRXG3RDU49" hidden="1">#REF!</definedName>
    <definedName name="BEx95TBVUWV7L7OMFMZDQEXGVHU6" localSheetId="10" hidden="1">#REF!</definedName>
    <definedName name="BEx95TBVUWV7L7OMFMZDQEXGVHU6" hidden="1">#REF!</definedName>
    <definedName name="BEx95U89DZZSVO39TGS62CX8G9N4" localSheetId="10" hidden="1">#REF!</definedName>
    <definedName name="BEx95U89DZZSVO39TGS62CX8G9N4" hidden="1">#REF!</definedName>
    <definedName name="BEx95XTPKKKJG67C45LRX0T25I06" localSheetId="10" hidden="1">#REF!</definedName>
    <definedName name="BEx95XTPKKKJG67C45LRX0T25I06" hidden="1">#REF!</definedName>
    <definedName name="BEx9602K2GHNBUEUVT9ONRQU1GMD" localSheetId="10" hidden="1">#REF!</definedName>
    <definedName name="BEx9602K2GHNBUEUVT9ONRQU1GMD" hidden="1">#REF!</definedName>
    <definedName name="BEx9602LTEI8BPC79BGMRK6S0RP8" localSheetId="10" hidden="1">#REF!</definedName>
    <definedName name="BEx9602LTEI8BPC79BGMRK6S0RP8" hidden="1">#REF!</definedName>
    <definedName name="BEx962BL3Y4LA53EBYI64ZYMZE8U" localSheetId="10" hidden="1">#REF!</definedName>
    <definedName name="BEx962BL3Y4LA53EBYI64ZYMZE8U" hidden="1">#REF!</definedName>
    <definedName name="BEx96HAWZ2EMMI7VJ5NQXGK044OO" localSheetId="10" hidden="1">#REF!</definedName>
    <definedName name="BEx96HAWZ2EMMI7VJ5NQXGK044OO" hidden="1">#REF!</definedName>
    <definedName name="BEx96KR21O7H9R29TN0S45Y3QPUK" localSheetId="10" hidden="1">#REF!</definedName>
    <definedName name="BEx96KR21O7H9R29TN0S45Y3QPUK" hidden="1">#REF!</definedName>
    <definedName name="BEx96SUFKHHFE8XQ6UUO6ILDOXHO" localSheetId="10" hidden="1">#REF!</definedName>
    <definedName name="BEx96SUFKHHFE8XQ6UUO6ILDOXHO" hidden="1">#REF!</definedName>
    <definedName name="BEx96UN4YWXBDEZ1U1ZUIPP41Z7I" localSheetId="10" hidden="1">#REF!</definedName>
    <definedName name="BEx96UN4YWXBDEZ1U1ZUIPP41Z7I" hidden="1">#REF!</definedName>
    <definedName name="BEx978KSD61YJH3S9DGO050R2EHA" localSheetId="10" hidden="1">#REF!</definedName>
    <definedName name="BEx978KSD61YJH3S9DGO050R2EHA" hidden="1">#REF!</definedName>
    <definedName name="BEx97H9O1NAKAPK4MX4PKO34ICL5" localSheetId="10" hidden="1">#REF!</definedName>
    <definedName name="BEx97H9O1NAKAPK4MX4PKO34ICL5" hidden="1">#REF!</definedName>
    <definedName name="BEx97MNUZQ1Z0AO2FL7XQYVNCPR7" localSheetId="10" hidden="1">#REF!</definedName>
    <definedName name="BEx97MNUZQ1Z0AO2FL7XQYVNCPR7" hidden="1">#REF!</definedName>
    <definedName name="BEx97NPQBACJVD9K1YXI08RTW9E2" localSheetId="10" hidden="1">#REF!</definedName>
    <definedName name="BEx97NPQBACJVD9K1YXI08RTW9E2" hidden="1">#REF!</definedName>
    <definedName name="BEx97RWQLXS0OORDCN69IGA58CWU" localSheetId="10" hidden="1">#REF!</definedName>
    <definedName name="BEx97RWQLXS0OORDCN69IGA58CWU" hidden="1">#REF!</definedName>
    <definedName name="BEx97YNGGDFIXHTMGFL2IHAQX9MI" localSheetId="10" hidden="1">#REF!</definedName>
    <definedName name="BEx97YNGGDFIXHTMGFL2IHAQX9MI" hidden="1">#REF!</definedName>
    <definedName name="BEx9805E16VCDEWPM3404WTQS6ZK" localSheetId="10" hidden="1">#REF!</definedName>
    <definedName name="BEx9805E16VCDEWPM3404WTQS6ZK" hidden="1">#REF!</definedName>
    <definedName name="BEx981HW73BUZWT14TBTZHC0ZTJ4" localSheetId="10" hidden="1">#REF!</definedName>
    <definedName name="BEx981HW73BUZWT14TBTZHC0ZTJ4" hidden="1">#REF!</definedName>
    <definedName name="BEx9871KU0N99P0900EAK69VFYT2" localSheetId="10" hidden="1">#REF!</definedName>
    <definedName name="BEx9871KU0N99P0900EAK69VFYT2" hidden="1">#REF!</definedName>
    <definedName name="BEx98IFKNJFGZFLID1YTRFEG1SXY" localSheetId="10" hidden="1">#REF!</definedName>
    <definedName name="BEx98IFKNJFGZFLID1YTRFEG1SXY" hidden="1">#REF!</definedName>
    <definedName name="BEx98T7ZEF0HKRFLBVK3BNKCG3CJ" localSheetId="10" hidden="1">#REF!</definedName>
    <definedName name="BEx98T7ZEF0HKRFLBVK3BNKCG3CJ" hidden="1">#REF!</definedName>
    <definedName name="BEx98WYSAS39FWGYTMQ8QGIT81TF" localSheetId="10" hidden="1">#REF!</definedName>
    <definedName name="BEx98WYSAS39FWGYTMQ8QGIT81TF" hidden="1">#REF!</definedName>
    <definedName name="BEx990461P2YAJ7BRK25INFYZ7RQ" localSheetId="10" hidden="1">#REF!</definedName>
    <definedName name="BEx990461P2YAJ7BRK25INFYZ7RQ" hidden="1">#REF!</definedName>
    <definedName name="BEx9915UVD4G7RA3IMLFZ0LG3UA2" localSheetId="10" hidden="1">#REF!</definedName>
    <definedName name="BEx9915UVD4G7RA3IMLFZ0LG3UA2" hidden="1">#REF!</definedName>
    <definedName name="BEx991M410V3S2PKCJGQ30O6JT6H" localSheetId="10" hidden="1">#REF!</definedName>
    <definedName name="BEx991M410V3S2PKCJGQ30O6JT6H" hidden="1">#REF!</definedName>
    <definedName name="BEx992CZON8AO7U7V88VN1JBO0MG" localSheetId="10" hidden="1">#REF!</definedName>
    <definedName name="BEx992CZON8AO7U7V88VN1JBO0MG" hidden="1">#REF!</definedName>
    <definedName name="BEx9952469XMFGSPXL7CMXHPJF90" localSheetId="10" hidden="1">#REF!</definedName>
    <definedName name="BEx9952469XMFGSPXL7CMXHPJF90" hidden="1">#REF!</definedName>
    <definedName name="BEx99B77I7TUSHRR4HIZ9FU2EIUT" localSheetId="10" hidden="1">#REF!</definedName>
    <definedName name="BEx99B77I7TUSHRR4HIZ9FU2EIUT" hidden="1">#REF!</definedName>
    <definedName name="BEx99EHWKKHZB66Q30C7QIXU3BVM" localSheetId="10" hidden="1">#REF!</definedName>
    <definedName name="BEx99EHWKKHZB66Q30C7QIXU3BVM" hidden="1">#REF!</definedName>
    <definedName name="BEx99IE6TEODZ443HP0AYCXVTNOV" localSheetId="10" hidden="1">#REF!</definedName>
    <definedName name="BEx99IE6TEODZ443HP0AYCXVTNOV" hidden="1">#REF!</definedName>
    <definedName name="BEx99Q6PH5F3OQKCCAAO75PYDEFN" localSheetId="10" hidden="1">#REF!</definedName>
    <definedName name="BEx99Q6PH5F3OQKCCAAO75PYDEFN" hidden="1">#REF!</definedName>
    <definedName name="BEx99RU5I4O0109P2FW9DN4IU3QX" localSheetId="10" hidden="1">#REF!</definedName>
    <definedName name="BEx99RU5I4O0109P2FW9DN4IU3QX" hidden="1">#REF!</definedName>
    <definedName name="BEx99WBYT2D6UUC1PT7A40ENYID4" localSheetId="10" hidden="1">#REF!</definedName>
    <definedName name="BEx99WBYT2D6UUC1PT7A40ENYID4" hidden="1">#REF!</definedName>
    <definedName name="BEx99WS2X3RTQE9O764SS5G2FPE6" localSheetId="10" hidden="1">#REF!</definedName>
    <definedName name="BEx99WS2X3RTQE9O764SS5G2FPE6" hidden="1">#REF!</definedName>
    <definedName name="BEx99ZRZ4I7FHDPGRAT5VW7NVBPU" localSheetId="10" hidden="1">#REF!</definedName>
    <definedName name="BEx99ZRZ4I7FHDPGRAT5VW7NVBPU" hidden="1">#REF!</definedName>
    <definedName name="BEx9AT5E3ZSHKSOL35O38L8HF9TH" localSheetId="10" hidden="1">#REF!</definedName>
    <definedName name="BEx9AT5E3ZSHKSOL35O38L8HF9TH" hidden="1">#REF!</definedName>
    <definedName name="BEx9ATW9WB5CNKQR5HKK7Y2GHYGR" localSheetId="10" hidden="1">#REF!</definedName>
    <definedName name="BEx9ATW9WB5CNKQR5HKK7Y2GHYGR" hidden="1">#REF!</definedName>
    <definedName name="BEx9AV8W1FAWF5BHATYEN47X12JN" localSheetId="10" hidden="1">#REF!</definedName>
    <definedName name="BEx9AV8W1FAWF5BHATYEN47X12JN" hidden="1">#REF!</definedName>
    <definedName name="BEx9B8A5186FNTQQNLIO5LK02ABI" localSheetId="10" hidden="1">#REF!</definedName>
    <definedName name="BEx9B8A5186FNTQQNLIO5LK02ABI" hidden="1">#REF!</definedName>
    <definedName name="BEx9B8VR20E2CILU4CDQUQQ9ONXK" localSheetId="10" hidden="1">#REF!</definedName>
    <definedName name="BEx9B8VR20E2CILU4CDQUQQ9ONXK" hidden="1">#REF!</definedName>
    <definedName name="BEx9B917EUP13X6FQ3NPQL76XM5V" localSheetId="10" hidden="1">#REF!</definedName>
    <definedName name="BEx9B917EUP13X6FQ3NPQL76XM5V" hidden="1">#REF!</definedName>
    <definedName name="BEx9BAJ5WYEQ623HUT9NNCMP3RUG" localSheetId="10" hidden="1">#REF!</definedName>
    <definedName name="BEx9BAJ5WYEQ623HUT9NNCMP3RUG" hidden="1">#REF!</definedName>
    <definedName name="BEx9BE9Z7EFJCFDYJJOY5KFTGDF4" localSheetId="10" hidden="1">#REF!</definedName>
    <definedName name="BEx9BE9Z7EFJCFDYJJOY5KFTGDF4" hidden="1">#REF!</definedName>
    <definedName name="BEx9BSIJN2O0MG8CXAMCAOADEMTO" localSheetId="10" hidden="1">#REF!</definedName>
    <definedName name="BEx9BSIJN2O0MG8CXAMCAOADEMTO" hidden="1">#REF!</definedName>
    <definedName name="BEx9BU0BBJO3ITPCO4T9FIVEVJY7" localSheetId="10" hidden="1">#REF!</definedName>
    <definedName name="BEx9BU0BBJO3ITPCO4T9FIVEVJY7" hidden="1">#REF!</definedName>
    <definedName name="BEx9BYSYW7QCPXS2NAVLFAU5Y2Z2" localSheetId="10" hidden="1">#REF!</definedName>
    <definedName name="BEx9BYSYW7QCPXS2NAVLFAU5Y2Z2" hidden="1">#REF!</definedName>
    <definedName name="BEx9C590HJ2O31IWJB73C1HR74AI" localSheetId="10" hidden="1">#REF!</definedName>
    <definedName name="BEx9C590HJ2O31IWJB73C1HR74AI" hidden="1">#REF!</definedName>
    <definedName name="BEx9CCQRMYYOGIOYTOM73VKDIPS1" localSheetId="10" hidden="1">#REF!</definedName>
    <definedName name="BEx9CCQRMYYOGIOYTOM73VKDIPS1" hidden="1">#REF!</definedName>
    <definedName name="BEx9CM6JVXIG9S6EAZMR899UW190" localSheetId="10" hidden="1">#REF!</definedName>
    <definedName name="BEx9CM6JVXIG9S6EAZMR899UW190" hidden="1">#REF!</definedName>
    <definedName name="BEx9D160NRGTDVT2ML4H9A7UKR4T" localSheetId="10" hidden="1">#REF!</definedName>
    <definedName name="BEx9D160NRGTDVT2ML4H9A7UKR4T" hidden="1">#REF!</definedName>
    <definedName name="BEx9D1BC9FT19KY0INAABNDBAMR1" localSheetId="10" hidden="1">#REF!</definedName>
    <definedName name="BEx9D1BC9FT19KY0INAABNDBAMR1" hidden="1">#REF!</definedName>
    <definedName name="BEx9D1MB15VSARB7IKBMZYU0JJBI" localSheetId="10" hidden="1">#REF!</definedName>
    <definedName name="BEx9D1MB15VSARB7IKBMZYU0JJBI" hidden="1">#REF!</definedName>
    <definedName name="BEx9DN6ZMF18Q39MPMXSDJTZQNJ3" localSheetId="10" hidden="1">#REF!</definedName>
    <definedName name="BEx9DN6ZMF18Q39MPMXSDJTZQNJ3" hidden="1">#REF!</definedName>
    <definedName name="BEx9DZXN85O544CD9O60K126YYAU" localSheetId="10" hidden="1">#REF!</definedName>
    <definedName name="BEx9DZXN85O544CD9O60K126YYAU" hidden="1">#REF!</definedName>
    <definedName name="BEx9E14TDNSEMI784W0OTIEQMWN6" localSheetId="10" hidden="1">#REF!</definedName>
    <definedName name="BEx9E14TDNSEMI784W0OTIEQMWN6" hidden="1">#REF!</definedName>
    <definedName name="BEx9E14TGNBYGMDDG9NETDK4SYAW" localSheetId="10" hidden="1">#REF!</definedName>
    <definedName name="BEx9E14TGNBYGMDDG9NETDK4SYAW" hidden="1">#REF!</definedName>
    <definedName name="BEx9E2BZ2B1R41FMGJCJ7JLGLUAJ" localSheetId="10" hidden="1">#REF!</definedName>
    <definedName name="BEx9E2BZ2B1R41FMGJCJ7JLGLUAJ" hidden="1">#REF!</definedName>
    <definedName name="BEx9EG9KBJ77M8LEOR9ITOKN5KXY" localSheetId="10" hidden="1">#REF!</definedName>
    <definedName name="BEx9EG9KBJ77M8LEOR9ITOKN5KXY" hidden="1">#REF!</definedName>
    <definedName name="BEx9EL27NGDBCTVPW97K42QANS5K" hidden="1">#REF!</definedName>
    <definedName name="BEx9EMK6HAJJMVYZTN5AUIV7O1E6" localSheetId="10" hidden="1">#REF!</definedName>
    <definedName name="BEx9EMK6HAJJMVYZTN5AUIV7O1E6" hidden="1">#REF!</definedName>
    <definedName name="BEx9ENB8RPU9FA3QW16IGB6LK1CH" localSheetId="10" hidden="1">#REF!</definedName>
    <definedName name="BEx9ENB8RPU9FA3QW16IGB6LK1CH" hidden="1">#REF!</definedName>
    <definedName name="BEx9EQLVZHYQ1TPX7WH3SOWXCZLE" localSheetId="10" hidden="1">#REF!</definedName>
    <definedName name="BEx9EQLVZHYQ1TPX7WH3SOWXCZLE" hidden="1">#REF!</definedName>
    <definedName name="BEx9ETLU0EK5LGEM1QCNYN2S8O5F" localSheetId="10" hidden="1">#REF!</definedName>
    <definedName name="BEx9ETLU0EK5LGEM1QCNYN2S8O5F" hidden="1">#REF!</definedName>
    <definedName name="BEx9F0710LGLAU3161O0O346N58H" localSheetId="10" hidden="1">#REF!</definedName>
    <definedName name="BEx9F0710LGLAU3161O0O346N58H" hidden="1">#REF!</definedName>
    <definedName name="BEx9F0Y2ESUNE3U7TQDLMPE9BO67" localSheetId="10" hidden="1">#REF!</definedName>
    <definedName name="BEx9F0Y2ESUNE3U7TQDLMPE9BO67" hidden="1">#REF!</definedName>
    <definedName name="BEx9F439L1R726MJFX2EP39XIBPY" localSheetId="10" hidden="1">#REF!</definedName>
    <definedName name="BEx9F439L1R726MJFX2EP39XIBPY" hidden="1">#REF!</definedName>
    <definedName name="BEx9F5W18ZGFOKGRE8PR6T1MO6GT" localSheetId="10" hidden="1">#REF!</definedName>
    <definedName name="BEx9F5W18ZGFOKGRE8PR6T1MO6GT" hidden="1">#REF!</definedName>
    <definedName name="BEx9F78N4HY0XFGBQ4UJRD52L1EI" localSheetId="10" hidden="1">#REF!</definedName>
    <definedName name="BEx9F78N4HY0XFGBQ4UJRD52L1EI" hidden="1">#REF!</definedName>
    <definedName name="BEx9FF16LOQP5QIR4UHW5EIFGQB8" localSheetId="10" hidden="1">#REF!</definedName>
    <definedName name="BEx9FF16LOQP5QIR4UHW5EIFGQB8" hidden="1">#REF!</definedName>
    <definedName name="BEx9FJTSRCZ3ZXT3QVBJT5NF8T7V" localSheetId="10" hidden="1">#REF!</definedName>
    <definedName name="BEx9FJTSRCZ3ZXT3QVBJT5NF8T7V" hidden="1">#REF!</definedName>
    <definedName name="BEx9FRBEEYPS5HLS3XT34AKZN94G" localSheetId="10" hidden="1">#REF!</definedName>
    <definedName name="BEx9FRBEEYPS5HLS3XT34AKZN94G" hidden="1">#REF!</definedName>
    <definedName name="BEx9G5USBCNYNA7HGVW92D800SKX" localSheetId="10" hidden="1">#REF!</definedName>
    <definedName name="BEx9G5USBCNYNA7HGVW92D800SKX" hidden="1">#REF!</definedName>
    <definedName name="BEx9G7CPXG7HR6N6FHPU2DBBUIKG" localSheetId="10" hidden="1">#REF!</definedName>
    <definedName name="BEx9G7CPXG7HR6N6FHPU2DBBUIKG" hidden="1">#REF!</definedName>
    <definedName name="BEx9GDY4D8ZPQJCYFIMYM0V0C51Y" localSheetId="10" hidden="1">#REF!</definedName>
    <definedName name="BEx9GDY4D8ZPQJCYFIMYM0V0C51Y" hidden="1">#REF!</definedName>
    <definedName name="BEx9GGY04V0ZWI6O9KZH4KSBB389" localSheetId="10" hidden="1">#REF!</definedName>
    <definedName name="BEx9GGY04V0ZWI6O9KZH4KSBB389" hidden="1">#REF!</definedName>
    <definedName name="BEx9GMC7TE8SDTCO5PHODBUF4SM1" localSheetId="10" hidden="1">#REF!</definedName>
    <definedName name="BEx9GMC7TE8SDTCO5PHODBUF4SM1" hidden="1">#REF!</definedName>
    <definedName name="BEx9GMN0B495HEAOG6JQK9D7HUPC" localSheetId="10" hidden="1">#REF!</definedName>
    <definedName name="BEx9GMN0B495HEAOG6JQK9D7HUPC" hidden="1">#REF!</definedName>
    <definedName name="BEx9GNOPB6OZ2RH3FCDNJR38RJOS" localSheetId="10" hidden="1">#REF!</definedName>
    <definedName name="BEx9GNOPB6OZ2RH3FCDNJR38RJOS" hidden="1">#REF!</definedName>
    <definedName name="BEx9GUQALUWCD30UKUQGSWW8KBQ7" localSheetId="10" hidden="1">#REF!</definedName>
    <definedName name="BEx9GUQALUWCD30UKUQGSWW8KBQ7" hidden="1">#REF!</definedName>
    <definedName name="BEx9GY6BVFQGCLMOWVT6PIC9WP5X" localSheetId="10" hidden="1">#REF!</definedName>
    <definedName name="BEx9GY6BVFQGCLMOWVT6PIC9WP5X" hidden="1">#REF!</definedName>
    <definedName name="BEx9GZ2P3FDHKXEBXX2VS0BG2NP2" localSheetId="10" hidden="1">#REF!</definedName>
    <definedName name="BEx9GZ2P3FDHKXEBXX2VS0BG2NP2" hidden="1">#REF!</definedName>
    <definedName name="BEx9H04IB14E1437FF2OIRRWBSD7" localSheetId="10" hidden="1">#REF!</definedName>
    <definedName name="BEx9H04IB14E1437FF2OIRRWBSD7" hidden="1">#REF!</definedName>
    <definedName name="BEx9H5O1KDZJCW91Q29VRPY5YS6P" localSheetId="10" hidden="1">#REF!</definedName>
    <definedName name="BEx9H5O1KDZJCW91Q29VRPY5YS6P" hidden="1">#REF!</definedName>
    <definedName name="BEx9H8YR0E906F1JXZMBX3LNT004" localSheetId="10" hidden="1">#REF!</definedName>
    <definedName name="BEx9H8YR0E906F1JXZMBX3LNT004" hidden="1">#REF!</definedName>
    <definedName name="BEx9I1QKLI6OOUPQLUQ0EF0355X6" localSheetId="10" hidden="1">#REF!</definedName>
    <definedName name="BEx9I1QKLI6OOUPQLUQ0EF0355X6" hidden="1">#REF!</definedName>
    <definedName name="BEx9I8XIG7E5NB48QQHXP23FIN60" localSheetId="10" hidden="1">#REF!</definedName>
    <definedName name="BEx9I8XIG7E5NB48QQHXP23FIN60" hidden="1">#REF!</definedName>
    <definedName name="BEx9IQRF01ATLVK0YE60ARKQJ68L" localSheetId="10" hidden="1">#REF!</definedName>
    <definedName name="BEx9IQRF01ATLVK0YE60ARKQJ68L" hidden="1">#REF!</definedName>
    <definedName name="BEx9IT5QNZWKM6YQ5WER0DC2PMMU" localSheetId="10" hidden="1">#REF!</definedName>
    <definedName name="BEx9IT5QNZWKM6YQ5WER0DC2PMMU" hidden="1">#REF!</definedName>
    <definedName name="BEx9IUICG3HZWG57MG3NXCEX4LQI" localSheetId="10" hidden="1">#REF!</definedName>
    <definedName name="BEx9IUICG3HZWG57MG3NXCEX4LQI" hidden="1">#REF!</definedName>
    <definedName name="BEx9IW5LYJF40GS78FJNXO9O667A" localSheetId="10" hidden="1">#REF!</definedName>
    <definedName name="BEx9IW5LYJF40GS78FJNXO9O667A" hidden="1">#REF!</definedName>
    <definedName name="BEx9IW5MFLXTVCJHVUZTUH93AXOS" localSheetId="10" hidden="1">#REF!</definedName>
    <definedName name="BEx9IW5MFLXTVCJHVUZTUH93AXOS" hidden="1">#REF!</definedName>
    <definedName name="BEx9IXCSPSZC80YZUPRCYTG326KV" localSheetId="10" hidden="1">#REF!</definedName>
    <definedName name="BEx9IXCSPSZC80YZUPRCYTG326KV" hidden="1">#REF!</definedName>
    <definedName name="BEx9IYUQSBZ0GG9ZT1QKX83F42F1" localSheetId="10" hidden="1">#REF!</definedName>
    <definedName name="BEx9IYUQSBZ0GG9ZT1QKX83F42F1" hidden="1">#REF!</definedName>
    <definedName name="BEx9IZR39NHDGOM97H4E6F81RTQW" localSheetId="10" hidden="1">#REF!</definedName>
    <definedName name="BEx9IZR39NHDGOM97H4E6F81RTQW" hidden="1">#REF!</definedName>
    <definedName name="BEx9J6CH5E7YZPER7HXEIOIKGPCA" localSheetId="10" hidden="1">#REF!</definedName>
    <definedName name="BEx9J6CH5E7YZPER7HXEIOIKGPCA" hidden="1">#REF!</definedName>
    <definedName name="BEx9JJTZKVUJAVPTRE0RAVTEH41G" localSheetId="10" hidden="1">#REF!</definedName>
    <definedName name="BEx9JJTZKVUJAVPTRE0RAVTEH41G" hidden="1">#REF!</definedName>
    <definedName name="BEx9JLBYK239B3F841C7YG1GT7ST" localSheetId="10" hidden="1">#REF!</definedName>
    <definedName name="BEx9JLBYK239B3F841C7YG1GT7ST" hidden="1">#REF!</definedName>
    <definedName name="BExAW4IIW5D0MDY6TJ3G4FOLPYIR" localSheetId="10" hidden="1">#REF!</definedName>
    <definedName name="BExAW4IIW5D0MDY6TJ3G4FOLPYIR" hidden="1">#REF!</definedName>
    <definedName name="BExAWNP1B2E9Q88TW48NH41C0FTZ" localSheetId="10" hidden="1">#REF!</definedName>
    <definedName name="BExAWNP1B2E9Q88TW48NH41C0FTZ" hidden="1">#REF!</definedName>
    <definedName name="BExAWUFQXTIPQ308ERZPSVPTUMYN" localSheetId="10" hidden="1">#REF!</definedName>
    <definedName name="BExAWUFQXTIPQ308ERZPSVPTUMYN" hidden="1">#REF!</definedName>
    <definedName name="BExAWY6O96OQO2R036QK2DI37EKV" localSheetId="10" hidden="1">#REF!</definedName>
    <definedName name="BExAWY6O96OQO2R036QK2DI37EKV" hidden="1">#REF!</definedName>
    <definedName name="BExAX410NB4F2XOB84OR2197H8M5" localSheetId="10" hidden="1">#REF!</definedName>
    <definedName name="BExAX410NB4F2XOB84OR2197H8M5" hidden="1">#REF!</definedName>
    <definedName name="BExAX8TNG8LQ5Q4904SAYQIPGBSV" localSheetId="10" hidden="1">#REF!</definedName>
    <definedName name="BExAX8TNG8LQ5Q4904SAYQIPGBSV" hidden="1">#REF!</definedName>
    <definedName name="BExAX9KPAVIVUVU3XREDCV1BIYZL" localSheetId="10" hidden="1">#REF!</definedName>
    <definedName name="BExAX9KPAVIVUVU3XREDCV1BIYZL" hidden="1">#REF!</definedName>
    <definedName name="BExAXPB35BNVXZYF2XS6UP3LP0QH" localSheetId="10" hidden="1">#REF!</definedName>
    <definedName name="BExAXPB35BNVXZYF2XS6UP3LP0QH" hidden="1">#REF!</definedName>
    <definedName name="BExAXWSRVPK0GCZ2UFU10UOP01IY" localSheetId="10" hidden="1">#REF!</definedName>
    <definedName name="BExAXWSRVPK0GCZ2UFU10UOP01IY" hidden="1">#REF!</definedName>
    <definedName name="BExAY0EAT2LXR5MFGM0DLIB45PLO" localSheetId="10" hidden="1">#REF!</definedName>
    <definedName name="BExAY0EAT2LXR5MFGM0DLIB45PLO" hidden="1">#REF!</definedName>
    <definedName name="BExAY6JK0AK9EBIJSPEJNOIDE40W" localSheetId="10" hidden="1">#REF!</definedName>
    <definedName name="BExAY6JK0AK9EBIJSPEJNOIDE40W" hidden="1">#REF!</definedName>
    <definedName name="BExAYE6LNIEBR9DSNI5JGNITGKIT" localSheetId="10" hidden="1">#REF!</definedName>
    <definedName name="BExAYE6LNIEBR9DSNI5JGNITGKIT" hidden="1">#REF!</definedName>
    <definedName name="BExAYHMLXGGO25P8HYB2S75DEB4F" localSheetId="10" hidden="1">#REF!</definedName>
    <definedName name="BExAYHMLXGGO25P8HYB2S75DEB4F" hidden="1">#REF!</definedName>
    <definedName name="BExAYKXAUWGDOPG952TEJ2UKZKWN" localSheetId="10" hidden="1">#REF!</definedName>
    <definedName name="BExAYKXAUWGDOPG952TEJ2UKZKWN" hidden="1">#REF!</definedName>
    <definedName name="BExAYP9TDTI2MBP6EYE0H39CPMXN" localSheetId="10" hidden="1">#REF!</definedName>
    <definedName name="BExAYP9TDTI2MBP6EYE0H39CPMXN" hidden="1">#REF!</definedName>
    <definedName name="BExAYPPWJPWDKU59O051WMGB7O0J" localSheetId="10" hidden="1">#REF!</definedName>
    <definedName name="BExAYPPWJPWDKU59O051WMGB7O0J" hidden="1">#REF!</definedName>
    <definedName name="BExAYR2JZCJBUH6F1LZC2A7JIVRJ" localSheetId="10" hidden="1">#REF!</definedName>
    <definedName name="BExAYR2JZCJBUH6F1LZC2A7JIVRJ" hidden="1">#REF!</definedName>
    <definedName name="BExAYTGVRD3DLKO75RFPMBKCIWB8" localSheetId="10" hidden="1">#REF!</definedName>
    <definedName name="BExAYTGVRD3DLKO75RFPMBKCIWB8" hidden="1">#REF!</definedName>
    <definedName name="BExAYY9H9COOT46HJLPVDLTO12UL" localSheetId="10" hidden="1">#REF!</definedName>
    <definedName name="BExAYY9H9COOT46HJLPVDLTO12UL" hidden="1">#REF!</definedName>
    <definedName name="BExAYYKAQA3KDMQ890FIE5M9SPBL" localSheetId="10" hidden="1">#REF!</definedName>
    <definedName name="BExAYYKAQA3KDMQ890FIE5M9SPBL" hidden="1">#REF!</definedName>
    <definedName name="BExAZ6SY0EU69GC3CWI5EOO0YLFG" localSheetId="10" hidden="1">#REF!</definedName>
    <definedName name="BExAZ6SY0EU69GC3CWI5EOO0YLFG" hidden="1">#REF!</definedName>
    <definedName name="BExAZ6YEEBJV0PCKFE137K2Y3A8M" localSheetId="10" hidden="1">#REF!</definedName>
    <definedName name="BExAZ6YEEBJV0PCKFE137K2Y3A8M" hidden="1">#REF!</definedName>
    <definedName name="BExAZAP844MJ4GSAIYNYHQ7FECC3" localSheetId="10" hidden="1">#REF!</definedName>
    <definedName name="BExAZAP844MJ4GSAIYNYHQ7FECC3" hidden="1">#REF!</definedName>
    <definedName name="BExAZCNEGB4JYHC8CZ51KTN890US" localSheetId="10" hidden="1">#REF!</definedName>
    <definedName name="BExAZCNEGB4JYHC8CZ51KTN890US" hidden="1">#REF!</definedName>
    <definedName name="BExAZFCI302YFYRDJYQDWQQL0Q0O" localSheetId="10" hidden="1">#REF!</definedName>
    <definedName name="BExAZFCI302YFYRDJYQDWQQL0Q0O" hidden="1">#REF!</definedName>
    <definedName name="BExAZJE2UOL40XUAU2RB53X5K20P" localSheetId="10" hidden="1">#REF!</definedName>
    <definedName name="BExAZJE2UOL40XUAU2RB53X5K20P" hidden="1">#REF!</definedName>
    <definedName name="BExAZLHLST9OP89R1HJMC1POQG8H" localSheetId="10" hidden="1">#REF!</definedName>
    <definedName name="BExAZLHLST9OP89R1HJMC1POQG8H" hidden="1">#REF!</definedName>
    <definedName name="BExAZMDYMIAA7RX1BMCKU1VLBRGY" localSheetId="10" hidden="1">#REF!</definedName>
    <definedName name="BExAZMDYMIAA7RX1BMCKU1VLBRGY" hidden="1">#REF!</definedName>
    <definedName name="BExAZNL6BHI8DCQWXOX4I2P839UX" localSheetId="10" hidden="1">#REF!</definedName>
    <definedName name="BExAZNL6BHI8DCQWXOX4I2P839UX" hidden="1">#REF!</definedName>
    <definedName name="BExAZRMWSONMCG9KDUM4KAQ7BONM" localSheetId="10" hidden="1">#REF!</definedName>
    <definedName name="BExAZRMWSONMCG9KDUM4KAQ7BONM" hidden="1">#REF!</definedName>
    <definedName name="BExAZSOJNQ5N3LM4XA17IH7NIY7G" localSheetId="10" hidden="1">#REF!</definedName>
    <definedName name="BExAZSOJNQ5N3LM4XA17IH7NIY7G" hidden="1">#REF!</definedName>
    <definedName name="BExAZTFG4SJRG4TW6JXRF7N08JFI" localSheetId="10" hidden="1">#REF!</definedName>
    <definedName name="BExAZTFG4SJRG4TW6JXRF7N08JFI" hidden="1">#REF!</definedName>
    <definedName name="BExAZUS4A8OHDZK0MWAOCCCKTH73" localSheetId="10" hidden="1">#REF!</definedName>
    <definedName name="BExAZUS4A8OHDZK0MWAOCCCKTH73" hidden="1">#REF!</definedName>
    <definedName name="BExAZX6FECVK3E07KXM2XPYKGM6U" localSheetId="10" hidden="1">#REF!</definedName>
    <definedName name="BExAZX6FECVK3E07KXM2XPYKGM6U" hidden="1">#REF!</definedName>
    <definedName name="BExB012NJ8GASTNNPBRRFTLHIOC9" localSheetId="10" hidden="1">#REF!</definedName>
    <definedName name="BExB012NJ8GASTNNPBRRFTLHIOC9" hidden="1">#REF!</definedName>
    <definedName name="BExB072HHXVMUC0VYNGG48GRSH5Q" localSheetId="10" hidden="1">#REF!</definedName>
    <definedName name="BExB072HHXVMUC0VYNGG48GRSH5Q" hidden="1">#REF!</definedName>
    <definedName name="BExB0FRDEYDEUEAB1W8KD6D965XA" localSheetId="10" hidden="1">#REF!</definedName>
    <definedName name="BExB0FRDEYDEUEAB1W8KD6D965XA" hidden="1">#REF!</definedName>
    <definedName name="BExB0GIGLDV7P55ZR51C0HG15PA2" localSheetId="10" hidden="1">#REF!</definedName>
    <definedName name="BExB0GIGLDV7P55ZR51C0HG15PA2" hidden="1">#REF!</definedName>
    <definedName name="BExB0KPCN7YJORQAYUCF4YKIKPMC" localSheetId="10" hidden="1">#REF!</definedName>
    <definedName name="BExB0KPCN7YJORQAYUCF4YKIKPMC" hidden="1">#REF!</definedName>
    <definedName name="BExB0VHQD6ORZS0MIC86QWHCE4UC" localSheetId="10" hidden="1">#REF!</definedName>
    <definedName name="BExB0VHQD6ORZS0MIC86QWHCE4UC" hidden="1">#REF!</definedName>
    <definedName name="BExB0WE4PI3NOBXXVO9CTEN4DIU2" localSheetId="10" hidden="1">#REF!</definedName>
    <definedName name="BExB0WE4PI3NOBXXVO9CTEN4DIU2" hidden="1">#REF!</definedName>
    <definedName name="BExB0Z8O1CQF2CWFBBHE8SNISDAO" localSheetId="10" hidden="1">#REF!</definedName>
    <definedName name="BExB0Z8O1CQF2CWFBBHE8SNISDAO" hidden="1">#REF!</definedName>
    <definedName name="BExB10QNIVITUYS55OAEKK3VLJFE" localSheetId="10" hidden="1">#REF!</definedName>
    <definedName name="BExB10QNIVITUYS55OAEKK3VLJFE" hidden="1">#REF!</definedName>
    <definedName name="BExB15ZDRY4CIJ911DONP0KCY9KU" localSheetId="10" hidden="1">#REF!</definedName>
    <definedName name="BExB15ZDRY4CIJ911DONP0KCY9KU" hidden="1">#REF!</definedName>
    <definedName name="BExB16VQY0O0RLZYJFU3OFEONVTE" localSheetId="10" hidden="1">#REF!</definedName>
    <definedName name="BExB16VQY0O0RLZYJFU3OFEONVTE" hidden="1">#REF!</definedName>
    <definedName name="BExB1FKNY2UO4W5FUGFHJOA2WFGG" localSheetId="10" hidden="1">#REF!</definedName>
    <definedName name="BExB1FKNY2UO4W5FUGFHJOA2WFGG" hidden="1">#REF!</definedName>
    <definedName name="BExB1GMD0PIDGTFBGQOPRWQSP9I4" localSheetId="10" hidden="1">#REF!</definedName>
    <definedName name="BExB1GMD0PIDGTFBGQOPRWQSP9I4" hidden="1">#REF!</definedName>
    <definedName name="BExB1HZ0FHGNOS2URJWFD5G55OMO" localSheetId="10" hidden="1">#REF!</definedName>
    <definedName name="BExB1HZ0FHGNOS2URJWFD5G55OMO" hidden="1">#REF!</definedName>
    <definedName name="BExB1Q29OO6LNFNT1EQLA3KYE7MX" localSheetId="10" hidden="1">#REF!</definedName>
    <definedName name="BExB1Q29OO6LNFNT1EQLA3KYE7MX" hidden="1">#REF!</definedName>
    <definedName name="BExB1TNRV5EBWZEHYLHI76T0FVA7" localSheetId="10" hidden="1">#REF!</definedName>
    <definedName name="BExB1TNRV5EBWZEHYLHI76T0FVA7" hidden="1">#REF!</definedName>
    <definedName name="BExB1WI6M8I0EEP1ANUQZCFY24EV" localSheetId="10" hidden="1">#REF!</definedName>
    <definedName name="BExB1WI6M8I0EEP1ANUQZCFY24EV" hidden="1">#REF!</definedName>
    <definedName name="BExB203OWC9QZA3BYOKQ18L4FUJE" localSheetId="10" hidden="1">#REF!</definedName>
    <definedName name="BExB203OWC9QZA3BYOKQ18L4FUJE" hidden="1">#REF!</definedName>
    <definedName name="BExB2CJHTU7C591BR4WRL5L2F2K6" localSheetId="10" hidden="1">#REF!</definedName>
    <definedName name="BExB2CJHTU7C591BR4WRL5L2F2K6" hidden="1">#REF!</definedName>
    <definedName name="BExB2K1AV4PGNS1O6C7D7AO411AX" localSheetId="10" hidden="1">#REF!</definedName>
    <definedName name="BExB2K1AV4PGNS1O6C7D7AO411AX" hidden="1">#REF!</definedName>
    <definedName name="BExB2O2UYHKI324YE324E1N7FVIB" localSheetId="10" hidden="1">#REF!</definedName>
    <definedName name="BExB2O2UYHKI324YE324E1N7FVIB" hidden="1">#REF!</definedName>
    <definedName name="BExB2Q0VJ0MU2URO3JOVUAVHEI3V" localSheetId="10" hidden="1">#REF!</definedName>
    <definedName name="BExB2Q0VJ0MU2URO3JOVUAVHEI3V" hidden="1">#REF!</definedName>
    <definedName name="BExB30IP1DNKNQ6PZ5ERUGR5MK4Z" localSheetId="10" hidden="1">#REF!</definedName>
    <definedName name="BExB30IP1DNKNQ6PZ5ERUGR5MK4Z" hidden="1">#REF!</definedName>
    <definedName name="BExB385QW2BSSBXS953SSQN2ISSW" localSheetId="10" hidden="1">#REF!</definedName>
    <definedName name="BExB385QW2BSSBXS953SSQN2ISSW" hidden="1">#REF!</definedName>
    <definedName name="BExB3DEMEV5D9G8FDHD4NQ9X2YNT" localSheetId="10" hidden="1">#REF!</definedName>
    <definedName name="BExB3DEMEV5D9G8FDHD4NQ9X2YNT" hidden="1">#REF!</definedName>
    <definedName name="BExB3RXU8AJQ86I5RXEWLGGR7R7C" localSheetId="10" hidden="1">#REF!</definedName>
    <definedName name="BExB3RXU8AJQ86I5RXEWLGGR7R7C" hidden="1">#REF!</definedName>
    <definedName name="BExB442RX0T3L6HUL6X5T21CENW6" localSheetId="10" hidden="1">#REF!</definedName>
    <definedName name="BExB442RX0T3L6HUL6X5T21CENW6" hidden="1">#REF!</definedName>
    <definedName name="BExB4ADD0L7417CII901XTFKXD1J" localSheetId="10" hidden="1">#REF!</definedName>
    <definedName name="BExB4ADD0L7417CII901XTFKXD1J" hidden="1">#REF!</definedName>
    <definedName name="BExB4DYU06HCGRIPBSWRCXK804UM" localSheetId="10" hidden="1">#REF!</definedName>
    <definedName name="BExB4DYU06HCGRIPBSWRCXK804UM" hidden="1">#REF!</definedName>
    <definedName name="BExB4HEZO4E597Q5M4M10LT8TLY3" localSheetId="10" hidden="1">#REF!</definedName>
    <definedName name="BExB4HEZO4E597Q5M4M10LT8TLY3" hidden="1">#REF!</definedName>
    <definedName name="BExB4X01APD3Z8ZW6MVX1P8NAO7G" localSheetId="10" hidden="1">#REF!</definedName>
    <definedName name="BExB4X01APD3Z8ZW6MVX1P8NAO7G" hidden="1">#REF!</definedName>
    <definedName name="BExB4Z3EZBGYYI33U0KQ8NEIH8PY" localSheetId="10" hidden="1">#REF!</definedName>
    <definedName name="BExB4Z3EZBGYYI33U0KQ8NEIH8PY" hidden="1">#REF!</definedName>
    <definedName name="BExB4ZJOLU1PXBMG4TPCCLTRMNRE" localSheetId="10" hidden="1">#REF!</definedName>
    <definedName name="BExB4ZJOLU1PXBMG4TPCCLTRMNRE" hidden="1">#REF!</definedName>
    <definedName name="BExB4ZZSDPL4Q05BMVT5TUN0IGKT" localSheetId="10" hidden="1">#REF!</definedName>
    <definedName name="BExB4ZZSDPL4Q05BMVT5TUN0IGKT" hidden="1">#REF!</definedName>
    <definedName name="BExB55368XW7UX657ZSPC6BFE92S" localSheetId="10" hidden="1">#REF!</definedName>
    <definedName name="BExB55368XW7UX657ZSPC6BFE92S" hidden="1">#REF!</definedName>
    <definedName name="BExB57MZEPL2SA2ONPK66YFLZWJU" localSheetId="10" hidden="1">#REF!</definedName>
    <definedName name="BExB57MZEPL2SA2ONPK66YFLZWJU" hidden="1">#REF!</definedName>
    <definedName name="BExB5833OAOJ22VK1YK47FHUSVK2" localSheetId="10" hidden="1">#REF!</definedName>
    <definedName name="BExB5833OAOJ22VK1YK47FHUSVK2" hidden="1">#REF!</definedName>
    <definedName name="BExB58JDIHS42JZT9DJJMKA8QFCO" localSheetId="10" hidden="1">#REF!</definedName>
    <definedName name="BExB58JDIHS42JZT9DJJMKA8QFCO" hidden="1">#REF!</definedName>
    <definedName name="BExB58U5FQC5JWV9CGC83HLLZUZI" localSheetId="10" hidden="1">#REF!</definedName>
    <definedName name="BExB58U5FQC5JWV9CGC83HLLZUZI" hidden="1">#REF!</definedName>
    <definedName name="BExB5EDO9XUKHF74X3HAU2WPPHZH" localSheetId="10" hidden="1">#REF!</definedName>
    <definedName name="BExB5EDO9XUKHF74X3HAU2WPPHZH" hidden="1">#REF!</definedName>
    <definedName name="BExB5EDOQKZIQXT13IG1KLCZ474G" localSheetId="10" hidden="1">#REF!</definedName>
    <definedName name="BExB5EDOQKZIQXT13IG1KLCZ474G" hidden="1">#REF!</definedName>
    <definedName name="BExB5G6EH68AYEP1UT0GHUEL3SLN" localSheetId="10" hidden="1">#REF!</definedName>
    <definedName name="BExB5G6EH68AYEP1UT0GHUEL3SLN" hidden="1">#REF!</definedName>
    <definedName name="BExB5LVGGXMNUN3D3452G3J62MKF" localSheetId="10" hidden="1">#REF!</definedName>
    <definedName name="BExB5LVGGXMNUN3D3452G3J62MKF" hidden="1">#REF!</definedName>
    <definedName name="BExB5QYVEZWFE5DQVHAM760EV05X" localSheetId="10" hidden="1">#REF!</definedName>
    <definedName name="BExB5QYVEZWFE5DQVHAM760EV05X" hidden="1">#REF!</definedName>
    <definedName name="BExB5U9IRH14EMOE0YGIE3WIVLFS" localSheetId="10" hidden="1">#REF!</definedName>
    <definedName name="BExB5U9IRH14EMOE0YGIE3WIVLFS" hidden="1">#REF!</definedName>
    <definedName name="BExB5V5WWQYPK4GCSYZQALJYGC94" localSheetId="10" hidden="1">#REF!</definedName>
    <definedName name="BExB5V5WWQYPK4GCSYZQALJYGC94" hidden="1">#REF!</definedName>
    <definedName name="BExB5VWYMOV6BAIH7XUBBVPU7MMD" localSheetId="10" hidden="1">#REF!</definedName>
    <definedName name="BExB5VWYMOV6BAIH7XUBBVPU7MMD" hidden="1">#REF!</definedName>
    <definedName name="BExB610DZWIJP1B72U9QM42COH2B" localSheetId="10" hidden="1">#REF!</definedName>
    <definedName name="BExB610DZWIJP1B72U9QM42COH2B" hidden="1">#REF!</definedName>
    <definedName name="BExB64AX81KEVMGZDXB25NB459SW" localSheetId="10" hidden="1">#REF!</definedName>
    <definedName name="BExB64AX81KEVMGZDXB25NB459SW" hidden="1">#REF!</definedName>
    <definedName name="BExB6C3FUAKK9ML5T767NMWGA9YB" localSheetId="10" hidden="1">#REF!</definedName>
    <definedName name="BExB6C3FUAKK9ML5T767NMWGA9YB" hidden="1">#REF!</definedName>
    <definedName name="BExB6C8X6JYRLKZKK17VE3QUNL3D" localSheetId="10" hidden="1">#REF!</definedName>
    <definedName name="BExB6C8X6JYRLKZKK17VE3QUNL3D" hidden="1">#REF!</definedName>
    <definedName name="BExB6HN3QRFPXM71MDUK21BKM7PF" localSheetId="10" hidden="1">#REF!</definedName>
    <definedName name="BExB6HN3QRFPXM71MDUK21BKM7PF" hidden="1">#REF!</definedName>
    <definedName name="BExB6I39SKL5BMHHDD9EED7FQD9Z" localSheetId="10" hidden="1">#REF!</definedName>
    <definedName name="BExB6I39SKL5BMHHDD9EED7FQD9Z" hidden="1">#REF!</definedName>
    <definedName name="BExB6IZMHCZ3LB7N73KD90YB1HBZ" localSheetId="10" hidden="1">#REF!</definedName>
    <definedName name="BExB6IZMHCZ3LB7N73KD90YB1HBZ" hidden="1">#REF!</definedName>
    <definedName name="BExB719SGNX4Y8NE6JEXC555K596" localSheetId="10" hidden="1">#REF!</definedName>
    <definedName name="BExB719SGNX4Y8NE6JEXC555K596" hidden="1">#REF!</definedName>
    <definedName name="BExB7265DCHKS7V2OWRBXCZTEIW9" localSheetId="10" hidden="1">#REF!</definedName>
    <definedName name="BExB7265DCHKS7V2OWRBXCZTEIW9" hidden="1">#REF!</definedName>
    <definedName name="BExB74PS5P9G0P09Y6DZSCX0FLTJ" localSheetId="10" hidden="1">#REF!</definedName>
    <definedName name="BExB74PS5P9G0P09Y6DZSCX0FLTJ" hidden="1">#REF!</definedName>
    <definedName name="BExB78RH79J0MIF7H8CAZ0CFE88Q" localSheetId="10" hidden="1">#REF!</definedName>
    <definedName name="BExB78RH79J0MIF7H8CAZ0CFE88Q" hidden="1">#REF!</definedName>
    <definedName name="BExB7ELT09HGDVO5BJC1ZY9D09GZ" localSheetId="10" hidden="1">#REF!</definedName>
    <definedName name="BExB7ELT09HGDVO5BJC1ZY9D09GZ" hidden="1">#REF!</definedName>
    <definedName name="BExB7F7EIHG0MYMQYUVG9HIZPHMZ" localSheetId="10" hidden="1">#REF!</definedName>
    <definedName name="BExB7F7EIHG0MYMQYUVG9HIZPHMZ" hidden="1">#REF!</definedName>
    <definedName name="BExB806PAXX70XUTA3ZI7OORD78R" localSheetId="10" hidden="1">#REF!</definedName>
    <definedName name="BExB806PAXX70XUTA3ZI7OORD78R" hidden="1">#REF!</definedName>
    <definedName name="BExB83199EQQS6I5HE7WADNCK8OE" localSheetId="10" hidden="1">#REF!</definedName>
    <definedName name="BExB83199EQQS6I5HE7WADNCK8OE" hidden="1">#REF!</definedName>
    <definedName name="BExB8HF4UBVZKQCSRFRUQL2EE6VL" localSheetId="10" hidden="1">#REF!</definedName>
    <definedName name="BExB8HF4UBVZKQCSRFRUQL2EE6VL" hidden="1">#REF!</definedName>
    <definedName name="BExB8HKHKZ1ORJZUYGG2M4VSCC39" localSheetId="10" hidden="1">#REF!</definedName>
    <definedName name="BExB8HKHKZ1ORJZUYGG2M4VSCC39" hidden="1">#REF!</definedName>
    <definedName name="BExB8HV9YUS1Q77M9SNFRKDLU5HS" localSheetId="10" hidden="1">#REF!</definedName>
    <definedName name="BExB8HV9YUS1Q77M9SNFRKDLU5HS" hidden="1">#REF!</definedName>
    <definedName name="BExB8QPH8DC5BESEVPSMBCWVN6PO" localSheetId="10" hidden="1">#REF!</definedName>
    <definedName name="BExB8QPH8DC5BESEVPSMBCWVN6PO" hidden="1">#REF!</definedName>
    <definedName name="BExB8U5N0D85YR8APKN3PPKG0FWP" localSheetId="10" hidden="1">#REF!</definedName>
    <definedName name="BExB8U5N0D85YR8APKN3PPKG0FWP" hidden="1">#REF!</definedName>
    <definedName name="BExB93G413CK5DKO7925ZHSOBGIN" localSheetId="10" hidden="1">#REF!</definedName>
    <definedName name="BExB93G413CK5DKO7925ZHSOBGIN" hidden="1">#REF!</definedName>
    <definedName name="BExB96LBXL1JW5A4PP93UJ9UDLKZ" localSheetId="10" hidden="1">#REF!</definedName>
    <definedName name="BExB96LBXL1JW5A4PP93UJ9UDLKZ" hidden="1">#REF!</definedName>
    <definedName name="BExB9DHI5I2TJ2LXYPM98EE81L27" localSheetId="10" hidden="1">#REF!</definedName>
    <definedName name="BExB9DHI5I2TJ2LXYPM98EE81L27" hidden="1">#REF!</definedName>
    <definedName name="BExB9G6LZG5OQUY0GZLHX066V3D4" localSheetId="10" hidden="1">#REF!</definedName>
    <definedName name="BExB9G6LZG5OQUY0GZLHX066V3D4" hidden="1">#REF!</definedName>
    <definedName name="BExB9IFG9FW3RQUDIMDFKIYDB4HE" localSheetId="10" hidden="1">#REF!</definedName>
    <definedName name="BExB9IFG9FW3RQUDIMDFKIYDB4HE" hidden="1">#REF!</definedName>
    <definedName name="BExB9NDIZ7LGMTL8351GRA6VK2K0" localSheetId="10" hidden="1">#REF!</definedName>
    <definedName name="BExB9NDIZ7LGMTL8351GRA6VK2K0" hidden="1">#REF!</definedName>
    <definedName name="BExB9Q2MZZHBGW8QQKVEYIMJBPIE" localSheetId="10" hidden="1">#REF!</definedName>
    <definedName name="BExB9Q2MZZHBGW8QQKVEYIMJBPIE" hidden="1">#REF!</definedName>
    <definedName name="BExBA1GON0EZRJ20UYPILAPLNQWM" localSheetId="10" hidden="1">#REF!</definedName>
    <definedName name="BExBA1GON0EZRJ20UYPILAPLNQWM" hidden="1">#REF!</definedName>
    <definedName name="BExBA525BALJ5HMTDMMSM5WWJ1YW" localSheetId="10" hidden="1">#REF!</definedName>
    <definedName name="BExBA525BALJ5HMTDMMSM5WWJ1YW" hidden="1">#REF!</definedName>
    <definedName name="BExBA69ASGYRZW1G1DYIS9QRRTBN" localSheetId="10" hidden="1">#REF!</definedName>
    <definedName name="BExBA69ASGYRZW1G1DYIS9QRRTBN" hidden="1">#REF!</definedName>
    <definedName name="BExBA6K42582A14WFFWQ3Q8QQWB6" localSheetId="10" hidden="1">#REF!</definedName>
    <definedName name="BExBA6K42582A14WFFWQ3Q8QQWB6" hidden="1">#REF!</definedName>
    <definedName name="BExBA8I5D4R8R2PYQ1K16TWGTOEP" localSheetId="10" hidden="1">#REF!</definedName>
    <definedName name="BExBA8I5D4R8R2PYQ1K16TWGTOEP" hidden="1">#REF!</definedName>
    <definedName name="BExBA93PE0DGUUTA7LLSIGBIXWE5" localSheetId="10" hidden="1">#REF!</definedName>
    <definedName name="BExBA93PE0DGUUTA7LLSIGBIXWE5" hidden="1">#REF!</definedName>
    <definedName name="BExBABCQMR685CQ1SC8CECO7GTGB" localSheetId="10" hidden="1">#REF!</definedName>
    <definedName name="BExBABCQMR685CQ1SC8CECO7GTGB" hidden="1">#REF!</definedName>
    <definedName name="BExBAI8X0FKDQJ6YZJQDTTG4ZCWY" localSheetId="10" hidden="1">#REF!</definedName>
    <definedName name="BExBAI8X0FKDQJ6YZJQDTTG4ZCWY" hidden="1">#REF!</definedName>
    <definedName name="BExBAKN7XIBAXCF9PCNVS038PCQO" localSheetId="10" hidden="1">#REF!</definedName>
    <definedName name="BExBAKN7XIBAXCF9PCNVS038PCQO" hidden="1">#REF!</definedName>
    <definedName name="BExBAKXZ7PBW3DDKKA5MWC1ZUC7O" localSheetId="10" hidden="1">#REF!</definedName>
    <definedName name="BExBAKXZ7PBW3DDKKA5MWC1ZUC7O" hidden="1">#REF!</definedName>
    <definedName name="BExBAO8NLXZXHO6KCIECSFCH3RR0" localSheetId="10" hidden="1">#REF!</definedName>
    <definedName name="BExBAO8NLXZXHO6KCIECSFCH3RR0" hidden="1">#REF!</definedName>
    <definedName name="BExBAOOT1KBSIEISN1ADL4RMY879" localSheetId="10" hidden="1">#REF!</definedName>
    <definedName name="BExBAOOT1KBSIEISN1ADL4RMY879" hidden="1">#REF!</definedName>
    <definedName name="BExBAVKX8Q09370X1GCZWJ4E91YJ" localSheetId="10" hidden="1">#REF!</definedName>
    <definedName name="BExBAVKX8Q09370X1GCZWJ4E91YJ" hidden="1">#REF!</definedName>
    <definedName name="BExBAX2X2ENJYO4QTR5VAIQ86L7B" localSheetId="10" hidden="1">#REF!</definedName>
    <definedName name="BExBAX2X2ENJYO4QTR5VAIQ86L7B" hidden="1">#REF!</definedName>
    <definedName name="BExBAZ13D3F1DVJQ6YJ8JGUYEYJE" localSheetId="10" hidden="1">#REF!</definedName>
    <definedName name="BExBAZ13D3F1DVJQ6YJ8JGUYEYJE" hidden="1">#REF!</definedName>
    <definedName name="BExBBMPCB1QOZY8WWEX4J21JDE6U" localSheetId="10" hidden="1">#REF!</definedName>
    <definedName name="BExBBMPCB1QOZY8WWEX4J21JDE6U" hidden="1">#REF!</definedName>
    <definedName name="BExBBU1QQWUE0YFG7O1TN0RFLSSG" localSheetId="10" hidden="1">#REF!</definedName>
    <definedName name="BExBBU1QQWUE0YFG7O1TN0RFLSSG" hidden="1">#REF!</definedName>
    <definedName name="BExBBUCJQRR74Q7GPWDEZXYK2KJL" localSheetId="10" hidden="1">#REF!</definedName>
    <definedName name="BExBBUCJQRR74Q7GPWDEZXYK2KJL" hidden="1">#REF!</definedName>
    <definedName name="BExBBV8XVMD9CKZY711T0BN7H3PM" localSheetId="10" hidden="1">#REF!</definedName>
    <definedName name="BExBBV8XVMD9CKZY711T0BN7H3PM" hidden="1">#REF!</definedName>
    <definedName name="BExBC78HXWXHO3XAB6E8NVTBGLJS" localSheetId="10" hidden="1">#REF!</definedName>
    <definedName name="BExBC78HXWXHO3XAB6E8NVTBGLJS" hidden="1">#REF!</definedName>
    <definedName name="BExBCFH3SMGZ2IPHFB6BCM9O3W0H" localSheetId="10" hidden="1">#REF!</definedName>
    <definedName name="BExBCFH3SMGZ2IPHFB6BCM9O3W0H" hidden="1">#REF!</definedName>
    <definedName name="BExBCK9SCAABKOT9IP6TEPRR7YDT" localSheetId="10" hidden="1">#REF!</definedName>
    <definedName name="BExBCK9SCAABKOT9IP6TEPRR7YDT" hidden="1">#REF!</definedName>
    <definedName name="BExBCKKJFFT2RP50WNPKBT7X8PJ3" hidden="1">#REF!</definedName>
    <definedName name="BExBCKKJTIRKC1RZJRTK65HHLX4W" localSheetId="10" hidden="1">#REF!</definedName>
    <definedName name="BExBCKKJTIRKC1RZJRTK65HHLX4W" hidden="1">#REF!</definedName>
    <definedName name="BExBCLMEPAN3XXX174TU8SS0627Q" localSheetId="10" hidden="1">#REF!</definedName>
    <definedName name="BExBCLMEPAN3XXX174TU8SS0627Q" hidden="1">#REF!</definedName>
    <definedName name="BExBCRBEYR2KZ8FAQFZ2NHY13WIY" localSheetId="10" hidden="1">#REF!</definedName>
    <definedName name="BExBCRBEYR2KZ8FAQFZ2NHY13WIY" hidden="1">#REF!</definedName>
    <definedName name="BExBD4I559NXSV6J07Q343TKYMVJ" localSheetId="10" hidden="1">#REF!</definedName>
    <definedName name="BExBD4I559NXSV6J07Q343TKYMVJ" hidden="1">#REF!</definedName>
    <definedName name="BExBD9W8C0W9N6L1AFL18JP4H94W" localSheetId="10" hidden="1">#REF!</definedName>
    <definedName name="BExBD9W8C0W9N6L1AFL18JP4H94W" hidden="1">#REF!</definedName>
    <definedName name="BExBDBZQLTX3OGFYGULQFK5WEZU5" localSheetId="10" hidden="1">#REF!</definedName>
    <definedName name="BExBDBZQLTX3OGFYGULQFK5WEZU5" hidden="1">#REF!</definedName>
    <definedName name="BExBDJS9TUEU8Z84IV59E5V4T8K6" localSheetId="10" hidden="1">#REF!</definedName>
    <definedName name="BExBDJS9TUEU8Z84IV59E5V4T8K6" hidden="1">#REF!</definedName>
    <definedName name="BExBDKOMSVH4XMH52CFJ3F028I9R" localSheetId="10" hidden="1">#REF!</definedName>
    <definedName name="BExBDKOMSVH4XMH52CFJ3F028I9R" hidden="1">#REF!</definedName>
    <definedName name="BExBDSRXVZQ0W5WXQMP5XD00GRRL" localSheetId="10" hidden="1">#REF!</definedName>
    <definedName name="BExBDSRXVZQ0W5WXQMP5XD00GRRL" hidden="1">#REF!</definedName>
    <definedName name="BExBDTJ0J7XEHB9OATXFF5I8FZBJ" localSheetId="10" hidden="1">#REF!</definedName>
    <definedName name="BExBDTJ0J7XEHB9OATXFF5I8FZBJ" hidden="1">#REF!</definedName>
    <definedName name="BExBDUVGK3E1J4JY9ZYTS7V14BLY" localSheetId="10" hidden="1">#REF!</definedName>
    <definedName name="BExBDUVGK3E1J4JY9ZYTS7V14BLY" hidden="1">#REF!</definedName>
    <definedName name="BExBE0KGY14GSWOGPU4HSJRLD2UD" localSheetId="10" hidden="1">#REF!</definedName>
    <definedName name="BExBE0KGY14GSWOGPU4HSJRLD2UD" hidden="1">#REF!</definedName>
    <definedName name="BExBE162OSBKD30I7T1DKKPT3I9I" localSheetId="10" hidden="1">#REF!</definedName>
    <definedName name="BExBE162OSBKD30I7T1DKKPT3I9I" hidden="1">#REF!</definedName>
    <definedName name="BExBEC9ATLQZF86W1M3APSM4HEOH" localSheetId="10" hidden="1">#REF!</definedName>
    <definedName name="BExBEC9ATLQZF86W1M3APSM4HEOH" hidden="1">#REF!</definedName>
    <definedName name="BExBEXU4CFCM1P5CTZ4NE14PBGDA" localSheetId="10" hidden="1">#REF!</definedName>
    <definedName name="BExBEXU4CFCM1P5CTZ4NE14PBGDA" hidden="1">#REF!</definedName>
    <definedName name="BExBEYFQJE9YK12A6JBMRFKEC7RN" localSheetId="10" hidden="1">#REF!</definedName>
    <definedName name="BExBEYFQJE9YK12A6JBMRFKEC7RN" hidden="1">#REF!</definedName>
    <definedName name="BExBG1ED81J2O4A2S5F5Y3BPHMCR" localSheetId="10" hidden="1">#REF!</definedName>
    <definedName name="BExBG1ED81J2O4A2S5F5Y3BPHMCR" hidden="1">#REF!</definedName>
    <definedName name="BExCRK0K58VDM9V35DGI6VK8C92V" localSheetId="10" hidden="1">#REF!</definedName>
    <definedName name="BExCRK0K58VDM9V35DGI6VK8C92V" hidden="1">#REF!</definedName>
    <definedName name="BExCRLIHS7466WFJ3RPIUGGXYESZ" localSheetId="10" hidden="1">#REF!</definedName>
    <definedName name="BExCRLIHS7466WFJ3RPIUGGXYESZ" hidden="1">#REF!</definedName>
    <definedName name="BExCRXSXMF4LHAQZHN64FXJPMVZ7" localSheetId="10" hidden="1">#REF!</definedName>
    <definedName name="BExCRXSXMF4LHAQZHN64FXJPMVZ7" hidden="1">#REF!</definedName>
    <definedName name="BExCS1EDDUEAEWHVYXHIP9I1WCJH" localSheetId="10" hidden="1">#REF!</definedName>
    <definedName name="BExCS1EDDUEAEWHVYXHIP9I1WCJH" hidden="1">#REF!</definedName>
    <definedName name="BExCS1P5QG0X3OTHKX07RALOE5T5" localSheetId="10" hidden="1">#REF!</definedName>
    <definedName name="BExCS1P5QG0X3OTHKX07RALOE5T5" hidden="1">#REF!</definedName>
    <definedName name="BExCS7ZPMHFJ4UJDAL8CQOLSZ13B" localSheetId="10" hidden="1">#REF!</definedName>
    <definedName name="BExCS7ZPMHFJ4UJDAL8CQOLSZ13B" hidden="1">#REF!</definedName>
    <definedName name="BExCS8W4NJUZH9S1CYB6XSDLEPBW" localSheetId="10" hidden="1">#REF!</definedName>
    <definedName name="BExCS8W4NJUZH9S1CYB6XSDLEPBW" hidden="1">#REF!</definedName>
    <definedName name="BExCSAE1M6G20R41J0Y24YNN0YC1" localSheetId="10" hidden="1">#REF!</definedName>
    <definedName name="BExCSAE1M6G20R41J0Y24YNN0YC1" hidden="1">#REF!</definedName>
    <definedName name="BExCSAOUZOYKHN7HV511TO8VDJ02" localSheetId="10" hidden="1">#REF!</definedName>
    <definedName name="BExCSAOUZOYKHN7HV511TO8VDJ02" hidden="1">#REF!</definedName>
    <definedName name="BExCSJ2XVKHN6ULCF7JML0TCRKEO" localSheetId="10" hidden="1">#REF!</definedName>
    <definedName name="BExCSJ2XVKHN6ULCF7JML0TCRKEO" hidden="1">#REF!</definedName>
    <definedName name="BExCSMOFTXSUEC1T46LR1UPYRCX5" localSheetId="10" hidden="1">#REF!</definedName>
    <definedName name="BExCSMOFTXSUEC1T46LR1UPYRCX5" hidden="1">#REF!</definedName>
    <definedName name="BExCSSDG3TM6TPKS19E9QYJEELZ6" localSheetId="10" hidden="1">#REF!</definedName>
    <definedName name="BExCSSDG3TM6TPKS19E9QYJEELZ6" hidden="1">#REF!</definedName>
    <definedName name="BExCSZV7U67UWXL2HKJNM5W1E4OO" localSheetId="10" hidden="1">#REF!</definedName>
    <definedName name="BExCSZV7U67UWXL2HKJNM5W1E4OO" hidden="1">#REF!</definedName>
    <definedName name="BExCT4NSDT61OCH04Y2QIFIOP75H" localSheetId="10" hidden="1">#REF!</definedName>
    <definedName name="BExCT4NSDT61OCH04Y2QIFIOP75H" hidden="1">#REF!</definedName>
    <definedName name="BExCTHZWIPJVLE56GATEFKPIKLK2" localSheetId="10" hidden="1">#REF!</definedName>
    <definedName name="BExCTHZWIPJVLE56GATEFKPIKLK2" hidden="1">#REF!</definedName>
    <definedName name="BExCTW8G3VCZ55S09HTUGXKB1P2M" localSheetId="10" hidden="1">#REF!</definedName>
    <definedName name="BExCTW8G3VCZ55S09HTUGXKB1P2M" hidden="1">#REF!</definedName>
    <definedName name="BExCTYS2KX0QANOLT8LGZ9WV3S3T" localSheetId="10" hidden="1">#REF!</definedName>
    <definedName name="BExCTYS2KX0QANOLT8LGZ9WV3S3T" hidden="1">#REF!</definedName>
    <definedName name="BExCTZ2V6H9TT6LFGK3SADZ2TIGQ" localSheetId="10" hidden="1">#REF!</definedName>
    <definedName name="BExCTZ2V6H9TT6LFGK3SADZ2TIGQ" hidden="1">#REF!</definedName>
    <definedName name="BExCTZZ9JNES4EDHW97NP0EGQALX" localSheetId="10" hidden="1">#REF!</definedName>
    <definedName name="BExCTZZ9JNES4EDHW97NP0EGQALX" hidden="1">#REF!</definedName>
    <definedName name="BExCU0A1V6NMZQ9ASYJ8QIVQ5UR2" localSheetId="10" hidden="1">#REF!</definedName>
    <definedName name="BExCU0A1V6NMZQ9ASYJ8QIVQ5UR2" hidden="1">#REF!</definedName>
    <definedName name="BExCU2834920JBHSPCRC4UF80OLL" localSheetId="10" hidden="1">#REF!</definedName>
    <definedName name="BExCU2834920JBHSPCRC4UF80OLL" hidden="1">#REF!</definedName>
    <definedName name="BExCU8O54I3P3WRYWY1CRP3S78QY" localSheetId="10" hidden="1">#REF!</definedName>
    <definedName name="BExCU8O54I3P3WRYWY1CRP3S78QY" hidden="1">#REF!</definedName>
    <definedName name="BExCUDRJO23YOKT8GPWOVQ4XEHF5" localSheetId="10" hidden="1">#REF!</definedName>
    <definedName name="BExCUDRJO23YOKT8GPWOVQ4XEHF5" hidden="1">#REF!</definedName>
    <definedName name="BExCULEOALM7SEHVMQC4B4N25MRM" localSheetId="10" hidden="1">#REF!</definedName>
    <definedName name="BExCULEOALM7SEHVMQC4B4N25MRM" hidden="1">#REF!</definedName>
    <definedName name="BExCUPAXFR16YMWL30ME3F3BSRDZ" localSheetId="10" hidden="1">#REF!</definedName>
    <definedName name="BExCUPAXFR16YMWL30ME3F3BSRDZ" hidden="1">#REF!</definedName>
    <definedName name="BExCUR94DHCE47PUUWEMT5QZOYR2" localSheetId="10" hidden="1">#REF!</definedName>
    <definedName name="BExCUR94DHCE47PUUWEMT5QZOYR2" hidden="1">#REF!</definedName>
    <definedName name="BExCV5HJSTBNPQZVGYJY9AZ4IJ26" localSheetId="10" hidden="1">#REF!</definedName>
    <definedName name="BExCV5HJSTBNPQZVGYJY9AZ4IJ26" hidden="1">#REF!</definedName>
    <definedName name="BExCV634L7SVHGB0UDDTRRQ2Q72H" localSheetId="10" hidden="1">#REF!</definedName>
    <definedName name="BExCV634L7SVHGB0UDDTRRQ2Q72H" hidden="1">#REF!</definedName>
    <definedName name="BExCVBXGSXT9FWJRG62PX9S1RK83" localSheetId="10" hidden="1">#REF!</definedName>
    <definedName name="BExCVBXGSXT9FWJRG62PX9S1RK83" hidden="1">#REF!</definedName>
    <definedName name="BExCVHBNLOHNFS0JAV3I1XGPNH9W" localSheetId="10" hidden="1">#REF!</definedName>
    <definedName name="BExCVHBNLOHNFS0JAV3I1XGPNH9W" hidden="1">#REF!</definedName>
    <definedName name="BExCVI86R31A2IOZIEBY1FJLVILD" localSheetId="10" hidden="1">#REF!</definedName>
    <definedName name="BExCVI86R31A2IOZIEBY1FJLVILD" hidden="1">#REF!</definedName>
    <definedName name="BExCVKGZXE0I9EIXKBZVSGSEY2RR" localSheetId="10" hidden="1">#REF!</definedName>
    <definedName name="BExCVKGZXE0I9EIXKBZVSGSEY2RR" hidden="1">#REF!</definedName>
    <definedName name="BExCVNROVORCSNX9HKHKPHY0URS3" localSheetId="10" hidden="1">#REF!</definedName>
    <definedName name="BExCVNROVORCSNX9HKHKPHY0URS3" hidden="1">#REF!</definedName>
    <definedName name="BExCVPEZON7VV6NOWII8VZMONPCJ" localSheetId="10" hidden="1">#REF!</definedName>
    <definedName name="BExCVPEZON7VV6NOWII8VZMONPCJ" hidden="1">#REF!</definedName>
    <definedName name="BExCVV44WY5807WGMTGKPW0GT256" localSheetId="10" hidden="1">#REF!</definedName>
    <definedName name="BExCVV44WY5807WGMTGKPW0GT256" hidden="1">#REF!</definedName>
    <definedName name="BExCVZ5PN4V6MRBZ04PZJW3GEF8S" localSheetId="10" hidden="1">#REF!</definedName>
    <definedName name="BExCVZ5PN4V6MRBZ04PZJW3GEF8S" hidden="1">#REF!</definedName>
    <definedName name="BExCW13R0GWJYGXZBNCPAHQN4NR2" localSheetId="10" hidden="1">#REF!</definedName>
    <definedName name="BExCW13R0GWJYGXZBNCPAHQN4NR2" hidden="1">#REF!</definedName>
    <definedName name="BExCW9Y5HWU4RJTNX74O6L24VGCK" localSheetId="10" hidden="1">#REF!</definedName>
    <definedName name="BExCW9Y5HWU4RJTNX74O6L24VGCK" hidden="1">#REF!</definedName>
    <definedName name="BExCWHADQJRXWFDGV2KMANWIY1YN" localSheetId="10" hidden="1">#REF!</definedName>
    <definedName name="BExCWHADQJRXWFDGV2KMANWIY1YN" hidden="1">#REF!</definedName>
    <definedName name="BExCWPDPESGZS07QGBLSBWDNVJLZ" localSheetId="10" hidden="1">#REF!</definedName>
    <definedName name="BExCWPDPESGZS07QGBLSBWDNVJLZ" hidden="1">#REF!</definedName>
    <definedName name="BExCWTVKHIVCRHF8GC39KI58YM5K" localSheetId="10" hidden="1">#REF!</definedName>
    <definedName name="BExCWTVKHIVCRHF8GC39KI58YM5K" hidden="1">#REF!</definedName>
    <definedName name="BExCX2KGRZBRVLZNM8SUSIE6A0RL" localSheetId="10" hidden="1">#REF!</definedName>
    <definedName name="BExCX2KGRZBRVLZNM8SUSIE6A0RL" hidden="1">#REF!</definedName>
    <definedName name="BExCX3X451T70LZ1VF95L7W4Y4TM" localSheetId="10" hidden="1">#REF!</definedName>
    <definedName name="BExCX3X451T70LZ1VF95L7W4Y4TM" hidden="1">#REF!</definedName>
    <definedName name="BExCX4NZ2N1OUGXM7EV0U7VULJMM" localSheetId="10" hidden="1">#REF!</definedName>
    <definedName name="BExCX4NZ2N1OUGXM7EV0U7VULJMM" hidden="1">#REF!</definedName>
    <definedName name="BExCXILMURGYMAH6N5LF5DV6K3GM" localSheetId="10" hidden="1">#REF!</definedName>
    <definedName name="BExCXILMURGYMAH6N5LF5DV6K3GM" hidden="1">#REF!</definedName>
    <definedName name="BExCXQUFBMXQ1650735H48B1AZT3" localSheetId="10" hidden="1">#REF!</definedName>
    <definedName name="BExCXQUFBMXQ1650735H48B1AZT3" hidden="1">#REF!</definedName>
    <definedName name="BExCXYSBKJ9SZQD7XS2WUS6SVBJO" localSheetId="10" hidden="1">#REF!</definedName>
    <definedName name="BExCXYSBKJ9SZQD7XS2WUS6SVBJO" hidden="1">#REF!</definedName>
    <definedName name="BExCXZ8DGK5ZE8467LFEHX6JNQHJ" localSheetId="10" hidden="1">#REF!</definedName>
    <definedName name="BExCXZ8DGK5ZE8467LFEHX6JNQHJ" hidden="1">#REF!</definedName>
    <definedName name="BExCY2DQO9VLA77Q7EG3T0XNXX4F" localSheetId="10" hidden="1">#REF!</definedName>
    <definedName name="BExCY2DQO9VLA77Q7EG3T0XNXX4F" hidden="1">#REF!</definedName>
    <definedName name="BExCY5Z7X93Z8XUOEASK50W08S36" localSheetId="10" hidden="1">#REF!</definedName>
    <definedName name="BExCY5Z7X93Z8XUOEASK50W08S36" hidden="1">#REF!</definedName>
    <definedName name="BExCY6VMJ68MX3C981R5Q0BX5791" localSheetId="10" hidden="1">#REF!</definedName>
    <definedName name="BExCY6VMJ68MX3C981R5Q0BX5791" hidden="1">#REF!</definedName>
    <definedName name="BExCYAH2SAZCPW6XCB7V7PMMCAWO" localSheetId="10" hidden="1">#REF!</definedName>
    <definedName name="BExCYAH2SAZCPW6XCB7V7PMMCAWO" hidden="1">#REF!</definedName>
    <definedName name="BExCYDGYM1UGUNTB331L2E4L5F34" localSheetId="10" hidden="1">#REF!</definedName>
    <definedName name="BExCYDGYM1UGUNTB331L2E4L5F34" hidden="1">#REF!</definedName>
    <definedName name="BExCYN7KCKU1F6EXMNPQPTKNOT6A" localSheetId="10" hidden="1">#REF!</definedName>
    <definedName name="BExCYN7KCKU1F6EXMNPQPTKNOT6A" hidden="1">#REF!</definedName>
    <definedName name="BExCYPRC5HJE6N2XQTHCT6NXGP8N" localSheetId="10" hidden="1">#REF!</definedName>
    <definedName name="BExCYPRC5HJE6N2XQTHCT6NXGP8N" hidden="1">#REF!</definedName>
    <definedName name="BExCYQCX9ES8ZWW2L35B12WDNT73" localSheetId="10" hidden="1">#REF!</definedName>
    <definedName name="BExCYQCX9ES8ZWW2L35B12WDNT73" hidden="1">#REF!</definedName>
    <definedName name="BExCYSLQY2CYU7DQ3QI07UGGS6OW" localSheetId="10" hidden="1">#REF!</definedName>
    <definedName name="BExCYSLQY2CYU7DQ3QI07UGGS6OW" hidden="1">#REF!</definedName>
    <definedName name="BExCYUK0I3UEXZNFDW71G6Z6D8XR" localSheetId="10" hidden="1">#REF!</definedName>
    <definedName name="BExCYUK0I3UEXZNFDW71G6Z6D8XR" hidden="1">#REF!</definedName>
    <definedName name="BExCZFZCXMLY5DWESYJ9NGTJYQ8M" localSheetId="10" hidden="1">#REF!</definedName>
    <definedName name="BExCZFZCXMLY5DWESYJ9NGTJYQ8M" hidden="1">#REF!</definedName>
    <definedName name="BExCZJ4P8WS0BDT31WDXI0ROE7D6" localSheetId="10" hidden="1">#REF!</definedName>
    <definedName name="BExCZJ4P8WS0BDT31WDXI0ROE7D6" hidden="1">#REF!</definedName>
    <definedName name="BExCZKH6NI0EE02L995IFVBD1J59" localSheetId="10" hidden="1">#REF!</definedName>
    <definedName name="BExCZKH6NI0EE02L995IFVBD1J59" hidden="1">#REF!</definedName>
    <definedName name="BExCZNRWARGGHWLSC1PEDZFLF3JV" localSheetId="10" hidden="1">#REF!</definedName>
    <definedName name="BExCZNRWARGGHWLSC1PEDZFLF3JV" hidden="1">#REF!</definedName>
    <definedName name="BExCZP9TBB61HISZ2U5QMQSO2LBE" localSheetId="10" hidden="1">#REF!</definedName>
    <definedName name="BExCZP9TBB61HISZ2U5QMQSO2LBE" hidden="1">#REF!</definedName>
    <definedName name="BExCZUD9FEOJBKDJ51Z3JON9LKJ8" localSheetId="10" hidden="1">#REF!</definedName>
    <definedName name="BExCZUD9FEOJBKDJ51Z3JON9LKJ8" hidden="1">#REF!</definedName>
    <definedName name="BExD0AUOVQT3UL53T2KUVJNGD0QF" localSheetId="10" hidden="1">#REF!</definedName>
    <definedName name="BExD0AUOVQT3UL53T2KUVJNGD0QF" hidden="1">#REF!</definedName>
    <definedName name="BExD0HALIN0JR4JTPGDEVAEE5EX5" localSheetId="10" hidden="1">#REF!</definedName>
    <definedName name="BExD0HALIN0JR4JTPGDEVAEE5EX5" hidden="1">#REF!</definedName>
    <definedName name="BExD0LCCDPG16YLY5WQSZF1XI5DA" localSheetId="10" hidden="1">#REF!</definedName>
    <definedName name="BExD0LCCDPG16YLY5WQSZF1XI5DA" hidden="1">#REF!</definedName>
    <definedName name="BExD0RMWSB4TRECEHTH6NN4K9DFZ" localSheetId="10" hidden="1">#REF!</definedName>
    <definedName name="BExD0RMWSB4TRECEHTH6NN4K9DFZ" hidden="1">#REF!</definedName>
    <definedName name="BExD0U6KG10QGVDI1XSHK0J10A2V" localSheetId="10" hidden="1">#REF!</definedName>
    <definedName name="BExD0U6KG10QGVDI1XSHK0J10A2V" hidden="1">#REF!</definedName>
    <definedName name="BExD0WQ6EQ2G82IAJI3FDQKGZH18" localSheetId="10" hidden="1">#REF!</definedName>
    <definedName name="BExD0WQ6EQ2G82IAJI3FDQKGZH18" hidden="1">#REF!</definedName>
    <definedName name="BExD13RUIBGRXDL4QDZ305UKUR12" localSheetId="10" hidden="1">#REF!</definedName>
    <definedName name="BExD13RUIBGRXDL4QDZ305UKUR12" hidden="1">#REF!</definedName>
    <definedName name="BExD14DETV5R4OOTMAXD5NAKWRO3" localSheetId="10" hidden="1">#REF!</definedName>
    <definedName name="BExD14DETV5R4OOTMAXD5NAKWRO3" hidden="1">#REF!</definedName>
    <definedName name="BExD1MI40YRCBI7KT4S9YHQJUO06" localSheetId="10" hidden="1">#REF!</definedName>
    <definedName name="BExD1MI40YRCBI7KT4S9YHQJUO06" hidden="1">#REF!</definedName>
    <definedName name="BExD1OAU9OXQAZA4D70HP72CU6GB" localSheetId="10" hidden="1">#REF!</definedName>
    <definedName name="BExD1OAU9OXQAZA4D70HP72CU6GB" hidden="1">#REF!</definedName>
    <definedName name="BExD1T8WPV0G6YOX7WMAIZD8XNBK" localSheetId="10" hidden="1">#REF!</definedName>
    <definedName name="BExD1T8WPV0G6YOX7WMAIZD8XNBK" hidden="1">#REF!</definedName>
    <definedName name="BExD1Y1JV61416YA1XRQHKWPZIE7" localSheetId="10" hidden="1">#REF!</definedName>
    <definedName name="BExD1Y1JV61416YA1XRQHKWPZIE7" hidden="1">#REF!</definedName>
    <definedName name="BExD2CFHIRMBKN5KXE5QP4XXEWFS" localSheetId="10" hidden="1">#REF!</definedName>
    <definedName name="BExD2CFHIRMBKN5KXE5QP4XXEWFS" hidden="1">#REF!</definedName>
    <definedName name="BExD2DMHH1HWXQ9W0YYMDP8AAX8Q" localSheetId="10" hidden="1">#REF!</definedName>
    <definedName name="BExD2DMHH1HWXQ9W0YYMDP8AAX8Q" hidden="1">#REF!</definedName>
    <definedName name="BExD2HTPC7IWBAU6OSQ67MQA8BYZ" localSheetId="10" hidden="1">#REF!</definedName>
    <definedName name="BExD2HTPC7IWBAU6OSQ67MQA8BYZ" hidden="1">#REF!</definedName>
    <definedName name="BExD2PWTVQ2CXNG6B7UDL8FIMXBH" localSheetId="10" hidden="1">#REF!</definedName>
    <definedName name="BExD2PWTVQ2CXNG6B7UDL8FIMXBH" hidden="1">#REF!</definedName>
    <definedName name="BExD2X9AQ03EX1AVVX44CXLXRPTI" localSheetId="10" hidden="1">#REF!</definedName>
    <definedName name="BExD2X9AQ03EX1AVVX44CXLXRPTI" hidden="1">#REF!</definedName>
    <definedName name="BExD2ZNL9MWJOEL2575KJZBDP2A6" localSheetId="10" hidden="1">#REF!</definedName>
    <definedName name="BExD2ZNL9MWJOEL2575KJZBDP2A6" hidden="1">#REF!</definedName>
    <definedName name="BExD34G79JRMB8BZRVN81P1H9MSB" localSheetId="10" hidden="1">#REF!</definedName>
    <definedName name="BExD34G79JRMB8BZRVN81P1H9MSB" hidden="1">#REF!</definedName>
    <definedName name="BExD35CL2NULPPEHAM954ETQIJA2" localSheetId="10" hidden="1">#REF!</definedName>
    <definedName name="BExD35CL2NULPPEHAM954ETQIJA2" hidden="1">#REF!</definedName>
    <definedName name="BExD363H2VGFIQUCE6LS4AC5J0ZT" localSheetId="10" hidden="1">#REF!</definedName>
    <definedName name="BExD363H2VGFIQUCE6LS4AC5J0ZT" hidden="1">#REF!</definedName>
    <definedName name="BExD3A588E939V61P1XEW0FI5Q0S" localSheetId="10" hidden="1">#REF!</definedName>
    <definedName name="BExD3A588E939V61P1XEW0FI5Q0S" hidden="1">#REF!</definedName>
    <definedName name="BExD3CJJDKVR9M18XI3WDZH80WL6" localSheetId="10" hidden="1">#REF!</definedName>
    <definedName name="BExD3CJJDKVR9M18XI3WDZH80WL6" hidden="1">#REF!</definedName>
    <definedName name="BExD3ESD9WYJIB3TRDPJ1CKXRAVL" localSheetId="10" hidden="1">#REF!</definedName>
    <definedName name="BExD3ESD9WYJIB3TRDPJ1CKXRAVL" hidden="1">#REF!</definedName>
    <definedName name="BExD3F368X5S25MWSUNIV57RDB57" localSheetId="10" hidden="1">#REF!</definedName>
    <definedName name="BExD3F368X5S25MWSUNIV57RDB57" hidden="1">#REF!</definedName>
    <definedName name="BExD3I8JTNF4LTMFY6GRVDJ6VLGG" localSheetId="10" hidden="1">#REF!</definedName>
    <definedName name="BExD3I8JTNF4LTMFY6GRVDJ6VLGG" hidden="1">#REF!</definedName>
    <definedName name="BExD3IJ5IT335SOSNV9L85WKAOSI" localSheetId="10" hidden="1">#REF!</definedName>
    <definedName name="BExD3IJ5IT335SOSNV9L85WKAOSI" hidden="1">#REF!</definedName>
    <definedName name="BExD3KBVUY57GMMQTOFEU6S6G1AY" localSheetId="10" hidden="1">#REF!</definedName>
    <definedName name="BExD3KBVUY57GMMQTOFEU6S6G1AY" hidden="1">#REF!</definedName>
    <definedName name="BExD3NMR7AW2Z6V8SC79VQR37NA6" localSheetId="10" hidden="1">#REF!</definedName>
    <definedName name="BExD3NMR7AW2Z6V8SC79VQR37NA6" hidden="1">#REF!</definedName>
    <definedName name="BExD3QXA2UQ2W4N7NYLUEOG40BZB" localSheetId="10" hidden="1">#REF!</definedName>
    <definedName name="BExD3QXA2UQ2W4N7NYLUEOG40BZB" hidden="1">#REF!</definedName>
    <definedName name="BExD3U2N041TEJ7GCN005UTPHNXY" localSheetId="10" hidden="1">#REF!</definedName>
    <definedName name="BExD3U2N041TEJ7GCN005UTPHNXY" hidden="1">#REF!</definedName>
    <definedName name="BExD3VPY5VEI1LLQ4I16T16251DT" localSheetId="10" hidden="1">#REF!</definedName>
    <definedName name="BExD3VPY5VEI1LLQ4I16T16251DT" hidden="1">#REF!</definedName>
    <definedName name="BExD3XIUEZZ1KIHV7CPS7DKUGIN8" localSheetId="10" hidden="1">#REF!</definedName>
    <definedName name="BExD3XIUEZZ1KIHV7CPS7DKUGIN8" hidden="1">#REF!</definedName>
    <definedName name="BExD40O0CFTNJFOFMMM1KH0P7BUI" localSheetId="10" hidden="1">#REF!</definedName>
    <definedName name="BExD40O0CFTNJFOFMMM1KH0P7BUI" hidden="1">#REF!</definedName>
    <definedName name="BExD47UYINTJY1PDIW2S1FZ8ZMIO" localSheetId="10" hidden="1">#REF!</definedName>
    <definedName name="BExD47UYINTJY1PDIW2S1FZ8ZMIO" hidden="1">#REF!</definedName>
    <definedName name="BExD4BR9HJ3MWWZ5KLVZWX9FJAUS" localSheetId="10" hidden="1">#REF!</definedName>
    <definedName name="BExD4BR9HJ3MWWZ5KLVZWX9FJAUS" hidden="1">#REF!</definedName>
    <definedName name="BExD4F1WTKT3H0N9MF4H1LX7MBSY" localSheetId="10" hidden="1">#REF!</definedName>
    <definedName name="BExD4F1WTKT3H0N9MF4H1LX7MBSY" hidden="1">#REF!</definedName>
    <definedName name="BExD4H5GQWXBS6LUL3TSP36DVO38" localSheetId="10" hidden="1">#REF!</definedName>
    <definedName name="BExD4H5GQWXBS6LUL3TSP36DVO38" hidden="1">#REF!</definedName>
    <definedName name="BExD4JJSS3QDBLABCJCHD45SRNPI" localSheetId="10" hidden="1">#REF!</definedName>
    <definedName name="BExD4JJSS3QDBLABCJCHD45SRNPI" hidden="1">#REF!</definedName>
    <definedName name="BExD4QQQ7V9LH5WWBJA3HKJXLVP6" localSheetId="10" hidden="1">#REF!</definedName>
    <definedName name="BExD4QQQ7V9LH5WWBJA3HKJXLVP6" hidden="1">#REF!</definedName>
    <definedName name="BExD4R1I0MKF033I5LPUYIMTZ6E8" localSheetId="10" hidden="1">#REF!</definedName>
    <definedName name="BExD4R1I0MKF033I5LPUYIMTZ6E8" hidden="1">#REF!</definedName>
    <definedName name="BExD50MT3M6XZLNUP9JL93EG6D9R" localSheetId="10" hidden="1">#REF!</definedName>
    <definedName name="BExD50MT3M6XZLNUP9JL93EG6D9R" hidden="1">#REF!</definedName>
    <definedName name="BExD5EV7KDSVF1CJT38M4IBPFLPY" localSheetId="10" hidden="1">#REF!</definedName>
    <definedName name="BExD5EV7KDSVF1CJT38M4IBPFLPY" hidden="1">#REF!</definedName>
    <definedName name="BExD5FRK547OESJRYAW574DZEZ7J" localSheetId="10" hidden="1">#REF!</definedName>
    <definedName name="BExD5FRK547OESJRYAW574DZEZ7J" hidden="1">#REF!</definedName>
    <definedName name="BExD5I5X2YA2YNCTCDSMEL4CWF4N" localSheetId="10" hidden="1">#REF!</definedName>
    <definedName name="BExD5I5X2YA2YNCTCDSMEL4CWF4N" hidden="1">#REF!</definedName>
    <definedName name="BExD5QUSRFJWRQ1ZM50WYLCF74DF" localSheetId="10" hidden="1">#REF!</definedName>
    <definedName name="BExD5QUSRFJWRQ1ZM50WYLCF74DF" hidden="1">#REF!</definedName>
    <definedName name="BExD5SSUIF6AJQHBHK8PNMFBPRYB" localSheetId="10" hidden="1">#REF!</definedName>
    <definedName name="BExD5SSUIF6AJQHBHK8PNMFBPRYB" hidden="1">#REF!</definedName>
    <definedName name="BExD623C9LRX18BE0W2V6SZLQUXX" localSheetId="10" hidden="1">#REF!</definedName>
    <definedName name="BExD623C9LRX18BE0W2V6SZLQUXX" hidden="1">#REF!</definedName>
    <definedName name="BExD6CQA7UMJBXV7AIFAIHUF2ICX" localSheetId="10" hidden="1">#REF!</definedName>
    <definedName name="BExD6CQA7UMJBXV7AIFAIHUF2ICX" hidden="1">#REF!</definedName>
    <definedName name="BExD6D18MCF5R8YJMPG21WE3GPJQ" localSheetId="10" hidden="1">#REF!</definedName>
    <definedName name="BExD6D18MCF5R8YJMPG21WE3GPJQ" hidden="1">#REF!</definedName>
    <definedName name="BExD6FKVK8WJWNYPVENR7Q8Q30PK" localSheetId="10" hidden="1">#REF!</definedName>
    <definedName name="BExD6FKVK8WJWNYPVENR7Q8Q30PK" hidden="1">#REF!</definedName>
    <definedName name="BExD6GMP0LK8WKVWMIT1NNH8CHLF" localSheetId="10" hidden="1">#REF!</definedName>
    <definedName name="BExD6GMP0LK8WKVWMIT1NNH8CHLF" hidden="1">#REF!</definedName>
    <definedName name="BExD6H2TE0WWAUIWVSSCLPZ6B88N" localSheetId="10" hidden="1">#REF!</definedName>
    <definedName name="BExD6H2TE0WWAUIWVSSCLPZ6B88N" hidden="1">#REF!</definedName>
    <definedName name="BExD71LTOE015TV5RSAHM8NT8GVW" localSheetId="10" hidden="1">#REF!</definedName>
    <definedName name="BExD71LTOE015TV5RSAHM8NT8GVW" hidden="1">#REF!</definedName>
    <definedName name="BExD73USXVADC7EHGHVTQNCT06ZA" localSheetId="10" hidden="1">#REF!</definedName>
    <definedName name="BExD73USXVADC7EHGHVTQNCT06ZA" hidden="1">#REF!</definedName>
    <definedName name="BExD7GAIGULTB3YHM1OS9RBQOTEC" localSheetId="10" hidden="1">#REF!</definedName>
    <definedName name="BExD7GAIGULTB3YHM1OS9RBQOTEC" hidden="1">#REF!</definedName>
    <definedName name="BExD7IE1DHIS52UFDCTSKPJQNRD5" localSheetId="10" hidden="1">#REF!</definedName>
    <definedName name="BExD7IE1DHIS52UFDCTSKPJQNRD5" hidden="1">#REF!</definedName>
    <definedName name="BExD7IUBGUWHYC9UNZ1IY5XFYKQN" localSheetId="10" hidden="1">#REF!</definedName>
    <definedName name="BExD7IUBGUWHYC9UNZ1IY5XFYKQN" hidden="1">#REF!</definedName>
    <definedName name="BExD7JQOJ35HGL8U2OCEI2P2JT7I" localSheetId="10" hidden="1">#REF!</definedName>
    <definedName name="BExD7JQOJ35HGL8U2OCEI2P2JT7I" hidden="1">#REF!</definedName>
    <definedName name="BExD7KSDKNDNH95NDT3S7GM3MUU2" localSheetId="10" hidden="1">#REF!</definedName>
    <definedName name="BExD7KSDKNDNH95NDT3S7GM3MUU2" hidden="1">#REF!</definedName>
    <definedName name="BExD8H5O087KQVWIVPUUID5VMGMS" localSheetId="10" hidden="1">#REF!</definedName>
    <definedName name="BExD8H5O087KQVWIVPUUID5VMGMS" hidden="1">#REF!</definedName>
    <definedName name="BExD8HLWJHFK6566YQLGOAPIWD7G" localSheetId="10" hidden="1">#REF!</definedName>
    <definedName name="BExD8HLWJHFK6566YQLGOAPIWD7G" hidden="1">#REF!</definedName>
    <definedName name="BExD8OCLZMFN5K3VZYI4Q4ITVKUA" localSheetId="10" hidden="1">#REF!</definedName>
    <definedName name="BExD8OCLZMFN5K3VZYI4Q4ITVKUA" hidden="1">#REF!</definedName>
    <definedName name="BExD93C1R6LC0631ECHVFYH0R0PD" localSheetId="10" hidden="1">#REF!</definedName>
    <definedName name="BExD93C1R6LC0631ECHVFYH0R0PD" hidden="1">#REF!</definedName>
    <definedName name="BExD97TXIO0COVNN4OH3DEJ33YLM" localSheetId="10" hidden="1">#REF!</definedName>
    <definedName name="BExD97TXIO0COVNN4OH3DEJ33YLM" hidden="1">#REF!</definedName>
    <definedName name="BExD99RZ1RFIMK6O1ZHSPJ68X9Y5" localSheetId="10" hidden="1">#REF!</definedName>
    <definedName name="BExD99RZ1RFIMK6O1ZHSPJ68X9Y5" hidden="1">#REF!</definedName>
    <definedName name="BExD9ATSNNU6SJVYYUCUG2AFS57W" localSheetId="10" hidden="1">#REF!</definedName>
    <definedName name="BExD9ATSNNU6SJVYYUCUG2AFS57W" hidden="1">#REF!</definedName>
    <definedName name="BExD9JO1QOKHUKL6DOEKDLUBPPKZ" localSheetId="10" hidden="1">#REF!</definedName>
    <definedName name="BExD9JO1QOKHUKL6DOEKDLUBPPKZ" hidden="1">#REF!</definedName>
    <definedName name="BExD9L0ID3VSOU609GKWYTA5BFMA" localSheetId="10" hidden="1">#REF!</definedName>
    <definedName name="BExD9L0ID3VSOU609GKWYTA5BFMA" hidden="1">#REF!</definedName>
    <definedName name="BExD9M7SEMG0JK2FUTTZXWIEBTKB" localSheetId="10" hidden="1">#REF!</definedName>
    <definedName name="BExD9M7SEMG0JK2FUTTZXWIEBTKB" hidden="1">#REF!</definedName>
    <definedName name="BExD9MNYBYB1AICQL5165G472IE2" localSheetId="10" hidden="1">#REF!</definedName>
    <definedName name="BExD9MNYBYB1AICQL5165G472IE2" hidden="1">#REF!</definedName>
    <definedName name="BExD9PNSYT7GASEGUVL48MUQ02WO" localSheetId="10" hidden="1">#REF!</definedName>
    <definedName name="BExD9PNSYT7GASEGUVL48MUQ02WO" hidden="1">#REF!</definedName>
    <definedName name="BExD9TK2MIWFH5SKUYU9ZKF4NPHQ" localSheetId="10" hidden="1">#REF!</definedName>
    <definedName name="BExD9TK2MIWFH5SKUYU9ZKF4NPHQ" hidden="1">#REF!</definedName>
    <definedName name="BExDA23J1UL1EN1K0BLX2TKAX4U0" localSheetId="10" hidden="1">#REF!</definedName>
    <definedName name="BExDA23J1UL1EN1K0BLX2TKAX4U0" hidden="1">#REF!</definedName>
    <definedName name="BExDA6594R2INH5X2F55YRZSKRND" localSheetId="10" hidden="1">#REF!</definedName>
    <definedName name="BExDA6594R2INH5X2F55YRZSKRND" hidden="1">#REF!</definedName>
    <definedName name="BExDA6LD9061UULVKUUI4QP8SK13" localSheetId="10" hidden="1">#REF!</definedName>
    <definedName name="BExDA6LD9061UULVKUUI4QP8SK13" hidden="1">#REF!</definedName>
    <definedName name="BExDAGMVMNLQ6QXASB9R6D8DIT12" localSheetId="10" hidden="1">#REF!</definedName>
    <definedName name="BExDAGMVMNLQ6QXASB9R6D8DIT12" hidden="1">#REF!</definedName>
    <definedName name="BExDAYBHU9ADLXI8VRC7F608RVGM" localSheetId="10" hidden="1">#REF!</definedName>
    <definedName name="BExDAYBHU9ADLXI8VRC7F608RVGM" hidden="1">#REF!</definedName>
    <definedName name="BExDBDR1XR0FV0CYUCB2OJ7CJCZU" localSheetId="10" hidden="1">#REF!</definedName>
    <definedName name="BExDBDR1XR0FV0CYUCB2OJ7CJCZU" hidden="1">#REF!</definedName>
    <definedName name="BExDC7F818VN0S18ID7XRCRVYPJ4" localSheetId="10" hidden="1">#REF!</definedName>
    <definedName name="BExDC7F818VN0S18ID7XRCRVYPJ4" hidden="1">#REF!</definedName>
    <definedName name="BExDCL7K96PC9VZYB70ZW3QPVIJE" localSheetId="10" hidden="1">#REF!</definedName>
    <definedName name="BExDCL7K96PC9VZYB70ZW3QPVIJE" hidden="1">#REF!</definedName>
    <definedName name="BExDCP3UZ3C2O4C1F7KMU0Z9U32N" localSheetId="10" hidden="1">#REF!</definedName>
    <definedName name="BExDCP3UZ3C2O4C1F7KMU0Z9U32N" hidden="1">#REF!</definedName>
    <definedName name="BExENU8ISP26W97JG63CN1XT9KB4" hidden="1">#REF!</definedName>
    <definedName name="BExEO14OTKLVDBTNB2ONGZ4YB20H" localSheetId="10" hidden="1">#REF!</definedName>
    <definedName name="BExEO14OTKLVDBTNB2ONGZ4YB20H" hidden="1">#REF!</definedName>
    <definedName name="BExEO80UUNTK4DX33Z5TYLM8NYZM" localSheetId="10" hidden="1">#REF!</definedName>
    <definedName name="BExEO80UUNTK4DX33Z5TYLM8NYZM" hidden="1">#REF!</definedName>
    <definedName name="BExEOBX3WECDMYCV9RLN49APTXMM" localSheetId="10" hidden="1">#REF!</definedName>
    <definedName name="BExEOBX3WECDMYCV9RLN49APTXMM" hidden="1">#REF!</definedName>
    <definedName name="BExEPN9VIYI0FVL0HLZQXJFO6TT0" localSheetId="10" hidden="1">#REF!</definedName>
    <definedName name="BExEPN9VIYI0FVL0HLZQXJFO6TT0" hidden="1">#REF!</definedName>
    <definedName name="BExEPQPUOD4B6H60DKEB9159F7DR" localSheetId="10" hidden="1">#REF!</definedName>
    <definedName name="BExEPQPUOD4B6H60DKEB9159F7DR" hidden="1">#REF!</definedName>
    <definedName name="BExEPYT6VDSMR8MU2341Q5GM2Y9V" localSheetId="10" hidden="1">#REF!</definedName>
    <definedName name="BExEPYT6VDSMR8MU2341Q5GM2Y9V" hidden="1">#REF!</definedName>
    <definedName name="BExEQ2ENYLMY8K1796XBB31CJHNN" localSheetId="10" hidden="1">#REF!</definedName>
    <definedName name="BExEQ2ENYLMY8K1796XBB31CJHNN" hidden="1">#REF!</definedName>
    <definedName name="BExEQ2PFE4N40LEPGDPS90WDL6BN" localSheetId="10" hidden="1">#REF!</definedName>
    <definedName name="BExEQ2PFE4N40LEPGDPS90WDL6BN" hidden="1">#REF!</definedName>
    <definedName name="BExEQ2PFURT24NQYGYVE8NKX1EGA" localSheetId="10" hidden="1">#REF!</definedName>
    <definedName name="BExEQ2PFURT24NQYGYVE8NKX1EGA" hidden="1">#REF!</definedName>
    <definedName name="BExEQB8ZWXO6IIGOEPWTLOJGE2NR" localSheetId="10" hidden="1">#REF!</definedName>
    <definedName name="BExEQB8ZWXO6IIGOEPWTLOJGE2NR" hidden="1">#REF!</definedName>
    <definedName name="BExEQBZX0EL6LIKPY01197ACK65H" localSheetId="10" hidden="1">#REF!</definedName>
    <definedName name="BExEQBZX0EL6LIKPY01197ACK65H" hidden="1">#REF!</definedName>
    <definedName name="BExEQDXZALJLD4OBF74IKZBR13SR" localSheetId="10" hidden="1">#REF!</definedName>
    <definedName name="BExEQDXZALJLD4OBF74IKZBR13SR" hidden="1">#REF!</definedName>
    <definedName name="BExEQFLE2RPWGMWQAI4JMKUEFRPT" localSheetId="10" hidden="1">#REF!</definedName>
    <definedName name="BExEQFLE2RPWGMWQAI4JMKUEFRPT" hidden="1">#REF!</definedName>
    <definedName name="BExEQJHNJV9U65F5VGIGX0VM02VF" localSheetId="10" hidden="1">#REF!</definedName>
    <definedName name="BExEQJHNJV9U65F5VGIGX0VM02VF" hidden="1">#REF!</definedName>
    <definedName name="BExEQTZAP8R69U31W4LKGTKKGKQE" localSheetId="10" hidden="1">#REF!</definedName>
    <definedName name="BExEQTZAP8R69U31W4LKGTKKGKQE" hidden="1">#REF!</definedName>
    <definedName name="BExER2O72H1F9WV6S1J04C15PXX7" localSheetId="10" hidden="1">#REF!</definedName>
    <definedName name="BExER2O72H1F9WV6S1J04C15PXX7" hidden="1">#REF!</definedName>
    <definedName name="BExERIPCI7N2NW7JRL59DVT0TTSU" localSheetId="10" hidden="1">#REF!</definedName>
    <definedName name="BExERIPCI7N2NW7JRL59DVT0TTSU" hidden="1">#REF!</definedName>
    <definedName name="BExERRUIKIOATPZ9U4HQ0V52RJAU" localSheetId="10" hidden="1">#REF!</definedName>
    <definedName name="BExERRUIKIOATPZ9U4HQ0V52RJAU" hidden="1">#REF!</definedName>
    <definedName name="BExERSANFNM1O7T65PC5MJ301YET" localSheetId="10" hidden="1">#REF!</definedName>
    <definedName name="BExERSANFNM1O7T65PC5MJ301YET" hidden="1">#REF!</definedName>
    <definedName name="BExERU8P606C6QQZZL55U0ZQYQF1" localSheetId="10" hidden="1">#REF!</definedName>
    <definedName name="BExERU8P606C6QQZZL55U0ZQYQF1" hidden="1">#REF!</definedName>
    <definedName name="BExERWCEBKQRYWRQLYJ4UCMMKTHG" localSheetId="10" hidden="1">#REF!</definedName>
    <definedName name="BExERWCEBKQRYWRQLYJ4UCMMKTHG" hidden="1">[3]ZZCOOM_M03_Q005!#REF!</definedName>
    <definedName name="BExERXE1QW042A2T25RI4DVUU59O" localSheetId="10" hidden="1">#REF!</definedName>
    <definedName name="BExERXE1QW042A2T25RI4DVUU59O" hidden="1">#REF!</definedName>
    <definedName name="BExES44RHHDL3V7FLV6M20834WF1" localSheetId="10" hidden="1">#REF!</definedName>
    <definedName name="BExES44RHHDL3V7FLV6M20834WF1" hidden="1">#REF!</definedName>
    <definedName name="BExES4A7VE2X3RYYTVRLKZD4I7WU" localSheetId="10" hidden="1">#REF!</definedName>
    <definedName name="BExES4A7VE2X3RYYTVRLKZD4I7WU" hidden="1">#REF!</definedName>
    <definedName name="BExESLYUFDACMPARVY264HKBCXLX" localSheetId="10" hidden="1">#REF!</definedName>
    <definedName name="BExESLYUFDACMPARVY264HKBCXLX" hidden="1">#REF!</definedName>
    <definedName name="BExESMKD95A649M0WRSG6CXXP326" localSheetId="10" hidden="1">#REF!</definedName>
    <definedName name="BExESMKD95A649M0WRSG6CXXP326" hidden="1">#REF!</definedName>
    <definedName name="BExESR27ZXJG5VMY4PR9D940VS7T" localSheetId="10" hidden="1">#REF!</definedName>
    <definedName name="BExESR27ZXJG5VMY4PR9D940VS7T" hidden="1">#REF!</definedName>
    <definedName name="BExESVK1YRJM6UG6FBYOF9CNX29X" localSheetId="10" hidden="1">#REF!</definedName>
    <definedName name="BExESVK1YRJM6UG6FBYOF9CNX29X" hidden="1">#REF!</definedName>
    <definedName name="BExESZ03KXL8DQ2591HLR56ZML94" localSheetId="10" hidden="1">#REF!</definedName>
    <definedName name="BExESZ03KXL8DQ2591HLR56ZML94" hidden="1">#REF!</definedName>
    <definedName name="BExESZAW5N443NRTKIP59OEI1CR6" localSheetId="10" hidden="1">#REF!</definedName>
    <definedName name="BExESZAW5N443NRTKIP59OEI1CR6" hidden="1">#REF!</definedName>
    <definedName name="BExET3HXQ60A4O2OLKX8QNXRI6LQ" localSheetId="10" hidden="1">#REF!</definedName>
    <definedName name="BExET3HXQ60A4O2OLKX8QNXRI6LQ" hidden="1">#REF!</definedName>
    <definedName name="BExET4EAH366GROMVVMDCSUI1018" localSheetId="10" hidden="1">#REF!</definedName>
    <definedName name="BExET4EAH366GROMVVMDCSUI1018" hidden="1">#REF!</definedName>
    <definedName name="BExETA3B1FCIOA80H94K90FWXQKE" localSheetId="10" hidden="1">#REF!</definedName>
    <definedName name="BExETA3B1FCIOA80H94K90FWXQKE" hidden="1">#REF!</definedName>
    <definedName name="BExETAZOYT4CJIT8RRKC9F2HJG1D" localSheetId="10" hidden="1">#REF!</definedName>
    <definedName name="BExETAZOYT4CJIT8RRKC9F2HJG1D" hidden="1">#REF!</definedName>
    <definedName name="BExETB55BNG40G9YOI2H6UHIR9WU" localSheetId="10" hidden="1">#REF!</definedName>
    <definedName name="BExETB55BNG40G9YOI2H6UHIR9WU" hidden="1">#REF!</definedName>
    <definedName name="BExETF6QD5A9GEINE1KZRRC2LXWM" localSheetId="10" hidden="1">#REF!</definedName>
    <definedName name="BExETF6QD5A9GEINE1KZRRC2LXWM" hidden="1">#REF!</definedName>
    <definedName name="BExETQ9XRXLUACN82805SPSPNKHI" localSheetId="10" hidden="1">#REF!</definedName>
    <definedName name="BExETQ9XRXLUACN82805SPSPNKHI" hidden="1">#REF!</definedName>
    <definedName name="BExETR0YRMOR63E6DHLEHV9QVVON" localSheetId="10" hidden="1">#REF!</definedName>
    <definedName name="BExETR0YRMOR63E6DHLEHV9QVVON" hidden="1">#REF!</definedName>
    <definedName name="BExETVO51BGF7GGNGB21UD7OIF15" localSheetId="10" hidden="1">#REF!</definedName>
    <definedName name="BExETVO51BGF7GGNGB21UD7OIF15" hidden="1">#REF!</definedName>
    <definedName name="BExETVTGY38YXYYF7N73OYN6FYY3" localSheetId="10" hidden="1">#REF!</definedName>
    <definedName name="BExETVTGY38YXYYF7N73OYN6FYY3" hidden="1">#REF!</definedName>
    <definedName name="BExETVTH8RADW05P2XUUV7V44TWW" localSheetId="10" hidden="1">#REF!</definedName>
    <definedName name="BExETVTH8RADW05P2XUUV7V44TWW" hidden="1">#REF!</definedName>
    <definedName name="BExETW9PYUAV5QY6A4VCYZRIOUX4" localSheetId="10" hidden="1">#REF!</definedName>
    <definedName name="BExETW9PYUAV5QY6A4VCYZRIOUX4" hidden="1">#REF!</definedName>
    <definedName name="BExEUGNELLVZ7K2PYWP2TG8T65XQ" localSheetId="10" hidden="1">#REF!</definedName>
    <definedName name="BExEUGNELLVZ7K2PYWP2TG8T65XQ" hidden="1">#REF!</definedName>
    <definedName name="BExEUHUG1NGJGB6F1UH5IKFZ9B9M" localSheetId="10" hidden="1">#REF!</definedName>
    <definedName name="BExEUHUG1NGJGB6F1UH5IKFZ9B9M" hidden="1">#REF!</definedName>
    <definedName name="BExEUNE4T242Y59C6MS28MXEUGCP" localSheetId="10" hidden="1">#REF!</definedName>
    <definedName name="BExEUNE4T242Y59C6MS28MXEUGCP" hidden="1">#REF!</definedName>
    <definedName name="BExEUNU7FYVTR4DD1D31SS7PNXX2" localSheetId="10" hidden="1">#REF!</definedName>
    <definedName name="BExEUNU7FYVTR4DD1D31SS7PNXX2" hidden="1">#REF!</definedName>
    <definedName name="BExEUOAHB0OT3BACAHNZ3B905C0P" hidden="1">#REF!</definedName>
    <definedName name="BExEV2TP7NA3ZR6RJGH5ER370OUM" localSheetId="10" hidden="1">#REF!</definedName>
    <definedName name="BExEV2TP7NA3ZR6RJGH5ER370OUM" hidden="1">#REF!</definedName>
    <definedName name="BExEV3Q7M5YTX3CY3QCP1SUIEP2E" localSheetId="10" hidden="1">#REF!</definedName>
    <definedName name="BExEV3Q7M5YTX3CY3QCP1SUIEP2E" hidden="1">#REF!</definedName>
    <definedName name="BExEV69USLNYO2QRJRC0J92XUF00" localSheetId="10" hidden="1">#REF!</definedName>
    <definedName name="BExEV69USLNYO2QRJRC0J92XUF00" hidden="1">#REF!</definedName>
    <definedName name="BExEV6KNTQOCFD7GV726XQEVQ7R6" localSheetId="10" hidden="1">#REF!</definedName>
    <definedName name="BExEV6KNTQOCFD7GV726XQEVQ7R6" hidden="1">#REF!</definedName>
    <definedName name="BExEV6VGM4POO9QT9KH3QA3VYCWM" localSheetId="10" hidden="1">#REF!</definedName>
    <definedName name="BExEV6VGM4POO9QT9KH3QA3VYCWM" hidden="1">#REF!</definedName>
    <definedName name="BExEVCEYMOI0PGO7HAEOS9CVMU2O" localSheetId="10" hidden="1">#REF!</definedName>
    <definedName name="BExEVCEYMOI0PGO7HAEOS9CVMU2O" hidden="1">#REF!</definedName>
    <definedName name="BExEVET98G3FU6QBF9LHYWSAMV0O" localSheetId="10" hidden="1">#REF!</definedName>
    <definedName name="BExEVET98G3FU6QBF9LHYWSAMV0O" hidden="1">#REF!</definedName>
    <definedName name="BExEVNCUT0PDUYNJH7G6BSEWZOT2" localSheetId="10" hidden="1">#REF!</definedName>
    <definedName name="BExEVNCUT0PDUYNJH7G6BSEWZOT2" hidden="1">#REF!</definedName>
    <definedName name="BExEVPGF4V5J0WQRZKUM8F9TTKZJ" localSheetId="10" hidden="1">#REF!</definedName>
    <definedName name="BExEVPGF4V5J0WQRZKUM8F9TTKZJ" hidden="1">#REF!</definedName>
    <definedName name="BExEVVLIEVWYRF2UUC1H0H5QU1CP" localSheetId="10" hidden="1">#REF!</definedName>
    <definedName name="BExEVVLIEVWYRF2UUC1H0H5QU1CP" hidden="1">#REF!</definedName>
    <definedName name="BExEVWCKO8T84GW9Z3X47915XKSH" localSheetId="10" hidden="1">#REF!</definedName>
    <definedName name="BExEVWCKO8T84GW9Z3X47915XKSH" hidden="1">#REF!</definedName>
    <definedName name="BExEVZSJWMZ5L2ZE7AZC57CXKW6T" localSheetId="10" hidden="1">#REF!</definedName>
    <definedName name="BExEVZSJWMZ5L2ZE7AZC57CXKW6T" hidden="1">#REF!</definedName>
    <definedName name="BExEW0JL1GFFCXMDGW54CI7Y8FZN" localSheetId="10" hidden="1">#REF!</definedName>
    <definedName name="BExEW0JL1GFFCXMDGW54CI7Y8FZN" hidden="1">#REF!</definedName>
    <definedName name="BExEW68M9WL8214QH9C7VCK7BN08" localSheetId="10" hidden="1">#REF!</definedName>
    <definedName name="BExEW68M9WL8214QH9C7VCK7BN08" hidden="1">#REF!</definedName>
    <definedName name="BExEW8HFKH6F47KIHYBDRUEFZ2ZZ" localSheetId="10" hidden="1">#REF!</definedName>
    <definedName name="BExEW8HFKH6F47KIHYBDRUEFZ2ZZ" hidden="1">#REF!</definedName>
    <definedName name="BExEWB6JHMITZPXHB6JATOCLLKLJ" localSheetId="10" hidden="1">#REF!</definedName>
    <definedName name="BExEWB6JHMITZPXHB6JATOCLLKLJ" hidden="1">#REF!</definedName>
    <definedName name="BExEWNBGQS1U2LW3W84T4LSJ9K00" localSheetId="10" hidden="1">#REF!</definedName>
    <definedName name="BExEWNBGQS1U2LW3W84T4LSJ9K00" hidden="1">#REF!</definedName>
    <definedName name="BExEWO7STL7HNZSTY8VQBPTX1WK6" localSheetId="10" hidden="1">#REF!</definedName>
    <definedName name="BExEWO7STL7HNZSTY8VQBPTX1WK6" hidden="1">#REF!</definedName>
    <definedName name="BExEWQ0M1N3KMKTDJ73H10QSG4W1" localSheetId="10" hidden="1">#REF!</definedName>
    <definedName name="BExEWQ0M1N3KMKTDJ73H10QSG4W1" hidden="1">#REF!</definedName>
    <definedName name="BExEX43OR6NH8GF32YY2ZB6Y8WGP" localSheetId="10" hidden="1">#REF!</definedName>
    <definedName name="BExEX43OR6NH8GF32YY2ZB6Y8WGP" hidden="1">#REF!</definedName>
    <definedName name="BExEX85F3OSW8NSCYGYPS9372Z1Q" localSheetId="10" hidden="1">#REF!</definedName>
    <definedName name="BExEX85F3OSW8NSCYGYPS9372Z1Q" hidden="1">#REF!</definedName>
    <definedName name="BExEX9HWY2G6928ZVVVQF77QCM2C" localSheetId="10" hidden="1">#REF!</definedName>
    <definedName name="BExEX9HWY2G6928ZVVVQF77QCM2C" hidden="1">#REF!</definedName>
    <definedName name="BExEXBQWAYKMVBRJRHB8PFCSYFVN" localSheetId="10" hidden="1">#REF!</definedName>
    <definedName name="BExEXBQWAYKMVBRJRHB8PFCSYFVN" hidden="1">#REF!</definedName>
    <definedName name="BExEXGE2TE9MQWLQVHL7XGQWL102" localSheetId="10" hidden="1">#REF!</definedName>
    <definedName name="BExEXGE2TE9MQWLQVHL7XGQWL102" hidden="1">#REF!</definedName>
    <definedName name="BExEXRBZ0DI9E2UFLLKYWGN66B61" localSheetId="10" hidden="1">#REF!</definedName>
    <definedName name="BExEXRBZ0DI9E2UFLLKYWGN66B61" hidden="1">#REF!</definedName>
    <definedName name="BExEXW4FSOZ9C2SZSQIAA3W82I5K" localSheetId="10" hidden="1">#REF!</definedName>
    <definedName name="BExEXW4FSOZ9C2SZSQIAA3W82I5K" hidden="1">#REF!</definedName>
    <definedName name="BExEXZ4H2ZUNEW5I6I74GK08QAQC" localSheetId="10" hidden="1">#REF!</definedName>
    <definedName name="BExEXZ4H2ZUNEW5I6I74GK08QAQC" hidden="1">#REF!</definedName>
    <definedName name="BExEY42GK80HA9M84NTZ3NV9K2VI" localSheetId="10" hidden="1">#REF!</definedName>
    <definedName name="BExEY42GK80HA9M84NTZ3NV9K2VI" hidden="1">#REF!</definedName>
    <definedName name="BExEYLG9FL9V1JPPNZ3FUDNSEJ4V" localSheetId="10" hidden="1">#REF!</definedName>
    <definedName name="BExEYLG9FL9V1JPPNZ3FUDNSEJ4V" hidden="1">#REF!</definedName>
    <definedName name="BExEYOW8C1B3OUUCIGEC7L8OOW1Z" localSheetId="10" hidden="1">#REF!</definedName>
    <definedName name="BExEYOW8C1B3OUUCIGEC7L8OOW1Z" hidden="1">#REF!</definedName>
    <definedName name="BExEYPCI2LT224YS4M3T50V85FAG" localSheetId="10" hidden="1">#REF!</definedName>
    <definedName name="BExEYPCI2LT224YS4M3T50V85FAG" hidden="1">#REF!</definedName>
    <definedName name="BExEYUQJXZT6N5HJH8ACJF6SRWEE" localSheetId="10" hidden="1">#REF!</definedName>
    <definedName name="BExEYUQJXZT6N5HJH8ACJF6SRWEE" hidden="1">#REF!</definedName>
    <definedName name="BExEYYC7KLO4XJQW9GMGVVJQXF4C" localSheetId="10" hidden="1">#REF!</definedName>
    <definedName name="BExEYYC7KLO4XJQW9GMGVVJQXF4C" hidden="1">#REF!</definedName>
    <definedName name="BExEZ1S6VZCG01ZPLBSS9Z1SBOJ2" localSheetId="10" hidden="1">#REF!</definedName>
    <definedName name="BExEZ1S6VZCG01ZPLBSS9Z1SBOJ2" hidden="1">#REF!</definedName>
    <definedName name="BExEZ6KV8TDKOO0Y66LSH9DCFW5M" localSheetId="10" hidden="1">#REF!</definedName>
    <definedName name="BExEZ6KV8TDKOO0Y66LSH9DCFW5M" hidden="1">#REF!</definedName>
    <definedName name="BExEZGBFNJR8DLPN0V11AU22L6WY" localSheetId="10" hidden="1">#REF!</definedName>
    <definedName name="BExEZGBFNJR8DLPN0V11AU22L6WY" hidden="1">#REF!</definedName>
    <definedName name="BExEZVR61GWO1ZM3XHWUKRJJMQXV" localSheetId="10" hidden="1">#REF!</definedName>
    <definedName name="BExEZVR61GWO1ZM3XHWUKRJJMQXV" hidden="1">#REF!</definedName>
    <definedName name="BExF02Y3V3QEPO2XLDSK47APK9XJ" localSheetId="10" hidden="1">#REF!</definedName>
    <definedName name="BExF02Y3V3QEPO2XLDSK47APK9XJ" hidden="1">#REF!</definedName>
    <definedName name="BExF03E824NHBODFUZ3PZ5HLF85X" localSheetId="10" hidden="1">#REF!</definedName>
    <definedName name="BExF03E824NHBODFUZ3PZ5HLF85X" hidden="1">#REF!</definedName>
    <definedName name="BExF09OS91RT7N7IW8JLMZ121ZP3" localSheetId="10" hidden="1">#REF!</definedName>
    <definedName name="BExF09OS91RT7N7IW8JLMZ121ZP3" hidden="1">#REF!</definedName>
    <definedName name="BExF0D4SEQ7RRCAER8UQKUJ4HH0Q" localSheetId="10" hidden="1">#REF!</definedName>
    <definedName name="BExF0D4SEQ7RRCAER8UQKUJ4HH0Q" hidden="1">#REF!</definedName>
    <definedName name="BExF0D4Z97PCG5JI9CC2TFB553AX" localSheetId="10" hidden="1">#REF!</definedName>
    <definedName name="BExF0D4Z97PCG5JI9CC2TFB553AX" hidden="1">#REF!</definedName>
    <definedName name="BExF0DAB1PUE0V936NFEK68CCKTJ" localSheetId="10" hidden="1">#REF!</definedName>
    <definedName name="BExF0DAB1PUE0V936NFEK68CCKTJ" hidden="1">#REF!</definedName>
    <definedName name="BExF0LOEHV42P2DV7QL8O7HOQ3N9" localSheetId="10" hidden="1">#REF!</definedName>
    <definedName name="BExF0LOEHV42P2DV7QL8O7HOQ3N9" hidden="1">#REF!</definedName>
    <definedName name="BExF0QRT0ZP2578DKKC9SRW40F5L" localSheetId="10" hidden="1">#REF!</definedName>
    <definedName name="BExF0QRT0ZP2578DKKC9SRW40F5L" hidden="1">#REF!</definedName>
    <definedName name="BExF0WRM9VO25RLSO03ZOCE8H7K5" localSheetId="10" hidden="1">#REF!</definedName>
    <definedName name="BExF0WRM9VO25RLSO03ZOCE8H7K5" hidden="1">#REF!</definedName>
    <definedName name="BExF0ZRI7W4RSLIDLHTSM0AWXO3S" localSheetId="10" hidden="1">#REF!</definedName>
    <definedName name="BExF0ZRI7W4RSLIDLHTSM0AWXO3S" hidden="1">#REF!</definedName>
    <definedName name="BExF19CT3MMZZ2T5EWMDNG3UOJ01" localSheetId="10" hidden="1">#REF!</definedName>
    <definedName name="BExF19CT3MMZZ2T5EWMDNG3UOJ01" hidden="1">#REF!</definedName>
    <definedName name="BExF1C1VNHJBRW2XQKVSL1KSLFZ8" localSheetId="10" hidden="1">#REF!</definedName>
    <definedName name="BExF1C1VNHJBRW2XQKVSL1KSLFZ8" hidden="1">#REF!</definedName>
    <definedName name="BExF1M38U6NX17YJA8YU359B5Z4M" localSheetId="10" hidden="1">#REF!</definedName>
    <definedName name="BExF1M38U6NX17YJA8YU359B5Z4M" hidden="1">#REF!</definedName>
    <definedName name="BExF1MU4W3NPEY0OHRDWP5IANCBB" localSheetId="10" hidden="1">#REF!</definedName>
    <definedName name="BExF1MU4W3NPEY0OHRDWP5IANCBB" hidden="1">#REF!</definedName>
    <definedName name="BExF1MZN8MWMOKOARHJ1QAF9HPGT" localSheetId="10" hidden="1">#REF!</definedName>
    <definedName name="BExF1MZN8MWMOKOARHJ1QAF9HPGT" hidden="1">#REF!</definedName>
    <definedName name="BExF1US4ZIQYSU5LBFYNRA9N0K2O" localSheetId="10" hidden="1">#REF!</definedName>
    <definedName name="BExF1US4ZIQYSU5LBFYNRA9N0K2O" hidden="1">#REF!</definedName>
    <definedName name="BExF272JNPJCK1XLBG016XXBVFO8" localSheetId="10" hidden="1">#REF!</definedName>
    <definedName name="BExF272JNPJCK1XLBG016XXBVFO8" hidden="1">#REF!</definedName>
    <definedName name="BExF2CWZN6E87RGTBMD4YQI2QT7R" localSheetId="10" hidden="1">#REF!</definedName>
    <definedName name="BExF2CWZN6E87RGTBMD4YQI2QT7R" hidden="1">#REF!</definedName>
    <definedName name="BExF2DYO1WQ7GMXSTAQRDBW1NSFG" localSheetId="10" hidden="1">#REF!</definedName>
    <definedName name="BExF2DYO1WQ7GMXSTAQRDBW1NSFG" hidden="1">#REF!</definedName>
    <definedName name="BExF2H9D3MC9XKLPZ6VIP4F7G4YN" localSheetId="10" hidden="1">#REF!</definedName>
    <definedName name="BExF2H9D3MC9XKLPZ6VIP4F7G4YN" hidden="1">#REF!</definedName>
    <definedName name="BExF2MSWNUY9Z6BZJQZ538PPTION" localSheetId="10" hidden="1">#REF!</definedName>
    <definedName name="BExF2MSWNUY9Z6BZJQZ538PPTION" hidden="1">#REF!</definedName>
    <definedName name="BExF2QZYWHTYGUTTXR15CKCV3LS7" localSheetId="10" hidden="1">#REF!</definedName>
    <definedName name="BExF2QZYWHTYGUTTXR15CKCV3LS7" hidden="1">#REF!</definedName>
    <definedName name="BExF2T8Y6TSJ74RMSZOA9CEH4OZ6" localSheetId="10" hidden="1">#REF!</definedName>
    <definedName name="BExF2T8Y6TSJ74RMSZOA9CEH4OZ6" hidden="1">#REF!</definedName>
    <definedName name="BExF31N3YM4F37EOOY8M8VI1KXN8" localSheetId="10" hidden="1">#REF!</definedName>
    <definedName name="BExF31N3YM4F37EOOY8M8VI1KXN8" hidden="1">#REF!</definedName>
    <definedName name="BExF37C1YKBT79Z9SOJAG5MXQGTU" localSheetId="10" hidden="1">#REF!</definedName>
    <definedName name="BExF37C1YKBT79Z9SOJAG5MXQGTU" hidden="1">#REF!</definedName>
    <definedName name="BExF3A6HPA6DGYALZNHHJPMCUYZR" localSheetId="10" hidden="1">#REF!</definedName>
    <definedName name="BExF3A6HPA6DGYALZNHHJPMCUYZR" hidden="1">#REF!</definedName>
    <definedName name="BExF3GMJW5D7066GYKTMM3CVH1HE" localSheetId="10" hidden="1">#REF!</definedName>
    <definedName name="BExF3GMJW5D7066GYKTMM3CVH1HE" hidden="1">#REF!</definedName>
    <definedName name="BExF3I9T44X7DV9HHV51DVDDPPZG" localSheetId="10" hidden="1">#REF!</definedName>
    <definedName name="BExF3I9T44X7DV9HHV51DVDDPPZG" hidden="1">#REF!</definedName>
    <definedName name="BExF3IKLZ35F2D4DI7R7P7NZLVC3" localSheetId="10" hidden="1">#REF!</definedName>
    <definedName name="BExF3IKLZ35F2D4DI7R7P7NZLVC3" hidden="1">#REF!</definedName>
    <definedName name="BExF3JMFX5DILOIFUDIO1HZUK875" localSheetId="10" hidden="1">#REF!</definedName>
    <definedName name="BExF3JMFX5DILOIFUDIO1HZUK875" hidden="1">#REF!</definedName>
    <definedName name="BExF3KIO2G9LJYXZ61H8PJJ6OQXV" localSheetId="10" hidden="1">#REF!</definedName>
    <definedName name="BExF3KIO2G9LJYXZ61H8PJJ6OQXV" hidden="1">#REF!</definedName>
    <definedName name="BExF3MGVCZHXDAUDZAGUYESZ3RC8" localSheetId="10" hidden="1">#REF!</definedName>
    <definedName name="BExF3MGVCZHXDAUDZAGUYESZ3RC8" hidden="1">#REF!</definedName>
    <definedName name="BExF3NTC4BGZEM6B87TCFX277QCS" localSheetId="10" hidden="1">#REF!</definedName>
    <definedName name="BExF3NTC4BGZEM6B87TCFX277QCS" hidden="1">#REF!</definedName>
    <definedName name="BExF3Q2DOSQI9SIAXB522CN0WBZ7" localSheetId="10" hidden="1">#REF!</definedName>
    <definedName name="BExF3Q2DOSQI9SIAXB522CN0WBZ7" hidden="1">#REF!</definedName>
    <definedName name="BExF3Q7NI90WT31QHYSJDIG0LLLJ" localSheetId="10" hidden="1">#REF!</definedName>
    <definedName name="BExF3Q7NI90WT31QHYSJDIG0LLLJ" hidden="1">#REF!</definedName>
    <definedName name="BExF3QD55TIY1MSBSRK9TUJKBEWO" localSheetId="10" hidden="1">#REF!</definedName>
    <definedName name="BExF3QD55TIY1MSBSRK9TUJKBEWO" hidden="1">#REF!</definedName>
    <definedName name="BExF3QT8J6RIF1L3R700MBSKIOKW" localSheetId="10" hidden="1">#REF!</definedName>
    <definedName name="BExF3QT8J6RIF1L3R700MBSKIOKW" hidden="1">#REF!</definedName>
    <definedName name="BExF42SSBVPMLK2UB3B7FPEIY9TU" localSheetId="10" hidden="1">#REF!</definedName>
    <definedName name="BExF42SSBVPMLK2UB3B7FPEIY9TU" hidden="1">#REF!</definedName>
    <definedName name="BExF4HXSWB50BKYPWA0HTT8W56H6" localSheetId="10" hidden="1">#REF!</definedName>
    <definedName name="BExF4HXSWB50BKYPWA0HTT8W56H6" hidden="1">#REF!</definedName>
    <definedName name="BExF4J4Y60OUA8GY6YN8XVRUX80A" localSheetId="10" hidden="1">#REF!</definedName>
    <definedName name="BExF4J4Y60OUA8GY6YN8XVRUX80A" hidden="1">#REF!</definedName>
    <definedName name="BExF4KHF04IWW4LQ95FHQPFE4Y9K" localSheetId="10" hidden="1">#REF!</definedName>
    <definedName name="BExF4KHF04IWW4LQ95FHQPFE4Y9K" hidden="1">#REF!</definedName>
    <definedName name="BExF4MVQM5Y0QRDLDFSKWWTF709C" localSheetId="10" hidden="1">#REF!</definedName>
    <definedName name="BExF4MVQM5Y0QRDLDFSKWWTF709C" hidden="1">#REF!</definedName>
    <definedName name="BExF4PVMZYV36E8HOYY06J81AMBI" localSheetId="10" hidden="1">#REF!</definedName>
    <definedName name="BExF4PVMZYV36E8HOYY06J81AMBI" hidden="1">#REF!</definedName>
    <definedName name="BExF4SF9NEX1FZE9N8EXT89PM54D" localSheetId="10" hidden="1">#REF!</definedName>
    <definedName name="BExF4SF9NEX1FZE9N8EXT89PM54D" hidden="1">#REF!</definedName>
    <definedName name="BExF52GTGP8MHGII4KJ8TJGR8W8U" localSheetId="10" hidden="1">#REF!</definedName>
    <definedName name="BExF52GTGP8MHGII4KJ8TJGR8W8U" hidden="1">#REF!</definedName>
    <definedName name="BExF57K7L3UC1I2FSAWURR4SN0UN" localSheetId="10" hidden="1">#REF!</definedName>
    <definedName name="BExF57K7L3UC1I2FSAWURR4SN0UN" hidden="1">#REF!</definedName>
    <definedName name="BExF5HR2GFV7O8LKG9SJ4BY78LYA" localSheetId="10" hidden="1">#REF!</definedName>
    <definedName name="BExF5HR2GFV7O8LKG9SJ4BY78LYA" hidden="1">#REF!</definedName>
    <definedName name="BExF5ZFO2A29GHWR5ES64Z9OS16J" localSheetId="10" hidden="1">#REF!</definedName>
    <definedName name="BExF5ZFO2A29GHWR5ES64Z9OS16J" hidden="1">#REF!</definedName>
    <definedName name="BExF63S045JO7H2ZJCBTBVH3SUIF" localSheetId="10" hidden="1">#REF!</definedName>
    <definedName name="BExF63S045JO7H2ZJCBTBVH3SUIF" hidden="1">#REF!</definedName>
    <definedName name="BExF642TEGTXCI9A61ZOONJCB0U1" localSheetId="10" hidden="1">#REF!</definedName>
    <definedName name="BExF642TEGTXCI9A61ZOONJCB0U1" hidden="1">#REF!</definedName>
    <definedName name="BExF67O951CF8UJF3KBDNR0E83C1" localSheetId="10" hidden="1">#REF!</definedName>
    <definedName name="BExF67O951CF8UJF3KBDNR0E83C1" hidden="1">#REF!</definedName>
    <definedName name="BExF6EV7I35NVMIJGYTB6E24YVPA" localSheetId="10" hidden="1">#REF!</definedName>
    <definedName name="BExF6EV7I35NVMIJGYTB6E24YVPA" hidden="1">#REF!</definedName>
    <definedName name="BExF6FGUF393KTMBT40S5BYAFG00" localSheetId="10" hidden="1">#REF!</definedName>
    <definedName name="BExF6FGUF393KTMBT40S5BYAFG00" hidden="1">#REF!</definedName>
    <definedName name="BExF6GNYXWY8A0SY4PW1B6KJMMTM" localSheetId="10" hidden="1">#REF!</definedName>
    <definedName name="BExF6GNYXWY8A0SY4PW1B6KJMMTM" hidden="1">#REF!</definedName>
    <definedName name="BExF6IB8K74Z0AFT05GPOKKZW7C9" localSheetId="10" hidden="1">#REF!</definedName>
    <definedName name="BExF6IB8K74Z0AFT05GPOKKZW7C9" hidden="1">#REF!</definedName>
    <definedName name="BExF6NUXJI11W2IAZNAM1QWC0459" localSheetId="10" hidden="1">#REF!</definedName>
    <definedName name="BExF6NUXJI11W2IAZNAM1QWC0459" hidden="1">#REF!</definedName>
    <definedName name="BExF6RR76KNVIXGJOVFO8GDILKGZ" localSheetId="10" hidden="1">#REF!</definedName>
    <definedName name="BExF6RR76KNVIXGJOVFO8GDILKGZ" hidden="1">#REF!</definedName>
    <definedName name="BExF6ZE8D5CMPJPRWT6S4HM56LPF" localSheetId="10" hidden="1">#REF!</definedName>
    <definedName name="BExF6ZE8D5CMPJPRWT6S4HM56LPF" hidden="1">#REF!</definedName>
    <definedName name="BExF76FV8SF7AJK7B35AL7VTZF6D" localSheetId="10" hidden="1">#REF!</definedName>
    <definedName name="BExF76FV8SF7AJK7B35AL7VTZF6D" hidden="1">#REF!</definedName>
    <definedName name="BExF7EOIMC1OYL1N7835KGOI0FIZ" localSheetId="10" hidden="1">#REF!</definedName>
    <definedName name="BExF7EOIMC1OYL1N7835KGOI0FIZ" hidden="1">#REF!</definedName>
    <definedName name="BExF7K88K7ASGV6RAOAGH52G04VR" localSheetId="10" hidden="1">#REF!</definedName>
    <definedName name="BExF7K88K7ASGV6RAOAGH52G04VR" hidden="1">#REF!</definedName>
    <definedName name="BExF7OVDRP3LHNAF2CX4V84CKKIR" localSheetId="10" hidden="1">#REF!</definedName>
    <definedName name="BExF7OVDRP3LHNAF2CX4V84CKKIR" hidden="1">#REF!</definedName>
    <definedName name="BExF7QO41X2A2SL8UXDNP99GY7U9" localSheetId="10" hidden="1">#REF!</definedName>
    <definedName name="BExF7QO41X2A2SL8UXDNP99GY7U9" hidden="1">#REF!</definedName>
    <definedName name="BExF7QYWRJ8S4SID84VVXH3TN7X8" localSheetId="10" hidden="1">#REF!</definedName>
    <definedName name="BExF7QYWRJ8S4SID84VVXH3TN7X8" hidden="1">#REF!</definedName>
    <definedName name="BExF81GI8B8WBHXFTET68A9358BR" localSheetId="10" hidden="1">#REF!</definedName>
    <definedName name="BExF81GI8B8WBHXFTET68A9358BR" hidden="1">#REF!</definedName>
    <definedName name="BExGKN1EUJWHOYSSFY4XX6T9QVV5" localSheetId="10" hidden="1">#REF!</definedName>
    <definedName name="BExGKN1EUJWHOYSSFY4XX6T9QVV5" hidden="1">#REF!</definedName>
    <definedName name="BExGL97US0Y3KXXASUTVR26XLT70" localSheetId="10" hidden="1">#REF!</definedName>
    <definedName name="BExGL97US0Y3KXXASUTVR26XLT70" hidden="1">#REF!</definedName>
    <definedName name="BExGL9TEJAX73AMCXKXTMRO9T6QA" localSheetId="10" hidden="1">#REF!</definedName>
    <definedName name="BExGL9TEJAX73AMCXKXTMRO9T6QA" hidden="1">#REF!</definedName>
    <definedName name="BExGLBM5GKGBJDTZSMMBZBAVQ7N1" localSheetId="10" hidden="1">#REF!</definedName>
    <definedName name="BExGLBM5GKGBJDTZSMMBZBAVQ7N1" hidden="1">#REF!</definedName>
    <definedName name="BExGLC7R4C33RO0PID97ZPPVCW4M" localSheetId="10" hidden="1">#REF!</definedName>
    <definedName name="BExGLC7R4C33RO0PID97ZPPVCW4M" hidden="1">#REF!</definedName>
    <definedName name="BExGLFIF7HCFSHNQHKEV6RY0WCO3" localSheetId="10" hidden="1">#REF!</definedName>
    <definedName name="BExGLFIF7HCFSHNQHKEV6RY0WCO3" hidden="1">#REF!</definedName>
    <definedName name="BExGLPP9Z6SH15N8AV0F7H58S14K" localSheetId="10" hidden="1">#REF!</definedName>
    <definedName name="BExGLPP9Z6SH15N8AV0F7H58S14K" hidden="1">#REF!</definedName>
    <definedName name="BExGLQATG820J44V2O4JEICPUUTR" localSheetId="10" hidden="1">#REF!</definedName>
    <definedName name="BExGLQATG820J44V2O4JEICPUUTR" hidden="1">#REF!</definedName>
    <definedName name="BExGLTARRL0J772UD2TXEYAVPY6E" localSheetId="10" hidden="1">#REF!</definedName>
    <definedName name="BExGLTARRL0J772UD2TXEYAVPY6E" hidden="1">#REF!</definedName>
    <definedName name="BExGLYE6RZTAAWHJBG2QFJPTDS2Q" localSheetId="10" hidden="1">#REF!</definedName>
    <definedName name="BExGLYE6RZTAAWHJBG2QFJPTDS2Q" hidden="1">#REF!</definedName>
    <definedName name="BExGM4DZ65OAQP7MA4LN6QMYZOFF" localSheetId="10" hidden="1">#REF!</definedName>
    <definedName name="BExGM4DZ65OAQP7MA4LN6QMYZOFF" hidden="1">#REF!</definedName>
    <definedName name="BExGMCXCWEC9XNUOEMZ61TMI6CUO" localSheetId="10" hidden="1">#REF!</definedName>
    <definedName name="BExGMCXCWEC9XNUOEMZ61TMI6CUO" hidden="1">#REF!</definedName>
    <definedName name="BExGMJDGIH0MEPC2TUSFUCY2ROTB" localSheetId="10" hidden="1">#REF!</definedName>
    <definedName name="BExGMJDGIH0MEPC2TUSFUCY2ROTB" hidden="1">#REF!</definedName>
    <definedName name="BExGMKPW2HPKN0M0XKF3AZ8YP0D6" localSheetId="10" hidden="1">#REF!</definedName>
    <definedName name="BExGMKPW2HPKN0M0XKF3AZ8YP0D6" hidden="1">#REF!</definedName>
    <definedName name="BExGMOGUOL3NATNV0TIZH2J6DLLD" localSheetId="10" hidden="1">#REF!</definedName>
    <definedName name="BExGMOGUOL3NATNV0TIZH2J6DLLD" hidden="1">#REF!</definedName>
    <definedName name="BExGMP2F175LGL6QVSJGP6GKYHHA" localSheetId="10" hidden="1">#REF!</definedName>
    <definedName name="BExGMP2F175LGL6QVSJGP6GKYHHA" hidden="1">#REF!</definedName>
    <definedName name="BExGMPIIP8GKML2VVA8OEFL43NCS" localSheetId="10" hidden="1">#REF!</definedName>
    <definedName name="BExGMPIIP8GKML2VVA8OEFL43NCS" hidden="1">#REF!</definedName>
    <definedName name="BExGMZ3SRIXLXMWBVOXXV3M4U4YL" localSheetId="10" hidden="1">#REF!</definedName>
    <definedName name="BExGMZ3SRIXLXMWBVOXXV3M4U4YL" hidden="1">#REF!</definedName>
    <definedName name="BExGMZ3UBN48IXU1ZEFYECEMZ1IM" localSheetId="10" hidden="1">#REF!</definedName>
    <definedName name="BExGMZ3UBN48IXU1ZEFYECEMZ1IM" hidden="1">#REF!</definedName>
    <definedName name="BExGN4I0QATXNZCLZJM1KH1OIJQH" localSheetId="10" hidden="1">#REF!</definedName>
    <definedName name="BExGN4I0QATXNZCLZJM1KH1OIJQH" hidden="1">#REF!</definedName>
    <definedName name="BExGN9FZ2RWCMSY1YOBJKZMNIM9R" localSheetId="10" hidden="1">#REF!</definedName>
    <definedName name="BExGN9FZ2RWCMSY1YOBJKZMNIM9R" hidden="1">#REF!</definedName>
    <definedName name="BExGNDSIMTHOCXXG6QOGR6DA8SGG" localSheetId="10" hidden="1">#REF!</definedName>
    <definedName name="BExGNDSIMTHOCXXG6QOGR6DA8SGG" hidden="1">#REF!</definedName>
    <definedName name="BExGNHOS7RBERG1J2M2HVGSRZL5G" localSheetId="10" hidden="1">#REF!</definedName>
    <definedName name="BExGNHOS7RBERG1J2M2HVGSRZL5G" hidden="1">#REF!</definedName>
    <definedName name="BExGNJ18W3Q55XAXY8XTFB80IVMV" localSheetId="10" hidden="1">#REF!</definedName>
    <definedName name="BExGNJ18W3Q55XAXY8XTFB80IVMV" hidden="1">#REF!</definedName>
    <definedName name="BExGNN2YQ9BDAZXT2GLCSAPXKIM7" localSheetId="10" hidden="1">#REF!</definedName>
    <definedName name="BExGNN2YQ9BDAZXT2GLCSAPXKIM7" hidden="1">#REF!</definedName>
    <definedName name="BExGNP6INLF5NZFP5ME6K7C9Y0NH" localSheetId="10" hidden="1">#REF!</definedName>
    <definedName name="BExGNP6INLF5NZFP5ME6K7C9Y0NH" hidden="1">#REF!</definedName>
    <definedName name="BExGNSS0CKRPKHO25R3TDBEL2NHX" localSheetId="10" hidden="1">#REF!</definedName>
    <definedName name="BExGNSS0CKRPKHO25R3TDBEL2NHX" hidden="1">#REF!</definedName>
    <definedName name="BExGNYH0MO8NOVS85L15G0RWX4GW" localSheetId="10" hidden="1">#REF!</definedName>
    <definedName name="BExGNYH0MO8NOVS85L15G0RWX4GW" hidden="1">#REF!</definedName>
    <definedName name="BExGNZO44DEG8CGIDYSEGDUQ531R" localSheetId="10" hidden="1">#REF!</definedName>
    <definedName name="BExGNZO44DEG8CGIDYSEGDUQ531R" hidden="1">#REF!</definedName>
    <definedName name="BExGO22GMMPZVQY9RQ8MDKZDP5G3" localSheetId="10" hidden="1">#REF!</definedName>
    <definedName name="BExGO22GMMPZVQY9RQ8MDKZDP5G3" hidden="1">#REF!</definedName>
    <definedName name="BExGO2O0V6UYDY26AX8OSN72F77N" localSheetId="10" hidden="1">#REF!</definedName>
    <definedName name="BExGO2O0V6UYDY26AX8OSN72F77N" hidden="1">#REF!</definedName>
    <definedName name="BExGO2YUBOVLYHY1QSIHRE1KLAFV" localSheetId="10" hidden="1">#REF!</definedName>
    <definedName name="BExGO2YUBOVLYHY1QSIHRE1KLAFV" hidden="1">#REF!</definedName>
    <definedName name="BExGO70E2O70LF46V8T26YFPL4V8" localSheetId="10" hidden="1">#REF!</definedName>
    <definedName name="BExGO70E2O70LF46V8T26YFPL4V8" hidden="1">#REF!</definedName>
    <definedName name="BExGOB25QJMQCQE76MRW9X58OIOO" localSheetId="10" hidden="1">#REF!</definedName>
    <definedName name="BExGOB25QJMQCQE76MRW9X58OIOO" hidden="1">#REF!</definedName>
    <definedName name="BExGODAZKJ9EXMQZNQR5YDBSS525" localSheetId="10" hidden="1">#REF!</definedName>
    <definedName name="BExGODAZKJ9EXMQZNQR5YDBSS525" hidden="1">#REF!</definedName>
    <definedName name="BExGODR8ZSMUC11I56QHSZ686XV5" localSheetId="10" hidden="1">#REF!</definedName>
    <definedName name="BExGODR8ZSMUC11I56QHSZ686XV5" hidden="1">#REF!</definedName>
    <definedName name="BExGOXJDHUDPDT8I8IVGVW9J0R5Q" localSheetId="10" hidden="1">#REF!</definedName>
    <definedName name="BExGOXJDHUDPDT8I8IVGVW9J0R5Q" hidden="1">#REF!</definedName>
    <definedName name="BExGPAPYI1N5W3IH8H485BHSVOY3" localSheetId="10" hidden="1">#REF!</definedName>
    <definedName name="BExGPAPYI1N5W3IH8H485BHSVOY3" hidden="1">#REF!</definedName>
    <definedName name="BExGPFO3GOKYO2922Y91GMQRCMOA" localSheetId="10" hidden="1">#REF!</definedName>
    <definedName name="BExGPFO3GOKYO2922Y91GMQRCMOA" hidden="1">#REF!</definedName>
    <definedName name="BExGPHGT5KDOCMV2EFS4OVKTWBRD" localSheetId="10" hidden="1">#REF!</definedName>
    <definedName name="BExGPHGT5KDOCMV2EFS4OVKTWBRD" hidden="1">#REF!</definedName>
    <definedName name="BExGPID72Y4Y619LWASUQZKZHJNC" localSheetId="10" hidden="1">#REF!</definedName>
    <definedName name="BExGPID72Y4Y619LWASUQZKZHJNC" hidden="1">#REF!</definedName>
    <definedName name="BExGPPENQIANVGLVQJ77DK5JPRTB" localSheetId="10" hidden="1">#REF!</definedName>
    <definedName name="BExGPPENQIANVGLVQJ77DK5JPRTB" hidden="1">#REF!</definedName>
    <definedName name="BExGPSUUG7TL5F5PTYU6G4HPJV1B" localSheetId="10" hidden="1">#REF!</definedName>
    <definedName name="BExGPSUUG7TL5F5PTYU6G4HPJV1B" hidden="1">#REF!</definedName>
    <definedName name="BExGQ1E950UYXYWQ84EZEQPWHVYY" localSheetId="10" hidden="1">#REF!</definedName>
    <definedName name="BExGQ1E950UYXYWQ84EZEQPWHVYY" hidden="1">#REF!</definedName>
    <definedName name="BExGQ1ZU4967P72AHF4V1D0FOL5C" localSheetId="10" hidden="1">#REF!</definedName>
    <definedName name="BExGQ1ZU4967P72AHF4V1D0FOL5C" hidden="1">#REF!</definedName>
    <definedName name="BExGQ36ZOMR9GV8T05M605MMOY3Y" localSheetId="10" hidden="1">#REF!</definedName>
    <definedName name="BExGQ36ZOMR9GV8T05M605MMOY3Y" hidden="1">#REF!</definedName>
    <definedName name="BExGQ4ZP0PPMLDNVBUG12W9FFVI9" localSheetId="10" hidden="1">#REF!</definedName>
    <definedName name="BExGQ4ZP0PPMLDNVBUG12W9FFVI9" hidden="1">#REF!</definedName>
    <definedName name="BExGQ61DTJ0SBFMDFBAK3XZ9O0ZO" localSheetId="10" hidden="1">#REF!</definedName>
    <definedName name="BExGQ61DTJ0SBFMDFBAK3XZ9O0ZO" hidden="1">#REF!</definedName>
    <definedName name="BExGQ6SG9XEOD0VMBAR22YPZWSTA" localSheetId="10" hidden="1">#REF!</definedName>
    <definedName name="BExGQ6SG9XEOD0VMBAR22YPZWSTA" hidden="1">#REF!</definedName>
    <definedName name="BExGQ8FQN3FRAGH5H2V74848P5JX" localSheetId="10" hidden="1">#REF!</definedName>
    <definedName name="BExGQ8FQN3FRAGH5H2V74848P5JX" hidden="1">#REF!</definedName>
    <definedName name="BExGQGJ1A7LNZUS8QSMOG8UNGLMK" localSheetId="10" hidden="1">#REF!</definedName>
    <definedName name="BExGQGJ1A7LNZUS8QSMOG8UNGLMK" hidden="1">#REF!</definedName>
    <definedName name="BExGQLBNZ35IK2VK33HJUAE4ADX2" localSheetId="10" hidden="1">#REF!</definedName>
    <definedName name="BExGQLBNZ35IK2VK33HJUAE4ADX2" hidden="1">#REF!</definedName>
    <definedName name="BExGQPO7ENFEQC0NC6MC9OZR2LHY" localSheetId="10" hidden="1">#REF!</definedName>
    <definedName name="BExGQPO7ENFEQC0NC6MC9OZR2LHY" hidden="1">#REF!</definedName>
    <definedName name="BExGQX0H4EZMXBJTKJJE4ICJWN5O" localSheetId="10" hidden="1">#REF!</definedName>
    <definedName name="BExGQX0H4EZMXBJTKJJE4ICJWN5O" hidden="1">#REF!</definedName>
    <definedName name="BExGR4CW3WRIID17GGX4MI9ZDHFE" localSheetId="10" hidden="1">#REF!</definedName>
    <definedName name="BExGR4CW3WRIID17GGX4MI9ZDHFE" hidden="1">#REF!</definedName>
    <definedName name="BExGR65GJX27MU2OL6NI5PB8XVB4" localSheetId="10" hidden="1">#REF!</definedName>
    <definedName name="BExGR65GJX27MU2OL6NI5PB8XVB4" hidden="1">#REF!</definedName>
    <definedName name="BExGR6LQ97HETGS3CT96L4IK0JSH" localSheetId="10" hidden="1">#REF!</definedName>
    <definedName name="BExGR6LQ97HETGS3CT96L4IK0JSH" hidden="1">#REF!</definedName>
    <definedName name="BExGR9ATP2LVT7B9OCPSLJ11H9SX" localSheetId="10" hidden="1">#REF!</definedName>
    <definedName name="BExGR9ATP2LVT7B9OCPSLJ11H9SX" hidden="1">#REF!</definedName>
    <definedName name="BExGRILCZ3BMTGDY72B1Q9BUGW0J" localSheetId="10" hidden="1">#REF!</definedName>
    <definedName name="BExGRILCZ3BMTGDY72B1Q9BUGW0J" hidden="1">#REF!</definedName>
    <definedName name="BExGRNZJ74Y6OYJB9F9Y9T3CAHOS" localSheetId="10" hidden="1">#REF!</definedName>
    <definedName name="BExGRNZJ74Y6OYJB9F9Y9T3CAHOS" hidden="1">#REF!</definedName>
    <definedName name="BExGRPC5QJQ7UGQ4P7CFWVGRQGFW" localSheetId="10" hidden="1">#REF!</definedName>
    <definedName name="BExGRPC5QJQ7UGQ4P7CFWVGRQGFW" hidden="1">#REF!</definedName>
    <definedName name="BExGRSMULUXOBEN8G0TK90PRKQ9O" localSheetId="10" hidden="1">#REF!</definedName>
    <definedName name="BExGRSMULUXOBEN8G0TK90PRKQ9O" hidden="1">#REF!</definedName>
    <definedName name="BExGRUKVVKDL8483WI70VN2QZDGD" localSheetId="10" hidden="1">#REF!</definedName>
    <definedName name="BExGRUKVVKDL8483WI70VN2QZDGD" hidden="1">#REF!</definedName>
    <definedName name="BExGS2IWR5DUNJ1U9PAKIV8CMBNI" localSheetId="10" hidden="1">#REF!</definedName>
    <definedName name="BExGS2IWR5DUNJ1U9PAKIV8CMBNI" hidden="1">#REF!</definedName>
    <definedName name="BExGS69P9FFTEOPDS0MWFKF45G47" localSheetId="10" hidden="1">#REF!</definedName>
    <definedName name="BExGS69P9FFTEOPDS0MWFKF45G47" hidden="1">#REF!</definedName>
    <definedName name="BExGS6F1JFHM5MUJ1RFO50WP6D05" localSheetId="10" hidden="1">#REF!</definedName>
    <definedName name="BExGS6F1JFHM5MUJ1RFO50WP6D05" hidden="1">#REF!</definedName>
    <definedName name="BExGSA5YB5ZGE4NHDVCZ55TQAJTL" localSheetId="10" hidden="1">#REF!</definedName>
    <definedName name="BExGSA5YB5ZGE4NHDVCZ55TQAJTL" hidden="1">#REF!</definedName>
    <definedName name="BExGSBYPYOBOB218ABCIM2X63GJ8" localSheetId="10" hidden="1">#REF!</definedName>
    <definedName name="BExGSBYPYOBOB218ABCIM2X63GJ8" hidden="1">#REF!</definedName>
    <definedName name="BExGSCEUCQQVDEEKWJ677QTGUVTE" localSheetId="10" hidden="1">#REF!</definedName>
    <definedName name="BExGSCEUCQQVDEEKWJ677QTGUVTE" hidden="1">#REF!</definedName>
    <definedName name="BExGSQY65LH1PCKKM5WHDW83F35O" localSheetId="10" hidden="1">#REF!</definedName>
    <definedName name="BExGSQY65LH1PCKKM5WHDW83F35O" hidden="1">#REF!</definedName>
    <definedName name="BExGSYW1GKISF0PMUAK3XJK9PEW9" localSheetId="10" hidden="1">#REF!</definedName>
    <definedName name="BExGSYW1GKISF0PMUAK3XJK9PEW9" hidden="1">#REF!</definedName>
    <definedName name="BExGT0DZJB6LSF6L693UUB9EY1VQ" localSheetId="10" hidden="1">#REF!</definedName>
    <definedName name="BExGT0DZJB6LSF6L693UUB9EY1VQ" hidden="1">#REF!</definedName>
    <definedName name="BExGTEMKIEF46KBIDWCAOAN5U718" localSheetId="10" hidden="1">#REF!</definedName>
    <definedName name="BExGTEMKIEF46KBIDWCAOAN5U718" hidden="1">#REF!</definedName>
    <definedName name="BExGTGVFIF8HOQXR54SK065A8M4K" localSheetId="10" hidden="1">#REF!</definedName>
    <definedName name="BExGTGVFIF8HOQXR54SK065A8M4K" hidden="1">#REF!</definedName>
    <definedName name="BExGTIYX3OWPIINOGY1E4QQYSKHP" localSheetId="10" hidden="1">#REF!</definedName>
    <definedName name="BExGTIYX3OWPIINOGY1E4QQYSKHP" hidden="1">#REF!</definedName>
    <definedName name="BExGTKGUN0KUU3C0RL2LK98D8MEK" localSheetId="10" hidden="1">#REF!</definedName>
    <definedName name="BExGTKGUN0KUU3C0RL2LK98D8MEK" hidden="1">#REF!</definedName>
    <definedName name="BExGTV3U5SZUPLTWEMEY3IIN1L4L" localSheetId="10" hidden="1">#REF!</definedName>
    <definedName name="BExGTV3U5SZUPLTWEMEY3IIN1L4L" hidden="1">#REF!</definedName>
    <definedName name="BExGTZ046J7VMUG4YPKFN2K8TWB7" localSheetId="10" hidden="1">#REF!</definedName>
    <definedName name="BExGTZ046J7VMUG4YPKFN2K8TWB7" hidden="1">#REF!</definedName>
    <definedName name="BExGTZ04EFFQ3Z3JMM0G35JYWUK3" localSheetId="10" hidden="1">#REF!</definedName>
    <definedName name="BExGTZ04EFFQ3Z3JMM0G35JYWUK3" hidden="1">#REF!</definedName>
    <definedName name="BExGU2G9OPRZRIU9YGF6NX9FUW0J" localSheetId="10" hidden="1">#REF!</definedName>
    <definedName name="BExGU2G9OPRZRIU9YGF6NX9FUW0J" hidden="1">#REF!</definedName>
    <definedName name="BExGU6HTKLRZO8UOI3DTAM5RFDBA" localSheetId="10" hidden="1">#REF!</definedName>
    <definedName name="BExGU6HTKLRZO8UOI3DTAM5RFDBA" hidden="1">#REF!</definedName>
    <definedName name="BExGUDDZXFFQHAF4UZF8ZB1HO7H6" localSheetId="10" hidden="1">#REF!</definedName>
    <definedName name="BExGUDDZXFFQHAF4UZF8ZB1HO7H6" hidden="1">#REF!</definedName>
    <definedName name="BExGUI6NCRHY7EAB6SK6EPPMWFG1" localSheetId="10" hidden="1">#REF!</definedName>
    <definedName name="BExGUI6NCRHY7EAB6SK6EPPMWFG1" hidden="1">#REF!</definedName>
    <definedName name="BExGUIBXBRHGM97ZX6GBA4ZDQ79C" localSheetId="10" hidden="1">#REF!</definedName>
    <definedName name="BExGUIBXBRHGM97ZX6GBA4ZDQ79C" hidden="1">#REF!</definedName>
    <definedName name="BExGUM8D91UNPCOO4TKP9FGX85TF" localSheetId="10" hidden="1">#REF!</definedName>
    <definedName name="BExGUM8D91UNPCOO4TKP9FGX85TF" hidden="1">#REF!</definedName>
    <definedName name="BExGUMDP0WYFBZL2MCB36WWJIC04" localSheetId="10" hidden="1">#REF!</definedName>
    <definedName name="BExGUMDP0WYFBZL2MCB36WWJIC04" hidden="1">#REF!</definedName>
    <definedName name="BExGUQF9N9FKI7S0H30WUAEB5LPD" localSheetId="10" hidden="1">#REF!</definedName>
    <definedName name="BExGUQF9N9FKI7S0H30WUAEB5LPD" hidden="1">#REF!</definedName>
    <definedName name="BExGUR6BA03XPBK60SQUW197GJ5X" localSheetId="10" hidden="1">#REF!</definedName>
    <definedName name="BExGUR6BA03XPBK60SQUW197GJ5X" hidden="1">#REF!</definedName>
    <definedName name="BExGUVIP60TA4B7X2PFGMBFUSKGX" localSheetId="10" hidden="1">#REF!</definedName>
    <definedName name="BExGUVIP60TA4B7X2PFGMBFUSKGX" hidden="1">#REF!</definedName>
    <definedName name="BExGUVTIIWAK5T0F5FD428QDO46W" localSheetId="10" hidden="1">#REF!</definedName>
    <definedName name="BExGUVTIIWAK5T0F5FD428QDO46W" hidden="1">#REF!</definedName>
    <definedName name="BExGUZKF06F209XL1IZWVJEQ82EE" localSheetId="10" hidden="1">#REF!</definedName>
    <definedName name="BExGUZKF06F209XL1IZWVJEQ82EE" hidden="1">#REF!</definedName>
    <definedName name="BExGUZPWM950OZ8P1A3N86LXK97U" localSheetId="10" hidden="1">#REF!</definedName>
    <definedName name="BExGUZPWM950OZ8P1A3N86LXK97U" hidden="1">#REF!</definedName>
    <definedName name="BExGV2EVT380QHD4AP2RL9MR8L5L" localSheetId="10" hidden="1">#REF!</definedName>
    <definedName name="BExGV2EVT380QHD4AP2RL9MR8L5L" hidden="1">#REF!</definedName>
    <definedName name="BExGVBUSKOI7KB24K40PTXJE6MER" localSheetId="10" hidden="1">#REF!</definedName>
    <definedName name="BExGVBUSKOI7KB24K40PTXJE6MER" hidden="1">#REF!</definedName>
    <definedName name="BExGVGSQSVWTL2MNI6TT8Y92W3KA" localSheetId="10" hidden="1">#REF!</definedName>
    <definedName name="BExGVGSQSVWTL2MNI6TT8Y92W3KA" hidden="1">#REF!</definedName>
    <definedName name="BExGVHP63K0GSYU17R73XGX6W2U6" localSheetId="10" hidden="1">#REF!</definedName>
    <definedName name="BExGVHP63K0GSYU17R73XGX6W2U6" hidden="1">#REF!</definedName>
    <definedName name="BExGVN3DDSLKWSP9MVJS9QMNEUIK" localSheetId="10" hidden="1">#REF!</definedName>
    <definedName name="BExGVN3DDSLKWSP9MVJS9QMNEUIK" hidden="1">#REF!</definedName>
    <definedName name="BExGVUVVMLOCR9DPVUZSQ141EE4J" localSheetId="10" hidden="1">#REF!</definedName>
    <definedName name="BExGVUVVMLOCR9DPVUZSQ141EE4J" hidden="1">#REF!</definedName>
    <definedName name="BExGVV6OOLDQ3TXZK51TTF3YX0WN" localSheetId="10" hidden="1">#REF!</definedName>
    <definedName name="BExGVV6OOLDQ3TXZK51TTF3YX0WN" hidden="1">#REF!</definedName>
    <definedName name="BExGW0KVS7U0C87XFZ78QW991IEV" localSheetId="10" hidden="1">#REF!</definedName>
    <definedName name="BExGW0KVS7U0C87XFZ78QW991IEV" hidden="1">#REF!</definedName>
    <definedName name="BExGW0Q7QHE29TGNWAWQ6GR0V6TQ" localSheetId="10" hidden="1">#REF!</definedName>
    <definedName name="BExGW0Q7QHE29TGNWAWQ6GR0V6TQ" hidden="1">#REF!</definedName>
    <definedName name="BExGW2Z7AMPG6H9EXA9ML6EZVGGA" localSheetId="10" hidden="1">#REF!</definedName>
    <definedName name="BExGW2Z7AMPG6H9EXA9ML6EZVGGA" hidden="1">#REF!</definedName>
    <definedName name="BExGWABG5VT5XO1A196RK61AXA8C" localSheetId="10" hidden="1">#REF!</definedName>
    <definedName name="BExGWABG5VT5XO1A196RK61AXA8C" hidden="1">#REF!</definedName>
    <definedName name="BExGWEO0JDG84NYLEAV5NSOAGMJZ" localSheetId="10" hidden="1">#REF!</definedName>
    <definedName name="BExGWEO0JDG84NYLEAV5NSOAGMJZ" hidden="1">#REF!</definedName>
    <definedName name="BExGWLEOC70Z8QAJTPT2PDHTNM4L" localSheetId="10" hidden="1">#REF!</definedName>
    <definedName name="BExGWLEOC70Z8QAJTPT2PDHTNM4L" hidden="1">#REF!</definedName>
    <definedName name="BExGWNCXLCRTLBVMTXYJ5PHQI6SS" localSheetId="10" hidden="1">#REF!</definedName>
    <definedName name="BExGWNCXLCRTLBVMTXYJ5PHQI6SS" hidden="1">#REF!</definedName>
    <definedName name="BExGX4L8N6ERT0Q4EVVNA97EGD80" localSheetId="10" hidden="1">#REF!</definedName>
    <definedName name="BExGX4L8N6ERT0Q4EVVNA97EGD80" hidden="1">#REF!</definedName>
    <definedName name="BExGX5MWTL78XM0QCP4NT564ML39" localSheetId="10" hidden="1">#REF!</definedName>
    <definedName name="BExGX5MWTL78XM0QCP4NT564ML39" hidden="1">#REF!</definedName>
    <definedName name="BExGX6U988MCFIGDA1282F92U9AA" localSheetId="10" hidden="1">#REF!</definedName>
    <definedName name="BExGX6U988MCFIGDA1282F92U9AA" hidden="1">#REF!</definedName>
    <definedName name="BExGX7FTB1CKAT5HUW6H531FIY6I" localSheetId="10" hidden="1">#REF!</definedName>
    <definedName name="BExGX7FTB1CKAT5HUW6H531FIY6I" hidden="1">#REF!</definedName>
    <definedName name="BExGX9DVACJQIZ4GH6YAD2A7F70O" localSheetId="10" hidden="1">#REF!</definedName>
    <definedName name="BExGX9DVACJQIZ4GH6YAD2A7F70O" hidden="1">#REF!</definedName>
    <definedName name="BExGXCZBQISQ3IMF6DJH1OXNAQP8" localSheetId="10" hidden="1">#REF!</definedName>
    <definedName name="BExGXCZBQISQ3IMF6DJH1OXNAQP8" hidden="1">#REF!</definedName>
    <definedName name="BExGXDVP2S2Y8Z8Q43I78RCIK3DD" localSheetId="10" hidden="1">#REF!</definedName>
    <definedName name="BExGXDVP2S2Y8Z8Q43I78RCIK3DD" hidden="1">#REF!</definedName>
    <definedName name="BExGXJ9W5JU7TT9S0BKL5Y6VVB39" localSheetId="10" hidden="1">#REF!</definedName>
    <definedName name="BExGXJ9W5JU7TT9S0BKL5Y6VVB39" hidden="1">#REF!</definedName>
    <definedName name="BExGXWB73RJ4BASBQTQ8EY0EC1EB" localSheetId="10" hidden="1">#REF!</definedName>
    <definedName name="BExGXWB73RJ4BASBQTQ8EY0EC1EB" hidden="1">#REF!</definedName>
    <definedName name="BExGXZ0ABB43C7SMRKZHWOSU9EQX" localSheetId="10" hidden="1">#REF!</definedName>
    <definedName name="BExGXZ0ABB43C7SMRKZHWOSU9EQX" hidden="1">#REF!</definedName>
    <definedName name="BExGY6SU3SYVCJ3AG2ITY59SAZ5A" localSheetId="10" hidden="1">#REF!</definedName>
    <definedName name="BExGY6SU3SYVCJ3AG2ITY59SAZ5A" hidden="1">#REF!</definedName>
    <definedName name="BExGY6YA4P5KMY2VHT0DYK3YTFAX" localSheetId="10" hidden="1">#REF!</definedName>
    <definedName name="BExGY6YA4P5KMY2VHT0DYK3YTFAX" hidden="1">#REF!</definedName>
    <definedName name="BExGY8G88PVVRYHPHRPJZFSX6HSC" localSheetId="10" hidden="1">#REF!</definedName>
    <definedName name="BExGY8G88PVVRYHPHRPJZFSX6HSC" hidden="1">#REF!</definedName>
    <definedName name="BExGYC718HTZ80PNKYPVIYGRJVF6" localSheetId="10" hidden="1">#REF!</definedName>
    <definedName name="BExGYC718HTZ80PNKYPVIYGRJVF6" hidden="1">#REF!</definedName>
    <definedName name="BExGYCNATXZY2FID93B17YWIPPRD" localSheetId="10" hidden="1">#REF!</definedName>
    <definedName name="BExGYCNATXZY2FID93B17YWIPPRD" hidden="1">#REF!</definedName>
    <definedName name="BExGYGJJJ3BBCQAOA51WHP01HN73" localSheetId="10" hidden="1">#REF!</definedName>
    <definedName name="BExGYGJJJ3BBCQAOA51WHP01HN73" hidden="1">#REF!</definedName>
    <definedName name="BExGYOS6TV2C72PLRFU8RP1I58GY" localSheetId="10" hidden="1">#REF!</definedName>
    <definedName name="BExGYOS6TV2C72PLRFU8RP1I58GY" hidden="1">#REF!</definedName>
    <definedName name="BExGYXBM828PX0KPDVAZBWDL6MJZ" localSheetId="10" hidden="1">#REF!</definedName>
    <definedName name="BExGYXBM828PX0KPDVAZBWDL6MJZ" hidden="1">#REF!</definedName>
    <definedName name="BExGZJ78ZWZCVHZ3BKEKFJZ6MAEO" localSheetId="10" hidden="1">#REF!</definedName>
    <definedName name="BExGZJ78ZWZCVHZ3BKEKFJZ6MAEO" hidden="1">#REF!</definedName>
    <definedName name="BExGZOLH2QV73J3M9IWDDPA62TP4" localSheetId="10" hidden="1">#REF!</definedName>
    <definedName name="BExGZOLH2QV73J3M9IWDDPA62TP4" hidden="1">#REF!</definedName>
    <definedName name="BExGZP1PWGFKVVVN4YDIS22DZPCR" localSheetId="10" hidden="1">#REF!</definedName>
    <definedName name="BExGZP1PWGFKVVVN4YDIS22DZPCR" hidden="1">#REF!</definedName>
    <definedName name="BExGZQUHCPM6G5U9OM8JU339JAG6" localSheetId="10" hidden="1">#REF!</definedName>
    <definedName name="BExGZQUHCPM6G5U9OM8JU339JAG6" hidden="1">#REF!</definedName>
    <definedName name="BExH00FQKX09BD5WU4DB5KPXAUYA" localSheetId="10" hidden="1">#REF!</definedName>
    <definedName name="BExH00FQKX09BD5WU4DB5KPXAUYA" hidden="1">#REF!</definedName>
    <definedName name="BExH00L21GZX5YJJGVMOAWBERLP5" localSheetId="10" hidden="1">#REF!</definedName>
    <definedName name="BExH00L21GZX5YJJGVMOAWBERLP5" hidden="1">#REF!</definedName>
    <definedName name="BExH02ZD6VAY1KQLAQYBBI6WWIZB" localSheetId="10" hidden="1">#REF!</definedName>
    <definedName name="BExH02ZD6VAY1KQLAQYBBI6WWIZB" hidden="1">#REF!</definedName>
    <definedName name="BExH08Z6LQCGGSGSAILMHX4X7JMD" localSheetId="10" hidden="1">#REF!</definedName>
    <definedName name="BExH08Z6LQCGGSGSAILMHX4X7JMD" hidden="1">#REF!</definedName>
    <definedName name="BExH0KT9Z8HEVRRQRGQ8YHXRLIJA" localSheetId="10" hidden="1">#REF!</definedName>
    <definedName name="BExH0KT9Z8HEVRRQRGQ8YHXRLIJA" hidden="1">#REF!</definedName>
    <definedName name="BExH0M0FDN12YBOCKL3XL2Z7T7Y8" localSheetId="10" hidden="1">#REF!</definedName>
    <definedName name="BExH0M0FDN12YBOCKL3XL2Z7T7Y8" hidden="1">#REF!</definedName>
    <definedName name="BExH0O9G06YPZ5TN9RYT326I1CP2" localSheetId="10" hidden="1">#REF!</definedName>
    <definedName name="BExH0O9G06YPZ5TN9RYT326I1CP2" hidden="1">#REF!</definedName>
    <definedName name="BExH0PGM6RG0F3AAGULBIGOH91C2" localSheetId="10" hidden="1">#REF!</definedName>
    <definedName name="BExH0PGM6RG0F3AAGULBIGOH91C2" hidden="1">#REF!</definedName>
    <definedName name="BExH0QIB3F0YZLM5XYHBCU5F0OVR" localSheetId="10" hidden="1">#REF!</definedName>
    <definedName name="BExH0QIB3F0YZLM5XYHBCU5F0OVR" hidden="1">#REF!</definedName>
    <definedName name="BExH0RK5LJAAP7O67ZFB4RG6WPPL" localSheetId="10" hidden="1">#REF!</definedName>
    <definedName name="BExH0RK5LJAAP7O67ZFB4RG6WPPL" hidden="1">#REF!</definedName>
    <definedName name="BExH0WNJAKTJRCKMTX8O4KNMIIJM" localSheetId="10" hidden="1">#REF!</definedName>
    <definedName name="BExH0WNJAKTJRCKMTX8O4KNMIIJM" hidden="1">#REF!</definedName>
    <definedName name="BExH12Y4WX542WI3ZEM15AK4UM9J" localSheetId="10" hidden="1">#REF!</definedName>
    <definedName name="BExH12Y4WX542WI3ZEM15AK4UM9J" hidden="1">#REF!</definedName>
    <definedName name="BExH18CCU7B8JWO8AWGEQRLWZG6J" localSheetId="10" hidden="1">#REF!</definedName>
    <definedName name="BExH18CCU7B8JWO8AWGEQRLWZG6J" hidden="1">#REF!</definedName>
    <definedName name="BExH1BN2H92IQKKP5IREFSS9FBF2" localSheetId="10" hidden="1">#REF!</definedName>
    <definedName name="BExH1BN2H92IQKKP5IREFSS9FBF2" hidden="1">#REF!</definedName>
    <definedName name="BExH1FDTQXR9QQ31WDB7OPXU7MPT" localSheetId="10" hidden="1">#REF!</definedName>
    <definedName name="BExH1FDTQXR9QQ31WDB7OPXU7MPT" hidden="1">#REF!</definedName>
    <definedName name="BExH1FOMEUIJNIDJAUY0ZQFBJSY9" localSheetId="10" hidden="1">#REF!</definedName>
    <definedName name="BExH1FOMEUIJNIDJAUY0ZQFBJSY9" hidden="1">#REF!</definedName>
    <definedName name="BExH1GA6TT290OTIZ8C3N610CYZ1" localSheetId="10" hidden="1">#REF!</definedName>
    <definedName name="BExH1GA6TT290OTIZ8C3N610CYZ1" hidden="1">#REF!</definedName>
    <definedName name="BExH1I8E3HJSZLFRZZ1ZKX7TBJEP" localSheetId="10" hidden="1">#REF!</definedName>
    <definedName name="BExH1I8E3HJSZLFRZZ1ZKX7TBJEP" hidden="1">#REF!</definedName>
    <definedName name="BExH1JFFHEBFX9BWJMNIA3N66R3Z" localSheetId="10" hidden="1">#REF!</definedName>
    <definedName name="BExH1JFFHEBFX9BWJMNIA3N66R3Z" hidden="1">#REF!</definedName>
    <definedName name="BExH1XYRKX51T571O1SRBP9J1D98" localSheetId="10" hidden="1">#REF!</definedName>
    <definedName name="BExH1XYRKX51T571O1SRBP9J1D98" hidden="1">#REF!</definedName>
    <definedName name="BExH1Z0GIUSVTF2H1G1I3PDGBNK2" localSheetId="10" hidden="1">#REF!</definedName>
    <definedName name="BExH1Z0GIUSVTF2H1G1I3PDGBNK2" hidden="1">#REF!</definedName>
    <definedName name="BExH225UTM6S9FW4MUDZS7F1PQSH" localSheetId="10" hidden="1">#REF!</definedName>
    <definedName name="BExH225UTM6S9FW4MUDZS7F1PQSH" hidden="1">#REF!</definedName>
    <definedName name="BExH23271RF7AYZ542KHQTH68GQ7" localSheetId="10" hidden="1">#REF!</definedName>
    <definedName name="BExH23271RF7AYZ542KHQTH68GQ7" hidden="1">#REF!</definedName>
    <definedName name="BExH2DP58R7D1BGUFBM2FHESVRF0" localSheetId="10" hidden="1">#REF!</definedName>
    <definedName name="BExH2DP58R7D1BGUFBM2FHESVRF0" hidden="1">#REF!</definedName>
    <definedName name="BExH2GJQR4JALNB314RY0LDI49VH" localSheetId="10" hidden="1">#REF!</definedName>
    <definedName name="BExH2GJQR4JALNB314RY0LDI49VH" hidden="1">#REF!</definedName>
    <definedName name="BExH2JZR49T7644JFVE7B3N7RZM9" localSheetId="10" hidden="1">#REF!</definedName>
    <definedName name="BExH2JZR49T7644JFVE7B3N7RZM9" hidden="1">#REF!</definedName>
    <definedName name="BExH2QVWL3AXHSB9EK2GQRD0DBRH" localSheetId="10" hidden="1">#REF!</definedName>
    <definedName name="BExH2QVWL3AXHSB9EK2GQRD0DBRH" hidden="1">#REF!</definedName>
    <definedName name="BExH2WKXV8X5S2GSBBTWGI0NLNAH" localSheetId="10" hidden="1">#REF!</definedName>
    <definedName name="BExH2WKXV8X5S2GSBBTWGI0NLNAH" hidden="1">#REF!</definedName>
    <definedName name="BExH2XS1UFYFGU0S0EBXX90W2WE8" localSheetId="10" hidden="1">#REF!</definedName>
    <definedName name="BExH2XS1UFYFGU0S0EBXX90W2WE8" hidden="1">#REF!</definedName>
    <definedName name="BExH2XS1X04DMUN544K5RU4XPDCI" localSheetId="10" hidden="1">#REF!</definedName>
    <definedName name="BExH2XS1X04DMUN544K5RU4XPDCI" hidden="1">#REF!</definedName>
    <definedName name="BExH2XS2TND9SB0GC295R4FP6K5Y" localSheetId="10" hidden="1">#REF!</definedName>
    <definedName name="BExH2XS2TND9SB0GC295R4FP6K5Y" hidden="1">#REF!</definedName>
    <definedName name="BExH2ZA0SZ4SSITL50NA8LZ3OEX6" localSheetId="10" hidden="1">#REF!</definedName>
    <definedName name="BExH2ZA0SZ4SSITL50NA8LZ3OEX6" hidden="1">#REF!</definedName>
    <definedName name="BExH31Z3JNVJPESWKXHILGXZHP2M" localSheetId="10" hidden="1">#REF!</definedName>
    <definedName name="BExH31Z3JNVJPESWKXHILGXZHP2M" hidden="1">#REF!</definedName>
    <definedName name="BExH3E9HZ3QJCDZW7WI7YACFQCHE" localSheetId="10" hidden="1">#REF!</definedName>
    <definedName name="BExH3E9HZ3QJCDZW7WI7YACFQCHE" hidden="1">#REF!</definedName>
    <definedName name="BExH3IRB6764RQ5HBYRLH6XCT29X" localSheetId="10" hidden="1">#REF!</definedName>
    <definedName name="BExH3IRB6764RQ5HBYRLH6XCT29X" hidden="1">#REF!</definedName>
    <definedName name="BExIG2U8V6RSB47SXLCQG3Q68YRO" localSheetId="10" hidden="1">#REF!</definedName>
    <definedName name="BExIG2U8V6RSB47SXLCQG3Q68YRO" hidden="1">#REF!</definedName>
    <definedName name="BExIGJBO8R13LV7CZ7C1YCP974NN" localSheetId="10" hidden="1">#REF!</definedName>
    <definedName name="BExIGJBO8R13LV7CZ7C1YCP974NN" hidden="1">#REF!</definedName>
    <definedName name="BExIGWT86FPOEYTI8GXCGU5Y3KGK" localSheetId="10" hidden="1">#REF!</definedName>
    <definedName name="BExIGWT86FPOEYTI8GXCGU5Y3KGK" hidden="1">#REF!</definedName>
    <definedName name="BExIHBHXA7E7VUTBVHXXXCH3A5CL" localSheetId="10" hidden="1">#REF!</definedName>
    <definedName name="BExIHBHXA7E7VUTBVHXXXCH3A5CL" hidden="1">#REF!</definedName>
    <definedName name="BExIHBSOGRSH1GKS6GKBRAJ7GXFQ" localSheetId="10" hidden="1">#REF!</definedName>
    <definedName name="BExIHBSOGRSH1GKS6GKBRAJ7GXFQ" hidden="1">#REF!</definedName>
    <definedName name="BExIHDFY73YM0AHAR2Z5OJTFKSL2" localSheetId="10" hidden="1">#REF!</definedName>
    <definedName name="BExIHDFY73YM0AHAR2Z5OJTFKSL2" hidden="1">#REF!</definedName>
    <definedName name="BExIHPQCQTGEW8QOJVIQ4VX0P6DX" localSheetId="10" hidden="1">#REF!</definedName>
    <definedName name="BExIHPQCQTGEW8QOJVIQ4VX0P6DX" hidden="1">#REF!</definedName>
    <definedName name="BExII1KN91Q7DLW0UB7W2TJ5ACT9" localSheetId="10" hidden="1">#REF!</definedName>
    <definedName name="BExII1KN91Q7DLW0UB7W2TJ5ACT9" hidden="1">#REF!</definedName>
    <definedName name="BExII50LI8I0CDOOZEMIVHVA2V95" localSheetId="10" hidden="1">#REF!</definedName>
    <definedName name="BExII50LI8I0CDOOZEMIVHVA2V95" hidden="1">#REF!</definedName>
    <definedName name="BExIINQWABWRGYDT02DOJQ5L7BQF" localSheetId="10" hidden="1">#REF!</definedName>
    <definedName name="BExIINQWABWRGYDT02DOJQ5L7BQF" hidden="1">#REF!</definedName>
    <definedName name="BExIIXMY38TQD12CVV4S57L3I809" localSheetId="10" hidden="1">#REF!</definedName>
    <definedName name="BExIIXMY38TQD12CVV4S57L3I809" hidden="1">#REF!</definedName>
    <definedName name="BExIIY37NEVU2LGS1JE4VR9AN6W4" localSheetId="10" hidden="1">#REF!</definedName>
    <definedName name="BExIIY37NEVU2LGS1JE4VR9AN6W4" hidden="1">#REF!</definedName>
    <definedName name="BExIIYJAGXR8TPZ1KCYM7EGJ79UW" localSheetId="10" hidden="1">#REF!</definedName>
    <definedName name="BExIIYJAGXR8TPZ1KCYM7EGJ79UW" hidden="1">#REF!</definedName>
    <definedName name="BExIJ3160YCWGAVEU0208ZGXXG3P" localSheetId="10" hidden="1">#REF!</definedName>
    <definedName name="BExIJ3160YCWGAVEU0208ZGXXG3P" hidden="1">#REF!</definedName>
    <definedName name="BExIJFGZJ5ED9D6KAY4PGQYLELAX" localSheetId="10" hidden="1">#REF!</definedName>
    <definedName name="BExIJFGZJ5ED9D6KAY4PGQYLELAX" hidden="1">#REF!</definedName>
    <definedName name="BExIJQK80ZEKSTV62E59AYJYUNLI" localSheetId="10" hidden="1">#REF!</definedName>
    <definedName name="BExIJQK80ZEKSTV62E59AYJYUNLI" hidden="1">#REF!</definedName>
    <definedName name="BExIJRLX3M0YQLU1D5Y9V7HM5QNM" localSheetId="10" hidden="1">#REF!</definedName>
    <definedName name="BExIJRLX3M0YQLU1D5Y9V7HM5QNM" hidden="1">#REF!</definedName>
    <definedName name="BExIJV22J0QA7286KNPMHO1ZUCB3" localSheetId="10" hidden="1">#REF!</definedName>
    <definedName name="BExIJV22J0QA7286KNPMHO1ZUCB3" hidden="1">#REF!</definedName>
    <definedName name="BExIJVI6OC7B6ZE9V4PAOYZXKNER" localSheetId="10" hidden="1">#REF!</definedName>
    <definedName name="BExIJVI6OC7B6ZE9V4PAOYZXKNER" hidden="1">#REF!</definedName>
    <definedName name="BExIJWK0NGTGQ4X7D5VIVXD14JHI" localSheetId="10" hidden="1">#REF!</definedName>
    <definedName name="BExIJWK0NGTGQ4X7D5VIVXD14JHI" hidden="1">#REF!</definedName>
    <definedName name="BExIJWPCIYINEJUTXU74VK7WG031" localSheetId="10" hidden="1">#REF!</definedName>
    <definedName name="BExIJWPCIYINEJUTXU74VK7WG031" hidden="1">#REF!</definedName>
    <definedName name="BExIKHTXPZR5A8OHB6HDP6QWDHAD" localSheetId="10" hidden="1">#REF!</definedName>
    <definedName name="BExIKHTXPZR5A8OHB6HDP6QWDHAD" hidden="1">#REF!</definedName>
    <definedName name="BExIKMMJOETSAXJYY1SIKM58LMA2" localSheetId="10" hidden="1">#REF!</definedName>
    <definedName name="BExIKMMJOETSAXJYY1SIKM58LMA2" hidden="1">#REF!</definedName>
    <definedName name="BExIKRF6AQ6VOO9KCIWSM6FY8M7D" localSheetId="10" hidden="1">#REF!</definedName>
    <definedName name="BExIKRF6AQ6VOO9KCIWSM6FY8M7D" hidden="1">#REF!</definedName>
    <definedName name="BExIKTYZESFT3LC0ASFMFKSE0D1X" localSheetId="10" hidden="1">#REF!</definedName>
    <definedName name="BExIKTYZESFT3LC0ASFMFKSE0D1X" hidden="1">#REF!</definedName>
    <definedName name="BExIKXVA6M8K0PTRYAGXS666L335" localSheetId="10" hidden="1">#REF!</definedName>
    <definedName name="BExIKXVA6M8K0PTRYAGXS666L335" hidden="1">#REF!</definedName>
    <definedName name="BExIL0PMZ2SXK9R6MLP43KBU1J2P" localSheetId="10" hidden="1">#REF!</definedName>
    <definedName name="BExIL0PMZ2SXK9R6MLP43KBU1J2P" hidden="1">#REF!</definedName>
    <definedName name="BExIL1WSMNNQQK98YHWHV5HVONIZ" localSheetId="10" hidden="1">#REF!</definedName>
    <definedName name="BExIL1WSMNNQQK98YHWHV5HVONIZ" hidden="1">#REF!</definedName>
    <definedName name="BExILAAXRTRAD18K74M6MGUEEPUM" localSheetId="10" hidden="1">#REF!</definedName>
    <definedName name="BExILAAXRTRAD18K74M6MGUEEPUM" hidden="1">#REF!</definedName>
    <definedName name="BExILG5F338C0FFLMVOKMKF8X5ZP" localSheetId="10" hidden="1">#REF!</definedName>
    <definedName name="BExILG5F338C0FFLMVOKMKF8X5ZP" hidden="1">#REF!</definedName>
    <definedName name="BExILGQTQM0HOD0BJI90YO7GOIN3" localSheetId="10" hidden="1">#REF!</definedName>
    <definedName name="BExILGQTQM0HOD0BJI90YO7GOIN3" hidden="1">#REF!</definedName>
    <definedName name="BExILPL7P2BNCD7MYCGTQ9F0R5JX" localSheetId="10" hidden="1">#REF!</definedName>
    <definedName name="BExILPL7P2BNCD7MYCGTQ9F0R5JX" hidden="1">#REF!</definedName>
    <definedName name="BExILVVS4B1B4G7IO0LPUDWY9K8W" localSheetId="10" hidden="1">#REF!</definedName>
    <definedName name="BExILVVS4B1B4G7IO0LPUDWY9K8W" hidden="1">#REF!</definedName>
    <definedName name="BExIM9DBUB7ZGF4B20FVUO9QGOX2" localSheetId="10" hidden="1">#REF!</definedName>
    <definedName name="BExIM9DBUB7ZGF4B20FVUO9QGOX2" hidden="1">#REF!</definedName>
    <definedName name="BExIMCTBZ4WAESGCDWJ64SB4F0L1" localSheetId="10" hidden="1">#REF!</definedName>
    <definedName name="BExIMCTBZ4WAESGCDWJ64SB4F0L1" hidden="1">#REF!</definedName>
    <definedName name="BExIMGK9Z94TFPWWZFMD10HV0IF6" localSheetId="10" hidden="1">#REF!</definedName>
    <definedName name="BExIMGK9Z94TFPWWZFMD10HV0IF6" hidden="1">#REF!</definedName>
    <definedName name="BExIMPEGKG18TELVC33T4OQTNBWC" localSheetId="10" hidden="1">#REF!</definedName>
    <definedName name="BExIMPEGKG18TELVC33T4OQTNBWC" hidden="1">#REF!</definedName>
    <definedName name="BExIN4OR435DL1US13JQPOQK8GD5" localSheetId="10" hidden="1">#REF!</definedName>
    <definedName name="BExIN4OR435DL1US13JQPOQK8GD5" hidden="1">#REF!</definedName>
    <definedName name="BExINI6A7H3KSFRFA6UBBDPKW37F" localSheetId="10" hidden="1">#REF!</definedName>
    <definedName name="BExINI6A7H3KSFRFA6UBBDPKW37F" hidden="1">#REF!</definedName>
    <definedName name="BExINIMK8XC3JOBT2EXYFHHH52H0" localSheetId="10" hidden="1">#REF!</definedName>
    <definedName name="BExINIMK8XC3JOBT2EXYFHHH52H0" hidden="1">#REF!</definedName>
    <definedName name="BExINLX401ZKEGWU168DS4JUM2J6" localSheetId="10" hidden="1">#REF!</definedName>
    <definedName name="BExINLX401ZKEGWU168DS4JUM2J6" hidden="1">#REF!</definedName>
    <definedName name="BExINMYYJO1FTV1CZF6O5XCFAMQX" localSheetId="10" hidden="1">#REF!</definedName>
    <definedName name="BExINMYYJO1FTV1CZF6O5XCFAMQX" hidden="1">#REF!</definedName>
    <definedName name="BExINP2H4KI05FRFV5PKZFE00HKO" localSheetId="10" hidden="1">#REF!</definedName>
    <definedName name="BExINP2H4KI05FRFV5PKZFE00HKO" hidden="1">#REF!</definedName>
    <definedName name="BExINPTCEJ9RPDEBJEJH80NATGUQ" localSheetId="10" hidden="1">#REF!</definedName>
    <definedName name="BExINPTCEJ9RPDEBJEJH80NATGUQ" hidden="1">#REF!</definedName>
    <definedName name="BExINWEQMNJ70A6JRXC2LACBX1GX" localSheetId="10" hidden="1">#REF!</definedName>
    <definedName name="BExINWEQMNJ70A6JRXC2LACBX1GX" hidden="1">#REF!</definedName>
    <definedName name="BExINZELVWYGU876QUUZCIMXPBQC" localSheetId="10" hidden="1">#REF!</definedName>
    <definedName name="BExINZELVWYGU876QUUZCIMXPBQC" hidden="1">#REF!</definedName>
    <definedName name="BExIO9QZ59ZHRA8SX6QICH2AY8A2" localSheetId="10" hidden="1">#REF!</definedName>
    <definedName name="BExIO9QZ59ZHRA8SX6QICH2AY8A2" hidden="1">#REF!</definedName>
    <definedName name="BExIOAHV525SMMGFDJFE7456JPBD" localSheetId="10" hidden="1">#REF!</definedName>
    <definedName name="BExIOAHV525SMMGFDJFE7456JPBD" hidden="1">#REF!</definedName>
    <definedName name="BExIOCQUQHKUU1KONGSDOLQTQEIC" localSheetId="10" hidden="1">#REF!</definedName>
    <definedName name="BExIOCQUQHKUU1KONGSDOLQTQEIC" hidden="1">#REF!</definedName>
    <definedName name="BExIOFAGCDQQKALMX3V0KU94KUQO" localSheetId="10" hidden="1">#REF!</definedName>
    <definedName name="BExIOFAGCDQQKALMX3V0KU94KUQO" hidden="1">#REF!</definedName>
    <definedName name="BExIOFL8Y5O61VLKTB4H20IJNWS1" localSheetId="10" hidden="1">#REF!</definedName>
    <definedName name="BExIOFL8Y5O61VLKTB4H20IJNWS1" hidden="1">#REF!</definedName>
    <definedName name="BExIOMBXRW5NS4ZPYX9G5QREZ5J6" localSheetId="10" hidden="1">#REF!</definedName>
    <definedName name="BExIOMBXRW5NS4ZPYX9G5QREZ5J6" hidden="1">#REF!</definedName>
    <definedName name="BExIORA3GK78T7C7SNBJJUONJ0LS" localSheetId="10" hidden="1">#REF!</definedName>
    <definedName name="BExIORA3GK78T7C7SNBJJUONJ0LS" hidden="1">#REF!</definedName>
    <definedName name="BExIORFDXP4AVIEBLSTZ8ETSXMNM" localSheetId="10" hidden="1">#REF!</definedName>
    <definedName name="BExIORFDXP4AVIEBLSTZ8ETSXMNM" hidden="1">#REF!</definedName>
    <definedName name="BExIOTZ5EFZ2NASVQ05RH15HRSW6" localSheetId="10" hidden="1">#REF!</definedName>
    <definedName name="BExIOTZ5EFZ2NASVQ05RH15HRSW6" hidden="1">#REF!</definedName>
    <definedName name="BExIP8YNN6UUE1GZ223SWH7DLGKO" localSheetId="10" hidden="1">#REF!</definedName>
    <definedName name="BExIP8YNN6UUE1GZ223SWH7DLGKO" hidden="1">#REF!</definedName>
    <definedName name="BExIPAB4AOL592OJCC1CFAXTLF1A" localSheetId="10" hidden="1">#REF!</definedName>
    <definedName name="BExIPAB4AOL592OJCC1CFAXTLF1A" hidden="1">#REF!</definedName>
    <definedName name="BExIPB25DKX4S2ZCKQN7KWSC3JBF" localSheetId="10" hidden="1">#REF!</definedName>
    <definedName name="BExIPB25DKX4S2ZCKQN7KWSC3JBF" hidden="1">#REF!</definedName>
    <definedName name="BExIPCUX4I4S2N50TLMMLALYLH9S" localSheetId="10" hidden="1">#REF!</definedName>
    <definedName name="BExIPCUX4I4S2N50TLMMLALYLH9S" hidden="1">#REF!</definedName>
    <definedName name="BExIPDLT8JYAMGE5HTN4D1YHZF3V" localSheetId="10" hidden="1">#REF!</definedName>
    <definedName name="BExIPDLT8JYAMGE5HTN4D1YHZF3V" hidden="1">#REF!</definedName>
    <definedName name="BExIPG040Q08EWIWL6CAVR3GRI43" localSheetId="10" hidden="1">#REF!</definedName>
    <definedName name="BExIPG040Q08EWIWL6CAVR3GRI43" hidden="1">#REF!</definedName>
    <definedName name="BExIPKNFUDPDKOSH5GHDVNA8D66S" localSheetId="10" hidden="1">#REF!</definedName>
    <definedName name="BExIPKNFUDPDKOSH5GHDVNA8D66S" hidden="1">#REF!</definedName>
    <definedName name="BExIPVL5VEVK9Q7AYB7EC2VZWBEZ" hidden="1">#REF!</definedName>
    <definedName name="BExIQ1VS9A2FHVD9TUHKG9K8EVVP" localSheetId="10" hidden="1">#REF!</definedName>
    <definedName name="BExIQ1VS9A2FHVD9TUHKG9K8EVVP" hidden="1">#REF!</definedName>
    <definedName name="BExIQ3J19L30PSQ2CXNT6IHW0I7V" localSheetId="10" hidden="1">#REF!</definedName>
    <definedName name="BExIQ3J19L30PSQ2CXNT6IHW0I7V" hidden="1">#REF!</definedName>
    <definedName name="BExIQ3OJ7M04XCY276IO0LJA5XUK" localSheetId="10" hidden="1">#REF!</definedName>
    <definedName name="BExIQ3OJ7M04XCY276IO0LJA5XUK" hidden="1">#REF!</definedName>
    <definedName name="BExIQ5S19ITB0NDRUN4XV7B905ED" localSheetId="10" hidden="1">#REF!</definedName>
    <definedName name="BExIQ5S19ITB0NDRUN4XV7B905ED" hidden="1">#REF!</definedName>
    <definedName name="BExIQ810MMN2UN0EQ9CRQAFWA19X" localSheetId="10" hidden="1">#REF!</definedName>
    <definedName name="BExIQ810MMN2UN0EQ9CRQAFWA19X" hidden="1">#REF!</definedName>
    <definedName name="BExIQ9TMQT2EIXSVQW7GVSOAW2VJ" localSheetId="10" hidden="1">#REF!</definedName>
    <definedName name="BExIQ9TMQT2EIXSVQW7GVSOAW2VJ" hidden="1">#REF!</definedName>
    <definedName name="BExIQBMDE1L6J4H27K1FMSHQKDSE" localSheetId="10" hidden="1">#REF!</definedName>
    <definedName name="BExIQBMDE1L6J4H27K1FMSHQKDSE" hidden="1">#REF!</definedName>
    <definedName name="BExIQE65LVXUOF3UZFO7SDHFJH22" localSheetId="10" hidden="1">#REF!</definedName>
    <definedName name="BExIQE65LVXUOF3UZFO7SDHFJH22" hidden="1">#REF!</definedName>
    <definedName name="BExIQG9OO2KKBOWTMD1OXY36TEGA" localSheetId="10" hidden="1">#REF!</definedName>
    <definedName name="BExIQG9OO2KKBOWTMD1OXY36TEGA" hidden="1">#REF!</definedName>
    <definedName name="BExIQHWZ65ALA9VAFCJEGIL1145G" localSheetId="10" hidden="1">#REF!</definedName>
    <definedName name="BExIQHWZ65ALA9VAFCJEGIL1145G" hidden="1">#REF!</definedName>
    <definedName name="BExIQX1XBB31HZTYEEVOBSE3C5A6" localSheetId="10" hidden="1">#REF!</definedName>
    <definedName name="BExIQX1XBB31HZTYEEVOBSE3C5A6" hidden="1">#REF!</definedName>
    <definedName name="BExIR2ALYRP9FW99DK2084J7IIDC" localSheetId="10" hidden="1">#REF!</definedName>
    <definedName name="BExIR2ALYRP9FW99DK2084J7IIDC" hidden="1">#REF!</definedName>
    <definedName name="BExIR8FQETPTQYW37DBVDWG3J4JW" localSheetId="10" hidden="1">#REF!</definedName>
    <definedName name="BExIR8FQETPTQYW37DBVDWG3J4JW" hidden="1">#REF!</definedName>
    <definedName name="BExIRHKWQB1PP4ZLB0C3AVUBAFMD" localSheetId="10" hidden="1">#REF!</definedName>
    <definedName name="BExIRHKWQB1PP4ZLB0C3AVUBAFMD" hidden="1">#REF!</definedName>
    <definedName name="BExIRJTRJPQR3OTAGAV7JTA4VMPS" localSheetId="10" hidden="1">#REF!</definedName>
    <definedName name="BExIRJTRJPQR3OTAGAV7JTA4VMPS" hidden="1">#REF!</definedName>
    <definedName name="BExIROH27RJOG6VI7ZHR0RZGAZZ4" localSheetId="10" hidden="1">#REF!</definedName>
    <definedName name="BExIROH27RJOG6VI7ZHR0RZGAZZ4" hidden="1">#REF!</definedName>
    <definedName name="BExIRRBGTY01OQOI3U5SW59RFDFI" localSheetId="10" hidden="1">#REF!</definedName>
    <definedName name="BExIRRBGTY01OQOI3U5SW59RFDFI" hidden="1">#REF!</definedName>
    <definedName name="BExIS4T0DRF57HYO7OGG72KBOFOI" localSheetId="10" hidden="1">#REF!</definedName>
    <definedName name="BExIS4T0DRF57HYO7OGG72KBOFOI" hidden="1">#REF!</definedName>
    <definedName name="BExIS77BJDDK18PGI9DSEYZPIL7P" localSheetId="10" hidden="1">#REF!</definedName>
    <definedName name="BExIS77BJDDK18PGI9DSEYZPIL7P" hidden="1">#REF!</definedName>
    <definedName name="BExIS8USL1T3Z97CZ30HJ98E2GXQ" localSheetId="10" hidden="1">#REF!</definedName>
    <definedName name="BExIS8USL1T3Z97CZ30HJ98E2GXQ" hidden="1">#REF!</definedName>
    <definedName name="BExISC5B700MZUBFTQ9K4IKTF7HR" localSheetId="10" hidden="1">#REF!</definedName>
    <definedName name="BExISC5B700MZUBFTQ9K4IKTF7HR" hidden="1">#REF!</definedName>
    <definedName name="BExISDHXS49S1H56ENBPRF1NLD5C" localSheetId="10" hidden="1">#REF!</definedName>
    <definedName name="BExISDHXS49S1H56ENBPRF1NLD5C" hidden="1">#REF!</definedName>
    <definedName name="BExISM1JLV54A21A164IURMPGUMU" localSheetId="10" hidden="1">#REF!</definedName>
    <definedName name="BExISM1JLV54A21A164IURMPGUMU" hidden="1">#REF!</definedName>
    <definedName name="BExISRFKJYUZ4AKW44IJF7RF9Y90" localSheetId="10" hidden="1">#REF!</definedName>
    <definedName name="BExISRFKJYUZ4AKW44IJF7RF9Y90" hidden="1">#REF!</definedName>
    <definedName name="BExISSMVV57JAUB6CSGBMBFVNGWK" localSheetId="10" hidden="1">#REF!</definedName>
    <definedName name="BExISSMVV57JAUB6CSGBMBFVNGWK" hidden="1">#REF!</definedName>
    <definedName name="BExIT16AD4HCD0WQCCA72AKLQHK1" localSheetId="10" hidden="1">#REF!</definedName>
    <definedName name="BExIT16AD4HCD0WQCCA72AKLQHK1" hidden="1">#REF!</definedName>
    <definedName name="BExIT1MK8TBAK3SNP36A8FKDQSOK" localSheetId="10" hidden="1">#REF!</definedName>
    <definedName name="BExIT1MK8TBAK3SNP36A8FKDQSOK" hidden="1">#REF!</definedName>
    <definedName name="BExIT9PPVL7XGGIZS7G6QI6L7H9U" localSheetId="10" hidden="1">#REF!</definedName>
    <definedName name="BExIT9PPVL7XGGIZS7G6QI6L7H9U" hidden="1">#REF!</definedName>
    <definedName name="BExITBNYANV2S8KD56GOGCKW393R" localSheetId="10" hidden="1">#REF!</definedName>
    <definedName name="BExITBNYANV2S8KD56GOGCKW393R" hidden="1">#REF!</definedName>
    <definedName name="BExITGB4FVAV0LE88D7JMX7FBYXI" localSheetId="10" hidden="1">#REF!</definedName>
    <definedName name="BExITGB4FVAV0LE88D7JMX7FBYXI" hidden="1">#REF!</definedName>
    <definedName name="BExITI3TQ14K842P38QF0PNWSWNO" localSheetId="10" hidden="1">#REF!</definedName>
    <definedName name="BExITI3TQ14K842P38QF0PNWSWNO" hidden="1">#REF!</definedName>
    <definedName name="BExIU9OGER4TPMETACWUEP1UENK0" localSheetId="10" hidden="1">#REF!</definedName>
    <definedName name="BExIU9OGER4TPMETACWUEP1UENK0" hidden="1">#REF!</definedName>
    <definedName name="BExIUD4OJGH65NFNQ4VMCE3R4J1X" localSheetId="10" hidden="1">#REF!</definedName>
    <definedName name="BExIUD4OJGH65NFNQ4VMCE3R4J1X" hidden="1">#REF!</definedName>
    <definedName name="BExIUQM0XWNNW3MJD26EOVIT7FSU" localSheetId="10" hidden="1">#REF!</definedName>
    <definedName name="BExIUQM0XWNNW3MJD26EOVIT7FSU" hidden="1">#REF!</definedName>
    <definedName name="BExIUTB5OAAXYW0OFMP0PS40SPOB" localSheetId="10" hidden="1">#REF!</definedName>
    <definedName name="BExIUTB5OAAXYW0OFMP0PS40SPOB" hidden="1">#REF!</definedName>
    <definedName name="BExIUUT2MHIOV6R3WHA0DPM1KBKY" localSheetId="10" hidden="1">#REF!</definedName>
    <definedName name="BExIUUT2MHIOV6R3WHA0DPM1KBKY" hidden="1">#REF!</definedName>
    <definedName name="BExIUYPDT1AM6MWGWQS646PIZIWC" localSheetId="10" hidden="1">#REF!</definedName>
    <definedName name="BExIUYPDT1AM6MWGWQS646PIZIWC" hidden="1">#REF!</definedName>
    <definedName name="BExIV0I2O9F8D1UK1SI8AEYR6U0A" localSheetId="10" hidden="1">#REF!</definedName>
    <definedName name="BExIV0I2O9F8D1UK1SI8AEYR6U0A" hidden="1">#REF!</definedName>
    <definedName name="BExIV2LM38XPLRTWT0R44TMQ59E5" localSheetId="10" hidden="1">#REF!</definedName>
    <definedName name="BExIV2LM38XPLRTWT0R44TMQ59E5" hidden="1">#REF!</definedName>
    <definedName name="BExIV3HY4S0YRV1F7XEMF2YHAR2I" localSheetId="10" hidden="1">#REF!</definedName>
    <definedName name="BExIV3HY4S0YRV1F7XEMF2YHAR2I" hidden="1">#REF!</definedName>
    <definedName name="BExIV6HUZFRIFLXW2SICKGTAH1PV" localSheetId="10" hidden="1">#REF!</definedName>
    <definedName name="BExIV6HUZFRIFLXW2SICKGTAH1PV" hidden="1">#REF!</definedName>
    <definedName name="BExIVCXWL6H5LD9DHDIA4F5U9TQL" localSheetId="10" hidden="1">#REF!</definedName>
    <definedName name="BExIVCXWL6H5LD9DHDIA4F5U9TQL" hidden="1">#REF!</definedName>
    <definedName name="BExIVEVYJ7KL8QNR5ZTOSD11I5A6" localSheetId="10" hidden="1">#REF!</definedName>
    <definedName name="BExIVEVYJ7KL8QNR5ZTOSD11I5A6" hidden="1">#REF!</definedName>
    <definedName name="BExIVJ30S9U8MA1TUBRND8DGF96D" localSheetId="10" hidden="1">#REF!</definedName>
    <definedName name="BExIVJ30S9U8MA1TUBRND8DGF96D" hidden="1">#REF!</definedName>
    <definedName name="BExIVMOIPSEWSIHIDDLOXESQ28A0" localSheetId="10" hidden="1">#REF!</definedName>
    <definedName name="BExIVMOIPSEWSIHIDDLOXESQ28A0" hidden="1">#REF!</definedName>
    <definedName name="BExIVNVNJX9BYDLC88NG09YF5XQ6" localSheetId="10" hidden="1">#REF!</definedName>
    <definedName name="BExIVNVNJX9BYDLC88NG09YF5XQ6" hidden="1">#REF!</definedName>
    <definedName name="BExIVQVKLMGSRYT1LFZH0KUIA4OR" localSheetId="10" hidden="1">#REF!</definedName>
    <definedName name="BExIVQVKLMGSRYT1LFZH0KUIA4OR" hidden="1">#REF!</definedName>
    <definedName name="BExIVYTFI35KNR2XSA6N8OJYUTUR" localSheetId="10" hidden="1">#REF!</definedName>
    <definedName name="BExIVYTFI35KNR2XSA6N8OJYUTUR" hidden="1">#REF!</definedName>
    <definedName name="BExIVZF05SNB8DE7VLQOFG9S41HS" localSheetId="10" hidden="1">#REF!</definedName>
    <definedName name="BExIVZF05SNB8DE7VLQOFG9S41HS" hidden="1">#REF!</definedName>
    <definedName name="BExIWB3SY3WRIVIOF988DNNODBOA" localSheetId="10" hidden="1">#REF!</definedName>
    <definedName name="BExIWB3SY3WRIVIOF988DNNODBOA" hidden="1">#REF!</definedName>
    <definedName name="BExIWB99CG0H52LRD6QWPN4L6DV2" localSheetId="10" hidden="1">#REF!</definedName>
    <definedName name="BExIWB99CG0H52LRD6QWPN4L6DV2" hidden="1">#REF!</definedName>
    <definedName name="BExIWG1W7XP9DFYYSZAIOSHM0QLQ" localSheetId="10" hidden="1">#REF!</definedName>
    <definedName name="BExIWG1W7XP9DFYYSZAIOSHM0QLQ" hidden="1">#REF!</definedName>
    <definedName name="BExIWH3KUK94B7833DD4TB0Y6KP9" localSheetId="10" hidden="1">#REF!</definedName>
    <definedName name="BExIWH3KUK94B7833DD4TB0Y6KP9" hidden="1">#REF!</definedName>
    <definedName name="BExIWHZXYAALPLS8CSHZHJ82LBOH" localSheetId="10" hidden="1">#REF!</definedName>
    <definedName name="BExIWHZXYAALPLS8CSHZHJ82LBOH" hidden="1">#REF!</definedName>
    <definedName name="BExIWJY6FHR6KOO0P8U4IZ7VD42D" localSheetId="10" hidden="1">#REF!</definedName>
    <definedName name="BExIWJY6FHR6KOO0P8U4IZ7VD42D" hidden="1">#REF!</definedName>
    <definedName name="BExIWKE9MGIDWORBI43AWTUNYFAN" localSheetId="10" hidden="1">#REF!</definedName>
    <definedName name="BExIWKE9MGIDWORBI43AWTUNYFAN" hidden="1">#REF!</definedName>
    <definedName name="BExIWPHOYLSNGZKVD3RRKOEALEUG" localSheetId="10" hidden="1">#REF!</definedName>
    <definedName name="BExIWPHOYLSNGZKVD3RRKOEALEUG" hidden="1">#REF!</definedName>
    <definedName name="BExIWSHLD1QIZPL5ARLXOJ9Y2CAA" localSheetId="10" hidden="1">#REF!</definedName>
    <definedName name="BExIWSHLD1QIZPL5ARLXOJ9Y2CAA" hidden="1">#REF!</definedName>
    <definedName name="BExIX34PM5DBTRHRQWP6PL6WIX88" localSheetId="10" hidden="1">#REF!</definedName>
    <definedName name="BExIX34PM5DBTRHRQWP6PL6WIX88" hidden="1">#REF!</definedName>
    <definedName name="BExIX5OAP9KSUE5SIZCW9P39Q4WE" localSheetId="10" hidden="1">#REF!</definedName>
    <definedName name="BExIX5OAP9KSUE5SIZCW9P39Q4WE" hidden="1">#REF!</definedName>
    <definedName name="BExIXGRJPVJMUDGSG7IHPXPNO69B" localSheetId="10" hidden="1">#REF!</definedName>
    <definedName name="BExIXGRJPVJMUDGSG7IHPXPNO69B" hidden="1">#REF!</definedName>
    <definedName name="BExIXGWVQ9WOO0NCJLXAU4PJPOPM" localSheetId="10" hidden="1">#REF!</definedName>
    <definedName name="BExIXGWVQ9WOO0NCJLXAU4PJPOPM" hidden="1">#REF!</definedName>
    <definedName name="BExIXLK6SEOTUWQVNLCH4SAKTVGQ" localSheetId="10" hidden="1">#REF!</definedName>
    <definedName name="BExIXLK6SEOTUWQVNLCH4SAKTVGQ" hidden="1">#REF!</definedName>
    <definedName name="BExIXM5R87ZL3FHALWZXYCPHGX3E" localSheetId="10" hidden="1">#REF!</definedName>
    <definedName name="BExIXM5R87ZL3FHALWZXYCPHGX3E" hidden="1">#REF!</definedName>
    <definedName name="BExIXN24YK8MIB3OZ905DHU9CDH1" localSheetId="10" hidden="1">#REF!</definedName>
    <definedName name="BExIXN24YK8MIB3OZ905DHU9CDH1" hidden="1">#REF!</definedName>
    <definedName name="BExIXS036ZCKT2Z8XZKLZ8PFWQGL" localSheetId="10" hidden="1">#REF!</definedName>
    <definedName name="BExIXS036ZCKT2Z8XZKLZ8PFWQGL" hidden="1">#REF!</definedName>
    <definedName name="BExIXY5CF9PFM0P40AZ4U51TMWV0" localSheetId="10" hidden="1">#REF!</definedName>
    <definedName name="BExIXY5CF9PFM0P40AZ4U51TMWV0" hidden="1">#REF!</definedName>
    <definedName name="BExIYEXJBK8JDWIRSVV4RJSKZVV1" localSheetId="10" hidden="1">#REF!</definedName>
    <definedName name="BExIYEXJBK8JDWIRSVV4RJSKZVV1" hidden="1">#REF!</definedName>
    <definedName name="BExIYFJ59KLIPRTGIHX9X07UVGT3" localSheetId="10" hidden="1">#REF!</definedName>
    <definedName name="BExIYFJ59KLIPRTGIHX9X07UVGT3" hidden="1">#REF!</definedName>
    <definedName name="BExIYHH7GZO6BU3DC4GRLH3FD3ZS" localSheetId="10" hidden="1">#REF!</definedName>
    <definedName name="BExIYHH7GZO6BU3DC4GRLH3FD3ZS" hidden="1">#REF!</definedName>
    <definedName name="BExIYHMPBTD67ZNUL9O76FZQHYPT" localSheetId="10" hidden="1">#REF!</definedName>
    <definedName name="BExIYHMPBTD67ZNUL9O76FZQHYPT" hidden="1">#REF!</definedName>
    <definedName name="BExIYI2RH0K4225XO970K2IQ1E79" localSheetId="10" hidden="1">#REF!</definedName>
    <definedName name="BExIYI2RH0K4225XO970K2IQ1E79" hidden="1">#REF!</definedName>
    <definedName name="BExIYMPZ0KS2KOJFQAUQJ77L7701" localSheetId="10" hidden="1">#REF!</definedName>
    <definedName name="BExIYMPZ0KS2KOJFQAUQJ77L7701" hidden="1">#REF!</definedName>
    <definedName name="BExIYP9Q6FV9T0R9G3UDKLS4TTYX" localSheetId="10" hidden="1">#REF!</definedName>
    <definedName name="BExIYP9Q6FV9T0R9G3UDKLS4TTYX" hidden="1">#REF!</definedName>
    <definedName name="BExIYZGLDQ1TN7BIIN4RLDP31GIM" localSheetId="10" hidden="1">#REF!</definedName>
    <definedName name="BExIYZGLDQ1TN7BIIN4RLDP31GIM" hidden="1">#REF!</definedName>
    <definedName name="BExIZ4K0EZJK6PW3L8SVKTJFSWW9" localSheetId="10" hidden="1">#REF!</definedName>
    <definedName name="BExIZ4K0EZJK6PW3L8SVKTJFSWW9" hidden="1">#REF!</definedName>
    <definedName name="BExIZAECOEZGBAO29QMV14E6XDIV" localSheetId="10" hidden="1">#REF!</definedName>
    <definedName name="BExIZAECOEZGBAO29QMV14E6XDIV" hidden="1">#REF!</definedName>
    <definedName name="BExIZHQR3N1546MQS83ZJ8I6SPZ3" localSheetId="10" hidden="1">#REF!</definedName>
    <definedName name="BExIZHQR3N1546MQS83ZJ8I6SPZ3" hidden="1">#REF!</definedName>
    <definedName name="BExIZKVXYD5O2JBU81F2UFJZLLSI" localSheetId="10" hidden="1">#REF!</definedName>
    <definedName name="BExIZKVXYD5O2JBU81F2UFJZLLSI" hidden="1">#REF!</definedName>
    <definedName name="BExIZPZDHC8HGER83WHCZAHOX7LK" localSheetId="10" hidden="1">#REF!</definedName>
    <definedName name="BExIZPZDHC8HGER83WHCZAHOX7LK" hidden="1">#REF!</definedName>
    <definedName name="BExIZQA5XCS39QKXMYR1MH2ZIGPS" localSheetId="10" hidden="1">#REF!</definedName>
    <definedName name="BExIZQA5XCS39QKXMYR1MH2ZIGPS" hidden="1">#REF!</definedName>
    <definedName name="BExIZVDLRUNAL32D9KO9X7Y4PB3O" localSheetId="10" hidden="1">#REF!</definedName>
    <definedName name="BExIZVDLRUNAL32D9KO9X7Y4PB3O" hidden="1">#REF!</definedName>
    <definedName name="BExIZY2PUZ0OF9YKK1B13IW0VS6G" localSheetId="10" hidden="1">#REF!</definedName>
    <definedName name="BExIZY2PUZ0OF9YKK1B13IW0VS6G" hidden="1">#REF!</definedName>
    <definedName name="BExJ08KBRR2XMWW3VZMPSQKXHZUH" localSheetId="10" hidden="1">#REF!</definedName>
    <definedName name="BExJ08KBRR2XMWW3VZMPSQKXHZUH" hidden="1">#REF!</definedName>
    <definedName name="BExJ0DYJWXGE7DA39PYL3WM05U9O" localSheetId="10" hidden="1">#REF!</definedName>
    <definedName name="BExJ0DYJWXGE7DA39PYL3WM05U9O" hidden="1">#REF!</definedName>
    <definedName name="BExJ0JYDEZPM2303TRBXOZ74M7N6" localSheetId="10" hidden="1">#REF!</definedName>
    <definedName name="BExJ0JYDEZPM2303TRBXOZ74M7N6" hidden="1">#REF!</definedName>
    <definedName name="BExJ0MY8SY5J5V50H3UKE78ODTVB" localSheetId="10" hidden="1">#REF!</definedName>
    <definedName name="BExJ0MY8SY5J5V50H3UKE78ODTVB" hidden="1">#REF!</definedName>
    <definedName name="BExJ0YC98G37ML4N8FLP8D95EFRF" localSheetId="10" hidden="1">#REF!</definedName>
    <definedName name="BExJ0YC98G37ML4N8FLP8D95EFRF" hidden="1">#REF!</definedName>
    <definedName name="BExKCDYKAEV45AFXHVHZZ62E5BM3" localSheetId="10" hidden="1">#REF!</definedName>
    <definedName name="BExKCDYKAEV45AFXHVHZZ62E5BM3" hidden="1">#REF!</definedName>
    <definedName name="BExKCYXU0W2VQVDI3N3N37K2598P" localSheetId="10" hidden="1">#REF!</definedName>
    <definedName name="BExKCYXU0W2VQVDI3N3N37K2598P" hidden="1">#REF!</definedName>
    <definedName name="BExKDJX3Z1TS0WFDD9EAO42JHL9G" localSheetId="10" hidden="1">#REF!</definedName>
    <definedName name="BExKDJX3Z1TS0WFDD9EAO42JHL9G" hidden="1">#REF!</definedName>
    <definedName name="BExKDK7WVA5I2WBACAZHAHN35D0I" localSheetId="10" hidden="1">#REF!</definedName>
    <definedName name="BExKDK7WVA5I2WBACAZHAHN35D0I" hidden="1">#REF!</definedName>
    <definedName name="BExKDKO0W4AGQO1V7K6Q4VM750FT" localSheetId="10" hidden="1">#REF!</definedName>
    <definedName name="BExKDKO0W4AGQO1V7K6Q4VM750FT" hidden="1">#REF!</definedName>
    <definedName name="BExKDLF10G7W77J87QWH3ZGLUCLW" localSheetId="10" hidden="1">#REF!</definedName>
    <definedName name="BExKDLF10G7W77J87QWH3ZGLUCLW" hidden="1">#REF!</definedName>
    <definedName name="BExKE2NDBQ14HOJH945N4W9ZZFJO" localSheetId="10" hidden="1">#REF!</definedName>
    <definedName name="BExKE2NDBQ14HOJH945N4W9ZZFJO" hidden="1">#REF!</definedName>
    <definedName name="BExKEFE0I3MT6ZLC4T1L9465HKTN" localSheetId="10" hidden="1">#REF!</definedName>
    <definedName name="BExKEFE0I3MT6ZLC4T1L9465HKTN" hidden="1">#REF!</definedName>
    <definedName name="BExKEK6O5BVJP4VY02FY7JNAZ6BT" localSheetId="10" hidden="1">#REF!</definedName>
    <definedName name="BExKEK6O5BVJP4VY02FY7JNAZ6BT" hidden="1">#REF!</definedName>
    <definedName name="BExKEKXK6E6QX339ELPXDIRZSJE0" localSheetId="10" hidden="1">#REF!</definedName>
    <definedName name="BExKEKXK6E6QX339ELPXDIRZSJE0" hidden="1">#REF!</definedName>
    <definedName name="BExKEMFI35R0D4WN4A59V9QH7I5S" localSheetId="10" hidden="1">#REF!</definedName>
    <definedName name="BExKEMFI35R0D4WN4A59V9QH7I5S" hidden="1">#REF!</definedName>
    <definedName name="BExKEOOIBMP7N8033EY2CJYCBX6H" localSheetId="10" hidden="1">#REF!</definedName>
    <definedName name="BExKEOOIBMP7N8033EY2CJYCBX6H" hidden="1">#REF!</definedName>
    <definedName name="BExKEW0RR5LA3VC46A2BEOOMQE56" localSheetId="10" hidden="1">#REF!</definedName>
    <definedName name="BExKEW0RR5LA3VC46A2BEOOMQE56" hidden="1">#REF!</definedName>
    <definedName name="BExKF37PTJB4PE1PUQWG20ASBX4E" localSheetId="10" hidden="1">#REF!</definedName>
    <definedName name="BExKF37PTJB4PE1PUQWG20ASBX4E" hidden="1">#REF!</definedName>
    <definedName name="BExKFA3VI1CZK21SM0N3LZWT9LA1" localSheetId="10" hidden="1">#REF!</definedName>
    <definedName name="BExKFA3VI1CZK21SM0N3LZWT9LA1" hidden="1">#REF!</definedName>
    <definedName name="BExKFBB29XXT9A2LVUXYSIVKPWGB" localSheetId="10" hidden="1">#REF!</definedName>
    <definedName name="BExKFBB29XXT9A2LVUXYSIVKPWGB" hidden="1">#REF!</definedName>
    <definedName name="BExKFINBFV5J2NFRCL4YUO3YF0ZE" localSheetId="10" hidden="1">#REF!</definedName>
    <definedName name="BExKFINBFV5J2NFRCL4YUO3YF0ZE" hidden="1">#REF!</definedName>
    <definedName name="BExKFISRBFACTAMJSALEYMY66F6X" localSheetId="10" hidden="1">#REF!</definedName>
    <definedName name="BExKFISRBFACTAMJSALEYMY66F6X" hidden="1">#REF!</definedName>
    <definedName name="BExKFOSK5DJ151C4E8544UWMYTOC" localSheetId="10" hidden="1">#REF!</definedName>
    <definedName name="BExKFOSK5DJ151C4E8544UWMYTOC" hidden="1">#REF!</definedName>
    <definedName name="BExKFWL3DE1V1VOVHAFYBE85QUB7" localSheetId="10" hidden="1">#REF!</definedName>
    <definedName name="BExKFWL3DE1V1VOVHAFYBE85QUB7" hidden="1">#REF!</definedName>
    <definedName name="BExKFXS9NDEWPZDVGLTMOM3CFO7N" localSheetId="10" hidden="1">#REF!</definedName>
    <definedName name="BExKFXS9NDEWPZDVGLTMOM3CFO7N" hidden="1">#REF!</definedName>
    <definedName name="BExKFYJC4EVEV54F82K6VKP7Q3OU" localSheetId="10" hidden="1">#REF!</definedName>
    <definedName name="BExKFYJC4EVEV54F82K6VKP7Q3OU" hidden="1">#REF!</definedName>
    <definedName name="BExKG4IYHBKQQ8J8FN10GB2IKO33" localSheetId="10" hidden="1">#REF!</definedName>
    <definedName name="BExKG4IYHBKQQ8J8FN10GB2IKO33" hidden="1">#REF!</definedName>
    <definedName name="BExKGBVDO2JNJUFOFQMF0RJG03ZK" localSheetId="10" hidden="1">#REF!</definedName>
    <definedName name="BExKGBVDO2JNJUFOFQMF0RJG03ZK" hidden="1">#REF!</definedName>
    <definedName name="BExKGF0L44S78D33WMQ1A75TRKB9" localSheetId="10" hidden="1">#REF!</definedName>
    <definedName name="BExKGF0L44S78D33WMQ1A75TRKB9" hidden="1">#REF!</definedName>
    <definedName name="BExKGFRN31B3G20LMQ4LRF879J68" localSheetId="10" hidden="1">#REF!</definedName>
    <definedName name="BExKGFRN31B3G20LMQ4LRF879J68" hidden="1">#REF!</definedName>
    <definedName name="BExKGJD3U3ADZILP20U3EURP0UQP" localSheetId="10" hidden="1">#REF!</definedName>
    <definedName name="BExKGJD3U3ADZILP20U3EURP0UQP" hidden="1">#REF!</definedName>
    <definedName name="BExKGNK5YGKP0YHHTAAOV17Z9EIM" localSheetId="10" hidden="1">#REF!</definedName>
    <definedName name="BExKGNK5YGKP0YHHTAAOV17Z9EIM" hidden="1">#REF!</definedName>
    <definedName name="BExKGQ3T3TWGZUSNVWJE1XWXHGRQ" hidden="1">#REF!</definedName>
    <definedName name="BExKGV77YH9YXIQTRKK2331QGYKF" localSheetId="10" hidden="1">#REF!</definedName>
    <definedName name="BExKGV77YH9YXIQTRKK2331QGYKF" hidden="1">#REF!</definedName>
    <definedName name="BExKH3FTZ5VGTB86W9M4AB39R0G8" localSheetId="10" hidden="1">#REF!</definedName>
    <definedName name="BExKH3FTZ5VGTB86W9M4AB39R0G8" hidden="1">#REF!</definedName>
    <definedName name="BExKH3FV5U5O6XZM7STS3NZKQFGJ" localSheetId="10" hidden="1">#REF!</definedName>
    <definedName name="BExKH3FV5U5O6XZM7STS3NZKQFGJ" hidden="1">#REF!</definedName>
    <definedName name="BExKH3W5435VN8DZ68OCKI93SEO4" localSheetId="10" hidden="1">#REF!</definedName>
    <definedName name="BExKH3W5435VN8DZ68OCKI93SEO4" hidden="1">#REF!</definedName>
    <definedName name="BExKH9L4L5ZUAA98QAZ7DB7YH4QE" localSheetId="10" hidden="1">#REF!</definedName>
    <definedName name="BExKH9L4L5ZUAA98QAZ7DB7YH4QE" hidden="1">#REF!</definedName>
    <definedName name="BExKHAMUH8NR3HRV0V6FHJE3ROLN" localSheetId="10" hidden="1">#REF!</definedName>
    <definedName name="BExKHAMUH8NR3HRV0V6FHJE3ROLN" hidden="1">#REF!</definedName>
    <definedName name="BExKHCFKOWFHO2WW0N7Y5XDXEWAO" localSheetId="10" hidden="1">#REF!</definedName>
    <definedName name="BExKHCFKOWFHO2WW0N7Y5XDXEWAO" hidden="1">#REF!</definedName>
    <definedName name="BExKHIVLONZ46HLMR50DEXKEUNEP" localSheetId="10" hidden="1">#REF!</definedName>
    <definedName name="BExKHIVLONZ46HLMR50DEXKEUNEP" hidden="1">#REF!</definedName>
    <definedName name="BExKHPM9XA0ADDK7TUR0N38EXWEP" localSheetId="10" hidden="1">#REF!</definedName>
    <definedName name="BExKHPM9XA0ADDK7TUR0N38EXWEP" hidden="1">#REF!</definedName>
    <definedName name="BExKHQYXEM47TMIQRQVHE4T5LT8K" localSheetId="10" hidden="1">#REF!</definedName>
    <definedName name="BExKHQYXEM47TMIQRQVHE4T5LT8K" hidden="1">#REF!</definedName>
    <definedName name="BExKI4076KXCDE5KXL79KT36OKLO" localSheetId="10" hidden="1">#REF!</definedName>
    <definedName name="BExKI4076KXCDE5KXL79KT36OKLO" hidden="1">#REF!</definedName>
    <definedName name="BExKI7AUWXBP1WBLFRIYSNQZDWCY" localSheetId="10" hidden="1">#REF!</definedName>
    <definedName name="BExKI7AUWXBP1WBLFRIYSNQZDWCY" hidden="1">#REF!</definedName>
    <definedName name="BExKI7LO70WYISR7Q0Y1ZDWO9M3B" localSheetId="10" hidden="1">#REF!</definedName>
    <definedName name="BExKI7LO70WYISR7Q0Y1ZDWO9M3B" hidden="1">#REF!</definedName>
    <definedName name="BExKIF3EIT434ZQKMDXUBJCRLMK8" localSheetId="10" hidden="1">#REF!</definedName>
    <definedName name="BExKIF3EIT434ZQKMDXUBJCRLMK8" hidden="1">#REF!</definedName>
    <definedName name="BExKIGQV6TXIZG039HBOJU62WP2U" localSheetId="10" hidden="1">#REF!</definedName>
    <definedName name="BExKIGQV6TXIZG039HBOJU62WP2U" hidden="1">#REF!</definedName>
    <definedName name="BExKILE008SF3KTAN8WML3XKI1NZ" localSheetId="10" hidden="1">#REF!</definedName>
    <definedName name="BExKILE008SF3KTAN8WML3XKI1NZ" hidden="1">#REF!</definedName>
    <definedName name="BExKINSBB6RS7I489QHMCOMU4Z2X" localSheetId="10" hidden="1">#REF!</definedName>
    <definedName name="BExKINSBB6RS7I489QHMCOMU4Z2X" hidden="1">#REF!</definedName>
    <definedName name="BExKINXMPEA03CETGL1VOW1XRJIR" localSheetId="10" hidden="1">#REF!</definedName>
    <definedName name="BExKINXMPEA03CETGL1VOW1XRJIR" hidden="1">#REF!</definedName>
    <definedName name="BExKITBU5LXLZYDJS3D3BAVWEY3U" localSheetId="10" hidden="1">#REF!</definedName>
    <definedName name="BExKITBU5LXLZYDJS3D3BAVWEY3U" hidden="1">#REF!</definedName>
    <definedName name="BExKIU87ZKSOC2DYZWFK6SAK9I8E" localSheetId="10" hidden="1">#REF!</definedName>
    <definedName name="BExKIU87ZKSOC2DYZWFK6SAK9I8E" hidden="1">#REF!</definedName>
    <definedName name="BExKJ449HLYX2DJ9UF0H9GTPSQ73" localSheetId="10" hidden="1">#REF!</definedName>
    <definedName name="BExKJ449HLYX2DJ9UF0H9GTPSQ73" hidden="1">#REF!</definedName>
    <definedName name="BExKJ5649R9IC0GKQD6QI2G7C99Q" localSheetId="10" hidden="1">#REF!</definedName>
    <definedName name="BExKJ5649R9IC0GKQD6QI2G7C99Q" hidden="1">#REF!</definedName>
    <definedName name="BExKJEB4FXIMV2AAE9S3FCGRK1R0" localSheetId="10" hidden="1">#REF!</definedName>
    <definedName name="BExKJEB4FXIMV2AAE9S3FCGRK1R0" hidden="1">#REF!</definedName>
    <definedName name="BExKJELX2RUC8UEC56IZPYYZXHA7" localSheetId="10" hidden="1">#REF!</definedName>
    <definedName name="BExKJELX2RUC8UEC56IZPYYZXHA7" hidden="1">#REF!</definedName>
    <definedName name="BExKJI7CV9I6ILFIZ3SVO4DGK64J" localSheetId="10" hidden="1">#REF!</definedName>
    <definedName name="BExKJI7CV9I6ILFIZ3SVO4DGK64J" hidden="1">#REF!</definedName>
    <definedName name="BExKJINMXS61G2TZEXCJAWVV4F57" localSheetId="10" hidden="1">#REF!</definedName>
    <definedName name="BExKJINMXS61G2TZEXCJAWVV4F57" hidden="1">#REF!</definedName>
    <definedName name="BExKJK5ME8KB7HA0180L7OUZDDGV" localSheetId="10" hidden="1">#REF!</definedName>
    <definedName name="BExKJK5ME8KB7HA0180L7OUZDDGV" hidden="1">#REF!</definedName>
    <definedName name="BExKJLY652HI5GNEEWQXOB08K2C1" localSheetId="10" hidden="1">#REF!</definedName>
    <definedName name="BExKJLY652HI5GNEEWQXOB08K2C1" hidden="1">#REF!</definedName>
    <definedName name="BExKJN5IF0VMDILJ5K8ZENF2QYV1" localSheetId="10" hidden="1">#REF!</definedName>
    <definedName name="BExKJN5IF0VMDILJ5K8ZENF2QYV1" hidden="1">#REF!</definedName>
    <definedName name="BExKJUSJPFUIK20FTVAFJWR2OUYX" localSheetId="10" hidden="1">#REF!</definedName>
    <definedName name="BExKJUSJPFUIK20FTVAFJWR2OUYX" hidden="1">#REF!</definedName>
    <definedName name="BExKJXHNZTE5OMRQ1KTVM1DIQE9I" localSheetId="10" hidden="1">#REF!</definedName>
    <definedName name="BExKJXHNZTE5OMRQ1KTVM1DIQE9I" hidden="1">#REF!</definedName>
    <definedName name="BExKK8VP5RS3D0UXZVKA37C4SYBP" localSheetId="10" hidden="1">#REF!</definedName>
    <definedName name="BExKK8VP5RS3D0UXZVKA37C4SYBP" hidden="1">#REF!</definedName>
    <definedName name="BExKKIM9NPF6B3SPMPIQB27HQME4" localSheetId="10" hidden="1">#REF!</definedName>
    <definedName name="BExKKIM9NPF6B3SPMPIQB27HQME4" hidden="1">#REF!</definedName>
    <definedName name="BExKKIX1BCBQ4R3K41QD8NTV0OV0" localSheetId="10" hidden="1">#REF!</definedName>
    <definedName name="BExKKIX1BCBQ4R3K41QD8NTV0OV0" hidden="1">#REF!</definedName>
    <definedName name="BExKKJ2IHMOO66DQ0V2YABR4GV05" localSheetId="10" hidden="1">#REF!</definedName>
    <definedName name="BExKKJ2IHMOO66DQ0V2YABR4GV05" hidden="1">#REF!</definedName>
    <definedName name="BExKKQ3ZWADYV03YHMXDOAMU90EB" localSheetId="10" hidden="1">#REF!</definedName>
    <definedName name="BExKKQ3ZWADYV03YHMXDOAMU90EB" hidden="1">#REF!</definedName>
    <definedName name="BExKKUGD2HMJWQEYZ8H3X1BMXFS9" localSheetId="10" hidden="1">#REF!</definedName>
    <definedName name="BExKKUGD2HMJWQEYZ8H3X1BMXFS9" hidden="1">#REF!</definedName>
    <definedName name="BExKKX05KCZZZPKOR1NE5A8RGVT4" localSheetId="10" hidden="1">#REF!</definedName>
    <definedName name="BExKKX05KCZZZPKOR1NE5A8RGVT4" hidden="1">#REF!</definedName>
    <definedName name="BExKL3QUCLQLECGZM555PRF8EN56" localSheetId="10" hidden="1">#REF!</definedName>
    <definedName name="BExKL3QUCLQLECGZM555PRF8EN56" hidden="1">#REF!</definedName>
    <definedName name="BExKL7CGLA62V9UQH9ZDEHIK8W4O" localSheetId="10" hidden="1">#REF!</definedName>
    <definedName name="BExKL7CGLA62V9UQH9ZDEHIK8W4O" hidden="1">#REF!</definedName>
    <definedName name="BExKLD6S9L66QYREYHBE5J44OK7X" localSheetId="10" hidden="1">#REF!</definedName>
    <definedName name="BExKLD6S9L66QYREYHBE5J44OK7X" hidden="1">#REF!</definedName>
    <definedName name="BExKLEZK32L28GYJWVO63BZ5E1JD" localSheetId="10" hidden="1">#REF!</definedName>
    <definedName name="BExKLEZK32L28GYJWVO63BZ5E1JD" hidden="1">#REF!</definedName>
    <definedName name="BExKLLKVVHT06LA55JB2FC871DC5" localSheetId="10" hidden="1">#REF!</definedName>
    <definedName name="BExKLLKVVHT06LA55JB2FC871DC5" hidden="1">#REF!</definedName>
    <definedName name="BExKMKNALVJRCZS69GFJA4M1J08O" localSheetId="10" hidden="1">#REF!</definedName>
    <definedName name="BExKMKNALVJRCZS69GFJA4M1J08O" hidden="1">#REF!</definedName>
    <definedName name="BExKMMFZIDRFNSBCWVADJ4S2JE52" localSheetId="10" hidden="1">#REF!</definedName>
    <definedName name="BExKMMFZIDRFNSBCWVADJ4S2JE52" hidden="1">#REF!</definedName>
    <definedName name="BExKMRZJS845FERFW6HUXLFAOMYD" localSheetId="10" hidden="1">#REF!</definedName>
    <definedName name="BExKMRZJS845FERFW6HUXLFAOMYD" hidden="1">#REF!</definedName>
    <definedName name="BExKMS514WWPGUGRYGTH6XU97T8B" localSheetId="10" hidden="1">#REF!</definedName>
    <definedName name="BExKMS514WWPGUGRYGTH6XU97T8B" hidden="1">#REF!</definedName>
    <definedName name="BExKMUDV8AH8HQAD5HJVUW7GFDWU" localSheetId="10" hidden="1">#REF!</definedName>
    <definedName name="BExKMUDV8AH8HQAD5HJVUW7GFDWU" hidden="1">#REF!</definedName>
    <definedName name="BExKMWBX4EH3EYJ07UFEM08NB40Z" localSheetId="10" hidden="1">#REF!</definedName>
    <definedName name="BExKMWBX4EH3EYJ07UFEM08NB40Z" hidden="1">#REF!</definedName>
    <definedName name="BExKN4Q70IU9OY91QRUSK3044MQD" localSheetId="10" hidden="1">#REF!</definedName>
    <definedName name="BExKN4Q70IU9OY91QRUSK3044MQD" hidden="1">#REF!</definedName>
    <definedName name="BExKNBGV2IR3S7M0BX4810KZB4V3" localSheetId="10" hidden="1">#REF!</definedName>
    <definedName name="BExKNBGV2IR3S7M0BX4810KZB4V3" hidden="1">#REF!</definedName>
    <definedName name="BExKNCTBZTSY3MO42VU5PLV6YUHZ" localSheetId="10" hidden="1">#REF!</definedName>
    <definedName name="BExKNCTBZTSY3MO42VU5PLV6YUHZ" hidden="1">#REF!</definedName>
    <definedName name="BExKNGV2YY749C42AQ2T9QNIE5C3" localSheetId="10" hidden="1">#REF!</definedName>
    <definedName name="BExKNGV2YY749C42AQ2T9QNIE5C3" hidden="1">#REF!</definedName>
    <definedName name="BExKNH0F1WPNUEQITIUN5T4NDX9H" localSheetId="10" hidden="1">#REF!</definedName>
    <definedName name="BExKNH0F1WPNUEQITIUN5T4NDX9H" hidden="1">#REF!</definedName>
    <definedName name="BExKNV8UOHVWEHDJWI2WMJ9X6QHZ" localSheetId="10" hidden="1">#REF!</definedName>
    <definedName name="BExKNV8UOHVWEHDJWI2WMJ9X6QHZ" hidden="1">#REF!</definedName>
    <definedName name="BExKNZLD7UATC1MYRNJD8H2NH4KU" localSheetId="10" hidden="1">#REF!</definedName>
    <definedName name="BExKNZLD7UATC1MYRNJD8H2NH4KU" hidden="1">#REF!</definedName>
    <definedName name="BExKNZQUKQQG2Y97R74G4O4BJP1L" localSheetId="10" hidden="1">#REF!</definedName>
    <definedName name="BExKNZQUKQQG2Y97R74G4O4BJP1L" hidden="1">#REF!</definedName>
    <definedName name="BExKO06X0EAD3ABEG1E8PWLDWHBA" localSheetId="10" hidden="1">#REF!</definedName>
    <definedName name="BExKO06X0EAD3ABEG1E8PWLDWHBA" hidden="1">#REF!</definedName>
    <definedName name="BExKO2AHHSGNI1AZOIOW21KPXKPE" localSheetId="10" hidden="1">#REF!</definedName>
    <definedName name="BExKO2AHHSGNI1AZOIOW21KPXKPE" hidden="1">#REF!</definedName>
    <definedName name="BExKO2FXWJWC5IZLDN8JHYILQJ2N" localSheetId="10" hidden="1">#REF!</definedName>
    <definedName name="BExKO2FXWJWC5IZLDN8JHYILQJ2N" hidden="1">#REF!</definedName>
    <definedName name="BExKO438WZ8FKOU00NURGFMOYXWN" localSheetId="10" hidden="1">#REF!</definedName>
    <definedName name="BExKO438WZ8FKOU00NURGFMOYXWN" hidden="1">#REF!</definedName>
    <definedName name="BExKO551EZ73M80UFHBQE7BQVU4L" localSheetId="10" hidden="1">#REF!</definedName>
    <definedName name="BExKO551EZ73M80UFHBQE7BQVU4L" hidden="1">#REF!</definedName>
    <definedName name="BExKOBA4VTRV9YG31IM1PDDO3J9M" localSheetId="10" hidden="1">#REF!</definedName>
    <definedName name="BExKOBA4VTRV9YG31IM1PDDO3J9M" hidden="1">#REF!</definedName>
    <definedName name="BExKODIZGWW2EQD0FEYW6WK6XLCM" localSheetId="10" hidden="1">#REF!</definedName>
    <definedName name="BExKODIZGWW2EQD0FEYW6WK6XLCM" hidden="1">#REF!</definedName>
    <definedName name="BExKOPO2HPWVQGAKW8LOZMPIDEFG" localSheetId="10" hidden="1">#REF!</definedName>
    <definedName name="BExKOPO2HPWVQGAKW8LOZMPIDEFG" hidden="1">#REF!</definedName>
    <definedName name="BExKP7SRQ3MN5BDYXV2XMBQNUH23" localSheetId="10" hidden="1">#REF!</definedName>
    <definedName name="BExKP7SRQ3MN5BDYXV2XMBQNUH23" hidden="1">#REF!</definedName>
    <definedName name="BExKPEZP0QTKOTLIMMIFSVTHQEEK" localSheetId="10" hidden="1">#REF!</definedName>
    <definedName name="BExKPEZP0QTKOTLIMMIFSVTHQEEK" hidden="1">#REF!</definedName>
    <definedName name="BExKPFFSVTL757PNITV8R9RN4452" localSheetId="10" hidden="1">#REF!</definedName>
    <definedName name="BExKPFFSVTL757PNITV8R9RN4452" hidden="1">#REF!</definedName>
    <definedName name="BExKPIL5ZWOXQAENH3VP3ZHA2N7N" hidden="1">#REF!</definedName>
    <definedName name="BExKPJHKPVROP9QX9BMBZMU2HEZ1" localSheetId="10" hidden="1">#REF!</definedName>
    <definedName name="BExKPJHKPVROP9QX9BMBZMU2HEZ1" hidden="1">#REF!</definedName>
    <definedName name="BExKPLQJX0HJ8OTXBXH9IC9J2V0W" localSheetId="10" hidden="1">#REF!</definedName>
    <definedName name="BExKPLQJX0HJ8OTXBXH9IC9J2V0W" hidden="1">#REF!</definedName>
    <definedName name="BExKPN8C7GN36ZJZHLOB74LU6KT0" localSheetId="10" hidden="1">#REF!</definedName>
    <definedName name="BExKPN8C7GN36ZJZHLOB74LU6KT0" hidden="1">#REF!</definedName>
    <definedName name="BExKPX9VZ1J5021Q98K60HMPJU58" localSheetId="10" hidden="1">#REF!</definedName>
    <definedName name="BExKPX9VZ1J5021Q98K60HMPJU58" hidden="1">#REF!</definedName>
    <definedName name="BExKQGGEP203MUWSJVORTY7RFOFT" localSheetId="10" hidden="1">#REF!</definedName>
    <definedName name="BExKQGGEP203MUWSJVORTY7RFOFT" hidden="1">#REF!</definedName>
    <definedName name="BExKQJGAAWNM3NT19E9I0CQDBTU0" localSheetId="10" hidden="1">#REF!</definedName>
    <definedName name="BExKQJGAAWNM3NT19E9I0CQDBTU0" hidden="1">#REF!</definedName>
    <definedName name="BExKQM5GJ1ZN5REKFE7YVBQ0KXWF" localSheetId="10" hidden="1">#REF!</definedName>
    <definedName name="BExKQM5GJ1ZN5REKFE7YVBQ0KXWF" hidden="1">#REF!</definedName>
    <definedName name="BExKQQ71278061G7ZFYGPWOMOMY2" localSheetId="10" hidden="1">#REF!</definedName>
    <definedName name="BExKQQ71278061G7ZFYGPWOMOMY2" hidden="1">#REF!</definedName>
    <definedName name="BExKQTXRG3ECU8NT47UR7643LO5G" localSheetId="10" hidden="1">#REF!</definedName>
    <definedName name="BExKQTXRG3ECU8NT47UR7643LO5G" hidden="1">#REF!</definedName>
    <definedName name="BExKQVL7HPOIZ4FHANDFMVOJLEPR" localSheetId="10" hidden="1">#REF!</definedName>
    <definedName name="BExKQVL7HPOIZ4FHANDFMVOJLEPR" hidden="1">#REF!</definedName>
    <definedName name="BExKR3ZAJRYXZB4M7XZPK0I7E55W" localSheetId="10" hidden="1">#REF!</definedName>
    <definedName name="BExKR3ZAJRYXZB4M7XZPK0I7E55W" hidden="1">#REF!</definedName>
    <definedName name="BExKR8RZSEHW184G0Z56B4EGNU72" localSheetId="10" hidden="1">#REF!</definedName>
    <definedName name="BExKR8RZSEHW184G0Z56B4EGNU72" hidden="1">#REF!</definedName>
    <definedName name="BExKRHM60KUPM7RGAAFRSKX4TMS5" localSheetId="10" hidden="1">#REF!</definedName>
    <definedName name="BExKRHM60KUPM7RGAAFRSKX4TMS5" hidden="1">#REF!</definedName>
    <definedName name="BExKRQB2LX164R610N3VXJPD3C1W" localSheetId="10" hidden="1">#REF!</definedName>
    <definedName name="BExKRQB2LX164R610N3VXJPD3C1W" hidden="1">#REF!</definedName>
    <definedName name="BExKRVUSQ6PA7ZYQSTEQL3X7PB9P" localSheetId="10" hidden="1">#REF!</definedName>
    <definedName name="BExKRVUSQ6PA7ZYQSTEQL3X7PB9P" hidden="1">#REF!</definedName>
    <definedName name="BExKRY3KZ7F7RB2KH8HXSQ85IEQO" localSheetId="10" hidden="1">#REF!</definedName>
    <definedName name="BExKRY3KZ7F7RB2KH8HXSQ85IEQO" hidden="1">#REF!</definedName>
    <definedName name="BExKS91CCVW1YKNE1EQ4MCE1E9JX" localSheetId="10" hidden="1">#REF!</definedName>
    <definedName name="BExKS91CCVW1YKNE1EQ4MCE1E9JX" hidden="1">#REF!</definedName>
    <definedName name="BExKSA37DZTCK6H13HPIKR0ZFVL8" localSheetId="10" hidden="1">#REF!</definedName>
    <definedName name="BExKSA37DZTCK6H13HPIKR0ZFVL8" hidden="1">#REF!</definedName>
    <definedName name="BExKSB51O073JLM4PEU353GBBSMI" localSheetId="10" hidden="1">#REF!</definedName>
    <definedName name="BExKSB51O073JLM4PEU353GBBSMI" hidden="1">#REF!</definedName>
    <definedName name="BExKSC1EDUXA6RM44LZV6HMMHKLX" localSheetId="10" hidden="1">#REF!</definedName>
    <definedName name="BExKSC1EDUXA6RM44LZV6HMMHKLX" hidden="1">#REF!</definedName>
    <definedName name="BExKSFMOMSZYDE0WNC94F40S6636" localSheetId="10" hidden="1">#REF!</definedName>
    <definedName name="BExKSFMOMSZYDE0WNC94F40S6636" hidden="1">#REF!</definedName>
    <definedName name="BExKSHQ9K79S8KYUWIV5M5LAHHF1" localSheetId="10" hidden="1">#REF!</definedName>
    <definedName name="BExKSHQ9K79S8KYUWIV5M5LAHHF1" hidden="1">#REF!</definedName>
    <definedName name="BExKSJTWG9L3FCX8FLK4EMUJMF27" localSheetId="10" hidden="1">#REF!</definedName>
    <definedName name="BExKSJTWG9L3FCX8FLK4EMUJMF27" hidden="1">#REF!</definedName>
    <definedName name="BExKSU0MKNAVZYYPKCYTZDWQX4R8" localSheetId="10" hidden="1">#REF!</definedName>
    <definedName name="BExKSU0MKNAVZYYPKCYTZDWQX4R8" hidden="1">#REF!</definedName>
    <definedName name="BExKSX60G1MUS689FXIGYP2F7C62" localSheetId="10" hidden="1">#REF!</definedName>
    <definedName name="BExKSX60G1MUS689FXIGYP2F7C62" hidden="1">#REF!</definedName>
    <definedName name="BExKT2UZ7Y2VWF5NQE18SJRLD2RN" localSheetId="10" hidden="1">#REF!</definedName>
    <definedName name="BExKT2UZ7Y2VWF5NQE18SJRLD2RN" hidden="1">#REF!</definedName>
    <definedName name="BExKT3GJFNGAM09H5F615E36A38C" localSheetId="10" hidden="1">#REF!</definedName>
    <definedName name="BExKT3GJFNGAM09H5F615E36A38C" hidden="1">#REF!</definedName>
    <definedName name="BExKTD1UM9PTLYETG1RM502XDNC0" localSheetId="10" hidden="1">#REF!</definedName>
    <definedName name="BExKTD1UM9PTLYETG1RM502XDNC0" hidden="1">#REF!</definedName>
    <definedName name="BExKTJN26AY45CE6JUAX3OIL48F7" localSheetId="10" hidden="1">#REF!</definedName>
    <definedName name="BExKTJN26AY45CE6JUAX3OIL48F7" hidden="1">#REF!</definedName>
    <definedName name="BExKTQZGN8GI3XGSEXMPCCA3S19H" localSheetId="10" hidden="1">#REF!</definedName>
    <definedName name="BExKTQZGN8GI3XGSEXMPCCA3S19H" hidden="1">#REF!</definedName>
    <definedName name="BExKTUKYYU0F6TUW1RXV24LRAZFE" localSheetId="10" hidden="1">#REF!</definedName>
    <definedName name="BExKTUKYYU0F6TUW1RXV24LRAZFE" hidden="1">#REF!</definedName>
    <definedName name="BExKU3FBLHQBIUTN6XEZW5GC9OG1" localSheetId="10" hidden="1">#REF!</definedName>
    <definedName name="BExKU3FBLHQBIUTN6XEZW5GC9OG1" hidden="1">#REF!</definedName>
    <definedName name="BExKU82I99FEUIZLODXJDOJC96CQ" localSheetId="10" hidden="1">#REF!</definedName>
    <definedName name="BExKU82I99FEUIZLODXJDOJC96CQ" hidden="1">#REF!</definedName>
    <definedName name="BExKUDM0DFSCM3D91SH0XLXJSL18" localSheetId="10" hidden="1">#REF!</definedName>
    <definedName name="BExKUDM0DFSCM3D91SH0XLXJSL18" hidden="1">#REF!</definedName>
    <definedName name="BExKUHYKD9TJTMQOOBS4EX04FCEZ" localSheetId="10" hidden="1">#REF!</definedName>
    <definedName name="BExKUHYKD9TJTMQOOBS4EX04FCEZ" hidden="1">#REF!</definedName>
    <definedName name="BExKULEKJLA77AUQPDUHSM94Y76Z" localSheetId="10" hidden="1">#REF!</definedName>
    <definedName name="BExKULEKJLA77AUQPDUHSM94Y76Z" hidden="1">#REF!</definedName>
    <definedName name="BExKUXE506JSYMR4CV866RHRDYR9" localSheetId="10" hidden="1">#REF!</definedName>
    <definedName name="BExKUXE506JSYMR4CV866RHRDYR9" hidden="1">#REF!</definedName>
    <definedName name="BExKV08R85MKI3MAX9E2HERNQUNL" localSheetId="10" hidden="1">#REF!</definedName>
    <definedName name="BExKV08R85MKI3MAX9E2HERNQUNL" hidden="1">#REF!</definedName>
    <definedName name="BExKV4AAUNNJL5JWD7PX6BFKVS6O" localSheetId="10" hidden="1">#REF!</definedName>
    <definedName name="BExKV4AAUNNJL5JWD7PX6BFKVS6O" hidden="1">#REF!</definedName>
    <definedName name="BExKVDVK6HN74GQPTXICP9BFC8CF" localSheetId="10" hidden="1">#REF!</definedName>
    <definedName name="BExKVDVK6HN74GQPTXICP9BFC8CF" hidden="1">#REF!</definedName>
    <definedName name="BExKVFZ3ZZGIC1QI8XN6BYFWN0ZY" localSheetId="10" hidden="1">#REF!</definedName>
    <definedName name="BExKVFZ3ZZGIC1QI8XN6BYFWN0ZY" hidden="1">#REF!</definedName>
    <definedName name="BExKVG4KGO28KPGTAFL1R8TTZ10N" localSheetId="10" hidden="1">#REF!</definedName>
    <definedName name="BExKVG4KGO28KPGTAFL1R8TTZ10N" hidden="1">#REF!</definedName>
    <definedName name="BExKW0CSH7DA02YSNV64PSEIXB2P" localSheetId="10" hidden="1">#REF!</definedName>
    <definedName name="BExKW0CSH7DA02YSNV64PSEIXB2P" hidden="1">#REF!</definedName>
    <definedName name="BExM9NUG3Q31X01AI9ZJCZIX25CS" localSheetId="10" hidden="1">#REF!</definedName>
    <definedName name="BExM9NUG3Q31X01AI9ZJCZIX25CS" hidden="1">#REF!</definedName>
    <definedName name="BExM9OG182RP30MY23PG49LVPZ1C" localSheetId="10" hidden="1">#REF!</definedName>
    <definedName name="BExM9OG182RP30MY23PG49LVPZ1C" hidden="1">#REF!</definedName>
    <definedName name="BExMA64MW1S18NH8DCKPCCEI5KCB" localSheetId="10" hidden="1">#REF!</definedName>
    <definedName name="BExMA64MW1S18NH8DCKPCCEI5KCB" hidden="1">#REF!</definedName>
    <definedName name="BExMALEWFUEM8Y686IT03ECURUBR" localSheetId="10" hidden="1">#REF!</definedName>
    <definedName name="BExMALEWFUEM8Y686IT03ECURUBR" hidden="1">#REF!</definedName>
    <definedName name="BExMAS0AQY7KMMTBTBPK0SWWDITB" localSheetId="10" hidden="1">#REF!</definedName>
    <definedName name="BExMAS0AQY7KMMTBTBPK0SWWDITB" hidden="1">#REF!</definedName>
    <definedName name="BExMAXJS82ZJ8RS22VLE0V0LDUII" localSheetId="10" hidden="1">#REF!</definedName>
    <definedName name="BExMAXJS82ZJ8RS22VLE0V0LDUII" hidden="1">#REF!</definedName>
    <definedName name="BExMB4QRS0R3MTB4CMUHFZ84LNZQ" localSheetId="10" hidden="1">#REF!</definedName>
    <definedName name="BExMB4QRS0R3MTB4CMUHFZ84LNZQ" hidden="1">#REF!</definedName>
    <definedName name="BExMB7AICZ233JKSCEUSR9RQXRS0" localSheetId="10" hidden="1">#REF!</definedName>
    <definedName name="BExMB7AICZ233JKSCEUSR9RQXRS0" hidden="1">#REF!</definedName>
    <definedName name="BExMBC35WKQY5CWQJLV4D05O6971" localSheetId="10" hidden="1">#REF!</definedName>
    <definedName name="BExMBC35WKQY5CWQJLV4D05O6971" hidden="1">#REF!</definedName>
    <definedName name="BExMBFTZV4Q1A5KG25C1N9PHQNSW" localSheetId="10" hidden="1">#REF!</definedName>
    <definedName name="BExMBFTZV4Q1A5KG25C1N9PHQNSW" hidden="1">#REF!</definedName>
    <definedName name="BExMBFZFXQDH3H55R89930TFTU36" localSheetId="10" hidden="1">#REF!</definedName>
    <definedName name="BExMBFZFXQDH3H55R89930TFTU36" hidden="1">#REF!</definedName>
    <definedName name="BExMBK6ISK3U7KHZKUJXIDKGF6VW" localSheetId="10" hidden="1">#REF!</definedName>
    <definedName name="BExMBK6ISK3U7KHZKUJXIDKGF6VW" hidden="1">#REF!</definedName>
    <definedName name="BExMBYPQDG9AYDQ5E8IECVFREPO6" localSheetId="10" hidden="1">#REF!</definedName>
    <definedName name="BExMBYPQDG9AYDQ5E8IECVFREPO6" hidden="1">[3]ZZCOOM_M03_Q005!#REF!</definedName>
    <definedName name="BExMC7PESEESXVMDCGGIP5LPMUGY" hidden="1">#REF!</definedName>
    <definedName name="BExMC8AZUTX8LG89K2JJR7ZG62XX" localSheetId="10" hidden="1">#REF!</definedName>
    <definedName name="BExMC8AZUTX8LG89K2JJR7ZG62XX" hidden="1">#REF!</definedName>
    <definedName name="BExMCA96YR10V72G2R0SCIKPZLIZ" localSheetId="10" hidden="1">#REF!</definedName>
    <definedName name="BExMCA96YR10V72G2R0SCIKPZLIZ" hidden="1">#REF!</definedName>
    <definedName name="BExMCB5JU5I2VQDUBS4O42BTEVKI" localSheetId="10" hidden="1">#REF!</definedName>
    <definedName name="BExMCB5JU5I2VQDUBS4O42BTEVKI" hidden="1">#REF!</definedName>
    <definedName name="BExMCFSQFSEMPY5IXDIRKZDASDBR" localSheetId="10" hidden="1">#REF!</definedName>
    <definedName name="BExMCFSQFSEMPY5IXDIRKZDASDBR" hidden="1">#REF!</definedName>
    <definedName name="BExMCH58I9XOLK7WEE6VSJGYPJGL" localSheetId="10" hidden="1">#REF!</definedName>
    <definedName name="BExMCH58I9XOLK7WEE6VSJGYPJGL" hidden="1">#REF!</definedName>
    <definedName name="BExMCMZOEYWVOOJ98TBHTTCS7XB8" localSheetId="10" hidden="1">#REF!</definedName>
    <definedName name="BExMCMZOEYWVOOJ98TBHTTCS7XB8" hidden="1">#REF!</definedName>
    <definedName name="BExMCS8EF2W3FS9QADNKREYSI8P0" localSheetId="10" hidden="1">#REF!</definedName>
    <definedName name="BExMCS8EF2W3FS9QADNKREYSI8P0" hidden="1">#REF!</definedName>
    <definedName name="BExMCSU0KZGHALEL7N5DJBVL94K7" localSheetId="10" hidden="1">#REF!</definedName>
    <definedName name="BExMCSU0KZGHALEL7N5DJBVL94K7" hidden="1">#REF!</definedName>
    <definedName name="BExMCUS7GSOM96J0HJ7EH0FFM2AC" localSheetId="10" hidden="1">#REF!</definedName>
    <definedName name="BExMCUS7GSOM96J0HJ7EH0FFM2AC" hidden="1">#REF!</definedName>
    <definedName name="BExMCYTT6TVDWMJXO1NZANRTVNAN" localSheetId="10" hidden="1">#REF!</definedName>
    <definedName name="BExMCYTT6TVDWMJXO1NZANRTVNAN" hidden="1">#REF!</definedName>
    <definedName name="BExMD54CT1VTE5YGBM90H90NF28M" localSheetId="10" hidden="1">#REF!</definedName>
    <definedName name="BExMD54CT1VTE5YGBM90H90NF28M" hidden="1">#REF!</definedName>
    <definedName name="BExMD5F6IAV108XYJLXUO9HD0IT6" localSheetId="10" hidden="1">#REF!</definedName>
    <definedName name="BExMD5F6IAV108XYJLXUO9HD0IT6" hidden="1">#REF!</definedName>
    <definedName name="BExMDANV66W9T3XAXID40XFJ0J93" localSheetId="10" hidden="1">#REF!</definedName>
    <definedName name="BExMDANV66W9T3XAXID40XFJ0J93" hidden="1">#REF!</definedName>
    <definedName name="BExMDGD1KQP7NNR78X2ZX4FCBQ1S" localSheetId="10" hidden="1">#REF!</definedName>
    <definedName name="BExMDGD1KQP7NNR78X2ZX4FCBQ1S" hidden="1">#REF!</definedName>
    <definedName name="BExMDIRDK0DI8P86HB7WPH8QWLSQ" localSheetId="10" hidden="1">#REF!</definedName>
    <definedName name="BExMDIRDK0DI8P86HB7WPH8QWLSQ" hidden="1">#REF!</definedName>
    <definedName name="BExMDOWGDLP3BZZB4ZPI31VS10FP" localSheetId="10" hidden="1">#REF!</definedName>
    <definedName name="BExMDOWGDLP3BZZB4ZPI31VS10FP" hidden="1">#REF!</definedName>
    <definedName name="BExMDPI2FVMORSWDDCVAJ85WYAYO" localSheetId="10" hidden="1">#REF!</definedName>
    <definedName name="BExMDPI2FVMORSWDDCVAJ85WYAYO" hidden="1">#REF!</definedName>
    <definedName name="BExMDUWB7VWHFFR266QXO46BNV2S" localSheetId="10" hidden="1">#REF!</definedName>
    <definedName name="BExMDUWB7VWHFFR266QXO46BNV2S" hidden="1">#REF!</definedName>
    <definedName name="BExME2U47N8LZG0BPJ49ANY5QVV2" localSheetId="10" hidden="1">#REF!</definedName>
    <definedName name="BExME2U47N8LZG0BPJ49ANY5QVV2" hidden="1">#REF!</definedName>
    <definedName name="BExME88DH5DUKMUFI9FNVECXFD2E" localSheetId="10" hidden="1">#REF!</definedName>
    <definedName name="BExME88DH5DUKMUFI9FNVECXFD2E" hidden="1">#REF!</definedName>
    <definedName name="BExME9A7MOGAK7YTTQYXP5DL6VYA" localSheetId="10" hidden="1">#REF!</definedName>
    <definedName name="BExME9A7MOGAK7YTTQYXP5DL6VYA" hidden="1">#REF!</definedName>
    <definedName name="BExMEOV9YFRY5C3GDLU60GIX10BY" localSheetId="10" hidden="1">#REF!</definedName>
    <definedName name="BExMEOV9YFRY5C3GDLU60GIX10BY" hidden="1">#REF!</definedName>
    <definedName name="BExMEUK2Q5GZGZFZ77Z2IYUKOOYW" localSheetId="10" hidden="1">#REF!</definedName>
    <definedName name="BExMEUK2Q5GZGZFZ77Z2IYUKOOYW" hidden="1">#REF!</definedName>
    <definedName name="BExMEWT36INWIP0VNS94NEP3WZ4U" localSheetId="10" hidden="1">#REF!</definedName>
    <definedName name="BExMEWT36INWIP0VNS94NEP3WZ4U" hidden="1">#REF!</definedName>
    <definedName name="BExMEY09ESM4H2YGKEQQRYUD114R" localSheetId="10" hidden="1">#REF!</definedName>
    <definedName name="BExMEY09ESM4H2YGKEQQRYUD114R" hidden="1">#REF!</definedName>
    <definedName name="BExMF0UU4SBJHOJ4SG09QMF1TC7H" localSheetId="10" hidden="1">#REF!</definedName>
    <definedName name="BExMF0UU4SBJHOJ4SG09QMF1TC7H" hidden="1">#REF!</definedName>
    <definedName name="BExMF2YDPQWGK3CSN8LJG16MLFQZ" localSheetId="10" hidden="1">#REF!</definedName>
    <definedName name="BExMF2YDPQWGK3CSN8LJG16MLFQZ" hidden="1">#REF!</definedName>
    <definedName name="BExMF4G4IUPQY1Y5GEY5N3E04CL6" localSheetId="10" hidden="1">#REF!</definedName>
    <definedName name="BExMF4G4IUPQY1Y5GEY5N3E04CL6" hidden="1">#REF!</definedName>
    <definedName name="BExMF9UIGYMOAQK0ELUWP0S0HZZY" localSheetId="10" hidden="1">#REF!</definedName>
    <definedName name="BExMF9UIGYMOAQK0ELUWP0S0HZZY" hidden="1">#REF!</definedName>
    <definedName name="BExMFDLBSWFMRDYJ2DZETI3EXKN2" localSheetId="10" hidden="1">#REF!</definedName>
    <definedName name="BExMFDLBSWFMRDYJ2DZETI3EXKN2" hidden="1">#REF!</definedName>
    <definedName name="BExMFLDTMRTCHKA37LQW67BG8D5C" localSheetId="10" hidden="1">#REF!</definedName>
    <definedName name="BExMFLDTMRTCHKA37LQW67BG8D5C" hidden="1">#REF!</definedName>
    <definedName name="BExMFTH63LTWA2JYJTJYMT5K2OF2" localSheetId="10" hidden="1">#REF!</definedName>
    <definedName name="BExMFTH63LTWA2JYJTJYMT5K2OF2" hidden="1">#REF!</definedName>
    <definedName name="BExMFY4AG5T27EVMCCNE00GOAR66" localSheetId="10" hidden="1">#REF!</definedName>
    <definedName name="BExMFY4AG5T27EVMCCNE00GOAR66" hidden="1">#REF!</definedName>
    <definedName name="BExMGQQNOFER1MEVQ961XARTRIOB" localSheetId="10" hidden="1">#REF!</definedName>
    <definedName name="BExMGQQNOFER1MEVQ961XARTRIOB" hidden="1">#REF!</definedName>
    <definedName name="BExMH189E60TZBQFN2UWVA1UZA7X" localSheetId="10" hidden="1">#REF!</definedName>
    <definedName name="BExMH189E60TZBQFN2UWVA1UZA7X" hidden="1">#REF!</definedName>
    <definedName name="BExMH3H9TW5TJCNU5Z1EWXP3BAEP" localSheetId="10" hidden="1">#REF!</definedName>
    <definedName name="BExMH3H9TW5TJCNU5Z1EWXP3BAEP" hidden="1">#REF!</definedName>
    <definedName name="BExMH5A1B01SYXROP70DOKTQ5D6Z" localSheetId="10" hidden="1">#REF!</definedName>
    <definedName name="BExMH5A1B01SYXROP70DOKTQ5D6Z" hidden="1">#REF!</definedName>
    <definedName name="BExMHCGUJ8A3L31NU0XU0FGXE4P3" localSheetId="10" hidden="1">#REF!</definedName>
    <definedName name="BExMHCGUJ8A3L31NU0XU0FGXE4P3" hidden="1">#REF!</definedName>
    <definedName name="BExMHOWPB34KPZ76M2KIX2C9R2VB" localSheetId="10" hidden="1">#REF!</definedName>
    <definedName name="BExMHOWPB34KPZ76M2KIX2C9R2VB" hidden="1">#REF!</definedName>
    <definedName name="BExMHSSYC6KVHA3QDTSYPN92TWMI" localSheetId="10" hidden="1">#REF!</definedName>
    <definedName name="BExMHSSYC6KVHA3QDTSYPN92TWMI" hidden="1">#REF!</definedName>
    <definedName name="BExMI3AJ9477KDL4T9DHET4LJJTW" localSheetId="10" hidden="1">#REF!</definedName>
    <definedName name="BExMI3AJ9477KDL4T9DHET4LJJTW" hidden="1">#REF!</definedName>
    <definedName name="BExMI6QQ20XHD0NWJUN741B37182" localSheetId="10" hidden="1">#REF!</definedName>
    <definedName name="BExMI6QQ20XHD0NWJUN741B37182" hidden="1">#REF!</definedName>
    <definedName name="BExMI7MYDIMC9K16SBAFUY33RHK6" localSheetId="10" hidden="1">#REF!</definedName>
    <definedName name="BExMI7MYDIMC9K16SBAFUY33RHK6" hidden="1">#REF!</definedName>
    <definedName name="BExMI8JB94SBD9EMNJEK7Y2T6GYU" localSheetId="10" hidden="1">#REF!</definedName>
    <definedName name="BExMI8JB94SBD9EMNJEK7Y2T6GYU" hidden="1">#REF!</definedName>
    <definedName name="BExMI8OS85YTW3KYVE4YD0R7Z6UV" localSheetId="10" hidden="1">#REF!</definedName>
    <definedName name="BExMI8OS85YTW3KYVE4YD0R7Z6UV" hidden="1">#REF!</definedName>
    <definedName name="BExMI9QNOMVZ44I3BFMGU1EL1RSY" localSheetId="10" hidden="1">#REF!</definedName>
    <definedName name="BExMI9QNOMVZ44I3BFMGU1EL1RSY" hidden="1">#REF!</definedName>
    <definedName name="BExMIBOOZU40JS3F89OMPSRCE9MM" localSheetId="10" hidden="1">#REF!</definedName>
    <definedName name="BExMIBOOZU40JS3F89OMPSRCE9MM" hidden="1">#REF!</definedName>
    <definedName name="BExMIIQ5MBWSIHTFWAQADXMZC22Q" localSheetId="10" hidden="1">#REF!</definedName>
    <definedName name="BExMIIQ5MBWSIHTFWAQADXMZC22Q" hidden="1">#REF!</definedName>
    <definedName name="BExMIL4I2GE866I25CR5JBLJWJ6A" localSheetId="10" hidden="1">#REF!</definedName>
    <definedName name="BExMIL4I2GE866I25CR5JBLJWJ6A" hidden="1">#REF!</definedName>
    <definedName name="BExMIRKIPF27SNO82SPFSB3T5U17" localSheetId="10" hidden="1">#REF!</definedName>
    <definedName name="BExMIRKIPF27SNO82SPFSB3T5U17" hidden="1">#REF!</definedName>
    <definedName name="BExMIV0KC8555D5E42ZGWG15Y0MO" localSheetId="10" hidden="1">#REF!</definedName>
    <definedName name="BExMIV0KC8555D5E42ZGWG15Y0MO" hidden="1">#REF!</definedName>
    <definedName name="BExMIZT6AN7E6YMW2S87CTCN2UXH" localSheetId="10" hidden="1">#REF!</definedName>
    <definedName name="BExMIZT6AN7E6YMW2S87CTCN2UXH" hidden="1">#REF!</definedName>
    <definedName name="BExMJB76UESLVRD81AJBOB78JDTT" localSheetId="10" hidden="1">#REF!</definedName>
    <definedName name="BExMJB76UESLVRD81AJBOB78JDTT" hidden="1">#REF!</definedName>
    <definedName name="BExMJI8OLFZQCGOW3F99ETW8A21E" localSheetId="10" hidden="1">#REF!</definedName>
    <definedName name="BExMJI8OLFZQCGOW3F99ETW8A21E" hidden="1">#REF!</definedName>
    <definedName name="BExMJNC8ZFB9DRFOJ961ZAJ8U3A8" localSheetId="10" hidden="1">#REF!</definedName>
    <definedName name="BExMJNC8ZFB9DRFOJ961ZAJ8U3A8" hidden="1">#REF!</definedName>
    <definedName name="BExMJTBV8A3D31W2IQHP9RDFPPHQ" localSheetId="10" hidden="1">#REF!</definedName>
    <definedName name="BExMJTBV8A3D31W2IQHP9RDFPPHQ" hidden="1">#REF!</definedName>
    <definedName name="BExMK2RTXN4QJWEUNX002XK8VQP8" localSheetId="10" hidden="1">#REF!</definedName>
    <definedName name="BExMK2RTXN4QJWEUNX002XK8VQP8" hidden="1">#REF!</definedName>
    <definedName name="BExMKBGQDUZ8AWXYHA3QVMSDVZ3D" localSheetId="10" hidden="1">#REF!</definedName>
    <definedName name="BExMKBGQDUZ8AWXYHA3QVMSDVZ3D" hidden="1">#REF!</definedName>
    <definedName name="BExMKBM1467553LDFZRRKVSHN374" localSheetId="10" hidden="1">#REF!</definedName>
    <definedName name="BExMKBM1467553LDFZRRKVSHN374" hidden="1">#REF!</definedName>
    <definedName name="BExMKGK5FJUC0AU8MABRGDC5ZM70" localSheetId="10" hidden="1">#REF!</definedName>
    <definedName name="BExMKGK5FJUC0AU8MABRGDC5ZM70" hidden="1">#REF!</definedName>
    <definedName name="BExMKP92JGBM5BJO174H9A4HQIB9" localSheetId="10" hidden="1">#REF!</definedName>
    <definedName name="BExMKP92JGBM5BJO174H9A4HQIB9" hidden="1">#REF!</definedName>
    <definedName name="BExMKPEDT6IOYLLC3KJKRZOETC3Y" hidden="1">#REF!</definedName>
    <definedName name="BExMKTW7R5SOV4PHAFGHU3W73DYE" localSheetId="10" hidden="1">#REF!</definedName>
    <definedName name="BExMKTW7R5SOV4PHAFGHU3W73DYE" hidden="1">#REF!</definedName>
    <definedName name="BExMKU7051J2W1RQXGZGE62NBRUZ" localSheetId="10" hidden="1">#REF!</definedName>
    <definedName name="BExMKU7051J2W1RQXGZGE62NBRUZ" hidden="1">#REF!</definedName>
    <definedName name="BExMKUN3WPECJR2XRID2R7GZRGNX" localSheetId="10" hidden="1">#REF!</definedName>
    <definedName name="BExMKUN3WPECJR2XRID2R7GZRGNX" hidden="1">#REF!</definedName>
    <definedName name="BExMKZ535P011X4TNV16GCOH4H21" localSheetId="10" hidden="1">#REF!</definedName>
    <definedName name="BExMKZ535P011X4TNV16GCOH4H21" hidden="1">#REF!</definedName>
    <definedName name="BExML3XQNDIMX55ZCHHXKUV3D6E6" localSheetId="10" hidden="1">#REF!</definedName>
    <definedName name="BExML3XQNDIMX55ZCHHXKUV3D6E6" hidden="1">#REF!</definedName>
    <definedName name="BExML5QGSWHLI18BGY4CGOTD3UWH" localSheetId="10" hidden="1">#REF!</definedName>
    <definedName name="BExML5QGSWHLI18BGY4CGOTD3UWH" hidden="1">#REF!</definedName>
    <definedName name="BExML6BVFCV80776USR7X70HVRZT" localSheetId="10" hidden="1">#REF!</definedName>
    <definedName name="BExML6BVFCV80776USR7X70HVRZT" hidden="1">#REF!</definedName>
    <definedName name="BExMLO5Z61RE85X8HHX2G4IU3AZW" localSheetId="10" hidden="1">#REF!</definedName>
    <definedName name="BExMLO5Z61RE85X8HHX2G4IU3AZW" hidden="1">#REF!</definedName>
    <definedName name="BExMLVI7UORSHM9FMO8S2EI0TMTS" localSheetId="10" hidden="1">#REF!</definedName>
    <definedName name="BExMLVI7UORSHM9FMO8S2EI0TMTS" hidden="1">#REF!</definedName>
    <definedName name="BExMM5UCOT2HSSN0ZIPZW55GSOVO" localSheetId="10" hidden="1">#REF!</definedName>
    <definedName name="BExMM5UCOT2HSSN0ZIPZW55GSOVO" hidden="1">#REF!</definedName>
    <definedName name="BExMM8ZRS5RQ8H1H55RVPVTDL5NL" localSheetId="10" hidden="1">#REF!</definedName>
    <definedName name="BExMM8ZRS5RQ8H1H55RVPVTDL5NL" hidden="1">#REF!</definedName>
    <definedName name="BExMMH8EAZB09XXQ5X4LR0P4NHG9" localSheetId="10" hidden="1">#REF!</definedName>
    <definedName name="BExMMH8EAZB09XXQ5X4LR0P4NHG9" hidden="1">#REF!</definedName>
    <definedName name="BExMMIQH5BABNZVCIQ7TBCQ10AY5" localSheetId="10" hidden="1">#REF!</definedName>
    <definedName name="BExMMIQH5BABNZVCIQ7TBCQ10AY5" hidden="1">#REF!</definedName>
    <definedName name="BExMMNIZ2T7M22WECMUQXEF4NJ71" localSheetId="10" hidden="1">#REF!</definedName>
    <definedName name="BExMMNIZ2T7M22WECMUQXEF4NJ71" hidden="1">#REF!</definedName>
    <definedName name="BExMMPMIOU7BURTV0L1K6ACW9X73" localSheetId="10" hidden="1">#REF!</definedName>
    <definedName name="BExMMPMIOU7BURTV0L1K6ACW9X73" hidden="1">#REF!</definedName>
    <definedName name="BExMMQ835AJDHS4B419SS645P67Q" localSheetId="10" hidden="1">#REF!</definedName>
    <definedName name="BExMMQ835AJDHS4B419SS645P67Q" hidden="1">#REF!</definedName>
    <definedName name="BExMMQIUVPCOBISTEJJYNCCLUCPY" localSheetId="10" hidden="1">#REF!</definedName>
    <definedName name="BExMMQIUVPCOBISTEJJYNCCLUCPY" hidden="1">#REF!</definedName>
    <definedName name="BExMMTIXETA5VAKBSOFDD5SRU887" localSheetId="10" hidden="1">#REF!</definedName>
    <definedName name="BExMMTIXETA5VAKBSOFDD5SRU887" hidden="1">#REF!</definedName>
    <definedName name="BExMMV0P6P5YS3C35G0JYYHI7992" localSheetId="10" hidden="1">#REF!</definedName>
    <definedName name="BExMMV0P6P5YS3C35G0JYYHI7992" hidden="1">#REF!</definedName>
    <definedName name="BExMNJLFWZBRN9PZF1IO9CYWV1B2" localSheetId="10" hidden="1">#REF!</definedName>
    <definedName name="BExMNJLFWZBRN9PZF1IO9CYWV1B2" hidden="1">#REF!</definedName>
    <definedName name="BExMNKCJ0FA57YEUUAJE43U1QN5P" localSheetId="10" hidden="1">#REF!</definedName>
    <definedName name="BExMNKCJ0FA57YEUUAJE43U1QN5P" hidden="1">#REF!</definedName>
    <definedName name="BExMNKN5D1WEF2OOJVP6LZ6DLU3Y" localSheetId="10" hidden="1">#REF!</definedName>
    <definedName name="BExMNKN5D1WEF2OOJVP6LZ6DLU3Y" hidden="1">#REF!</definedName>
    <definedName name="BExMNR38HMPLWAJRQ9MMS3ZAZ9IU" localSheetId="10" hidden="1">#REF!</definedName>
    <definedName name="BExMNR38HMPLWAJRQ9MMS3ZAZ9IU" hidden="1">#REF!</definedName>
    <definedName name="BExMNRDZULKJMVY2VKIIRM2M5A1M" localSheetId="10" hidden="1">#REF!</definedName>
    <definedName name="BExMNRDZULKJMVY2VKIIRM2M5A1M" hidden="1">#REF!</definedName>
    <definedName name="BExMNVFKZIBQSCAH71DIF1CJG89T" localSheetId="10" hidden="1">#REF!</definedName>
    <definedName name="BExMNVFKZIBQSCAH71DIF1CJG89T" hidden="1">#REF!</definedName>
    <definedName name="BExMNVVUQAGQY9SA29FGI7D7R5MN" localSheetId="10" hidden="1">#REF!</definedName>
    <definedName name="BExMNVVUQAGQY9SA29FGI7D7R5MN" hidden="1">#REF!</definedName>
    <definedName name="BExMO9IOWKTWHO8LQJJQI5P3INWY" localSheetId="10" hidden="1">#REF!</definedName>
    <definedName name="BExMO9IOWKTWHO8LQJJQI5P3INWY" hidden="1">#REF!</definedName>
    <definedName name="BExMOI29DOEK5R1A5QZPUDKF7N6T" localSheetId="10" hidden="1">#REF!</definedName>
    <definedName name="BExMOI29DOEK5R1A5QZPUDKF7N6T" hidden="1">#REF!</definedName>
    <definedName name="BExMONRAU0S904NLJHPI47RVQDBH" localSheetId="10" hidden="1">#REF!</definedName>
    <definedName name="BExMONRAU0S904NLJHPI47RVQDBH" hidden="1">#REF!</definedName>
    <definedName name="BExMPAJ5AJAXGKGK3F6H3ODS6RF4" localSheetId="10" hidden="1">#REF!</definedName>
    <definedName name="BExMPAJ5AJAXGKGK3F6H3ODS6RF4" hidden="1">#REF!</definedName>
    <definedName name="BExMPD2X55FFBVJ6CBUKNPROIOEU" localSheetId="10" hidden="1">#REF!</definedName>
    <definedName name="BExMPD2X55FFBVJ6CBUKNPROIOEU" hidden="1">#REF!</definedName>
    <definedName name="BExMPGZ848E38FUH1JBQN97DGWAT" localSheetId="10" hidden="1">#REF!</definedName>
    <definedName name="BExMPGZ848E38FUH1JBQN97DGWAT" hidden="1">#REF!</definedName>
    <definedName name="BExMPMTICOSMQENOFKQ18K0ZT4S8" localSheetId="10" hidden="1">#REF!</definedName>
    <definedName name="BExMPMTICOSMQENOFKQ18K0ZT4S8" hidden="1">#REF!</definedName>
    <definedName name="BExMPMZ07II0R4KGWQQ7PGS3RZS4" localSheetId="10" hidden="1">#REF!</definedName>
    <definedName name="BExMPMZ07II0R4KGWQQ7PGS3RZS4" hidden="1">#REF!</definedName>
    <definedName name="BExMPOBH04JMDO6Z8DMSEJZM4ANN" localSheetId="10" hidden="1">#REF!</definedName>
    <definedName name="BExMPOBH04JMDO6Z8DMSEJZM4ANN" hidden="1">#REF!</definedName>
    <definedName name="BExMPSD77XQ3HA6A4FZOJK8G2JP3" localSheetId="10" hidden="1">#REF!</definedName>
    <definedName name="BExMPSD77XQ3HA6A4FZOJK8G2JP3" hidden="1">#REF!</definedName>
    <definedName name="BExMQ4I3Q7F0BMPHSFMFW9TZ87UD" localSheetId="10" hidden="1">#REF!</definedName>
    <definedName name="BExMQ4I3Q7F0BMPHSFMFW9TZ87UD" hidden="1">#REF!</definedName>
    <definedName name="BExMQ4SWDWI4N16AZ0T5CJ6HH8WC" localSheetId="10" hidden="1">#REF!</definedName>
    <definedName name="BExMQ4SWDWI4N16AZ0T5CJ6HH8WC" hidden="1">#REF!</definedName>
    <definedName name="BExMQ71WHW50GVX45JU951AGPLFQ" localSheetId="10" hidden="1">#REF!</definedName>
    <definedName name="BExMQ71WHW50GVX45JU951AGPLFQ" hidden="1">#REF!</definedName>
    <definedName name="BExMQGXSLPT4A6N47LE6FBVHWBOF" localSheetId="10" hidden="1">#REF!</definedName>
    <definedName name="BExMQGXSLPT4A6N47LE6FBVHWBOF" hidden="1">#REF!</definedName>
    <definedName name="BExMQNZGFHW75W9HWRCR0FEF0XF0" localSheetId="10" hidden="1">#REF!</definedName>
    <definedName name="BExMQNZGFHW75W9HWRCR0FEF0XF0" hidden="1">#REF!</definedName>
    <definedName name="BExMQRKVQPDFPD0WQUA9QND8OV7P" localSheetId="10" hidden="1">#REF!</definedName>
    <definedName name="BExMQRKVQPDFPD0WQUA9QND8OV7P" hidden="1">#REF!</definedName>
    <definedName name="BExMQSBR7PL4KLB1Q4961QO45Y4G" localSheetId="10" hidden="1">#REF!</definedName>
    <definedName name="BExMQSBR7PL4KLB1Q4961QO45Y4G" hidden="1">#REF!</definedName>
    <definedName name="BExMR1MA4I1X77714ZEPUVC8W398" localSheetId="10" hidden="1">#REF!</definedName>
    <definedName name="BExMR1MA4I1X77714ZEPUVC8W398" hidden="1">#REF!</definedName>
    <definedName name="BExMR8YQHA7N77HGHY4Y6R30I3XT" localSheetId="10" hidden="1">#REF!</definedName>
    <definedName name="BExMR8YQHA7N77HGHY4Y6R30I3XT" hidden="1">#REF!</definedName>
    <definedName name="BExMRENOIARWRYOIVPDIEBVNRDO7" localSheetId="10" hidden="1">#REF!</definedName>
    <definedName name="BExMRENOIARWRYOIVPDIEBVNRDO7" hidden="1">#REF!</definedName>
    <definedName name="BExMRF3SCIUZL945WMMDCT29MTLN" localSheetId="10" hidden="1">#REF!</definedName>
    <definedName name="BExMRF3SCIUZL945WMMDCT29MTLN" hidden="1">#REF!</definedName>
    <definedName name="BExMRRJNUMGRSDD5GGKKGEIZ6FTS" localSheetId="10" hidden="1">#REF!</definedName>
    <definedName name="BExMRRJNUMGRSDD5GGKKGEIZ6FTS" hidden="1">#REF!</definedName>
    <definedName name="BExMRU3ACIU0RD2BNWO55LH5U2BR" localSheetId="10" hidden="1">#REF!</definedName>
    <definedName name="BExMRU3ACIU0RD2BNWO55LH5U2BR" hidden="1">#REF!</definedName>
    <definedName name="BExMRWC9LD1LDAVIUQHQWIYMK129" localSheetId="10" hidden="1">#REF!</definedName>
    <definedName name="BExMRWC9LD1LDAVIUQHQWIYMK129" hidden="1">#REF!</definedName>
    <definedName name="BExMSBH3T898ERC4BT51ZURKDCH1" localSheetId="10" hidden="1">#REF!</definedName>
    <definedName name="BExMSBH3T898ERC4BT51ZURKDCH1" hidden="1">#REF!</definedName>
    <definedName name="BExMSQRCC40AP8BDUPL2I2DNC210" localSheetId="10" hidden="1">#REF!</definedName>
    <definedName name="BExMSQRCC40AP8BDUPL2I2DNC210" hidden="1">#REF!</definedName>
    <definedName name="BExO4J9LR712G00TVA82VNTG8O7H" localSheetId="10" hidden="1">#REF!</definedName>
    <definedName name="BExO4J9LR712G00TVA82VNTG8O7H" hidden="1">#REF!</definedName>
    <definedName name="BExO55G2KVZ7MIJ30N827CLH0I2A" localSheetId="10" hidden="1">#REF!</definedName>
    <definedName name="BExO55G2KVZ7MIJ30N827CLH0I2A" hidden="1">#REF!</definedName>
    <definedName name="BExO5A8PZD9EUHC5CMPU6N3SQ15L" localSheetId="10" hidden="1">#REF!</definedName>
    <definedName name="BExO5A8PZD9EUHC5CMPU6N3SQ15L" hidden="1">#REF!</definedName>
    <definedName name="BExO5XMAHL7CY3X0B1OPKZ28DCJ5" localSheetId="10" hidden="1">#REF!</definedName>
    <definedName name="BExO5XMAHL7CY3X0B1OPKZ28DCJ5" hidden="1">#REF!</definedName>
    <definedName name="BExO66LZJKY4PTQVREELI6POS4AY" localSheetId="10" hidden="1">#REF!</definedName>
    <definedName name="BExO66LZJKY4PTQVREELI6POS4AY" hidden="1">#REF!</definedName>
    <definedName name="BExO6LLHCYTF7CIVHKAO0NMET14Q" localSheetId="10" hidden="1">#REF!</definedName>
    <definedName name="BExO6LLHCYTF7CIVHKAO0NMET14Q" hidden="1">#REF!</definedName>
    <definedName name="BExO6NOZIPWELHV0XX25APL9UNOP" localSheetId="10" hidden="1">#REF!</definedName>
    <definedName name="BExO6NOZIPWELHV0XX25APL9UNOP" hidden="1">#REF!</definedName>
    <definedName name="BExO71MMHEBC11LG4HXDEQNHOII2" localSheetId="10" hidden="1">#REF!</definedName>
    <definedName name="BExO71MMHEBC11LG4HXDEQNHOII2" hidden="1">#REF!</definedName>
    <definedName name="BExO71S28H4XYOYYLAXOO93QV4TF" localSheetId="10" hidden="1">#REF!</definedName>
    <definedName name="BExO71S28H4XYOYYLAXOO93QV4TF" hidden="1">#REF!</definedName>
    <definedName name="BExO7BIP1737MIY7S6K4XYMTIO95" localSheetId="10" hidden="1">#REF!</definedName>
    <definedName name="BExO7BIP1737MIY7S6K4XYMTIO95" hidden="1">#REF!</definedName>
    <definedName name="BExO7OUQS3XTUQ2LDKGQ8AAQ3OJJ" localSheetId="10" hidden="1">#REF!</definedName>
    <definedName name="BExO7OUQS3XTUQ2LDKGQ8AAQ3OJJ" hidden="1">#REF!</definedName>
    <definedName name="BExO85HMYXZJ7SONWBKKIAXMCI3C" localSheetId="10" hidden="1">#REF!</definedName>
    <definedName name="BExO85HMYXZJ7SONWBKKIAXMCI3C" hidden="1">#REF!</definedName>
    <definedName name="BExO863922O4PBGQMUNEQKGN3K96" localSheetId="10" hidden="1">#REF!</definedName>
    <definedName name="BExO863922O4PBGQMUNEQKGN3K96" hidden="1">#REF!</definedName>
    <definedName name="BExO89ZIOXN0HOKHY24F7HDZ87UT" localSheetId="10" hidden="1">#REF!</definedName>
    <definedName name="BExO89ZIOXN0HOKHY24F7HDZ87UT" hidden="1">#REF!</definedName>
    <definedName name="BExO8A4SWOKD9WI5E6DITCL3LZZC" localSheetId="10" hidden="1">#REF!</definedName>
    <definedName name="BExO8A4SWOKD9WI5E6DITCL3LZZC" hidden="1">#REF!</definedName>
    <definedName name="BExO8CDTBCABLEUD6PE2UM2EZ6C4" localSheetId="10" hidden="1">#REF!</definedName>
    <definedName name="BExO8CDTBCABLEUD6PE2UM2EZ6C4" hidden="1">#REF!</definedName>
    <definedName name="BExO8UTAGQWDBQZEEF4HUNMLQCVU" localSheetId="10" hidden="1">#REF!</definedName>
    <definedName name="BExO8UTAGQWDBQZEEF4HUNMLQCVU" hidden="1">#REF!</definedName>
    <definedName name="BExO937E20IHMGQOZMECL3VZC7OX" localSheetId="10" hidden="1">#REF!</definedName>
    <definedName name="BExO937E20IHMGQOZMECL3VZC7OX" hidden="1">#REF!</definedName>
    <definedName name="BExO94UTJKQQ7TJTTJRTSR70YVJC" localSheetId="10" hidden="1">#REF!</definedName>
    <definedName name="BExO94UTJKQQ7TJTTJRTSR70YVJC" hidden="1">#REF!</definedName>
    <definedName name="BExO9EALFB2R8VULHML1AVRPHME0" localSheetId="10" hidden="1">#REF!</definedName>
    <definedName name="BExO9EALFB2R8VULHML1AVRPHME0" hidden="1">#REF!</definedName>
    <definedName name="BExO9J3A438976RXIUX5U9SU5T55" localSheetId="10" hidden="1">#REF!</definedName>
    <definedName name="BExO9J3A438976RXIUX5U9SU5T55" hidden="1">#REF!</definedName>
    <definedName name="BExO9RS5RXFJ1911HL3CCK6M74EP" localSheetId="10" hidden="1">#REF!</definedName>
    <definedName name="BExO9RS5RXFJ1911HL3CCK6M74EP" hidden="1">#REF!</definedName>
    <definedName name="BExO9SDRI1M6KMHXSG3AE5L0F2U3" localSheetId="10" hidden="1">#REF!</definedName>
    <definedName name="BExO9SDRI1M6KMHXSG3AE5L0F2U3" hidden="1">#REF!</definedName>
    <definedName name="BExO9US253B9UNAYT7DWLMK2BO44" localSheetId="10" hidden="1">#REF!</definedName>
    <definedName name="BExO9US253B9UNAYT7DWLMK2BO44" hidden="1">#REF!</definedName>
    <definedName name="BExO9V2U2YXAY904GYYGU6TD8Y7M" localSheetId="10" hidden="1">#REF!</definedName>
    <definedName name="BExO9V2U2YXAY904GYYGU6TD8Y7M" hidden="1">#REF!</definedName>
    <definedName name="BExOAAIG18X4V98C7122L5F65P5C" localSheetId="10" hidden="1">#REF!</definedName>
    <definedName name="BExOAAIG18X4V98C7122L5F65P5C" hidden="1">#REF!</definedName>
    <definedName name="BExOAQ3GKCT7YZW1EMVU3EILSZL2" localSheetId="10" hidden="1">#REF!</definedName>
    <definedName name="BExOAQ3GKCT7YZW1EMVU3EILSZL2" hidden="1">#REF!</definedName>
    <definedName name="BExOATZQ6SF8DASYLBQ0Z6D2WPSC" localSheetId="10" hidden="1">#REF!</definedName>
    <definedName name="BExOATZQ6SF8DASYLBQ0Z6D2WPSC" hidden="1">#REF!</definedName>
    <definedName name="BExOB9KT2THGV4SPLDVFTFXS4B14" localSheetId="10" hidden="1">#REF!</definedName>
    <definedName name="BExOB9KT2THGV4SPLDVFTFXS4B14" hidden="1">#REF!</definedName>
    <definedName name="BExOBEZ0IE2WBEYY3D3CMRI72N1K" localSheetId="10" hidden="1">#REF!</definedName>
    <definedName name="BExOBEZ0IE2WBEYY3D3CMRI72N1K" hidden="1">#REF!</definedName>
    <definedName name="BExOBF9TFH4NSBTR7JD2Q1165NIU" localSheetId="10" hidden="1">#REF!</definedName>
    <definedName name="BExOBF9TFH4NSBTR7JD2Q1165NIU" hidden="1">#REF!</definedName>
    <definedName name="BExOBIPU8760ITY0C8N27XZ3KWEF" localSheetId="10" hidden="1">#REF!</definedName>
    <definedName name="BExOBIPU8760ITY0C8N27XZ3KWEF" hidden="1">#REF!</definedName>
    <definedName name="BExOBM0I5L0MZ1G4H9MGMD87SBMZ" localSheetId="10" hidden="1">#REF!</definedName>
    <definedName name="BExOBM0I5L0MZ1G4H9MGMD87SBMZ" hidden="1">#REF!</definedName>
    <definedName name="BExOBOUXMP88KJY2BX2JLUJH5N0K" localSheetId="10" hidden="1">#REF!</definedName>
    <definedName name="BExOBOUXMP88KJY2BX2JLUJH5N0K" hidden="1">#REF!</definedName>
    <definedName name="BExOBP0FKQ4SVR59FB48UNLKCOR6" localSheetId="10" hidden="1">#REF!</definedName>
    <definedName name="BExOBP0FKQ4SVR59FB48UNLKCOR6" hidden="1">#REF!</definedName>
    <definedName name="BExOBTNR0XX9V82O76VVWUQABHT8" localSheetId="10" hidden="1">#REF!</definedName>
    <definedName name="BExOBTNR0XX9V82O76VVWUQABHT8" hidden="1">#REF!</definedName>
    <definedName name="BExOBYAVUCQ0IGM0Y6A75QHP0Q1A" localSheetId="10" hidden="1">#REF!</definedName>
    <definedName name="BExOBYAVUCQ0IGM0Y6A75QHP0Q1A" hidden="1">#REF!</definedName>
    <definedName name="BExOC3UEHB1CZNINSQHZANWJYKR8" localSheetId="10" hidden="1">#REF!</definedName>
    <definedName name="BExOC3UEHB1CZNINSQHZANWJYKR8" hidden="1">#REF!</definedName>
    <definedName name="BExOCBSF3XGO9YJ23LX2H78VOUR7" localSheetId="10" hidden="1">#REF!</definedName>
    <definedName name="BExOCBSF3XGO9YJ23LX2H78VOUR7" hidden="1">#REF!</definedName>
    <definedName name="BExOCEHJCLIUR23CB4TC9OEFJGFX" localSheetId="10" hidden="1">#REF!</definedName>
    <definedName name="BExOCEHJCLIUR23CB4TC9OEFJGFX" hidden="1">#REF!</definedName>
    <definedName name="BExOCKXFMOW6WPFEVX1I7R7FNDSS" localSheetId="10" hidden="1">#REF!</definedName>
    <definedName name="BExOCKXFMOW6WPFEVX1I7R7FNDSS" hidden="1">#REF!</definedName>
    <definedName name="BExOCM4L30L6FV3N2PR4O6X8WY2M" localSheetId="10" hidden="1">#REF!</definedName>
    <definedName name="BExOCM4L30L6FV3N2PR4O6X8WY2M" hidden="1">#REF!</definedName>
    <definedName name="BExOCYEXOB95DH5NOB0M5NOYX398" localSheetId="10" hidden="1">#REF!</definedName>
    <definedName name="BExOCYEXOB95DH5NOB0M5NOYX398" hidden="1">#REF!</definedName>
    <definedName name="BExOD4ERMDMFD8X1016N4EXOUR0S" localSheetId="10" hidden="1">#REF!</definedName>
    <definedName name="BExOD4ERMDMFD8X1016N4EXOUR0S" hidden="1">#REF!</definedName>
    <definedName name="BExOD55RS7BQUHRQ6H3USVGKR0P7" localSheetId="10" hidden="1">#REF!</definedName>
    <definedName name="BExOD55RS7BQUHRQ6H3USVGKR0P7" hidden="1">#REF!</definedName>
    <definedName name="BExODEWDDEABM4ZY3XREJIBZ8IVP" localSheetId="10" hidden="1">#REF!</definedName>
    <definedName name="BExODEWDDEABM4ZY3XREJIBZ8IVP" hidden="1">#REF!</definedName>
    <definedName name="BExODICDVVLFKWA22B3L0CKKTAZA" localSheetId="10" hidden="1">#REF!</definedName>
    <definedName name="BExODICDVVLFKWA22B3L0CKKTAZA" hidden="1">#REF!</definedName>
    <definedName name="BExODZFEIWV26E8RFU7XQYX1J458" localSheetId="10" hidden="1">#REF!</definedName>
    <definedName name="BExODZFEIWV26E8RFU7XQYX1J458" hidden="1">#REF!</definedName>
    <definedName name="BExOE0S111KPTELH26PPXE94J3GJ" localSheetId="10" hidden="1">#REF!</definedName>
    <definedName name="BExOE0S111KPTELH26PPXE94J3GJ" hidden="1">#REF!</definedName>
    <definedName name="BExOE5KH3JKKPZO401YAB3A11G1U" localSheetId="10" hidden="1">#REF!</definedName>
    <definedName name="BExOE5KH3JKKPZO401YAB3A11G1U" hidden="1">#REF!</definedName>
    <definedName name="BExOEBKG55EROA2VL360A06LKASE" localSheetId="10" hidden="1">#REF!</definedName>
    <definedName name="BExOEBKG55EROA2VL360A06LKASE" hidden="1">#REF!</definedName>
    <definedName name="BExOEFWUBETCPIYF89P9SBDOI3X5" localSheetId="10" hidden="1">#REF!</definedName>
    <definedName name="BExOEFWUBETCPIYF89P9SBDOI3X5" hidden="1">#REF!</definedName>
    <definedName name="BExOEL08MN74RQKVY0P43PFHPTVB" localSheetId="10" hidden="1">#REF!</definedName>
    <definedName name="BExOEL08MN74RQKVY0P43PFHPTVB" hidden="1">#REF!</definedName>
    <definedName name="BExOERG5LWXYYEN1DY1H2FWRJS9T" localSheetId="10" hidden="1">#REF!</definedName>
    <definedName name="BExOERG5LWXYYEN1DY1H2FWRJS9T" hidden="1">#REF!</definedName>
    <definedName name="BExOEV1S6JJVO5PP4BZ20SNGZR7D" localSheetId="10" hidden="1">#REF!</definedName>
    <definedName name="BExOEV1S6JJVO5PP4BZ20SNGZR7D" hidden="1">#REF!</definedName>
    <definedName name="BExOEVNDLRXW33RF3AMMCDLTLROJ" localSheetId="10" hidden="1">#REF!</definedName>
    <definedName name="BExOEVNDLRXW33RF3AMMCDLTLROJ" hidden="1">#REF!</definedName>
    <definedName name="BExOEZOXV3VXUB6VGSS85GXATYAC" localSheetId="10" hidden="1">#REF!</definedName>
    <definedName name="BExOEZOXV3VXUB6VGSS85GXATYAC" hidden="1">#REF!</definedName>
    <definedName name="BExOFDBSAZV60157PIDWCSSUN3MJ" localSheetId="10" hidden="1">#REF!</definedName>
    <definedName name="BExOFDBSAZV60157PIDWCSSUN3MJ" hidden="1">#REF!</definedName>
    <definedName name="BExOFEDNCYI2TPTMQ8SJN3AW4YMF" localSheetId="10" hidden="1">#REF!</definedName>
    <definedName name="BExOFEDNCYI2TPTMQ8SJN3AW4YMF" hidden="1">#REF!</definedName>
    <definedName name="BExOFVLXVD6RVHSQO8KZOOACSV24" localSheetId="10" hidden="1">#REF!</definedName>
    <definedName name="BExOFVLXVD6RVHSQO8KZOOACSV24" hidden="1">#REF!</definedName>
    <definedName name="BExOG2SW3XOGP9VAPQ3THV3VWV12" localSheetId="10" hidden="1">#REF!</definedName>
    <definedName name="BExOG2SW3XOGP9VAPQ3THV3VWV12" hidden="1">#REF!</definedName>
    <definedName name="BExOG45J81K4OPA40KW5VQU54KY3" localSheetId="10" hidden="1">#REF!</definedName>
    <definedName name="BExOG45J81K4OPA40KW5VQU54KY3" hidden="1">#REF!</definedName>
    <definedName name="BExOGFE2SCL8HHT4DFAXKLUTJZOG" localSheetId="10" hidden="1">#REF!</definedName>
    <definedName name="BExOGFE2SCL8HHT4DFAXKLUTJZOG" hidden="1">#REF!</definedName>
    <definedName name="BExOGH1IMADJCZMFDE6NMBBKO558" localSheetId="10" hidden="1">#REF!</definedName>
    <definedName name="BExOGH1IMADJCZMFDE6NMBBKO558" hidden="1">#REF!</definedName>
    <definedName name="BExOGT6D0LJ3C22RDW8COECKB1J5" localSheetId="10" hidden="1">#REF!</definedName>
    <definedName name="BExOGT6D0LJ3C22RDW8COECKB1J5" hidden="1">#REF!</definedName>
    <definedName name="BExOGTMI1HT31M1RGWVRAVHAK7DE" localSheetId="10" hidden="1">#REF!</definedName>
    <definedName name="BExOGTMI1HT31M1RGWVRAVHAK7DE" hidden="1">#REF!</definedName>
    <definedName name="BExOGXO9JE5XSE9GC3I6O21UEKAO" localSheetId="10" hidden="1">#REF!</definedName>
    <definedName name="BExOGXO9JE5XSE9GC3I6O21UEKAO" hidden="1">#REF!</definedName>
    <definedName name="BExOH9ICQA5WPLVJIKJVPWUPKSYO" localSheetId="10" hidden="1">#REF!</definedName>
    <definedName name="BExOH9ICQA5WPLVJIKJVPWUPKSYO" hidden="1">#REF!</definedName>
    <definedName name="BExOH9ICZ13C1LAW8OTYTR9S7ZP3" localSheetId="10" hidden="1">#REF!</definedName>
    <definedName name="BExOH9ICZ13C1LAW8OTYTR9S7ZP3" hidden="1">#REF!</definedName>
    <definedName name="BExOHGEJ8V8OXT32FSU173XLXBDH" localSheetId="10" hidden="1">#REF!</definedName>
    <definedName name="BExOHGEJ8V8OXT32FSU173XLXBDH" hidden="1">#REF!</definedName>
    <definedName name="BExOHL75H3OT4WAKKPUXIVXWFVDS" localSheetId="10" hidden="1">#REF!</definedName>
    <definedName name="BExOHL75H3OT4WAKKPUXIVXWFVDS" hidden="1">#REF!</definedName>
    <definedName name="BExOHLHXXJL6363CC082M9M5VVXQ" localSheetId="10" hidden="1">#REF!</definedName>
    <definedName name="BExOHLHXXJL6363CC082M9M5VVXQ" hidden="1">#REF!</definedName>
    <definedName name="BExOHNAO5UDXSO73BK2ARHWKS90Y" localSheetId="10" hidden="1">#REF!</definedName>
    <definedName name="BExOHNAO5UDXSO73BK2ARHWKS90Y" hidden="1">#REF!</definedName>
    <definedName name="BExOHR1G1I9A9CI1HG94EWBLWNM2" localSheetId="10" hidden="1">#REF!</definedName>
    <definedName name="BExOHR1G1I9A9CI1HG94EWBLWNM2" hidden="1">#REF!</definedName>
    <definedName name="BExOHTQPP8LQ98L6PYUI6QW08YID" localSheetId="10" hidden="1">#REF!</definedName>
    <definedName name="BExOHTQPP8LQ98L6PYUI6QW08YID" hidden="1">#REF!</definedName>
    <definedName name="BExOHUHN7UXHYAJFJJFU805UZ0NB" localSheetId="10" hidden="1">#REF!</definedName>
    <definedName name="BExOHUHN7UXHYAJFJJFU805UZ0NB" hidden="1">#REF!</definedName>
    <definedName name="BExOHX6Q6NJI793PGX59O5EKTP4G" localSheetId="10" hidden="1">#REF!</definedName>
    <definedName name="BExOHX6Q6NJI793PGX59O5EKTP4G" hidden="1">#REF!</definedName>
    <definedName name="BExOI5VMTHH7Y8MQQ1N635CHYI0P" localSheetId="10" hidden="1">#REF!</definedName>
    <definedName name="BExOI5VMTHH7Y8MQQ1N635CHYI0P" hidden="1">#REF!</definedName>
    <definedName name="BExOIEVCP4Y6VDS23AK84MCYYHRT" localSheetId="10" hidden="1">#REF!</definedName>
    <definedName name="BExOIEVCP4Y6VDS23AK84MCYYHRT" hidden="1">#REF!</definedName>
    <definedName name="BExOIFRP0HEHF5D7JSZ0X8ADJ79U" localSheetId="10" hidden="1">#REF!</definedName>
    <definedName name="BExOIFRP0HEHF5D7JSZ0X8ADJ79U" hidden="1">#REF!</definedName>
    <definedName name="BExOIHPQIXR0NDR5WD01BZKPKEO3" localSheetId="10" hidden="1">#REF!</definedName>
    <definedName name="BExOIHPQIXR0NDR5WD01BZKPKEO3" hidden="1">#REF!</definedName>
    <definedName name="BExOIM7L0Z3LSII9P7ZTV4KJ8RMA" localSheetId="10" hidden="1">#REF!</definedName>
    <definedName name="BExOIM7L0Z3LSII9P7ZTV4KJ8RMA" hidden="1">#REF!</definedName>
    <definedName name="BExOIWJVMJ6MG6JC4SPD1L00OHU1" localSheetId="10" hidden="1">#REF!</definedName>
    <definedName name="BExOIWJVMJ6MG6JC4SPD1L00OHU1" hidden="1">#REF!</definedName>
    <definedName name="BExOIYCN8Z4JK3OOG86KYUCV0ME8" localSheetId="10" hidden="1">#REF!</definedName>
    <definedName name="BExOIYCN8Z4JK3OOG86KYUCV0ME8" hidden="1">#REF!</definedName>
    <definedName name="BExOJ3AKZ9BCBZT3KD8WMSLK6MN2" localSheetId="10" hidden="1">#REF!</definedName>
    <definedName name="BExOJ3AKZ9BCBZT3KD8WMSLK6MN2" hidden="1">#REF!</definedName>
    <definedName name="BExOJ7XQK71I4YZDD29AKOOWZ47E" localSheetId="10" hidden="1">#REF!</definedName>
    <definedName name="BExOJ7XQK71I4YZDD29AKOOWZ47E" hidden="1">#REF!</definedName>
    <definedName name="BExOJAXS2THXXIJMV2F2LZKMI589" localSheetId="10" hidden="1">#REF!</definedName>
    <definedName name="BExOJAXS2THXXIJMV2F2LZKMI589" hidden="1">#REF!</definedName>
    <definedName name="BExOJDXKJ43BMD5CFWEMSU5R1BP9" localSheetId="10" hidden="1">#REF!</definedName>
    <definedName name="BExOJDXKJ43BMD5CFWEMSU5R1BP9" hidden="1">#REF!</definedName>
    <definedName name="BExOJHZ9KOD9LEP7ES426LHOCXEY" localSheetId="10" hidden="1">#REF!</definedName>
    <definedName name="BExOJHZ9KOD9LEP7ES426LHOCXEY" hidden="1">#REF!</definedName>
    <definedName name="BExOJM0W6XGSW5MXPTTX0GNF6SFT" localSheetId="10" hidden="1">#REF!</definedName>
    <definedName name="BExOJM0W6XGSW5MXPTTX0GNF6SFT" hidden="1">#REF!</definedName>
    <definedName name="BExOJQ7XL1X94G2GP88DSU6OTRKY" localSheetId="10" hidden="1">#REF!</definedName>
    <definedName name="BExOJQ7XL1X94G2GP88DSU6OTRKY" hidden="1">#REF!</definedName>
    <definedName name="BExOJXEUJJ9SYRJXKYYV2NCCDT2R" localSheetId="10" hidden="1">#REF!</definedName>
    <definedName name="BExOJXEUJJ9SYRJXKYYV2NCCDT2R" hidden="1">#REF!</definedName>
    <definedName name="BExOK0EQYM9JUMAGWOUN7QDH7VMZ" localSheetId="10" hidden="1">#REF!</definedName>
    <definedName name="BExOK0EQYM9JUMAGWOUN7QDH7VMZ" hidden="1">#REF!</definedName>
    <definedName name="BExOK10DBCM0O0CLRF8BB6EEWGB2" localSheetId="10" hidden="1">#REF!</definedName>
    <definedName name="BExOK10DBCM0O0CLRF8BB6EEWGB2" hidden="1">#REF!</definedName>
    <definedName name="BExOK45QZPFPJ08Z5BZOFLNGPHCZ" localSheetId="10" hidden="1">#REF!</definedName>
    <definedName name="BExOK45QZPFPJ08Z5BZOFLNGPHCZ" hidden="1">#REF!</definedName>
    <definedName name="BExOK4WM9O7QNG6O57FOASI5QSN1" localSheetId="10" hidden="1">#REF!</definedName>
    <definedName name="BExOK4WM9O7QNG6O57FOASI5QSN1" hidden="1">#REF!</definedName>
    <definedName name="BExOK57E3HXBUDOQB4M87JK9OPNE" localSheetId="10" hidden="1">#REF!</definedName>
    <definedName name="BExOK57E3HXBUDOQB4M87JK9OPNE" hidden="1">#REF!</definedName>
    <definedName name="BExOKJLBFD15HACQ01HQLY1U5SE2" localSheetId="10" hidden="1">#REF!</definedName>
    <definedName name="BExOKJLBFD15HACQ01HQLY1U5SE2" hidden="1">#REF!</definedName>
    <definedName name="BExOKTXMJP351VXKH8VT6SXUNIMF" localSheetId="10" hidden="1">#REF!</definedName>
    <definedName name="BExOKTXMJP351VXKH8VT6SXUNIMF" hidden="1">#REF!</definedName>
    <definedName name="BExOKU8GMLOCNVORDE329819XN67" localSheetId="10" hidden="1">#REF!</definedName>
    <definedName name="BExOKU8GMLOCNVORDE329819XN67" hidden="1">#REF!</definedName>
    <definedName name="BExOL0Z3Z7IAMHPB91EO2MF49U57" localSheetId="10" hidden="1">#REF!</definedName>
    <definedName name="BExOL0Z3Z7IAMHPB91EO2MF49U57" hidden="1">#REF!</definedName>
    <definedName name="BExOL7KH12VAR0LG741SIOJTLWFD" localSheetId="10" hidden="1">#REF!</definedName>
    <definedName name="BExOL7KH12VAR0LG741SIOJTLWFD" hidden="1">#REF!</definedName>
    <definedName name="BExOLGUYDBS2V3UOK4DVPUW5JZN7" localSheetId="10" hidden="1">#REF!</definedName>
    <definedName name="BExOLGUYDBS2V3UOK4DVPUW5JZN7" hidden="1">#REF!</definedName>
    <definedName name="BExOLICXFHJLILCJVFMJE5MGGWKR" localSheetId="10" hidden="1">#REF!</definedName>
    <definedName name="BExOLICXFHJLILCJVFMJE5MGGWKR" hidden="1">#REF!</definedName>
    <definedName name="BExOLOI0WJS3QC12I3ISL0D9AWOF" localSheetId="10" hidden="1">#REF!</definedName>
    <definedName name="BExOLOI0WJS3QC12I3ISL0D9AWOF" hidden="1">#REF!</definedName>
    <definedName name="BExOLQ5A7IWI0W12J7315E7LBI0O" localSheetId="10" hidden="1">#REF!</definedName>
    <definedName name="BExOLQ5A7IWI0W12J7315E7LBI0O" hidden="1">#REF!</definedName>
    <definedName name="BExOLYZNG5RBD0BTS1OEZJNU92Q5" localSheetId="10" hidden="1">#REF!</definedName>
    <definedName name="BExOLYZNG5RBD0BTS1OEZJNU92Q5" hidden="1">#REF!</definedName>
    <definedName name="BExOM136CSOYSV2NE3NAU04Z4414" localSheetId="10" hidden="1">#REF!</definedName>
    <definedName name="BExOM136CSOYSV2NE3NAU04Z4414" hidden="1">#REF!</definedName>
    <definedName name="BExOM3HIJ3UZPOKJI68KPBJAHPDC" localSheetId="10" hidden="1">#REF!</definedName>
    <definedName name="BExOM3HIJ3UZPOKJI68KPBJAHPDC" hidden="1">#REF!</definedName>
    <definedName name="BExOM5QC0I90GVJG1G7NFAIINKAQ" localSheetId="10" hidden="1">#REF!</definedName>
    <definedName name="BExOM5QC0I90GVJG1G7NFAIINKAQ" hidden="1">#REF!</definedName>
    <definedName name="BExOMKPURE33YQ3K1JG9NVQD4W49" localSheetId="10" hidden="1">#REF!</definedName>
    <definedName name="BExOMKPURE33YQ3K1JG9NVQD4W49" hidden="1">#REF!</definedName>
    <definedName name="BExOMP7NGCLUNFK50QD2LPKRG078" localSheetId="10" hidden="1">#REF!</definedName>
    <definedName name="BExOMP7NGCLUNFK50QD2LPKRG078" hidden="1">#REF!</definedName>
    <definedName name="BExOMPNX2853XA8AUM0BLA7CS86A" localSheetId="10" hidden="1">#REF!</definedName>
    <definedName name="BExOMPNX2853XA8AUM0BLA7CS86A" hidden="1">#REF!</definedName>
    <definedName name="BExOMU0A6XMY48SZRYL4WQZD13BI" localSheetId="10" hidden="1">#REF!</definedName>
    <definedName name="BExOMU0A6XMY48SZRYL4WQZD13BI" hidden="1">#REF!</definedName>
    <definedName name="BExOMVT0HSNC59DJP4CLISASGHKL" localSheetId="10" hidden="1">#REF!</definedName>
    <definedName name="BExOMVT0HSNC59DJP4CLISASGHKL" hidden="1">#REF!</definedName>
    <definedName name="BExON0AX35F2SI0UCVMGWGVIUNI3" localSheetId="10" hidden="1">#REF!</definedName>
    <definedName name="BExON0AX35F2SI0UCVMGWGVIUNI3" hidden="1">#REF!</definedName>
    <definedName name="BExON1I19LN0T10YIIYC5NE9UGMR" localSheetId="10" hidden="1">#REF!</definedName>
    <definedName name="BExON1I19LN0T10YIIYC5NE9UGMR" hidden="1">#REF!</definedName>
    <definedName name="BExON41U4296DV3DPG6I5EF3OEYF" localSheetId="10" hidden="1">#REF!</definedName>
    <definedName name="BExON41U4296DV3DPG6I5EF3OEYF" hidden="1">#REF!</definedName>
    <definedName name="BExONB3A7CO4YD8RB41PHC93BQ9M" localSheetId="10" hidden="1">#REF!</definedName>
    <definedName name="BExONB3A7CO4YD8RB41PHC93BQ9M" hidden="1">#REF!</definedName>
    <definedName name="BExONFQH6UUXF8V0GI4BRIST9RFO" localSheetId="10" hidden="1">#REF!</definedName>
    <definedName name="BExONFQH6UUXF8V0GI4BRIST9RFO" hidden="1">#REF!</definedName>
    <definedName name="BExONIL31DZWU7IFVN3VV0XTXJA1" localSheetId="10" hidden="1">#REF!</definedName>
    <definedName name="BExONIL31DZWU7IFVN3VV0XTXJA1" hidden="1">#REF!</definedName>
    <definedName name="BExONJ1BU17R0F5A2UP1UGJBOGKS" localSheetId="10" hidden="1">#REF!</definedName>
    <definedName name="BExONJ1BU17R0F5A2UP1UGJBOGKS" hidden="1">#REF!</definedName>
    <definedName name="BExONKZDHE8SS0P4YRLGEQR9KYHF" localSheetId="10" hidden="1">#REF!</definedName>
    <definedName name="BExONKZDHE8SS0P4YRLGEQR9KYHF" hidden="1">#REF!</definedName>
    <definedName name="BExONNZ9VMHVX3J6NLNJY7KZA61O" localSheetId="10" hidden="1">#REF!</definedName>
    <definedName name="BExONNZ9VMHVX3J6NLNJY7KZA61O" hidden="1">#REF!</definedName>
    <definedName name="BExONRQ1BAA4F3TXP2MYQ4YCZ09S" localSheetId="10" hidden="1">#REF!</definedName>
    <definedName name="BExONRQ1BAA4F3TXP2MYQ4YCZ09S" hidden="1">#REF!</definedName>
    <definedName name="BExONU4ENMND8RLZX0L5EHPYQQSB" localSheetId="10" hidden="1">#REF!</definedName>
    <definedName name="BExONU4ENMND8RLZX0L5EHPYQQSB" hidden="1">#REF!</definedName>
    <definedName name="BExONXPUEU6ZRSIX4PDJ1DXY679I" localSheetId="10" hidden="1">#REF!</definedName>
    <definedName name="BExONXPUEU6ZRSIX4PDJ1DXY679I" hidden="1">#REF!</definedName>
    <definedName name="BExOO0KEG2WL5WKKMHN0S2UTIUNG" localSheetId="10" hidden="1">#REF!</definedName>
    <definedName name="BExOO0KEG2WL5WKKMHN0S2UTIUNG" hidden="1">#REF!</definedName>
    <definedName name="BExOO1WWIZSGB0YTGKESB45TSVMZ" localSheetId="10" hidden="1">#REF!</definedName>
    <definedName name="BExOO1WWIZSGB0YTGKESB45TSVMZ" hidden="1">#REF!</definedName>
    <definedName name="BExOO4B8FPAFYPHCTYTX37P1TQM5" localSheetId="10" hidden="1">#REF!</definedName>
    <definedName name="BExOO4B8FPAFYPHCTYTX37P1TQM5" hidden="1">#REF!</definedName>
    <definedName name="BExOOIULUDOJRMYABWV5CCL906X6" localSheetId="10" hidden="1">#REF!</definedName>
    <definedName name="BExOOIULUDOJRMYABWV5CCL906X6" hidden="1">#REF!</definedName>
    <definedName name="BExOOJLIWKJW5S7XWJXD8TYV5HQ9" localSheetId="10" hidden="1">#REF!</definedName>
    <definedName name="BExOOJLIWKJW5S7XWJXD8TYV5HQ9" hidden="1">#REF!</definedName>
    <definedName name="BExOOQ1JVWQ9LYXD0V94BRXKTA1I" localSheetId="10" hidden="1">#REF!</definedName>
    <definedName name="BExOOQ1JVWQ9LYXD0V94BRXKTA1I" hidden="1">#REF!</definedName>
    <definedName name="BExOOTN0KTXJCL7E476XBN1CJ553" localSheetId="10" hidden="1">#REF!</definedName>
    <definedName name="BExOOTN0KTXJCL7E476XBN1CJ553" hidden="1">#REF!</definedName>
    <definedName name="BExOOVVUJIJNAYDICUUQQ9O7O3TW" localSheetId="10" hidden="1">#REF!</definedName>
    <definedName name="BExOOVVUJIJNAYDICUUQQ9O7O3TW" hidden="1">#REF!</definedName>
    <definedName name="BExOP9DDU5MZJKWGFT0MKL44YKIV" localSheetId="10" hidden="1">#REF!</definedName>
    <definedName name="BExOP9DDU5MZJKWGFT0MKL44YKIV" hidden="1">#REF!</definedName>
    <definedName name="BExOP9DEBV5W5P4Q25J3XCJBP5S9" localSheetId="10" hidden="1">#REF!</definedName>
    <definedName name="BExOP9DEBV5W5P4Q25J3XCJBP5S9" hidden="1">#REF!</definedName>
    <definedName name="BExOPFNYRBL0BFM23LZBJTADNOE4" localSheetId="10" hidden="1">#REF!</definedName>
    <definedName name="BExOPFNYRBL0BFM23LZBJTADNOE4" hidden="1">#REF!</definedName>
    <definedName name="BExOPINVFSIZMCVT9YGT2AODVCX3" localSheetId="10" hidden="1">#REF!</definedName>
    <definedName name="BExOPINVFSIZMCVT9YGT2AODVCX3" hidden="1">#REF!</definedName>
    <definedName name="BExOQ1JN4SAC44RTMZIGHSW023WA" localSheetId="10" hidden="1">#REF!</definedName>
    <definedName name="BExOQ1JN4SAC44RTMZIGHSW023WA" hidden="1">#REF!</definedName>
    <definedName name="BExOQ256YMF115DJL3KBPNKABJ90" localSheetId="10" hidden="1">#REF!</definedName>
    <definedName name="BExOQ256YMF115DJL3KBPNKABJ90" hidden="1">#REF!</definedName>
    <definedName name="BExQ19DEUOLC11IW32E2AMVZLFF1" localSheetId="10" hidden="1">#REF!</definedName>
    <definedName name="BExQ19DEUOLC11IW32E2AMVZLFF1" hidden="1">#REF!</definedName>
    <definedName name="BExQ1OCW3L24TN0BYVRE2NE3IK1O" localSheetId="10" hidden="1">#REF!</definedName>
    <definedName name="BExQ1OCW3L24TN0BYVRE2NE3IK1O" hidden="1">#REF!</definedName>
    <definedName name="BExQ29C73XR33S3668YYSYZAIHTG" localSheetId="10" hidden="1">#REF!</definedName>
    <definedName name="BExQ29C73XR33S3668YYSYZAIHTG" hidden="1">#REF!</definedName>
    <definedName name="BExQ2FS228IUDUP2023RA1D4AO4C" localSheetId="10" hidden="1">#REF!</definedName>
    <definedName name="BExQ2FS228IUDUP2023RA1D4AO4C" hidden="1">#REF!</definedName>
    <definedName name="BExQ2L0XYWLY9VPZWXYYFRIRQRJ1" localSheetId="10" hidden="1">#REF!</definedName>
    <definedName name="BExQ2L0XYWLY9VPZWXYYFRIRQRJ1" hidden="1">#REF!</definedName>
    <definedName name="BExQ2M841F5Z1BQYR8DG5FKK0LIU" localSheetId="10" hidden="1">#REF!</definedName>
    <definedName name="BExQ2M841F5Z1BQYR8DG5FKK0LIU" hidden="1">#REF!</definedName>
    <definedName name="BExQ2STHO7AXYTS1VPPHQMX1WT30" localSheetId="10" hidden="1">#REF!</definedName>
    <definedName name="BExQ2STHO7AXYTS1VPPHQMX1WT30" hidden="1">#REF!</definedName>
    <definedName name="BExQ2XWXHMQMQ99FF9293AEQHABB" localSheetId="10" hidden="1">#REF!</definedName>
    <definedName name="BExQ2XWXHMQMQ99FF9293AEQHABB" hidden="1">#REF!</definedName>
    <definedName name="BExQ300G8I8TK45A0MVHV15422EU" localSheetId="10" hidden="1">#REF!</definedName>
    <definedName name="BExQ300G8I8TK45A0MVHV15422EU" hidden="1">#REF!</definedName>
    <definedName name="BExQ305RBEODGNAETZ0EZQLLDZZD" localSheetId="10" hidden="1">#REF!</definedName>
    <definedName name="BExQ305RBEODGNAETZ0EZQLLDZZD" hidden="1">#REF!</definedName>
    <definedName name="BExQ37SZQJSC2C73FY2IJY852LVP" localSheetId="10" hidden="1">#REF!</definedName>
    <definedName name="BExQ37SZQJSC2C73FY2IJY852LVP" hidden="1">#REF!</definedName>
    <definedName name="BExQ39R28MXSG2SEV956F0KZ20AN" localSheetId="10" hidden="1">#REF!</definedName>
    <definedName name="BExQ39R28MXSG2SEV956F0KZ20AN" hidden="1">#REF!</definedName>
    <definedName name="BExQ3D1P3M5Z3HLMEZ17E0BLEE4U" localSheetId="10" hidden="1">#REF!</definedName>
    <definedName name="BExQ3D1P3M5Z3HLMEZ17E0BLEE4U" hidden="1">#REF!</definedName>
    <definedName name="BExQ3EZX6BA2WHKI84SG78UPRTSE" localSheetId="10" hidden="1">#REF!</definedName>
    <definedName name="BExQ3EZX6BA2WHKI84SG78UPRTSE" hidden="1">#REF!</definedName>
    <definedName name="BExQ3KOX6620WUSBG7PGACNC936P" localSheetId="10" hidden="1">#REF!</definedName>
    <definedName name="BExQ3KOX6620WUSBG7PGACNC936P" hidden="1">#REF!</definedName>
    <definedName name="BExQ3O4W7QF8BOXTUT4IOGF6YKUD" localSheetId="10" hidden="1">#REF!</definedName>
    <definedName name="BExQ3O4W7QF8BOXTUT4IOGF6YKUD" hidden="1">#REF!</definedName>
    <definedName name="BExQ3PXOWSN8561ZR8IEY8ZASI3B" localSheetId="10" hidden="1">#REF!</definedName>
    <definedName name="BExQ3PXOWSN8561ZR8IEY8ZASI3B" hidden="1">#REF!</definedName>
    <definedName name="BExQ3TZF04IPY0B0UG9CQQ5736UA" localSheetId="10" hidden="1">#REF!</definedName>
    <definedName name="BExQ3TZF04IPY0B0UG9CQQ5736UA" hidden="1">#REF!</definedName>
    <definedName name="BExQ42IU9MNDYLODP41DL6YTZMAR" localSheetId="10" hidden="1">#REF!</definedName>
    <definedName name="BExQ42IU9MNDYLODP41DL6YTZMAR" hidden="1">#REF!</definedName>
    <definedName name="BExQ42O4PHH156IHXSW0JAYAC0NJ" localSheetId="10" hidden="1">#REF!</definedName>
    <definedName name="BExQ42O4PHH156IHXSW0JAYAC0NJ" hidden="1">#REF!</definedName>
    <definedName name="BExQ452HF7N1HYPXJXQ8WD6SOWUV" localSheetId="10" hidden="1">#REF!</definedName>
    <definedName name="BExQ452HF7N1HYPXJXQ8WD6SOWUV" hidden="1">#REF!</definedName>
    <definedName name="BExQ4BTBSHPHVEDRCXC2ROW8PLFC" localSheetId="10" hidden="1">#REF!</definedName>
    <definedName name="BExQ4BTBSHPHVEDRCXC2ROW8PLFC" hidden="1">#REF!</definedName>
    <definedName name="BExQ4DGKF54SRKQUTUT4B1CZSS62" localSheetId="10" hidden="1">#REF!</definedName>
    <definedName name="BExQ4DGKF54SRKQUTUT4B1CZSS62" hidden="1">#REF!</definedName>
    <definedName name="BExQ4T74LQ5PYTV1MUQUW75A4BDY" localSheetId="10" hidden="1">#REF!</definedName>
    <definedName name="BExQ4T74LQ5PYTV1MUQUW75A4BDY" hidden="1">#REF!</definedName>
    <definedName name="BExQ4XJHD7EJCNH7S1MJDZJ2MNWG" localSheetId="10" hidden="1">#REF!</definedName>
    <definedName name="BExQ4XJHD7EJCNH7S1MJDZJ2MNWG" hidden="1">#REF!</definedName>
    <definedName name="BExQ5039ZCEWBUJHU682G4S89J03" localSheetId="10" hidden="1">#REF!</definedName>
    <definedName name="BExQ5039ZCEWBUJHU682G4S89J03" hidden="1">#REF!</definedName>
    <definedName name="BExQ56Z9W6YHZHRXOFFI8EFA7CDI" localSheetId="10" hidden="1">#REF!</definedName>
    <definedName name="BExQ56Z9W6YHZHRXOFFI8EFA7CDI" hidden="1">#REF!</definedName>
    <definedName name="BExQ58MP5FO5Q5CIXVMMYWWPEFW3" localSheetId="10" hidden="1">#REF!</definedName>
    <definedName name="BExQ58MP5FO5Q5CIXVMMYWWPEFW3" hidden="1">#REF!</definedName>
    <definedName name="BExQ5KX3Z668H1KUCKZ9J24HUQ1F" localSheetId="10" hidden="1">#REF!</definedName>
    <definedName name="BExQ5KX3Z668H1KUCKZ9J24HUQ1F" hidden="1">#REF!</definedName>
    <definedName name="BExQ5SPMSOCJYLAY20NB5A6O32RE" localSheetId="10" hidden="1">#REF!</definedName>
    <definedName name="BExQ5SPMSOCJYLAY20NB5A6O32RE" hidden="1">#REF!</definedName>
    <definedName name="BExQ5UICMGTMK790KTLK49MAGXRC" localSheetId="10" hidden="1">#REF!</definedName>
    <definedName name="BExQ5UICMGTMK790KTLK49MAGXRC" hidden="1">#REF!</definedName>
    <definedName name="BExQ5YUUK9FD0QGTY4WD0W90O7OL" localSheetId="10" hidden="1">#REF!</definedName>
    <definedName name="BExQ5YUUK9FD0QGTY4WD0W90O7OL" hidden="1">#REF!</definedName>
    <definedName name="BExQ62WGBSDPG7ZU34W0N8X45R3X" localSheetId="10" hidden="1">#REF!</definedName>
    <definedName name="BExQ62WGBSDPG7ZU34W0N8X45R3X" hidden="1">#REF!</definedName>
    <definedName name="BExQ63793YQ9BH7JLCNRIATIGTRG" localSheetId="10" hidden="1">#REF!</definedName>
    <definedName name="BExQ63793YQ9BH7JLCNRIATIGTRG" hidden="1">#REF!</definedName>
    <definedName name="BExQ6CN1EF2UPZ57ZYMGK8TUJQSS" localSheetId="10" hidden="1">#REF!</definedName>
    <definedName name="BExQ6CN1EF2UPZ57ZYMGK8TUJQSS" hidden="1">#REF!</definedName>
    <definedName name="BExQ6FSF8BMWVLJI7Y7MKPG9SU5O" localSheetId="10" hidden="1">#REF!</definedName>
    <definedName name="BExQ6FSF8BMWVLJI7Y7MKPG9SU5O" hidden="1">#REF!</definedName>
    <definedName name="BExQ6M2YXJ8AMRJF3QGHC40ADAHZ" localSheetId="10" hidden="1">#REF!</definedName>
    <definedName name="BExQ6M2YXJ8AMRJF3QGHC40ADAHZ" hidden="1">#REF!</definedName>
    <definedName name="BExQ6M8B0X44N9TV56ATUVHGDI00" localSheetId="10" hidden="1">#REF!</definedName>
    <definedName name="BExQ6M8B0X44N9TV56ATUVHGDI00" hidden="1">#REF!</definedName>
    <definedName name="BExQ6POH065GV0I74XXVD0VUPBJW" localSheetId="10" hidden="1">#REF!</definedName>
    <definedName name="BExQ6POH065GV0I74XXVD0VUPBJW" hidden="1">#REF!</definedName>
    <definedName name="BExQ6WV9KPSMXPPLGZ3KK4WNYTHU" localSheetId="10" hidden="1">#REF!</definedName>
    <definedName name="BExQ6WV9KPSMXPPLGZ3KK4WNYTHU" hidden="1">#REF!</definedName>
    <definedName name="BExQ7541G92R52ECOIYO6UXIWJJ4" localSheetId="10" hidden="1">#REF!</definedName>
    <definedName name="BExQ7541G92R52ECOIYO6UXIWJJ4" hidden="1">#REF!</definedName>
    <definedName name="BExQ783XTMM2A9I3UKCFWJH1PP2N" localSheetId="10" hidden="1">#REF!</definedName>
    <definedName name="BExQ783XTMM2A9I3UKCFWJH1PP2N" hidden="1">#REF!</definedName>
    <definedName name="BExQ79LX01ZPQB8EGD1ZHR2VK2H3" localSheetId="10" hidden="1">#REF!</definedName>
    <definedName name="BExQ79LX01ZPQB8EGD1ZHR2VK2H3" hidden="1">#REF!</definedName>
    <definedName name="BExQ7B3V9MGDK2OIJ61XXFBFLJFZ" localSheetId="10" hidden="1">#REF!</definedName>
    <definedName name="BExQ7B3V9MGDK2OIJ61XXFBFLJFZ" hidden="1">#REF!</definedName>
    <definedName name="BExQ7CB046NVPF9ZXDGA7OXOLSLX" localSheetId="10" hidden="1">#REF!</definedName>
    <definedName name="BExQ7CB046NVPF9ZXDGA7OXOLSLX" hidden="1">#REF!</definedName>
    <definedName name="BExQ7IWDCGGOO1HTJ97YGO1CK3R9" localSheetId="10" hidden="1">#REF!</definedName>
    <definedName name="BExQ7IWDCGGOO1HTJ97YGO1CK3R9" hidden="1">#REF!</definedName>
    <definedName name="BExQ7JNFIEGS2HKNBALH3Q2N5G7Z" localSheetId="10" hidden="1">#REF!</definedName>
    <definedName name="BExQ7JNFIEGS2HKNBALH3Q2N5G7Z" hidden="1">#REF!</definedName>
    <definedName name="BExQ7MY3U2Z1IZ71U5LJUD00VVB4" localSheetId="10" hidden="1">#REF!</definedName>
    <definedName name="BExQ7MY3U2Z1IZ71U5LJUD00VVB4" hidden="1">#REF!</definedName>
    <definedName name="BExQ7XL2Q1GVUFL1F9KK0K0EXMWG" localSheetId="10" hidden="1">#REF!</definedName>
    <definedName name="BExQ7XL2Q1GVUFL1F9KK0K0EXMWG" hidden="1">#REF!</definedName>
    <definedName name="BExQ8469L3ZRZ3KYZPYMSJIDL7Y5" localSheetId="10" hidden="1">#REF!</definedName>
    <definedName name="BExQ8469L3ZRZ3KYZPYMSJIDL7Y5" hidden="1">#REF!</definedName>
    <definedName name="BExQ84MJB94HL3BWRN50M4NCB6Z0" localSheetId="10" hidden="1">#REF!</definedName>
    <definedName name="BExQ84MJB94HL3BWRN50M4NCB6Z0" hidden="1">#REF!</definedName>
    <definedName name="BExQ8583ZE00NW7T9OF11OT9IA14" localSheetId="10" hidden="1">#REF!</definedName>
    <definedName name="BExQ8583ZE00NW7T9OF11OT9IA14" hidden="1">#REF!</definedName>
    <definedName name="BExQ8A0RPE3IMIFIZLUE7KD2N21W" localSheetId="10" hidden="1">#REF!</definedName>
    <definedName name="BExQ8A0RPE3IMIFIZLUE7KD2N21W" hidden="1">#REF!</definedName>
    <definedName name="BExQ8ABK6H1ADV2R2OYT8NFFYG2N" localSheetId="10" hidden="1">#REF!</definedName>
    <definedName name="BExQ8ABK6H1ADV2R2OYT8NFFYG2N" hidden="1">#REF!</definedName>
    <definedName name="BExQ8DM90XJ6GCJIK9LC5O82I2TJ" localSheetId="10" hidden="1">#REF!</definedName>
    <definedName name="BExQ8DM90XJ6GCJIK9LC5O82I2TJ" hidden="1">#REF!</definedName>
    <definedName name="BExQ8G0K46ZORA0QVQTDI7Z8LXGF" localSheetId="10" hidden="1">#REF!</definedName>
    <definedName name="BExQ8G0K46ZORA0QVQTDI7Z8LXGF" hidden="1">#REF!</definedName>
    <definedName name="BExQ8O3WEU8HNTTGKTW5T0QSKCLP" localSheetId="10" hidden="1">#REF!</definedName>
    <definedName name="BExQ8O3WEU8HNTTGKTW5T0QSKCLP" hidden="1">#REF!</definedName>
    <definedName name="BExQ8ZCEDBOBJA3D9LDP5TU2WYGR" localSheetId="10" hidden="1">#REF!</definedName>
    <definedName name="BExQ8ZCEDBOBJA3D9LDP5TU2WYGR" hidden="1">#REF!</definedName>
    <definedName name="BExQ94LAW6MAQBWY25WTBFV5PPZJ" localSheetId="10" hidden="1">#REF!</definedName>
    <definedName name="BExQ94LAW6MAQBWY25WTBFV5PPZJ" hidden="1">#REF!</definedName>
    <definedName name="BExQ968K8V66L55PCVI3B4VR4FW6" localSheetId="10" hidden="1">#REF!</definedName>
    <definedName name="BExQ968K8V66L55PCVI3B4VR4FW6" hidden="1">#REF!</definedName>
    <definedName name="BExQ97QIPOSSRK978N8P234Y1XA4" localSheetId="10" hidden="1">#REF!</definedName>
    <definedName name="BExQ97QIPOSSRK978N8P234Y1XA4" hidden="1">#REF!</definedName>
    <definedName name="BExQ9DFHXLBKBS9DWH05G83SL12Z" localSheetId="10" hidden="1">#REF!</definedName>
    <definedName name="BExQ9DFHXLBKBS9DWH05G83SL12Z" hidden="1">#REF!</definedName>
    <definedName name="BExQ9E6FBAXTHGF3RXANFIA77GXP" localSheetId="10" hidden="1">#REF!</definedName>
    <definedName name="BExQ9E6FBAXTHGF3RXANFIA77GXP" hidden="1">#REF!</definedName>
    <definedName name="BExQ9J4ID0TGFFFJSQ9PFAMXOYZ1" localSheetId="10" hidden="1">#REF!</definedName>
    <definedName name="BExQ9J4ID0TGFFFJSQ9PFAMXOYZ1" hidden="1">#REF!</definedName>
    <definedName name="BExQ9KX9734KIAK7IMRLHCPYDHO2" localSheetId="10" hidden="1">#REF!</definedName>
    <definedName name="BExQ9KX9734KIAK7IMRLHCPYDHO2" hidden="1">#REF!</definedName>
    <definedName name="BExQ9L81FF4I7816VTPFBDWVU4CW" localSheetId="10" hidden="1">#REF!</definedName>
    <definedName name="BExQ9L81FF4I7816VTPFBDWVU4CW" hidden="1">#REF!</definedName>
    <definedName name="BExQ9M4E2ACZOWWWP1JJIQO8AHUM" localSheetId="10" hidden="1">#REF!</definedName>
    <definedName name="BExQ9M4E2ACZOWWWP1JJIQO8AHUM" hidden="1">#REF!</definedName>
    <definedName name="BExQ9TBCP5IJKSQLYEBE6FQLF16I" localSheetId="10" hidden="1">#REF!</definedName>
    <definedName name="BExQ9TBCP5IJKSQLYEBE6FQLF16I" hidden="1">#REF!</definedName>
    <definedName name="BExQ9UTANMJCK7LJ4OQMD6F2Q01L" localSheetId="10" hidden="1">#REF!</definedName>
    <definedName name="BExQ9UTANMJCK7LJ4OQMD6F2Q01L" hidden="1">#REF!</definedName>
    <definedName name="BExQ9ZLYHWABXAA9NJDW8ZS0UQ9P" localSheetId="10" hidden="1">#REF!</definedName>
    <definedName name="BExQ9ZLYHWABXAA9NJDW8ZS0UQ9P" hidden="1">[3]ZZCOOM_M03_Q005!#REF!</definedName>
    <definedName name="BExQ9ZWQ19KSRZNZNPY6ZNWEST1J" localSheetId="10" hidden="1">#REF!</definedName>
    <definedName name="BExQ9ZWQ19KSRZNZNPY6ZNWEST1J" hidden="1">#REF!</definedName>
    <definedName name="BExQA324HSCK40ENJUT9CS9EC71B" localSheetId="10" hidden="1">#REF!</definedName>
    <definedName name="BExQA324HSCK40ENJUT9CS9EC71B" hidden="1">#REF!</definedName>
    <definedName name="BExQA55GY0STSNBWQCWN8E31ZXCS" localSheetId="10" hidden="1">#REF!</definedName>
    <definedName name="BExQA55GY0STSNBWQCWN8E31ZXCS" hidden="1">#REF!</definedName>
    <definedName name="BExQA7URC7M82I0T9RUF90GCS15S" localSheetId="10" hidden="1">#REF!</definedName>
    <definedName name="BExQA7URC7M82I0T9RUF90GCS15S" hidden="1">#REF!</definedName>
    <definedName name="BExQA9HZIN9XEMHEEVHT99UU9Z82" localSheetId="10" hidden="1">#REF!</definedName>
    <definedName name="BExQA9HZIN9XEMHEEVHT99UU9Z82" hidden="1">#REF!</definedName>
    <definedName name="BExQAELFYH92K8CJL155181UDORO" localSheetId="10" hidden="1">#REF!</definedName>
    <definedName name="BExQAELFYH92K8CJL155181UDORO" hidden="1">#REF!</definedName>
    <definedName name="BExQAG8PP8R5NJKNQD1U4QOSD6X5" localSheetId="10" hidden="1">#REF!</definedName>
    <definedName name="BExQAG8PP8R5NJKNQD1U4QOSD6X5" hidden="1">#REF!</definedName>
    <definedName name="BExQAVTR32SDHZQ69KNYF6UXXKS2" localSheetId="10" hidden="1">#REF!</definedName>
    <definedName name="BExQAVTR32SDHZQ69KNYF6UXXKS2" hidden="1">#REF!</definedName>
    <definedName name="BExQBBETZJ7LHJ9CLAL3GEKQFEGR" localSheetId="10" hidden="1">#REF!</definedName>
    <definedName name="BExQBBETZJ7LHJ9CLAL3GEKQFEGR" hidden="1">#REF!</definedName>
    <definedName name="BExQBDICMZTSA1X73TMHNO4JSFLN" localSheetId="10" hidden="1">#REF!</definedName>
    <definedName name="BExQBDICMZTSA1X73TMHNO4JSFLN" hidden="1">#REF!</definedName>
    <definedName name="BExQBEER6CRCRPSSL61S0OMH57ZA" localSheetId="10" hidden="1">#REF!</definedName>
    <definedName name="BExQBEER6CRCRPSSL61S0OMH57ZA" hidden="1">#REF!</definedName>
    <definedName name="BExQBFR753FNBMC27WEQJT8UKANJ" localSheetId="10" hidden="1">#REF!</definedName>
    <definedName name="BExQBFR753FNBMC27WEQJT8UKANJ" hidden="1">#REF!</definedName>
    <definedName name="BExQBIGGY5TXI2FJVVZSLZ0LTZYH" localSheetId="10" hidden="1">#REF!</definedName>
    <definedName name="BExQBIGGY5TXI2FJVVZSLZ0LTZYH" hidden="1">#REF!</definedName>
    <definedName name="BExQBM1RUSIQ85LLMM2159BYDPIP" localSheetId="10" hidden="1">#REF!</definedName>
    <definedName name="BExQBM1RUSIQ85LLMM2159BYDPIP" hidden="1">#REF!</definedName>
    <definedName name="BExQBOWE543K7PGA5S7SVU2QKPM3" localSheetId="10" hidden="1">#REF!</definedName>
    <definedName name="BExQBOWE543K7PGA5S7SVU2QKPM3" hidden="1">#REF!</definedName>
    <definedName name="BExQBPSOZ47V81YAEURP0NQJNTJH" localSheetId="10" hidden="1">#REF!</definedName>
    <definedName name="BExQBPSOZ47V81YAEURP0NQJNTJH" hidden="1">#REF!</definedName>
    <definedName name="BExQC5TWT21CGBKD0IHAXTIN2QB8" localSheetId="10" hidden="1">#REF!</definedName>
    <definedName name="BExQC5TWT21CGBKD0IHAXTIN2QB8" hidden="1">#REF!</definedName>
    <definedName name="BExQC94JL9F5GW4S8DQCAF4WB2DA" localSheetId="10" hidden="1">#REF!</definedName>
    <definedName name="BExQC94JL9F5GW4S8DQCAF4WB2DA" hidden="1">#REF!</definedName>
    <definedName name="BExQCKTD8AT0824LGWREXM1B5D1X" localSheetId="10" hidden="1">#REF!</definedName>
    <definedName name="BExQCKTD8AT0824LGWREXM1B5D1X" hidden="1">#REF!</definedName>
    <definedName name="BExQCQ7KF4HVXSD72FF3DJGNNO3M" localSheetId="10" hidden="1">#REF!</definedName>
    <definedName name="BExQCQ7KF4HVXSD72FF3DJGNNO3M" hidden="1">#REF!</definedName>
    <definedName name="BExQCRPJXI0WNJUFFAC39C0PFUFK" localSheetId="10" hidden="1">#REF!</definedName>
    <definedName name="BExQCRPJXI0WNJUFFAC39C0PFUFK" hidden="1">#REF!</definedName>
    <definedName name="BExQD571YWOXKR2SX85K5MKQ0AO2" localSheetId="10" hidden="1">#REF!</definedName>
    <definedName name="BExQD571YWOXKR2SX85K5MKQ0AO2" hidden="1">#REF!</definedName>
    <definedName name="BExQDB6VCHN8PNX8EA6JNIEQ2JC2" localSheetId="10" hidden="1">#REF!</definedName>
    <definedName name="BExQDB6VCHN8PNX8EA6JNIEQ2JC2" hidden="1">#REF!</definedName>
    <definedName name="BExQDE1B6U2Q9B73KBENABP71YM1" localSheetId="10" hidden="1">#REF!</definedName>
    <definedName name="BExQDE1B6U2Q9B73KBENABP71YM1" hidden="1">#REF!</definedName>
    <definedName name="BExQDGQCN7ZW41QDUHOBJUGQAX40" localSheetId="10" hidden="1">#REF!</definedName>
    <definedName name="BExQDGQCN7ZW41QDUHOBJUGQAX40" hidden="1">#REF!</definedName>
    <definedName name="BExQED8ZZUEH0WRNOHXI7V9TVC8K" localSheetId="10" hidden="1">#REF!</definedName>
    <definedName name="BExQED8ZZUEH0WRNOHXI7V9TVC8K" hidden="1">#REF!</definedName>
    <definedName name="BExQEF1PIJIB9J24OB0M4X1WLBB0" localSheetId="10" hidden="1">#REF!</definedName>
    <definedName name="BExQEF1PIJIB9J24OB0M4X1WLBB0" hidden="1">#REF!</definedName>
    <definedName name="BExQEMUA4HEFM4OVO8M8MA8PIAW1" localSheetId="10" hidden="1">#REF!</definedName>
    <definedName name="BExQEMUA4HEFM4OVO8M8MA8PIAW1" hidden="1">#REF!</definedName>
    <definedName name="BExQEP38QPDKB85WG2WOL17IMB5S" localSheetId="10" hidden="1">#REF!</definedName>
    <definedName name="BExQEP38QPDKB85WG2WOL17IMB5S" hidden="1">#REF!</definedName>
    <definedName name="BExQEQ4XZQFIKUXNU9H7WE7AMZ1U" localSheetId="10" hidden="1">#REF!</definedName>
    <definedName name="BExQEQ4XZQFIKUXNU9H7WE7AMZ1U" hidden="1">#REF!</definedName>
    <definedName name="BExQF1OEB07CRAP6ALNNMJNJ3P2D" localSheetId="10" hidden="1">#REF!</definedName>
    <definedName name="BExQF1OEB07CRAP6ALNNMJNJ3P2D" hidden="1">#REF!</definedName>
    <definedName name="BExQF8KKL224NYD20XYLLM2RE7EW" localSheetId="10" hidden="1">#REF!</definedName>
    <definedName name="BExQF8KKL224NYD20XYLLM2RE7EW" hidden="1">#REF!</definedName>
    <definedName name="BExQF9X2AQPFJZTCHTU5PTTR0JAH" localSheetId="10" hidden="1">#REF!</definedName>
    <definedName name="BExQF9X2AQPFJZTCHTU5PTTR0JAH" hidden="1">#REF!</definedName>
    <definedName name="BExQFAINO9ODQZX6NSM8EBTRD04E" localSheetId="10" hidden="1">#REF!</definedName>
    <definedName name="BExQFAINO9ODQZX6NSM8EBTRD04E" hidden="1">#REF!</definedName>
    <definedName name="BExQFC0M9KKFMQKPLPEO2RQDB7MM" localSheetId="10" hidden="1">#REF!</definedName>
    <definedName name="BExQFC0M9KKFMQKPLPEO2RQDB7MM" hidden="1">#REF!</definedName>
    <definedName name="BExQFEEV7627R8TYZCM28C6V6WHE" localSheetId="10" hidden="1">#REF!</definedName>
    <definedName name="BExQFEEV7627R8TYZCM28C6V6WHE" hidden="1">#REF!</definedName>
    <definedName name="BExQFEK8NUD04X2OBRA275ADPSDL" localSheetId="10" hidden="1">#REF!</definedName>
    <definedName name="BExQFEK8NUD04X2OBRA275ADPSDL" hidden="1">#REF!</definedName>
    <definedName name="BExQFGYIWDR4W0YF7XR6E4EWWJ02" localSheetId="10" hidden="1">#REF!</definedName>
    <definedName name="BExQFGYIWDR4W0YF7XR6E4EWWJ02" hidden="1">#REF!</definedName>
    <definedName name="BExQFPNFKA36IAPS22LAUMBDI4KE" localSheetId="10" hidden="1">#REF!</definedName>
    <definedName name="BExQFPNFKA36IAPS22LAUMBDI4KE" hidden="1">#REF!</definedName>
    <definedName name="BExQFPSWEMA8WBUZ4WK20LR13VSU" localSheetId="10" hidden="1">#REF!</definedName>
    <definedName name="BExQFPSWEMA8WBUZ4WK20LR13VSU" hidden="1">#REF!</definedName>
    <definedName name="BExQFVSPOSCCPF1TLJPIWYWYB8A9" localSheetId="10" hidden="1">#REF!</definedName>
    <definedName name="BExQFVSPOSCCPF1TLJPIWYWYB8A9" hidden="1">#REF!</definedName>
    <definedName name="BExQFWJQXNQAW6LUMOEDS6KMJMYL" localSheetId="10" hidden="1">#REF!</definedName>
    <definedName name="BExQFWJQXNQAW6LUMOEDS6KMJMYL" hidden="1">#REF!</definedName>
    <definedName name="BExQG8TYRD2G42UA5ZPCRLNKUDMX" localSheetId="10" hidden="1">#REF!</definedName>
    <definedName name="BExQG8TYRD2G42UA5ZPCRLNKUDMX" hidden="1">#REF!</definedName>
    <definedName name="BExQG9A8OZ31BDN5QEGQGWG59A43" hidden="1">#REF!</definedName>
    <definedName name="BExQGGBQ2CMSPV4NV4RA7NMBQER6" localSheetId="10" hidden="1">#REF!</definedName>
    <definedName name="BExQGGBQ2CMSPV4NV4RA7NMBQER6" hidden="1">#REF!</definedName>
    <definedName name="BExQGO48J9MPCDQ96RBB9UN9AIGT" localSheetId="10" hidden="1">#REF!</definedName>
    <definedName name="BExQGO48J9MPCDQ96RBB9UN9AIGT" hidden="1">#REF!</definedName>
    <definedName name="BExQGSBB6MJWDW7AYWA0MSFTXKRR" localSheetId="10" hidden="1">#REF!</definedName>
    <definedName name="BExQGSBB6MJWDW7AYWA0MSFTXKRR" hidden="1">#REF!</definedName>
    <definedName name="BExQH0UURAJ13AVO5UI04HSRGVYW" localSheetId="10" hidden="1">#REF!</definedName>
    <definedName name="BExQH0UURAJ13AVO5UI04HSRGVYW" hidden="1">#REF!</definedName>
    <definedName name="BExQH5I0FUT0822E2ITR6M5724UF" localSheetId="10" hidden="1">#REF!</definedName>
    <definedName name="BExQH5I0FUT0822E2ITR6M5724UF" hidden="1">#REF!</definedName>
    <definedName name="BExQH6ZZY0NR8SE48PSI9D0CU1TC" localSheetId="10" hidden="1">#REF!</definedName>
    <definedName name="BExQH6ZZY0NR8SE48PSI9D0CU1TC" hidden="1">#REF!</definedName>
    <definedName name="BExQH9P2MCXAJOVEO4GFQT6MNW22" localSheetId="10" hidden="1">#REF!</definedName>
    <definedName name="BExQH9P2MCXAJOVEO4GFQT6MNW22" hidden="1">#REF!</definedName>
    <definedName name="BExQHCZSBYUY8OKKJXFYWKBBM6AH" localSheetId="10" hidden="1">#REF!</definedName>
    <definedName name="BExQHCZSBYUY8OKKJXFYWKBBM6AH" hidden="1">#REF!</definedName>
    <definedName name="BExQHML1J3V7M9VZ3S2S198637RP" localSheetId="10" hidden="1">#REF!</definedName>
    <definedName name="BExQHML1J3V7M9VZ3S2S198637RP" hidden="1">#REF!</definedName>
    <definedName name="BExQHPKXZ1K33V2F90NZIQRZYIAW" localSheetId="10" hidden="1">#REF!</definedName>
    <definedName name="BExQHPKXZ1K33V2F90NZIQRZYIAW" hidden="1">#REF!</definedName>
    <definedName name="BExQHRDNW8YFGT2B35K9CYSS1VAI" localSheetId="10" hidden="1">#REF!</definedName>
    <definedName name="BExQHRDNW8YFGT2B35K9CYSS1VAI" hidden="1">#REF!</definedName>
    <definedName name="BExQHRZ9FBLUG6G6CC88UZA6V39L" localSheetId="10" hidden="1">#REF!</definedName>
    <definedName name="BExQHRZ9FBLUG6G6CC88UZA6V39L" hidden="1">#REF!</definedName>
    <definedName name="BExQHVF9KD06AG2RXUQJ9X4PVGX4" localSheetId="10" hidden="1">#REF!</definedName>
    <definedName name="BExQHVF9KD06AG2RXUQJ9X4PVGX4" hidden="1">#REF!</definedName>
    <definedName name="BExQHZBHVN2L4HC7ACTR73T5OCV0" localSheetId="10" hidden="1">#REF!</definedName>
    <definedName name="BExQHZBHVN2L4HC7ACTR73T5OCV0" hidden="1">#REF!</definedName>
    <definedName name="BExQI3O3BBL6MXZNJD1S3UD8WBUU" localSheetId="10" hidden="1">#REF!</definedName>
    <definedName name="BExQI3O3BBL6MXZNJD1S3UD8WBUU" hidden="1">#REF!</definedName>
    <definedName name="BExQI7431UOEBYKYPVVMNXBZ2ZP2" localSheetId="10" hidden="1">#REF!</definedName>
    <definedName name="BExQI7431UOEBYKYPVVMNXBZ2ZP2" hidden="1">#REF!</definedName>
    <definedName name="BExQI85V9TNLDJT5LTRZS10Y26SG" localSheetId="10" hidden="1">#REF!</definedName>
    <definedName name="BExQI85V9TNLDJT5LTRZS10Y26SG" hidden="1">#REF!</definedName>
    <definedName name="BExQI9ICYVAAXE7L1BQSE1VWSQA9" localSheetId="10" hidden="1">#REF!</definedName>
    <definedName name="BExQI9ICYVAAXE7L1BQSE1VWSQA9" hidden="1">#REF!</definedName>
    <definedName name="BExQIAPKHVEV8CU1L3TTHJW67FJ5" localSheetId="10" hidden="1">#REF!</definedName>
    <definedName name="BExQIAPKHVEV8CU1L3TTHJW67FJ5" hidden="1">#REF!</definedName>
    <definedName name="BExQIAV02RGEQG6AF0CWXU3MS9BZ" localSheetId="10" hidden="1">#REF!</definedName>
    <definedName name="BExQIAV02RGEQG6AF0CWXU3MS9BZ" hidden="1">#REF!</definedName>
    <definedName name="BExQIBB4I3Z6AUU0HYV1DHRS13M4" localSheetId="10" hidden="1">#REF!</definedName>
    <definedName name="BExQIBB4I3Z6AUU0HYV1DHRS13M4" hidden="1">#REF!</definedName>
    <definedName name="BExQIBWPAXU7HJZLKGJZY3EB7MIS" localSheetId="10" hidden="1">#REF!</definedName>
    <definedName name="BExQIBWPAXU7HJZLKGJZY3EB7MIS" hidden="1">#REF!</definedName>
    <definedName name="BExQIHLP9AT969BKBF22IGW76GLI" localSheetId="10" hidden="1">#REF!</definedName>
    <definedName name="BExQIHLP9AT969BKBF22IGW76GLI" hidden="1">#REF!</definedName>
    <definedName name="BExQIS8O6R36CI01XRY9ISM99TW9" localSheetId="10" hidden="1">#REF!</definedName>
    <definedName name="BExQIS8O6R36CI01XRY9ISM99TW9" hidden="1">#REF!</definedName>
    <definedName name="BExQIVJB9MJ25NDUHTCVMSODJY2C" localSheetId="10" hidden="1">#REF!</definedName>
    <definedName name="BExQIVJB9MJ25NDUHTCVMSODJY2C" hidden="1">#REF!</definedName>
    <definedName name="BExQIWAEMVTWAU39DWIXT17K2A9Z" localSheetId="10" hidden="1">#REF!</definedName>
    <definedName name="BExQIWAEMVTWAU39DWIXT17K2A9Z" hidden="1">#REF!</definedName>
    <definedName name="BExQJ72T8UR0U461ZLEGOOEPCDIG" localSheetId="10" hidden="1">#REF!</definedName>
    <definedName name="BExQJ72T8UR0U461ZLEGOOEPCDIG" hidden="1">#REF!</definedName>
    <definedName name="BExQJAZ2QDORCR0K8PR9VHQZ4Y3P" localSheetId="10" hidden="1">#REF!</definedName>
    <definedName name="BExQJAZ2QDORCR0K8PR9VHQZ4Y3P" hidden="1">#REF!</definedName>
    <definedName name="BExQJBF7LAX128WR7VTMJC88ZLPG" localSheetId="10" hidden="1">#REF!</definedName>
    <definedName name="BExQJBF7LAX128WR7VTMJC88ZLPG" hidden="1">#REF!</definedName>
    <definedName name="BExQJEVCKX6KZHNCLYXY7D0MX5KN" localSheetId="10" hidden="1">#REF!</definedName>
    <definedName name="BExQJEVCKX6KZHNCLYXY7D0MX5KN" hidden="1">#REF!</definedName>
    <definedName name="BExQJJYSDX8B0J1QGF2HL071KKA3" localSheetId="10" hidden="1">#REF!</definedName>
    <definedName name="BExQJJYSDX8B0J1QGF2HL071KKA3" hidden="1">#REF!</definedName>
    <definedName name="BExQK1HV6SQQ7CP8H8IUKI9TYXTD" localSheetId="10" hidden="1">#REF!</definedName>
    <definedName name="BExQK1HV6SQQ7CP8H8IUKI9TYXTD" hidden="1">#REF!</definedName>
    <definedName name="BExQK3LE5CSBW1E4H4KHW548FL2R" localSheetId="10" hidden="1">#REF!</definedName>
    <definedName name="BExQK3LE5CSBW1E4H4KHW548FL2R" hidden="1">#REF!</definedName>
    <definedName name="BExQKG6LD6PLNDGNGO9DJXY865BR" localSheetId="10" hidden="1">#REF!</definedName>
    <definedName name="BExQKG6LD6PLNDGNGO9DJXY865BR" hidden="1">#REF!</definedName>
    <definedName name="BExQKUKG8I4CGS9QYSD0H7NHP4JN" localSheetId="10" hidden="1">#REF!</definedName>
    <definedName name="BExQKUKG8I4CGS9QYSD0H7NHP4JN" hidden="1">#REF!</definedName>
    <definedName name="BExQL2NSE8OYZFXQH8A23RMVMFW7" localSheetId="10" hidden="1">#REF!</definedName>
    <definedName name="BExQL2NSE8OYZFXQH8A23RMVMFW7" hidden="1">#REF!</definedName>
    <definedName name="BExQL4GJ3LZJL6JDEHT7UDXW90TV" hidden="1">#REF!</definedName>
    <definedName name="BExQLE1TOW3A287TQB0AVWENT8O1" localSheetId="10" hidden="1">#REF!</definedName>
    <definedName name="BExQLE1TOW3A287TQB0AVWENT8O1" hidden="1">#REF!</definedName>
    <definedName name="BExRYOYB4A3E5F6MTROY69LR0PMG" localSheetId="10" hidden="1">#REF!</definedName>
    <definedName name="BExRYOYB4A3E5F6MTROY69LR0PMG" hidden="1">#REF!</definedName>
    <definedName name="BExRYZLA9EW71H4SXQR525S72LLP" localSheetId="10" hidden="1">#REF!</definedName>
    <definedName name="BExRYZLA9EW71H4SXQR525S72LLP" hidden="1">#REF!</definedName>
    <definedName name="BExRZ66M8G9FQ0VFP077QSZBSOA5" localSheetId="10" hidden="1">#REF!</definedName>
    <definedName name="BExRZ66M8G9FQ0VFP077QSZBSOA5" hidden="1">#REF!</definedName>
    <definedName name="BExRZ8FMQQL46I8AQWU17LRNZD5T" localSheetId="10" hidden="1">#REF!</definedName>
    <definedName name="BExRZ8FMQQL46I8AQWU17LRNZD5T" hidden="1">#REF!</definedName>
    <definedName name="BExRZIRRIXRUMZ5GOO95S7460BMP" localSheetId="10" hidden="1">#REF!</definedName>
    <definedName name="BExRZIRRIXRUMZ5GOO95S7460BMP" hidden="1">#REF!</definedName>
    <definedName name="BExRZJTNBKKPK7SB4LA31O3OH6PO" localSheetId="10" hidden="1">#REF!</definedName>
    <definedName name="BExRZJTNBKKPK7SB4LA31O3OH6PO" hidden="1">#REF!</definedName>
    <definedName name="BExRZK9RAHMM0ZLTNSK7A4LDC42D" localSheetId="10" hidden="1">#REF!</definedName>
    <definedName name="BExRZK9RAHMM0ZLTNSK7A4LDC42D" hidden="1">#REF!</definedName>
    <definedName name="BExRZNF461H0WDF36L3U0UQSJGZB" localSheetId="10" hidden="1">#REF!</definedName>
    <definedName name="BExRZNF461H0WDF36L3U0UQSJGZB" hidden="1">#REF!</definedName>
    <definedName name="BExRZOGSR69INI6GAEPHDWSNK5Q4" localSheetId="10" hidden="1">#REF!</definedName>
    <definedName name="BExRZOGSR69INI6GAEPHDWSNK5Q4" hidden="1">#REF!</definedName>
    <definedName name="BExS0ASQBKRTPDWFK0KUDFOS9LE5" localSheetId="10" hidden="1">#REF!</definedName>
    <definedName name="BExS0ASQBKRTPDWFK0KUDFOS9LE5" hidden="1">#REF!</definedName>
    <definedName name="BExS0GHQUF6YT0RU3TKDEO8CSJYB" localSheetId="10" hidden="1">#REF!</definedName>
    <definedName name="BExS0GHQUF6YT0RU3TKDEO8CSJYB" hidden="1">#REF!</definedName>
    <definedName name="BExS0K8IHC45I78DMZBOJ1P13KQA" localSheetId="10" hidden="1">#REF!</definedName>
    <definedName name="BExS0K8IHC45I78DMZBOJ1P13KQA" hidden="1">#REF!</definedName>
    <definedName name="BExS0L4WP69XXUFHED98XIEPB593" localSheetId="10" hidden="1">#REF!</definedName>
    <definedName name="BExS0L4WP69XXUFHED98XIEPB593" hidden="1">#REF!</definedName>
    <definedName name="BExS0Z2O2N4AJXFEPN87NU9ZGAHG" localSheetId="10" hidden="1">#REF!</definedName>
    <definedName name="BExS0Z2O2N4AJXFEPN87NU9ZGAHG" hidden="1">#REF!</definedName>
    <definedName name="BExS15IJV0WW662NXQUVT3FGP4ST" localSheetId="10" hidden="1">#REF!</definedName>
    <definedName name="BExS15IJV0WW662NXQUVT3FGP4ST" hidden="1">#REF!</definedName>
    <definedName name="BExS18T8TBNEPF4AU1VJ268XLF3L" localSheetId="10" hidden="1">#REF!</definedName>
    <definedName name="BExS18T8TBNEPF4AU1VJ268XLF3L" hidden="1">#REF!</definedName>
    <definedName name="BExS194110MR25BYJI3CJ2EGZ8XT" localSheetId="10" hidden="1">#REF!</definedName>
    <definedName name="BExS194110MR25BYJI3CJ2EGZ8XT" hidden="1">#REF!</definedName>
    <definedName name="BExS1BNVGNSGD4EP90QL8WXYWZ66" localSheetId="10" hidden="1">#REF!</definedName>
    <definedName name="BExS1BNVGNSGD4EP90QL8WXYWZ66" hidden="1">#REF!</definedName>
    <definedName name="BExS1UE39N6NCND7MAARSBWXS6HU" localSheetId="10" hidden="1">#REF!</definedName>
    <definedName name="BExS1UE39N6NCND7MAARSBWXS6HU" hidden="1">#REF!</definedName>
    <definedName name="BExS226HTWL5WVC76MP5A1IBI8WD" localSheetId="10" hidden="1">#REF!</definedName>
    <definedName name="BExS226HTWL5WVC76MP5A1IBI8WD" hidden="1">#REF!</definedName>
    <definedName name="BExS26OI2QNNAH2WMDD95Z400048" localSheetId="10" hidden="1">#REF!</definedName>
    <definedName name="BExS26OI2QNNAH2WMDD95Z400048" hidden="1">#REF!</definedName>
    <definedName name="BExS2D4EI622QRKZKVDPRE66M4XA" localSheetId="10" hidden="1">#REF!</definedName>
    <definedName name="BExS2D4EI622QRKZKVDPRE66M4XA" hidden="1">#REF!</definedName>
    <definedName name="BExS2DF6B4ZUF3VZLI4G6LJ3BF38" localSheetId="10" hidden="1">#REF!</definedName>
    <definedName name="BExS2DF6B4ZUF3VZLI4G6LJ3BF38" hidden="1">#REF!</definedName>
    <definedName name="BExS2GKEA6VM3PDWKD7XI0KRUHTW" localSheetId="10" hidden="1">#REF!</definedName>
    <definedName name="BExS2GKEA6VM3PDWKD7XI0KRUHTW" hidden="1">#REF!</definedName>
    <definedName name="BExS2I2HVU314TXI2DYFRY8XV913" localSheetId="10" hidden="1">#REF!</definedName>
    <definedName name="BExS2I2HVU314TXI2DYFRY8XV913" hidden="1">#REF!</definedName>
    <definedName name="BExS2QB5FS5LYTFYO4BROTWG3OV5" localSheetId="10" hidden="1">#REF!</definedName>
    <definedName name="BExS2QB5FS5LYTFYO4BROTWG3OV5" hidden="1">#REF!</definedName>
    <definedName name="BExS2TLU1HONYV6S3ZD9T12D7CIG" localSheetId="10" hidden="1">#REF!</definedName>
    <definedName name="BExS2TLU1HONYV6S3ZD9T12D7CIG" hidden="1">#REF!</definedName>
    <definedName name="BExS2WLQUVBRZJWQTWUU4CYDY4IN" localSheetId="10" hidden="1">#REF!</definedName>
    <definedName name="BExS2WLQUVBRZJWQTWUU4CYDY4IN" hidden="1">#REF!</definedName>
    <definedName name="BExS2YJQV4NUX6135T90Z1Y5R26Q" localSheetId="10" hidden="1">#REF!</definedName>
    <definedName name="BExS2YJQV4NUX6135T90Z1Y5R26Q" hidden="1">#REF!</definedName>
    <definedName name="BExS318UV9I2FXPQQWUKKX00QLPJ" localSheetId="10" hidden="1">#REF!</definedName>
    <definedName name="BExS318UV9I2FXPQQWUKKX00QLPJ" hidden="1">#REF!</definedName>
    <definedName name="BExS3LBS0SMTHALVM4NRI1BAV1NP" localSheetId="10" hidden="1">#REF!</definedName>
    <definedName name="BExS3LBS0SMTHALVM4NRI1BAV1NP" hidden="1">#REF!</definedName>
    <definedName name="BExS3MTQ75VBXDGEBURP6YT8RROE" localSheetId="10" hidden="1">#REF!</definedName>
    <definedName name="BExS3MTQ75VBXDGEBURP6YT8RROE" hidden="1">#REF!</definedName>
    <definedName name="BExS3OMGYO0DFN5186UFKEXZ2RX3" localSheetId="10" hidden="1">#REF!</definedName>
    <definedName name="BExS3OMGYO0DFN5186UFKEXZ2RX3" hidden="1">#REF!</definedName>
    <definedName name="BExS3SDERJ27OER67TIGOVZU13A2" localSheetId="10" hidden="1">#REF!</definedName>
    <definedName name="BExS3SDERJ27OER67TIGOVZU13A2" hidden="1">#REF!</definedName>
    <definedName name="BExS3STIH9SFG0R6H30P191QZE98" localSheetId="10" hidden="1">#REF!</definedName>
    <definedName name="BExS3STIH9SFG0R6H30P191QZE98" hidden="1">#REF!</definedName>
    <definedName name="BExS46R5WDNU5KL04FKY5LHJUCB8" localSheetId="10" hidden="1">#REF!</definedName>
    <definedName name="BExS46R5WDNU5KL04FKY5LHJUCB8" hidden="1">#REF!</definedName>
    <definedName name="BExS4ASWKM93XA275AXHYP8AG6SU" localSheetId="10" hidden="1">#REF!</definedName>
    <definedName name="BExS4ASWKM93XA275AXHYP8AG6SU" hidden="1">#REF!</definedName>
    <definedName name="BExS4IANBC4RO7HIK0MZZ2RPQU78" localSheetId="10" hidden="1">#REF!</definedName>
    <definedName name="BExS4IANBC4RO7HIK0MZZ2RPQU78" hidden="1">#REF!</definedName>
    <definedName name="BExS4JN3Y6SVBKILQK0R9HS45Y52" localSheetId="10" hidden="1">#REF!</definedName>
    <definedName name="BExS4JN3Y6SVBKILQK0R9HS45Y52" hidden="1">#REF!</definedName>
    <definedName name="BExS4P6S41O6Z6BED77U3GD9PNH1" localSheetId="10" hidden="1">#REF!</definedName>
    <definedName name="BExS4P6S41O6Z6BED77U3GD9PNH1" hidden="1">#REF!</definedName>
    <definedName name="BExS4PXPURUHFBOKYFJD5J1J2RXC" localSheetId="10" hidden="1">#REF!</definedName>
    <definedName name="BExS4PXPURUHFBOKYFJD5J1J2RXC" hidden="1">#REF!</definedName>
    <definedName name="BExS4T32HD3YGJ91HTJ2IGVX6V4O" localSheetId="10" hidden="1">#REF!</definedName>
    <definedName name="BExS4T32HD3YGJ91HTJ2IGVX6V4O" hidden="1">#REF!</definedName>
    <definedName name="BExS51H0N51UT0FZOPZRCF1GU063" localSheetId="10" hidden="1">#REF!</definedName>
    <definedName name="BExS51H0N51UT0FZOPZRCF1GU063" hidden="1">#REF!</definedName>
    <definedName name="BExS54X72TJFC41FJK72MLRR2OO7" localSheetId="10" hidden="1">#REF!</definedName>
    <definedName name="BExS54X72TJFC41FJK72MLRR2OO7" hidden="1">#REF!</definedName>
    <definedName name="BExS59F0PA1V2ZC7S5TN6IT41SXP" localSheetId="10" hidden="1">#REF!</definedName>
    <definedName name="BExS59F0PA1V2ZC7S5TN6IT41SXP" hidden="1">#REF!</definedName>
    <definedName name="BExS5L3TGB8JVW9ROYWTKYTUPW27" localSheetId="10" hidden="1">#REF!</definedName>
    <definedName name="BExS5L3TGB8JVW9ROYWTKYTUPW27" hidden="1">#REF!</definedName>
    <definedName name="BExS6GKQ96EHVLYWNJDWXZXUZW90" localSheetId="10" hidden="1">#REF!</definedName>
    <definedName name="BExS6GKQ96EHVLYWNJDWXZXUZW90" hidden="1">#REF!</definedName>
    <definedName name="BExS6ITKSZFRR01YD5B0F676SYN7" localSheetId="10" hidden="1">#REF!</definedName>
    <definedName name="BExS6ITKSZFRR01YD5B0F676SYN7" hidden="1">#REF!</definedName>
    <definedName name="BExS6N0LI574IAC89EFW6CLTCQ33" localSheetId="10" hidden="1">#REF!</definedName>
    <definedName name="BExS6N0LI574IAC89EFW6CLTCQ33" hidden="1">#REF!</definedName>
    <definedName name="BExS6N0NEF7XCTT5R600QZ71A44O" localSheetId="10" hidden="1">#REF!</definedName>
    <definedName name="BExS6N0NEF7XCTT5R600QZ71A44O" hidden="1">#REF!</definedName>
    <definedName name="BExS6WRDBF3ST86ZOBBUL3GTCR11" localSheetId="10" hidden="1">#REF!</definedName>
    <definedName name="BExS6WRDBF3ST86ZOBBUL3GTCR11" hidden="1">#REF!</definedName>
    <definedName name="BExS6XNRKR0C3MTA0LV5B60UB908" localSheetId="10" hidden="1">#REF!</definedName>
    <definedName name="BExS6XNRKR0C3MTA0LV5B60UB908" hidden="1">#REF!</definedName>
    <definedName name="BExS73NELZEK2MDOLXO2Q7H3EG71" localSheetId="10" hidden="1">#REF!</definedName>
    <definedName name="BExS73NELZEK2MDOLXO2Q7H3EG71" hidden="1">#REF!</definedName>
    <definedName name="BExS7DJF6AXTWAJD7K4ZCD7L6BHV" localSheetId="10" hidden="1">#REF!</definedName>
    <definedName name="BExS7DJF6AXTWAJD7K4ZCD7L6BHV" hidden="1">#REF!</definedName>
    <definedName name="BExS7GOTHHOK287MX2RC853NWQAL" localSheetId="10" hidden="1">#REF!</definedName>
    <definedName name="BExS7GOTHHOK287MX2RC853NWQAL" hidden="1">#REF!</definedName>
    <definedName name="BExS7TKQYLRZGM93UY3ZJZJBQNFJ" localSheetId="10" hidden="1">#REF!</definedName>
    <definedName name="BExS7TKQYLRZGM93UY3ZJZJBQNFJ" hidden="1">#REF!</definedName>
    <definedName name="BExS7Y2LNGVHSIBKC7C3R6X4LDR6" localSheetId="10" hidden="1">#REF!</definedName>
    <definedName name="BExS7Y2LNGVHSIBKC7C3R6X4LDR6" hidden="1">#REF!</definedName>
    <definedName name="BExS81TE0EY44Y3W2M4Z4MGNP5OM" localSheetId="10" hidden="1">#REF!</definedName>
    <definedName name="BExS81TE0EY44Y3W2M4Z4MGNP5OM" hidden="1">#REF!</definedName>
    <definedName name="BExS81YPDZDVJJVS15HV2HDXAC3Y" localSheetId="10" hidden="1">#REF!</definedName>
    <definedName name="BExS81YPDZDVJJVS15HV2HDXAC3Y" hidden="1">#REF!</definedName>
    <definedName name="BExS82PRVNUTEKQZS56YT2DVF6C2" localSheetId="10" hidden="1">#REF!</definedName>
    <definedName name="BExS82PRVNUTEKQZS56YT2DVF6C2" hidden="1">#REF!</definedName>
    <definedName name="BExS83BCNFAV6DRCB1VTUF96491J" localSheetId="10" hidden="1">#REF!</definedName>
    <definedName name="BExS83BCNFAV6DRCB1VTUF96491J" hidden="1">#REF!</definedName>
    <definedName name="BExS86GKM9ISCSNZD15BQ5E5L6A5" localSheetId="10" hidden="1">#REF!</definedName>
    <definedName name="BExS86GKM9ISCSNZD15BQ5E5L6A5" hidden="1">#REF!</definedName>
    <definedName name="BExS89GGRJ55EK546SM31UGE2K8T" localSheetId="10" hidden="1">#REF!</definedName>
    <definedName name="BExS89GGRJ55EK546SM31UGE2K8T" hidden="1">#REF!</definedName>
    <definedName name="BExS8BPG5A0GR5AO1U951NDGGR0L" localSheetId="10" hidden="1">#REF!</definedName>
    <definedName name="BExS8BPG5A0GR5AO1U951NDGGR0L" hidden="1">#REF!</definedName>
    <definedName name="BExS8CGI0JXFUBD41VFLI0SZSV8F" localSheetId="10" hidden="1">#REF!</definedName>
    <definedName name="BExS8CGI0JXFUBD41VFLI0SZSV8F" hidden="1">#REF!</definedName>
    <definedName name="BExS8D22FXVQKOEJP01LT0CDI3PS" localSheetId="10" hidden="1">#REF!</definedName>
    <definedName name="BExS8D22FXVQKOEJP01LT0CDI3PS" hidden="1">#REF!</definedName>
    <definedName name="BExS8EEJOZFBUWZDOM3O25AJRUVU" localSheetId="10" hidden="1">#REF!</definedName>
    <definedName name="BExS8EEJOZFBUWZDOM3O25AJRUVU" hidden="1">#REF!</definedName>
    <definedName name="BExS8GSUS17UY50TEM2AWF36BR9Z" localSheetId="10" hidden="1">#REF!</definedName>
    <definedName name="BExS8GSUS17UY50TEM2AWF36BR9Z" hidden="1">#REF!</definedName>
    <definedName name="BExS8HJRBVG0XI6PWA9KTMJZMQXK" localSheetId="10" hidden="1">#REF!</definedName>
    <definedName name="BExS8HJRBVG0XI6PWA9KTMJZMQXK" hidden="1">#REF!</definedName>
    <definedName name="BExS8NE9HUZJH13OXLREOV1BX0OZ" localSheetId="10" hidden="1">#REF!</definedName>
    <definedName name="BExS8NE9HUZJH13OXLREOV1BX0OZ" hidden="1">#REF!</definedName>
    <definedName name="BExS8R51C8RM2FS6V6IRTYO9GA4A" localSheetId="10" hidden="1">#REF!</definedName>
    <definedName name="BExS8R51C8RM2FS6V6IRTYO9GA4A" hidden="1">#REF!</definedName>
    <definedName name="BExS8WDX408F60MH1X9B9UZ2H4R7" localSheetId="10" hidden="1">#REF!</definedName>
    <definedName name="BExS8WDX408F60MH1X9B9UZ2H4R7" hidden="1">#REF!</definedName>
    <definedName name="BExS8X4UTVOFE2YEVLO8LTKMSI3A" localSheetId="10" hidden="1">#REF!</definedName>
    <definedName name="BExS8X4UTVOFE2YEVLO8LTKMSI3A" hidden="1">#REF!</definedName>
    <definedName name="BExS8Z2W2QEC3MH0BZIYLDFQNUIP" localSheetId="10" hidden="1">#REF!</definedName>
    <definedName name="BExS8Z2W2QEC3MH0BZIYLDFQNUIP" hidden="1">#REF!</definedName>
    <definedName name="BExS92DKGRFFCIA9C0IXDOLO57EP" localSheetId="10" hidden="1">#REF!</definedName>
    <definedName name="BExS92DKGRFFCIA9C0IXDOLO57EP" hidden="1">#REF!</definedName>
    <definedName name="BExS98OB4321YCHLCQ022PXKTT2W" localSheetId="10" hidden="1">#REF!</definedName>
    <definedName name="BExS98OB4321YCHLCQ022PXKTT2W" hidden="1">#REF!</definedName>
    <definedName name="BExS9C9N8GFISC6HUERJ0EI06GB2" localSheetId="10" hidden="1">#REF!</definedName>
    <definedName name="BExS9C9N8GFISC6HUERJ0EI06GB2" hidden="1">#REF!</definedName>
    <definedName name="BExS9D6619QNINF06KHZHYUAH0S9" localSheetId="10" hidden="1">#REF!</definedName>
    <definedName name="BExS9D6619QNINF06KHZHYUAH0S9" hidden="1">#REF!</definedName>
    <definedName name="BExS9DX13CACP3J8JDREK30JB1SQ" localSheetId="10" hidden="1">#REF!</definedName>
    <definedName name="BExS9DX13CACP3J8JDREK30JB1SQ" hidden="1">#REF!</definedName>
    <definedName name="BExS9FPRS2KRRCS33SE6WFNF5GYL" localSheetId="10" hidden="1">#REF!</definedName>
    <definedName name="BExS9FPRS2KRRCS33SE6WFNF5GYL" hidden="1">#REF!</definedName>
    <definedName name="BExS9M5VN3VE822UH6TLACVY24CJ" localSheetId="10" hidden="1">#REF!</definedName>
    <definedName name="BExS9M5VN3VE822UH6TLACVY24CJ" hidden="1">#REF!</definedName>
    <definedName name="BExS9WI0A6PSEB8N9GPXF2Z7MWHM" localSheetId="10" hidden="1">#REF!</definedName>
    <definedName name="BExS9WI0A6PSEB8N9GPXF2Z7MWHM" hidden="1">#REF!</definedName>
    <definedName name="BExS9XJPZ07ND34OHX60QD382FV6" localSheetId="10" hidden="1">#REF!</definedName>
    <definedName name="BExS9XJPZ07ND34OHX60QD382FV6" hidden="1">#REF!</definedName>
    <definedName name="BExSA4AJLEEN4R7HU4FRSMYR17TR" localSheetId="10" hidden="1">#REF!</definedName>
    <definedName name="BExSA4AJLEEN4R7HU4FRSMYR17TR" hidden="1">#REF!</definedName>
    <definedName name="BExSA5HP306TN9XJS0TU619DLRR7" localSheetId="10" hidden="1">#REF!</definedName>
    <definedName name="BExSA5HP306TN9XJS0TU619DLRR7" hidden="1">#REF!</definedName>
    <definedName name="BExSAAVWQOOIA6B3JHQVGP08HFEM" localSheetId="10" hidden="1">#REF!</definedName>
    <definedName name="BExSAAVWQOOIA6B3JHQVGP08HFEM" hidden="1">#REF!</definedName>
    <definedName name="BExSAFJ3IICU2M7QPVE4ARYMXZKX" localSheetId="10" hidden="1">#REF!</definedName>
    <definedName name="BExSAFJ3IICU2M7QPVE4ARYMXZKX" hidden="1">#REF!</definedName>
    <definedName name="BExSAH6ID8OHX379UXVNGFO8J6KQ" localSheetId="10" hidden="1">#REF!</definedName>
    <definedName name="BExSAH6ID8OHX379UXVNGFO8J6KQ" hidden="1">#REF!</definedName>
    <definedName name="BExSAQBHIXGQRNIRGCJMBXUPCZQA" localSheetId="10" hidden="1">#REF!</definedName>
    <definedName name="BExSAQBHIXGQRNIRGCJMBXUPCZQA" hidden="1">#REF!</definedName>
    <definedName name="BExSAUTCT4P7JP57NOR9MTX33QJZ" localSheetId="10" hidden="1">#REF!</definedName>
    <definedName name="BExSAUTCT4P7JP57NOR9MTX33QJZ" hidden="1">#REF!</definedName>
    <definedName name="BExSAY9CA9TFXQ9M9FBJRGJO9T9E" localSheetId="10" hidden="1">#REF!</definedName>
    <definedName name="BExSAY9CA9TFXQ9M9FBJRGJO9T9E" hidden="1">#REF!</definedName>
    <definedName name="BExSB4JYKQ3MINI7RAYK5M8BLJDC" localSheetId="10" hidden="1">#REF!</definedName>
    <definedName name="BExSB4JYKQ3MINI7RAYK5M8BLJDC" hidden="1">#REF!</definedName>
    <definedName name="BExSBCY73CG3Q15P5BDLDT994XRL" localSheetId="10" hidden="1">#REF!</definedName>
    <definedName name="BExSBCY73CG3Q15P5BDLDT994XRL" hidden="1">#REF!</definedName>
    <definedName name="BExSBMOS41ZRLWYLOU29V6Y7YORR" localSheetId="10" hidden="1">#REF!</definedName>
    <definedName name="BExSBMOS41ZRLWYLOU29V6Y7YORR" hidden="1">#REF!</definedName>
    <definedName name="BExSBPZG22WAMZYIF7CZ686E8X80" localSheetId="10" hidden="1">#REF!</definedName>
    <definedName name="BExSBPZG22WAMZYIF7CZ686E8X80" hidden="1">#REF!</definedName>
    <definedName name="BExSBRBXXQMBU1TYDW1BXTEVEPRU" localSheetId="10" hidden="1">#REF!</definedName>
    <definedName name="BExSBRBXXQMBU1TYDW1BXTEVEPRU" hidden="1">#REF!</definedName>
    <definedName name="BExSC54998WTZ21DSL0R8UN0Y9JH" localSheetId="10" hidden="1">#REF!</definedName>
    <definedName name="BExSC54998WTZ21DSL0R8UN0Y9JH" hidden="1">#REF!</definedName>
    <definedName name="BExSC60N7WR9PJSNC9B7ORCX9NGY" localSheetId="10" hidden="1">#REF!</definedName>
    <definedName name="BExSC60N7WR9PJSNC9B7ORCX9NGY" hidden="1">#REF!</definedName>
    <definedName name="BExSCE99EZTILTTCE4NJJF96OYYM" localSheetId="10" hidden="1">#REF!</definedName>
    <definedName name="BExSCE99EZTILTTCE4NJJF96OYYM" hidden="1">#REF!</definedName>
    <definedName name="BExSCFWOMYELUEPWVJIRGIQZH5BV" localSheetId="10" hidden="1">#REF!</definedName>
    <definedName name="BExSCFWOMYELUEPWVJIRGIQZH5BV" hidden="1">#REF!</definedName>
    <definedName name="BExSCHUQZ2HFEWS54X67DIS8OSXZ" localSheetId="10" hidden="1">#REF!</definedName>
    <definedName name="BExSCHUQZ2HFEWS54X67DIS8OSXZ" hidden="1">#REF!</definedName>
    <definedName name="BExSCOG41SKKG4GYU76WRWW1CTE6" localSheetId="10" hidden="1">#REF!</definedName>
    <definedName name="BExSCOG41SKKG4GYU76WRWW1CTE6" hidden="1">#REF!</definedName>
    <definedName name="BExSCVC9P86YVFMRKKUVRV29MZXZ" localSheetId="10" hidden="1">#REF!</definedName>
    <definedName name="BExSCVC9P86YVFMRKKUVRV29MZXZ" hidden="1">#REF!</definedName>
    <definedName name="BExSD233CH4MU9ZMGNRF97ZV7KWU" localSheetId="10" hidden="1">#REF!</definedName>
    <definedName name="BExSD233CH4MU9ZMGNRF97ZV7KWU" hidden="1">#REF!</definedName>
    <definedName name="BExSD2U0F3BN6IN9N4R2DTTJG15H" localSheetId="10" hidden="1">#REF!</definedName>
    <definedName name="BExSD2U0F3BN6IN9N4R2DTTJG15H" hidden="1">#REF!</definedName>
    <definedName name="BExSD6A6NY15YSMFH51ST6XJY429" localSheetId="10" hidden="1">#REF!</definedName>
    <definedName name="BExSD6A6NY15YSMFH51ST6XJY429" hidden="1">#REF!</definedName>
    <definedName name="BExSD9VH6PF6RQ135VOEE08YXPAW" localSheetId="10" hidden="1">#REF!</definedName>
    <definedName name="BExSD9VH6PF6RQ135VOEE08YXPAW" hidden="1">#REF!</definedName>
    <definedName name="BExSDI9QWFD49GEZWZ3KOGM27XRB" localSheetId="10" hidden="1">#REF!</definedName>
    <definedName name="BExSDI9QWFD49GEZWZ3KOGM27XRB" hidden="1">#REF!</definedName>
    <definedName name="BExSDP5Y04WWMX2WWRITWOX8R5I9" localSheetId="10" hidden="1">#REF!</definedName>
    <definedName name="BExSDP5Y04WWMX2WWRITWOX8R5I9" hidden="1">#REF!</definedName>
    <definedName name="BExSDSGM203BJTNS9MKCBX453HMD" localSheetId="10" hidden="1">#REF!</definedName>
    <definedName name="BExSDSGM203BJTNS9MKCBX453HMD" hidden="1">#REF!</definedName>
    <definedName name="BExSDT20XUFXTDM37M148AXAP7HN" localSheetId="10" hidden="1">#REF!</definedName>
    <definedName name="BExSDT20XUFXTDM37M148AXAP7HN" hidden="1">#REF!</definedName>
    <definedName name="BExSDYLOWNTKCY92LFEDAV8LO7D3" localSheetId="10" hidden="1">#REF!</definedName>
    <definedName name="BExSDYLOWNTKCY92LFEDAV8LO7D3" hidden="1">#REF!</definedName>
    <definedName name="BExSE277VXZ807WBUB6A1UGQ1SF9" localSheetId="10" hidden="1">#REF!</definedName>
    <definedName name="BExSE277VXZ807WBUB6A1UGQ1SF9" hidden="1">#REF!</definedName>
    <definedName name="BExSE3EDSP4UL6G0I3DZ5SBHMUBU" localSheetId="10" hidden="1">#REF!</definedName>
    <definedName name="BExSE3EDSP4UL6G0I3DZ5SBHMUBU" hidden="1">#REF!</definedName>
    <definedName name="BExSEEHK1VLWD7JBV9SVVVIKQZ3I" localSheetId="10" hidden="1">#REF!</definedName>
    <definedName name="BExSEEHK1VLWD7JBV9SVVVIKQZ3I" hidden="1">#REF!</definedName>
    <definedName name="BExSEITYG8XAMWJ1C8VKU1MB4TEO" localSheetId="10" hidden="1">#REF!</definedName>
    <definedName name="BExSEITYG8XAMWJ1C8VKU1MB4TEO" hidden="1">#REF!</definedName>
    <definedName name="BExSEJKZLX37P3V33TRTFJ30BFRK" localSheetId="10" hidden="1">#REF!</definedName>
    <definedName name="BExSEJKZLX37P3V33TRTFJ30BFRK" hidden="1">#REF!</definedName>
    <definedName name="BExSEKXG1AW54E28IG5EODEM0JJV" localSheetId="10" hidden="1">#REF!</definedName>
    <definedName name="BExSEKXG1AW54E28IG5EODEM0JJV" hidden="1">#REF!</definedName>
    <definedName name="BExSEO84KVM8R2IV5MFH0XI3IZSN" localSheetId="10" hidden="1">#REF!</definedName>
    <definedName name="BExSEO84KVM8R2IV5MFH0XI3IZSN" hidden="1">#REF!</definedName>
    <definedName name="BExSEP9UVOAI6TMXKNK587PQ3328" localSheetId="10" hidden="1">#REF!</definedName>
    <definedName name="BExSEP9UVOAI6TMXKNK587PQ3328" hidden="1">#REF!</definedName>
    <definedName name="BExSERIU9MUGR4NPZAUJCVXUZ74I" localSheetId="10" hidden="1">#REF!</definedName>
    <definedName name="BExSERIU9MUGR4NPZAUJCVXUZ74I" hidden="1">#REF!</definedName>
    <definedName name="BExSF07QFLZCO4P6K6QF05XG7PH1" localSheetId="10" hidden="1">#REF!</definedName>
    <definedName name="BExSF07QFLZCO4P6K6QF05XG7PH1" hidden="1">#REF!</definedName>
    <definedName name="BExSFJ8ZAGQ63A4MVMZRQWLVRGQ5" localSheetId="10" hidden="1">#REF!</definedName>
    <definedName name="BExSFJ8ZAGQ63A4MVMZRQWLVRGQ5" hidden="1">#REF!</definedName>
    <definedName name="BExSFKQRST2S9KXWWLCXYLKSF4G1" localSheetId="10" hidden="1">#REF!</definedName>
    <definedName name="BExSFKQRST2S9KXWWLCXYLKSF4G1" hidden="1">#REF!</definedName>
    <definedName name="BExSFOHO6VZ5Y463KL3XYTZBVE3P" localSheetId="10" hidden="1">#REF!</definedName>
    <definedName name="BExSFOHO6VZ5Y463KL3XYTZBVE3P" hidden="1">#REF!</definedName>
    <definedName name="BExSFY2ZJOYUEYBX21QZ7AMN2WK1" localSheetId="10" hidden="1">#REF!</definedName>
    <definedName name="BExSFY2ZJOYUEYBX21QZ7AMN2WK1" hidden="1">#REF!</definedName>
    <definedName name="BExSFYDRRTAZVPXRWUF5PDQ97WFF" localSheetId="10" hidden="1">#REF!</definedName>
    <definedName name="BExSFYDRRTAZVPXRWUF5PDQ97WFF" hidden="1">#REF!</definedName>
    <definedName name="BExSFZVPFTXA3F0IJ2NGH1GXX9R7" localSheetId="10" hidden="1">#REF!</definedName>
    <definedName name="BExSFZVPFTXA3F0IJ2NGH1GXX9R7" hidden="1">#REF!</definedName>
    <definedName name="BExSG2Q34XRC1K28H4XG6PQM3FTW" localSheetId="10" hidden="1">#REF!</definedName>
    <definedName name="BExSG2Q34XRC1K28H4XG6PQM3FTW" hidden="1">#REF!</definedName>
    <definedName name="BExSG90Q4ZUU2IPGDYOM169NJV9S" localSheetId="10" hidden="1">#REF!</definedName>
    <definedName name="BExSG90Q4ZUU2IPGDYOM169NJV9S" hidden="1">#REF!</definedName>
    <definedName name="BExSG9X3DU845PNXYJGGLBQY2UHG" localSheetId="10" hidden="1">#REF!</definedName>
    <definedName name="BExSG9X3DU845PNXYJGGLBQY2UHG" hidden="1">#REF!</definedName>
    <definedName name="BExSGE45J27MDUUNXW7Z8Q33UAON" localSheetId="10" hidden="1">#REF!</definedName>
    <definedName name="BExSGE45J27MDUUNXW7Z8Q33UAON" hidden="1">#REF!</definedName>
    <definedName name="BExSGE9LY91Q0URHB4YAMX0UAMYI" localSheetId="10" hidden="1">#REF!</definedName>
    <definedName name="BExSGE9LY91Q0URHB4YAMX0UAMYI" hidden="1">#REF!</definedName>
    <definedName name="BExSGLB2URTLBCKBB4Y885W925F2" localSheetId="10" hidden="1">#REF!</definedName>
    <definedName name="BExSGLB2URTLBCKBB4Y885W925F2" hidden="1">#REF!</definedName>
    <definedName name="BExSGNEL2G0PC04ATVS20W5179EK" localSheetId="10" hidden="1">#REF!</definedName>
    <definedName name="BExSGNEL2G0PC04ATVS20W5179EK" hidden="1">#REF!</definedName>
    <definedName name="BExSGOAYG73SFWOPAQV80P710GID" localSheetId="10" hidden="1">#REF!</definedName>
    <definedName name="BExSGOAYG73SFWOPAQV80P710GID" hidden="1">#REF!</definedName>
    <definedName name="BExSGOWJHRW7FWKLO2EHUOOGHNAF" localSheetId="10" hidden="1">#REF!</definedName>
    <definedName name="BExSGOWJHRW7FWKLO2EHUOOGHNAF" hidden="1">#REF!</definedName>
    <definedName name="BExSGOWJTAP41ZV5Q23H7MI9C76W" localSheetId="10" hidden="1">#REF!</definedName>
    <definedName name="BExSGOWJTAP41ZV5Q23H7MI9C76W" hidden="1">#REF!</definedName>
    <definedName name="BExSGR5JQVX2HQ0PKCGZNSSUM1RV" localSheetId="10" hidden="1">#REF!</definedName>
    <definedName name="BExSGR5JQVX2HQ0PKCGZNSSUM1RV" hidden="1">#REF!</definedName>
    <definedName name="BExSGT3MKX7YVLVP6YLL6KVO8UGV" localSheetId="10" hidden="1">#REF!</definedName>
    <definedName name="BExSGT3MKX7YVLVP6YLL6KVO8UGV" hidden="1">#REF!</definedName>
    <definedName name="BExSGVHX69GJZHD99DKE4RZ042B1" localSheetId="10" hidden="1">#REF!</definedName>
    <definedName name="BExSGVHX69GJZHD99DKE4RZ042B1" hidden="1">#REF!</definedName>
    <definedName name="BExSGZJO4J4ZO04E2N2ECVYS9DEZ" localSheetId="10" hidden="1">#REF!</definedName>
    <definedName name="BExSGZJO4J4ZO04E2N2ECVYS9DEZ" hidden="1">#REF!</definedName>
    <definedName name="BExSHAHFHS7MMNJR8JPVABRGBVIT" localSheetId="10" hidden="1">#REF!</definedName>
    <definedName name="BExSHAHFHS7MMNJR8JPVABRGBVIT" hidden="1">#REF!</definedName>
    <definedName name="BExSHGH88QZWW4RNAX4YKAZ5JEBL" localSheetId="10" hidden="1">#REF!</definedName>
    <definedName name="BExSHGH88QZWW4RNAX4YKAZ5JEBL" hidden="1">#REF!</definedName>
    <definedName name="BExSHOKK1OO3CX9Z28C58E5J1D9W" localSheetId="10" hidden="1">#REF!</definedName>
    <definedName name="BExSHOKK1OO3CX9Z28C58E5J1D9W" hidden="1">#REF!</definedName>
    <definedName name="BExSHQD8KYLTQGDXIRKCHQQ7MKIH" localSheetId="10" hidden="1">#REF!</definedName>
    <definedName name="BExSHQD8KYLTQGDXIRKCHQQ7MKIH" hidden="1">#REF!</definedName>
    <definedName name="BExSHVGPIAHXI97UBLI9G4I4M29F" localSheetId="10" hidden="1">#REF!</definedName>
    <definedName name="BExSHVGPIAHXI97UBLI9G4I4M29F" hidden="1">#REF!</definedName>
    <definedName name="BExSI0K2YL3HTCQAD8A7TR4QCUR6" localSheetId="10" hidden="1">#REF!</definedName>
    <definedName name="BExSI0K2YL3HTCQAD8A7TR4QCUR6" hidden="1">#REF!</definedName>
    <definedName name="BExSIFUDNRWXWIWNGCCFOOD8WIAZ" localSheetId="10" hidden="1">#REF!</definedName>
    <definedName name="BExSIFUDNRWXWIWNGCCFOOD8WIAZ" hidden="1">#REF!</definedName>
    <definedName name="BExTTZNS2PBCR93C9IUW49UZ4I6T" localSheetId="10" hidden="1">#REF!</definedName>
    <definedName name="BExTTZNS2PBCR93C9IUW49UZ4I6T" hidden="1">#REF!</definedName>
    <definedName name="BExTU2YFQ25JQ6MEMRHHN66VLTPJ" localSheetId="10" hidden="1">#REF!</definedName>
    <definedName name="BExTU2YFQ25JQ6MEMRHHN66VLTPJ" hidden="1">#REF!</definedName>
    <definedName name="BExTU75IOII1V5O0C9X2VAYYVJUG" localSheetId="10" hidden="1">#REF!</definedName>
    <definedName name="BExTU75IOII1V5O0C9X2VAYYVJUG" hidden="1">#REF!</definedName>
    <definedName name="BExTUA5F7V4LUIIAM17J3A8XF3JE" localSheetId="10" hidden="1">#REF!</definedName>
    <definedName name="BExTUA5F7V4LUIIAM17J3A8XF3JE" hidden="1">#REF!</definedName>
    <definedName name="BExTUBY3AA9B91YRRWFOT21LUL8Q" localSheetId="10" hidden="1">#REF!</definedName>
    <definedName name="BExTUBY3AA9B91YRRWFOT21LUL8Q" hidden="1">#REF!</definedName>
    <definedName name="BExTUJ53ANGZ3H1KDK4CR4Q0OD6P" localSheetId="10" hidden="1">#REF!</definedName>
    <definedName name="BExTUJ53ANGZ3H1KDK4CR4Q0OD6P" hidden="1">#REF!</definedName>
    <definedName name="BExTUKXSZBM7C57G6NGLWGU4WOHY" localSheetId="10" hidden="1">#REF!</definedName>
    <definedName name="BExTUKXSZBM7C57G6NGLWGU4WOHY" hidden="1">#REF!</definedName>
    <definedName name="BExTUNC5INBE8Y5OA5GQUTXX6QJW" localSheetId="10" hidden="1">#REF!</definedName>
    <definedName name="BExTUNC5INBE8Y5OA5GQUTXX6QJW" hidden="1">#REF!</definedName>
    <definedName name="BExTUSQCFFYZCDNHWHADBC2E1ZP1" localSheetId="10" hidden="1">#REF!</definedName>
    <definedName name="BExTUSQCFFYZCDNHWHADBC2E1ZP1" hidden="1">#REF!</definedName>
    <definedName name="BExTUV4NQDZVAENZPSZGF7A3DDFN" localSheetId="10" hidden="1">#REF!</definedName>
    <definedName name="BExTUV4NQDZVAENZPSZGF7A3DDFN" hidden="1">#REF!</definedName>
    <definedName name="BExTUVFGOJEYS28JURA5KHQFDU5J" localSheetId="10" hidden="1">#REF!</definedName>
    <definedName name="BExTUVFGOJEYS28JURA5KHQFDU5J" hidden="1">#REF!</definedName>
    <definedName name="BExTUW10U40QCYGHM5NJ3YR1O5SP" localSheetId="10" hidden="1">#REF!</definedName>
    <definedName name="BExTUW10U40QCYGHM5NJ3YR1O5SP" hidden="1">#REF!</definedName>
    <definedName name="BExTUWXFQHINU66YG82BI20ATMB5" localSheetId="10" hidden="1">#REF!</definedName>
    <definedName name="BExTUWXFQHINU66YG82BI20ATMB5" hidden="1">#REF!</definedName>
    <definedName name="BExTUY9WNSJ91GV8CP0SKJTEIV82" localSheetId="10" hidden="1">#REF!</definedName>
    <definedName name="BExTUY9WNSJ91GV8CP0SKJTEIV82" hidden="1">[3]ZZCOOM_M03_Q005!#REF!</definedName>
    <definedName name="BExTV67VIM8PV6KO253M4DUBJQLC" localSheetId="10" hidden="1">#REF!</definedName>
    <definedName name="BExTV67VIM8PV6KO253M4DUBJQLC" hidden="1">#REF!</definedName>
    <definedName name="BExTVELZCF2YA5L6F23BYZZR6WHF" localSheetId="10" hidden="1">#REF!</definedName>
    <definedName name="BExTVELZCF2YA5L6F23BYZZR6WHF" hidden="1">#REF!</definedName>
    <definedName name="BExTVGPIQZ99YFXUC8OONUX5BD42" localSheetId="10" hidden="1">#REF!</definedName>
    <definedName name="BExTVGPIQZ99YFXUC8OONUX5BD42" hidden="1">#REF!</definedName>
    <definedName name="BExTVQG4F5RF0LZXG06AZ6EU1GQ3" localSheetId="10" hidden="1">#REF!</definedName>
    <definedName name="BExTVQG4F5RF0LZXG06AZ6EU1GQ3" hidden="1">#REF!</definedName>
    <definedName name="BExTVZQLP9VFLEYQ9280W13X7E8K" localSheetId="10" hidden="1">#REF!</definedName>
    <definedName name="BExTVZQLP9VFLEYQ9280W13X7E8K" hidden="1">#REF!</definedName>
    <definedName name="BExTWB4LA1PODQOH4LDTHQKBN16K" localSheetId="10" hidden="1">#REF!</definedName>
    <definedName name="BExTWB4LA1PODQOH4LDTHQKBN16K" hidden="1">#REF!</definedName>
    <definedName name="BExTWI0Q8AWXUA3ZN7I5V3QK2KM1" localSheetId="10" hidden="1">#REF!</definedName>
    <definedName name="BExTWI0Q8AWXUA3ZN7I5V3QK2KM1" hidden="1">#REF!</definedName>
    <definedName name="BExTWJTIA3WUW1PUWXAOP9O8NKLZ" localSheetId="10" hidden="1">#REF!</definedName>
    <definedName name="BExTWJTIA3WUW1PUWXAOP9O8NKLZ" hidden="1">#REF!</definedName>
    <definedName name="BExTWW95OX07FNA01WF5MSSSFQLX" localSheetId="10" hidden="1">#REF!</definedName>
    <definedName name="BExTWW95OX07FNA01WF5MSSSFQLX" hidden="1">#REF!</definedName>
    <definedName name="BExTX005F4GLW03J0PLPRPMI1SEG" localSheetId="10" hidden="1">#REF!</definedName>
    <definedName name="BExTX005F4GLW03J0PLPRPMI1SEG" hidden="1">#REF!</definedName>
    <definedName name="BExTX476KI0RNB71XI5TYMANSGBG" localSheetId="10" hidden="1">#REF!</definedName>
    <definedName name="BExTX476KI0RNB71XI5TYMANSGBG" hidden="1">#REF!</definedName>
    <definedName name="BExTXBJFKNSCUO7IOL6CSKERP06D" localSheetId="10" hidden="1">#REF!</definedName>
    <definedName name="BExTXBJFKNSCUO7IOL6CSKERP06D" hidden="1">#REF!</definedName>
    <definedName name="BExTXDMZDQ9U1FD9T7F79J29SYYN" localSheetId="10" hidden="1">#REF!</definedName>
    <definedName name="BExTXDMZDQ9U1FD9T7F79J29SYYN" hidden="1">#REF!</definedName>
    <definedName name="BExTXJ6HBAIXMMWKZTJNFDYVZCAY" localSheetId="10" hidden="1">#REF!</definedName>
    <definedName name="BExTXJ6HBAIXMMWKZTJNFDYVZCAY" hidden="1">#REF!</definedName>
    <definedName name="BExTXT812NQT8GAEGH738U29BI0D" localSheetId="10" hidden="1">#REF!</definedName>
    <definedName name="BExTXT812NQT8GAEGH738U29BI0D" hidden="1">#REF!</definedName>
    <definedName name="BExTXWIP2TFPTQ76NHFOB72NICRZ" localSheetId="10" hidden="1">#REF!</definedName>
    <definedName name="BExTXWIP2TFPTQ76NHFOB72NICRZ" hidden="1">#REF!</definedName>
    <definedName name="BExTY5T62H651VC86QM4X7E28JVA" localSheetId="10" hidden="1">#REF!</definedName>
    <definedName name="BExTY5T62H651VC86QM4X7E28JVA" hidden="1">#REF!</definedName>
    <definedName name="BExTYB7EHGVTJ4RSYOXWSG87U5WI" localSheetId="10" hidden="1">#REF!</definedName>
    <definedName name="BExTYB7EHGVTJ4RSYOXWSG87U5WI" hidden="1">#REF!</definedName>
    <definedName name="BExTYC93RS0KNKFOD35WG37LS9LY" localSheetId="10" hidden="1">#REF!</definedName>
    <definedName name="BExTYC93RS0KNKFOD35WG37LS9LY" hidden="1">#REF!</definedName>
    <definedName name="BExTYKCEFJ83LZM95M1V7CSFQVEA" localSheetId="10" hidden="1">#REF!</definedName>
    <definedName name="BExTYKCEFJ83LZM95M1V7CSFQVEA" hidden="1">#REF!</definedName>
    <definedName name="BExTYPLA9N640MFRJJQPKXT7P88M" localSheetId="10" hidden="1">#REF!</definedName>
    <definedName name="BExTYPLA9N640MFRJJQPKXT7P88M" hidden="1">#REF!</definedName>
    <definedName name="BExTYW1794M1TLJ2QQQCEEUZN18F" localSheetId="10" hidden="1">#REF!</definedName>
    <definedName name="BExTYW1794M1TLJ2QQQCEEUZN18F" hidden="1">#REF!</definedName>
    <definedName name="BExTZ7F71SNTOX4LLZCK5R9VUMIJ" localSheetId="10" hidden="1">#REF!</definedName>
    <definedName name="BExTZ7F71SNTOX4LLZCK5R9VUMIJ" hidden="1">#REF!</definedName>
    <definedName name="BExTZ80SWE36T1QSIIPJU7NJ65JL" localSheetId="10" hidden="1">#REF!</definedName>
    <definedName name="BExTZ80SWE36T1QSIIPJU7NJ65JL" hidden="1">#REF!</definedName>
    <definedName name="BExTZ869RSO739T4Q78JLOVO7G0C" localSheetId="10" hidden="1">#REF!</definedName>
    <definedName name="BExTZ869RSO739T4Q78JLOVO7G0C" hidden="1">#REF!</definedName>
    <definedName name="BExTZ8X5G9S3PA4FPSNK7T69W7QT" localSheetId="10" hidden="1">#REF!</definedName>
    <definedName name="BExTZ8X5G9S3PA4FPSNK7T69W7QT" hidden="1">#REF!</definedName>
    <definedName name="BExTZ97Y0RMR8V5BI9F2H4MFB77O" localSheetId="10" hidden="1">#REF!</definedName>
    <definedName name="BExTZ97Y0RMR8V5BI9F2H4MFB77O" hidden="1">#REF!</definedName>
    <definedName name="BExTZK5PMCAXJL4DUIGL6H9Y8U4C" localSheetId="10" hidden="1">#REF!</definedName>
    <definedName name="BExTZK5PMCAXJL4DUIGL6H9Y8U4C" hidden="1">#REF!</definedName>
    <definedName name="BExTZKB6L5SXV5UN71YVTCBEIGWY" localSheetId="10" hidden="1">#REF!</definedName>
    <definedName name="BExTZKB6L5SXV5UN71YVTCBEIGWY" hidden="1">#REF!</definedName>
    <definedName name="BExTZLICVKK4NBJFEGL270GJ2VQO" localSheetId="10" hidden="1">#REF!</definedName>
    <definedName name="BExTZLICVKK4NBJFEGL270GJ2VQO" hidden="1">#REF!</definedName>
    <definedName name="BExTZO2596CBZKPI7YNA1QQNPAIJ" localSheetId="10" hidden="1">#REF!</definedName>
    <definedName name="BExTZO2596CBZKPI7YNA1QQNPAIJ" hidden="1">#REF!</definedName>
    <definedName name="BExTZY8TDV4U7FQL7O10G6VKWKPJ" localSheetId="10" hidden="1">#REF!</definedName>
    <definedName name="BExTZY8TDV4U7FQL7O10G6VKWKPJ" hidden="1">#REF!</definedName>
    <definedName name="BExU02QNT4LT7H9JPUC4FXTLVGZT" localSheetId="10" hidden="1">#REF!</definedName>
    <definedName name="BExU02QNT4LT7H9JPUC4FXTLVGZT" hidden="1">#REF!</definedName>
    <definedName name="BExU0BFJJQO1HJZKI14QGOQ6JROO" localSheetId="10" hidden="1">#REF!</definedName>
    <definedName name="BExU0BFJJQO1HJZKI14QGOQ6JROO" hidden="1">#REF!</definedName>
    <definedName name="BExU0FH5WTGW8MRFUFMDDSMJ6YQ5" localSheetId="10" hidden="1">#REF!</definedName>
    <definedName name="BExU0FH5WTGW8MRFUFMDDSMJ6YQ5" hidden="1">#REF!</definedName>
    <definedName name="BExU0GDOIL9U33QGU9ZU3YX3V1I4" localSheetId="10" hidden="1">#REF!</definedName>
    <definedName name="BExU0GDOIL9U33QGU9ZU3YX3V1I4" hidden="1">#REF!</definedName>
    <definedName name="BExU0HKTO8WJDQDWRTUK5TETM3HS" localSheetId="10" hidden="1">#REF!</definedName>
    <definedName name="BExU0HKTO8WJDQDWRTUK5TETM3HS" hidden="1">#REF!</definedName>
    <definedName name="BExU0MTJQPE041ZN7H8UKGV6MZT7" localSheetId="10" hidden="1">#REF!</definedName>
    <definedName name="BExU0MTJQPE041ZN7H8UKGV6MZT7" hidden="1">#REF!</definedName>
    <definedName name="BExU0ZUUFYHLUK4M4E8GLGIBBNT0" localSheetId="10" hidden="1">#REF!</definedName>
    <definedName name="BExU0ZUUFYHLUK4M4E8GLGIBBNT0" hidden="1">#REF!</definedName>
    <definedName name="BExU147D6RPG6ZVTSXRKFSVRHSBG" localSheetId="10" hidden="1">#REF!</definedName>
    <definedName name="BExU147D6RPG6ZVTSXRKFSVRHSBG" hidden="1">#REF!</definedName>
    <definedName name="BExU16R10W1SOAPNG4CDJ01T7JRE" localSheetId="10" hidden="1">#REF!</definedName>
    <definedName name="BExU16R10W1SOAPNG4CDJ01T7JRE" hidden="1">#REF!</definedName>
    <definedName name="BExU17CKOR3GNIHDNVLH9L1IOJS9" localSheetId="10" hidden="1">#REF!</definedName>
    <definedName name="BExU17CKOR3GNIHDNVLH9L1IOJS9" hidden="1">#REF!</definedName>
    <definedName name="BExU1DXYI5DAD9DSFIEAUOB5XFZ9" localSheetId="10" hidden="1">#REF!</definedName>
    <definedName name="BExU1DXYI5DAD9DSFIEAUOB5XFZ9" hidden="1">#REF!</definedName>
    <definedName name="BExU1GXUTLRPJN4MRINLAPHSZQFG" localSheetId="10" hidden="1">#REF!</definedName>
    <definedName name="BExU1GXUTLRPJN4MRINLAPHSZQFG" hidden="1">#REF!</definedName>
    <definedName name="BExU1IL9AOHFO85BZB6S60DK3N8H" localSheetId="10" hidden="1">#REF!</definedName>
    <definedName name="BExU1IL9AOHFO85BZB6S60DK3N8H" hidden="1">#REF!</definedName>
    <definedName name="BExU1LAEKWJ0U6NP9G2AC9CTBYH6" localSheetId="10" hidden="1">#REF!</definedName>
    <definedName name="BExU1LAEKWJ0U6NP9G2AC9CTBYH6" hidden="1">#REF!</definedName>
    <definedName name="BExU1NOPS09CLFZL1O31RAF9BQNQ" localSheetId="10" hidden="1">#REF!</definedName>
    <definedName name="BExU1NOPS09CLFZL1O31RAF9BQNQ" hidden="1">#REF!</definedName>
    <definedName name="BExU1PH9MOEX1JZVZ3D5M9DXB191" localSheetId="10" hidden="1">#REF!</definedName>
    <definedName name="BExU1PH9MOEX1JZVZ3D5M9DXB191" hidden="1">#REF!</definedName>
    <definedName name="BExU1QZEEKJA35IMEOLOJ3ODX0ZA" localSheetId="10" hidden="1">#REF!</definedName>
    <definedName name="BExU1QZEEKJA35IMEOLOJ3ODX0ZA" hidden="1">#REF!</definedName>
    <definedName name="BExU1VRURIWWVJ95O40WA23LMTJD" localSheetId="10" hidden="1">#REF!</definedName>
    <definedName name="BExU1VRURIWWVJ95O40WA23LMTJD" hidden="1">#REF!</definedName>
    <definedName name="BExU2A0FXVBDX9LO3VWEXB4TLFT0" localSheetId="10" hidden="1">#REF!</definedName>
    <definedName name="BExU2A0FXVBDX9LO3VWEXB4TLFT0" hidden="1">#REF!</definedName>
    <definedName name="BExU2LEH667H33V81XVEZUP2O0UQ" localSheetId="10" hidden="1">#REF!</definedName>
    <definedName name="BExU2LEH667H33V81XVEZUP2O0UQ" hidden="1">#REF!</definedName>
    <definedName name="BExU2M5CK6XK55UIHDVYRXJJJRI4" localSheetId="10" hidden="1">#REF!</definedName>
    <definedName name="BExU2M5CK6XK55UIHDVYRXJJJRI4" hidden="1">#REF!</definedName>
    <definedName name="BExU2TXVT25ZTOFQAF6CM53Z1RLF" localSheetId="10" hidden="1">#REF!</definedName>
    <definedName name="BExU2TXVT25ZTOFQAF6CM53Z1RLF" hidden="1">#REF!</definedName>
    <definedName name="BExU2XZLYIU19G7358W5T9E87AFR" localSheetId="10" hidden="1">#REF!</definedName>
    <definedName name="BExU2XZLYIU19G7358W5T9E87AFR" hidden="1">#REF!</definedName>
    <definedName name="BExU2ZXMKRBQEX0CT3ZPZ3UFZP1G" localSheetId="10" hidden="1">#REF!</definedName>
    <definedName name="BExU2ZXMKRBQEX0CT3ZPZ3UFZP1G" hidden="1">#REF!</definedName>
    <definedName name="BExU35XHF1K1XEQUSZ292S5T61YA" localSheetId="10" hidden="1">#REF!</definedName>
    <definedName name="BExU35XHF1K1XEQUSZ292S5T61YA" hidden="1">#REF!</definedName>
    <definedName name="BExU38S1U5IC1T5A3P2TZU5OV0LN" localSheetId="10" hidden="1">#REF!</definedName>
    <definedName name="BExU38S1U5IC1T5A3P2TZU5OV0LN" hidden="1">#REF!</definedName>
    <definedName name="BExU3B66MCKJFSKT3HL8B5EJGVX0" localSheetId="10" hidden="1">#REF!</definedName>
    <definedName name="BExU3B66MCKJFSKT3HL8B5EJGVX0" hidden="1">#REF!</definedName>
    <definedName name="BExU3FDFDB2NVPYUR5V7OA3HF474" localSheetId="10" hidden="1">#REF!</definedName>
    <definedName name="BExU3FDFDB2NVPYUR5V7OA3HF474" hidden="1">#REF!</definedName>
    <definedName name="BExU3R7J076KUCCEUGKAYMANTUT5" localSheetId="10" hidden="1">#REF!</definedName>
    <definedName name="BExU3R7J076KUCCEUGKAYMANTUT5" hidden="1">#REF!</definedName>
    <definedName name="BExU3UNI9NR1RNZR07NSLSZMDOQQ" localSheetId="10" hidden="1">#REF!</definedName>
    <definedName name="BExU3UNI9NR1RNZR07NSLSZMDOQQ" hidden="1">#REF!</definedName>
    <definedName name="BExU401R18N6XKZKL7CNFOZQCM14" localSheetId="10" hidden="1">#REF!</definedName>
    <definedName name="BExU401R18N6XKZKL7CNFOZQCM14" hidden="1">#REF!</definedName>
    <definedName name="BExU42QVGY7TK39W1BIN6CDRG2OE" localSheetId="10" hidden="1">#REF!</definedName>
    <definedName name="BExU42QVGY7TK39W1BIN6CDRG2OE" hidden="1">#REF!</definedName>
    <definedName name="BExU431LXP7LIUNGJB9OSXEANFGX" localSheetId="10" hidden="1">#REF!</definedName>
    <definedName name="BExU431LXP7LIUNGJB9OSXEANFGX" hidden="1">#REF!</definedName>
    <definedName name="BExU47OZMS6TCWMEHHF0UCSFLLPI" localSheetId="10" hidden="1">#REF!</definedName>
    <definedName name="BExU47OZMS6TCWMEHHF0UCSFLLPI" hidden="1">#REF!</definedName>
    <definedName name="BExU4D36E8TXN0M8KSNGEAFYP4DQ" localSheetId="10" hidden="1">#REF!</definedName>
    <definedName name="BExU4D36E8TXN0M8KSNGEAFYP4DQ" hidden="1">#REF!</definedName>
    <definedName name="BExU4G31RRVLJ3AC6E1FNEFMXM3O" localSheetId="10" hidden="1">#REF!</definedName>
    <definedName name="BExU4G31RRVLJ3AC6E1FNEFMXM3O" hidden="1">#REF!</definedName>
    <definedName name="BExU4GDVLPUEWBA4MRYRTQAUNO7B" localSheetId="10" hidden="1">#REF!</definedName>
    <definedName name="BExU4GDVLPUEWBA4MRYRTQAUNO7B" hidden="1">#REF!</definedName>
    <definedName name="BExU4H4RAMAX0XVAWT5WFYQNPAL3" localSheetId="10" hidden="1">#REF!</definedName>
    <definedName name="BExU4H4RAMAX0XVAWT5WFYQNPAL3" hidden="1">#REF!</definedName>
    <definedName name="BExU4I148DA7PRCCISLWQ6ABXFK6" localSheetId="10" hidden="1">#REF!</definedName>
    <definedName name="BExU4I148DA7PRCCISLWQ6ABXFK6" hidden="1">#REF!</definedName>
    <definedName name="BExU4L101H2KQHVKCKQ4PBAWZV6K" localSheetId="10" hidden="1">#REF!</definedName>
    <definedName name="BExU4L101H2KQHVKCKQ4PBAWZV6K" hidden="1">#REF!</definedName>
    <definedName name="BExU4LML14Q7KDTYIKJWXF68W7X1" localSheetId="10" hidden="1">#REF!</definedName>
    <definedName name="BExU4LML14Q7KDTYIKJWXF68W7X1" hidden="1">#REF!</definedName>
    <definedName name="BExU4NA00RRRBGRT6TOB0MXZRCRZ" localSheetId="10" hidden="1">#REF!</definedName>
    <definedName name="BExU4NA00RRRBGRT6TOB0MXZRCRZ" hidden="1">#REF!</definedName>
    <definedName name="BExU529I6YHVOG83TJHWSILIQU1S" localSheetId="10" hidden="1">#REF!</definedName>
    <definedName name="BExU529I6YHVOG83TJHWSILIQU1S" hidden="1">#REF!</definedName>
    <definedName name="BExU57YCIKPRD8QWL6EU0YR3NG3J" localSheetId="10" hidden="1">#REF!</definedName>
    <definedName name="BExU57YCIKPRD8QWL6EU0YR3NG3J" hidden="1">#REF!</definedName>
    <definedName name="BExU5DSTBWXLN6E59B757KRWRI6E" localSheetId="10" hidden="1">#REF!</definedName>
    <definedName name="BExU5DSTBWXLN6E59B757KRWRI6E" hidden="1">#REF!</definedName>
    <definedName name="BExU5JSMO03X9M4WIRPP8JPSMQKJ" localSheetId="10" hidden="1">#REF!</definedName>
    <definedName name="BExU5JSMO03X9M4WIRPP8JPSMQKJ" hidden="1">#REF!</definedName>
    <definedName name="BExU5TDWM8NNDHYPQ7OQODTQ368A" localSheetId="10" hidden="1">#REF!</definedName>
    <definedName name="BExU5TDWM8NNDHYPQ7OQODTQ368A" hidden="1">#REF!</definedName>
    <definedName name="BExU5X4OX1V1XHS6WSSORVQPP6Z3" localSheetId="10" hidden="1">#REF!</definedName>
    <definedName name="BExU5X4OX1V1XHS6WSSORVQPP6Z3" hidden="1">#REF!</definedName>
    <definedName name="BExU5XVPARTFMRYHNUTBKDIL4UJN" localSheetId="10" hidden="1">#REF!</definedName>
    <definedName name="BExU5XVPARTFMRYHNUTBKDIL4UJN" hidden="1">#REF!</definedName>
    <definedName name="BExU66KMFBAP8JCVG9VM1RD1TNFF" localSheetId="10" hidden="1">#REF!</definedName>
    <definedName name="BExU66KMFBAP8JCVG9VM1RD1TNFF" hidden="1">#REF!</definedName>
    <definedName name="BExU68IOM3CB3TACNAE9565TW7SH" localSheetId="10" hidden="1">#REF!</definedName>
    <definedName name="BExU68IOM3CB3TACNAE9565TW7SH" hidden="1">#REF!</definedName>
    <definedName name="BExU6AM82KN21E82HMWVP3LWP9IL" localSheetId="10" hidden="1">#REF!</definedName>
    <definedName name="BExU6AM82KN21E82HMWVP3LWP9IL" hidden="1">#REF!</definedName>
    <definedName name="BExU6FEU1MRHU98R9YOJC5OKUJ6L" localSheetId="10" hidden="1">#REF!</definedName>
    <definedName name="BExU6FEU1MRHU98R9YOJC5OKUJ6L" hidden="1">#REF!</definedName>
    <definedName name="BExU6KIAJ663Y8W8QMU4HCF183DF" localSheetId="10" hidden="1">#REF!</definedName>
    <definedName name="BExU6KIAJ663Y8W8QMU4HCF183DF" hidden="1">#REF!</definedName>
    <definedName name="BExU6KT19B4PG6SHXFBGBPLM66KT" localSheetId="10" hidden="1">#REF!</definedName>
    <definedName name="BExU6KT19B4PG6SHXFBGBPLM66KT" hidden="1">#REF!</definedName>
    <definedName name="BExU6PAVKIOAIMQ9XQIHHF1SUAGO" localSheetId="10" hidden="1">#REF!</definedName>
    <definedName name="BExU6PAVKIOAIMQ9XQIHHF1SUAGO" hidden="1">#REF!</definedName>
    <definedName name="BExU6SLKTWV0YINVLTI6BCG9ANZM" localSheetId="10" hidden="1">#REF!</definedName>
    <definedName name="BExU6SLKTWV0YINVLTI6BCG9ANZM" hidden="1">#REF!</definedName>
    <definedName name="BExU6WXXC7SSQDMHSLUN5C2V4IYX" localSheetId="10" hidden="1">#REF!</definedName>
    <definedName name="BExU6WXXC7SSQDMHSLUN5C2V4IYX" hidden="1">#REF!</definedName>
    <definedName name="BExU73387E74XE8A9UKZLZNJYY65" localSheetId="10" hidden="1">#REF!</definedName>
    <definedName name="BExU73387E74XE8A9UKZLZNJYY65" hidden="1">#REF!</definedName>
    <definedName name="BExU76ZHCJM8I7VSICCMSTC33O6U" localSheetId="10" hidden="1">#REF!</definedName>
    <definedName name="BExU76ZHCJM8I7VSICCMSTC33O6U" hidden="1">#REF!</definedName>
    <definedName name="BExU7BBTUF8BQ42DSGM94X5TG5GF" localSheetId="10" hidden="1">#REF!</definedName>
    <definedName name="BExU7BBTUF8BQ42DSGM94X5TG5GF" hidden="1">#REF!</definedName>
    <definedName name="BExU7HH4EAHFQHT4AXKGWAWZP3I0" localSheetId="10" hidden="1">#REF!</definedName>
    <definedName name="BExU7HH4EAHFQHT4AXKGWAWZP3I0" hidden="1">#REF!</definedName>
    <definedName name="BExU7L7WPQSA0ELXZ0I86V33QCCJ" localSheetId="10" hidden="1">#REF!</definedName>
    <definedName name="BExU7L7WPQSA0ELXZ0I86V33QCCJ" hidden="1">#REF!</definedName>
    <definedName name="BExU7MF1ZVPDHOSMCAXOSYICHZ4I" localSheetId="10" hidden="1">#REF!</definedName>
    <definedName name="BExU7MF1ZVPDHOSMCAXOSYICHZ4I" hidden="1">#REF!</definedName>
    <definedName name="BExU7O2BJ6D5YCKEL6FD2EFCWYRX" localSheetId="10" hidden="1">#REF!</definedName>
    <definedName name="BExU7O2BJ6D5YCKEL6FD2EFCWYRX" hidden="1">#REF!</definedName>
    <definedName name="BExU7Q0JS9YIUKUPNSSAIDK2KJAV" localSheetId="10" hidden="1">#REF!</definedName>
    <definedName name="BExU7Q0JS9YIUKUPNSSAIDK2KJAV" hidden="1">#REF!</definedName>
    <definedName name="BExU80I6AE5OU7P7F5V7HWIZBJ4P" localSheetId="10" hidden="1">#REF!</definedName>
    <definedName name="BExU80I6AE5OU7P7F5V7HWIZBJ4P" hidden="1">#REF!</definedName>
    <definedName name="BExU86NB26MCPYIISZ36HADONGT2" localSheetId="10" hidden="1">#REF!</definedName>
    <definedName name="BExU86NB26MCPYIISZ36HADONGT2" hidden="1">#REF!</definedName>
    <definedName name="BExU885EZZNSZV3GP298UJ8LB7OL" localSheetId="10" hidden="1">#REF!</definedName>
    <definedName name="BExU885EZZNSZV3GP298UJ8LB7OL" hidden="1">#REF!</definedName>
    <definedName name="BExU8FSAUP9TUZ1NO9WXK80QPHWV" localSheetId="10" hidden="1">#REF!</definedName>
    <definedName name="BExU8FSAUP9TUZ1NO9WXK80QPHWV" hidden="1">#REF!</definedName>
    <definedName name="BExU8KFLAN778MBN93NYZB0FV30G" localSheetId="10" hidden="1">#REF!</definedName>
    <definedName name="BExU8KFLAN778MBN93NYZB0FV30G" hidden="1">#REF!</definedName>
    <definedName name="BExU8PZC6845UUDFG9M8FTC3P3DK" localSheetId="10" hidden="1">#REF!</definedName>
    <definedName name="BExU8PZC6845UUDFG9M8FTC3P3DK" hidden="1">#REF!</definedName>
    <definedName name="BExU8UX9JX3XLB47YZ8GFXE0V7R2" localSheetId="10" hidden="1">#REF!</definedName>
    <definedName name="BExU8UX9JX3XLB47YZ8GFXE0V7R2" hidden="1">#REF!</definedName>
    <definedName name="BExU8WVGMRSFNWCNHODQ9JQCMZB0" localSheetId="10" hidden="1">#REF!</definedName>
    <definedName name="BExU8WVGMRSFNWCNHODQ9JQCMZB0" hidden="1">#REF!</definedName>
    <definedName name="BExU96M1J7P9DZQ3S9H0C12KGYTW" localSheetId="10" hidden="1">#REF!</definedName>
    <definedName name="BExU96M1J7P9DZQ3S9H0C12KGYTW" hidden="1">#REF!</definedName>
    <definedName name="BExU9F05OR1GZ3057R6UL3WPEIYI" localSheetId="10" hidden="1">#REF!</definedName>
    <definedName name="BExU9F05OR1GZ3057R6UL3WPEIYI" hidden="1">#REF!</definedName>
    <definedName name="BExU9GCSO5YILIKG6VAHN13DL75K" localSheetId="10" hidden="1">#REF!</definedName>
    <definedName name="BExU9GCSO5YILIKG6VAHN13DL75K" hidden="1">#REF!</definedName>
    <definedName name="BExU9KJOZLO15N11MJVN782NFGJ0" localSheetId="10" hidden="1">#REF!</definedName>
    <definedName name="BExU9KJOZLO15N11MJVN782NFGJ0" hidden="1">#REF!</definedName>
    <definedName name="BExU9LG29XU2K1GNKRO4438JYQZE" localSheetId="10" hidden="1">#REF!</definedName>
    <definedName name="BExU9LG29XU2K1GNKRO4438JYQZE" hidden="1">#REF!</definedName>
    <definedName name="BExU9RW36I5Z6JIXUIUB3PJH86LT" localSheetId="10" hidden="1">#REF!</definedName>
    <definedName name="BExU9RW36I5Z6JIXUIUB3PJH86LT" hidden="1">#REF!</definedName>
    <definedName name="BExU9WU19DJ2VAGISPFEGDWWOO4V" localSheetId="10" hidden="1">#REF!</definedName>
    <definedName name="BExU9WU19DJ2VAGISPFEGDWWOO4V" hidden="1">#REF!</definedName>
    <definedName name="BExUA28AO7OWDG3H23Q0CL4B7BHW" localSheetId="10" hidden="1">#REF!</definedName>
    <definedName name="BExUA28AO7OWDG3H23Q0CL4B7BHW" hidden="1">#REF!</definedName>
    <definedName name="BExUA34N2C083NSTAHQGZZ3BCYGK" localSheetId="10" hidden="1">#REF!</definedName>
    <definedName name="BExUA34N2C083NSTAHQGZZ3BCYGK" hidden="1">#REF!</definedName>
    <definedName name="BExUA5O923FFNEBY8BPO1TU3QGBM" localSheetId="10" hidden="1">#REF!</definedName>
    <definedName name="BExUA5O923FFNEBY8BPO1TU3QGBM" hidden="1">#REF!</definedName>
    <definedName name="BExUA6Q4K25VH452AQ3ZIRBCMS61" localSheetId="10" hidden="1">#REF!</definedName>
    <definedName name="BExUA6Q4K25VH452AQ3ZIRBCMS61" hidden="1">#REF!</definedName>
    <definedName name="BExUAFV4JMBSM2SKBQL9NHL0NIBS" localSheetId="10" hidden="1">#REF!</definedName>
    <definedName name="BExUAFV4JMBSM2SKBQL9NHL0NIBS" hidden="1">#REF!</definedName>
    <definedName name="BExUAMWQODKBXMRH1QCMJLJBF8M7" localSheetId="10" hidden="1">#REF!</definedName>
    <definedName name="BExUAMWQODKBXMRH1QCMJLJBF8M7" hidden="1">#REF!</definedName>
    <definedName name="BExUAPR6Y32097JKJCTGC4C6EGE9" hidden="1">#REF!</definedName>
    <definedName name="BExUARUP0MX710TNZSAA01HUEAVC" localSheetId="10" hidden="1">#REF!</definedName>
    <definedName name="BExUARUP0MX710TNZSAA01HUEAVC" hidden="1">#REF!</definedName>
    <definedName name="BExUAX8WS5OPVLCDXRGKTU2QMTFO" localSheetId="10" hidden="1">#REF!</definedName>
    <definedName name="BExUAX8WS5OPVLCDXRGKTU2QMTFO" hidden="1">#REF!</definedName>
    <definedName name="BExUB1FYAZ433NX9GD7WGACX5IZD" localSheetId="10" hidden="1">#REF!</definedName>
    <definedName name="BExUB1FYAZ433NX9GD7WGACX5IZD" hidden="1">#REF!</definedName>
    <definedName name="BExUB8HLEXSBVPZ5AXNQEK96F1N4" localSheetId="10" hidden="1">#REF!</definedName>
    <definedName name="BExUB8HLEXSBVPZ5AXNQEK96F1N4" hidden="1">#REF!</definedName>
    <definedName name="BExUBCDVZIEA7YT0LPSMHL5ZSERQ" localSheetId="10" hidden="1">#REF!</definedName>
    <definedName name="BExUBCDVZIEA7YT0LPSMHL5ZSERQ" hidden="1">#REF!</definedName>
    <definedName name="BExUBDA8WU087BUIMXC1U1CKA2RA" localSheetId="10" hidden="1">#REF!</definedName>
    <definedName name="BExUBDA8WU087BUIMXC1U1CKA2RA" hidden="1">#REF!</definedName>
    <definedName name="BExUBKXBUCN760QYU7Q8GESBWOQH" localSheetId="10" hidden="1">#REF!</definedName>
    <definedName name="BExUBKXBUCN760QYU7Q8GESBWOQH" hidden="1">#REF!</definedName>
    <definedName name="BExUBL83ED0P076RN9RJ8P1MZ299" localSheetId="10" hidden="1">#REF!</definedName>
    <definedName name="BExUBL83ED0P076RN9RJ8P1MZ299" hidden="1">#REF!</definedName>
    <definedName name="BExUC1EPS2CZ5CKFA0AQRIVRSHS8" localSheetId="10" hidden="1">#REF!</definedName>
    <definedName name="BExUC1EPS2CZ5CKFA0AQRIVRSHS8" hidden="1">#REF!</definedName>
    <definedName name="BExUC623BDYEODBN0N4DO6PJQ7NU" localSheetId="10" hidden="1">#REF!</definedName>
    <definedName name="BExUC623BDYEODBN0N4DO6PJQ7NU" hidden="1">#REF!</definedName>
    <definedName name="BExUC8WH8TCKBB5313JGYYQ1WFLT" localSheetId="10" hidden="1">#REF!</definedName>
    <definedName name="BExUC8WH8TCKBB5313JGYYQ1WFLT" hidden="1">#REF!</definedName>
    <definedName name="BExUCAP7GOSYPHMQKK6719YLSDIQ" localSheetId="10" hidden="1">#REF!</definedName>
    <definedName name="BExUCAP7GOSYPHMQKK6719YLSDIQ" hidden="1">#REF!</definedName>
    <definedName name="BExUCFCDK6SPH86I6STXX8X3WMC4" localSheetId="10" hidden="1">#REF!</definedName>
    <definedName name="BExUCFCDK6SPH86I6STXX8X3WMC4" hidden="1">#REF!</definedName>
    <definedName name="BExUCKL98JB87L3I6T6IFSWJNYAB" localSheetId="10" hidden="1">#REF!</definedName>
    <definedName name="BExUCKL98JB87L3I6T6IFSWJNYAB" hidden="1">#REF!</definedName>
    <definedName name="BExUCLC6AQ5KR6LXSAXV4QQ8ASVG" localSheetId="10" hidden="1">#REF!</definedName>
    <definedName name="BExUCLC6AQ5KR6LXSAXV4QQ8ASVG" hidden="1">#REF!</definedName>
    <definedName name="BExUD4IOJ12X3PJG5WXNNGDRCKAP" localSheetId="10" hidden="1">#REF!</definedName>
    <definedName name="BExUD4IOJ12X3PJG5WXNNGDRCKAP" hidden="1">#REF!</definedName>
    <definedName name="BExUD9WX9BWK72UWVSLYZJLAY5VY" localSheetId="10" hidden="1">#REF!</definedName>
    <definedName name="BExUD9WX9BWK72UWVSLYZJLAY5VY" hidden="1">#REF!</definedName>
    <definedName name="BExUDEV0CYVO7Y5IQQBEJ6FUY9S6" localSheetId="10" hidden="1">#REF!</definedName>
    <definedName name="BExUDEV0CYVO7Y5IQQBEJ6FUY9S6" hidden="1">#REF!</definedName>
    <definedName name="BExUDWOXQGIZW0EAIIYLQUPXF8YV" localSheetId="10" hidden="1">#REF!</definedName>
    <definedName name="BExUDWOXQGIZW0EAIIYLQUPXF8YV" hidden="1">#REF!</definedName>
    <definedName name="BExUDXAIC17W1FUU8Z10XUAVB7CS" localSheetId="10" hidden="1">#REF!</definedName>
    <definedName name="BExUDXAIC17W1FUU8Z10XUAVB7CS" hidden="1">#REF!</definedName>
    <definedName name="BExUE5OMY7OAJQ9WR8C8HG311ORP" localSheetId="10" hidden="1">#REF!</definedName>
    <definedName name="BExUE5OMY7OAJQ9WR8C8HG311ORP" hidden="1">#REF!</definedName>
    <definedName name="BExUEFKOQWXXGRNLAOJV2BJ66UB8" localSheetId="10" hidden="1">#REF!</definedName>
    <definedName name="BExUEFKOQWXXGRNLAOJV2BJ66UB8" hidden="1">#REF!</definedName>
    <definedName name="BExUEJGX3OQQP5KFRJSRCZ70EI9V" localSheetId="10" hidden="1">#REF!</definedName>
    <definedName name="BExUEJGX3OQQP5KFRJSRCZ70EI9V" hidden="1">#REF!</definedName>
    <definedName name="BExUEKDB2RWXF3WMTZ6JSBCHNSDT" localSheetId="10" hidden="1">#REF!</definedName>
    <definedName name="BExUEKDB2RWXF3WMTZ6JSBCHNSDT" hidden="1">#REF!</definedName>
    <definedName name="BExUEYR71COFS2X8PDNU21IPMQEU" localSheetId="10" hidden="1">#REF!</definedName>
    <definedName name="BExUEYR71COFS2X8PDNU21IPMQEU" hidden="1">#REF!</definedName>
    <definedName name="BExVPRLJ9I6RX45EDVFSQGCPJSOK" localSheetId="10" hidden="1">#REF!</definedName>
    <definedName name="BExVPRLJ9I6RX45EDVFSQGCPJSOK" hidden="1">#REF!</definedName>
    <definedName name="BExVRFU8RWFT8A80ZVAW185SG2G6" localSheetId="10" hidden="1">#REF!</definedName>
    <definedName name="BExVRFU8RWFT8A80ZVAW185SG2G6" hidden="1">#REF!</definedName>
    <definedName name="BExVSJ3NHETBAIZTZQSM8LAVT76V" localSheetId="10" hidden="1">#REF!</definedName>
    <definedName name="BExVSJ3NHETBAIZTZQSM8LAVT76V" hidden="1">#REF!</definedName>
    <definedName name="BExVSL787C8E4HFQZ2NVLT35I2XV" localSheetId="10" hidden="1">#REF!</definedName>
    <definedName name="BExVSL787C8E4HFQZ2NVLT35I2XV" hidden="1">#REF!</definedName>
    <definedName name="BExVSTFTVV14SFGHQUOJL5SQ5TX9" localSheetId="10" hidden="1">#REF!</definedName>
    <definedName name="BExVSTFTVV14SFGHQUOJL5SQ5TX9" hidden="1">#REF!</definedName>
    <definedName name="BExVT017S14M5X928ARKQ2GNUFE0" localSheetId="10" hidden="1">#REF!</definedName>
    <definedName name="BExVT017S14M5X928ARKQ2GNUFE0" hidden="1">#REF!</definedName>
    <definedName name="BExVT3MPE8LQ5JFN3HQIFKSQ80U4" localSheetId="10" hidden="1">#REF!</definedName>
    <definedName name="BExVT3MPE8LQ5JFN3HQIFKSQ80U4" hidden="1">#REF!</definedName>
    <definedName name="BExVT7TRK3NZHPME2TFBXOF1WBR9" localSheetId="10" hidden="1">#REF!</definedName>
    <definedName name="BExVT7TRK3NZHPME2TFBXOF1WBR9" hidden="1">#REF!</definedName>
    <definedName name="BExVT9H0R0T7WGQAAC0HABMG54YM" localSheetId="10" hidden="1">#REF!</definedName>
    <definedName name="BExVT9H0R0T7WGQAAC0HABMG54YM" hidden="1">#REF!</definedName>
    <definedName name="BExVTAO57POUXSZQJQ6MABMZQA13" localSheetId="10" hidden="1">#REF!</definedName>
    <definedName name="BExVTAO57POUXSZQJQ6MABMZQA13" hidden="1">#REF!</definedName>
    <definedName name="BExVTCMDDEDGLUIMUU6BSFHEWTOP" localSheetId="10" hidden="1">#REF!</definedName>
    <definedName name="BExVTCMDDEDGLUIMUU6BSFHEWTOP" hidden="1">#REF!</definedName>
    <definedName name="BExVTCMDQMLKRA2NQR72XU6Y54IK" localSheetId="10" hidden="1">#REF!</definedName>
    <definedName name="BExVTCMDQMLKRA2NQR72XU6Y54IK" hidden="1">#REF!</definedName>
    <definedName name="BExVTCRV8FQ5U9OYWWL44N6KFNHU" localSheetId="10" hidden="1">#REF!</definedName>
    <definedName name="BExVTCRV8FQ5U9OYWWL44N6KFNHU" hidden="1">#REF!</definedName>
    <definedName name="BExVTNESHPVG0A0KZ7BRX26MS0PF" localSheetId="10" hidden="1">#REF!</definedName>
    <definedName name="BExVTNESHPVG0A0KZ7BRX26MS0PF" hidden="1">#REF!</definedName>
    <definedName name="BExVTTJVTNRSBHBTUZ78WG2JM5MK" localSheetId="10" hidden="1">#REF!</definedName>
    <definedName name="BExVTTJVTNRSBHBTUZ78WG2JM5MK" hidden="1">#REF!</definedName>
    <definedName name="BExVTXLMYR87BC04D1ERALPUFVPG" localSheetId="10" hidden="1">#REF!</definedName>
    <definedName name="BExVTXLMYR87BC04D1ERALPUFVPG" hidden="1">#REF!</definedName>
    <definedName name="BExVUL9V3H8ZF6Y72LQBBN639YAA" localSheetId="10" hidden="1">#REF!</definedName>
    <definedName name="BExVUL9V3H8ZF6Y72LQBBN639YAA" hidden="1">#REF!</definedName>
    <definedName name="BExVUZT95UAU8XG5X9XSE25CHQGA" localSheetId="10" hidden="1">#REF!</definedName>
    <definedName name="BExVUZT95UAU8XG5X9XSE25CHQGA" hidden="1">#REF!</definedName>
    <definedName name="BExVV5T14N2HZIK7HQ4P2KG09U0J" localSheetId="10" hidden="1">#REF!</definedName>
    <definedName name="BExVV5T14N2HZIK7HQ4P2KG09U0J" hidden="1">#REF!</definedName>
    <definedName name="BExVV7R410VYLADLX9LNG63ID6H1" localSheetId="10" hidden="1">#REF!</definedName>
    <definedName name="BExVV7R410VYLADLX9LNG63ID6H1" hidden="1">#REF!</definedName>
    <definedName name="BExVVAAVDXGWAVI6J2W0BCU58MBM" localSheetId="10" hidden="1">#REF!</definedName>
    <definedName name="BExVVAAVDXGWAVI6J2W0BCU58MBM" hidden="1">#REF!</definedName>
    <definedName name="BExVVCEED4JEKF59OV0G3T4XFMFO" localSheetId="10" hidden="1">#REF!</definedName>
    <definedName name="BExVVCEED4JEKF59OV0G3T4XFMFO" hidden="1">#REF!</definedName>
    <definedName name="BExVVPFO2J7FMSRPD36909HN4BZJ" localSheetId="10" hidden="1">#REF!</definedName>
    <definedName name="BExVVPFO2J7FMSRPD36909HN4BZJ" hidden="1">#REF!</definedName>
    <definedName name="BExVVQ19AQ3VCARJOC38SF7OYE9Y" localSheetId="10" hidden="1">#REF!</definedName>
    <definedName name="BExVVQ19AQ3VCARJOC38SF7OYE9Y" hidden="1">#REF!</definedName>
    <definedName name="BExVVQ19TAECID45CS4HXT1RD3AQ" localSheetId="10" hidden="1">#REF!</definedName>
    <definedName name="BExVVQ19TAECID45CS4HXT1RD3AQ" hidden="1">#REF!</definedName>
    <definedName name="BExVVYKOYB7OX8Y0B4UIUF79PVDO" localSheetId="10" hidden="1">#REF!</definedName>
    <definedName name="BExVVYKOYB7OX8Y0B4UIUF79PVDO" hidden="1">#REF!</definedName>
    <definedName name="BExVW3YV5XGIVJ97UUPDJGJ2P15B" localSheetId="10" hidden="1">#REF!</definedName>
    <definedName name="BExVW3YV5XGIVJ97UUPDJGJ2P15B" hidden="1">#REF!</definedName>
    <definedName name="BExVW5X571GEYR5SCU1Z2DHKWM79" localSheetId="10" hidden="1">#REF!</definedName>
    <definedName name="BExVW5X571GEYR5SCU1Z2DHKWM79" hidden="1">#REF!</definedName>
    <definedName name="BExVW6YTKA098AF57M4PHNQ54XMH" localSheetId="10" hidden="1">#REF!</definedName>
    <definedName name="BExVW6YTKA098AF57M4PHNQ54XMH" hidden="1">#REF!</definedName>
    <definedName name="BExVWHRDIJBRFANMKJFY05BHP7RS" localSheetId="10" hidden="1">#REF!</definedName>
    <definedName name="BExVWHRDIJBRFANMKJFY05BHP7RS" hidden="1">#REF!</definedName>
    <definedName name="BExVWINKCH0V0NUWH363SMXAZE62" localSheetId="10" hidden="1">#REF!</definedName>
    <definedName name="BExVWINKCH0V0NUWH363SMXAZE62" hidden="1">#REF!</definedName>
    <definedName name="BExVWYU8EK669NP172GEIGCTVPPA" localSheetId="10" hidden="1">#REF!</definedName>
    <definedName name="BExVWYU8EK669NP172GEIGCTVPPA" hidden="1">#REF!</definedName>
    <definedName name="BExVX3XN2DRJKL8EDBIG58RYQ36R" localSheetId="10" hidden="1">#REF!</definedName>
    <definedName name="BExVX3XN2DRJKL8EDBIG58RYQ36R" hidden="1">#REF!</definedName>
    <definedName name="BExVXBA38Z5WNQUH39HHZ2SAMC1T" localSheetId="10" hidden="1">#REF!</definedName>
    <definedName name="BExVXBA38Z5WNQUH39HHZ2SAMC1T" hidden="1">#REF!</definedName>
    <definedName name="BExVXDZ63PUART77BBR5SI63TPC6" localSheetId="10" hidden="1">#REF!</definedName>
    <definedName name="BExVXDZ63PUART77BBR5SI63TPC6" hidden="1">#REF!</definedName>
    <definedName name="BExVXHKI6LFYMGWISMPACMO247HL" localSheetId="10" hidden="1">#REF!</definedName>
    <definedName name="BExVXHKI6LFYMGWISMPACMO247HL" hidden="1">#REF!</definedName>
    <definedName name="BExVXK9SK580O7MYHVNJ3V911ALP" localSheetId="10" hidden="1">#REF!</definedName>
    <definedName name="BExVXK9SK580O7MYHVNJ3V911ALP" hidden="1">#REF!</definedName>
    <definedName name="BExVXLX2BZ5EF2X6R41BTKRJR1NM" localSheetId="10" hidden="1">#REF!</definedName>
    <definedName name="BExVXLX2BZ5EF2X6R41BTKRJR1NM" hidden="1">#REF!</definedName>
    <definedName name="BExVXYT01U5IPYA7E44FWS6KCEFC" localSheetId="10" hidden="1">#REF!</definedName>
    <definedName name="BExVXYT01U5IPYA7E44FWS6KCEFC" hidden="1">#REF!</definedName>
    <definedName name="BExVY11V7U1SAY4QKYE0PBSPD7LW" localSheetId="10" hidden="1">#REF!</definedName>
    <definedName name="BExVY11V7U1SAY4QKYE0PBSPD7LW" hidden="1">#REF!</definedName>
    <definedName name="BExVY1SV37DL5YU59HS4IG3VBCP4" localSheetId="10" hidden="1">#REF!</definedName>
    <definedName name="BExVY1SV37DL5YU59HS4IG3VBCP4" hidden="1">#REF!</definedName>
    <definedName name="BExVY3WFGJKSQA08UF9NCMST928Y" localSheetId="10" hidden="1">#REF!</definedName>
    <definedName name="BExVY3WFGJKSQA08UF9NCMST928Y" hidden="1">#REF!</definedName>
    <definedName name="BExVY954UOEVQEIC5OFO4NEWVKAQ" localSheetId="10" hidden="1">#REF!</definedName>
    <definedName name="BExVY954UOEVQEIC5OFO4NEWVKAQ" hidden="1">#REF!</definedName>
    <definedName name="BExVYHDYIV5397LC02V4FEP8VD6W" localSheetId="10" hidden="1">#REF!</definedName>
    <definedName name="BExVYHDYIV5397LC02V4FEP8VD6W" hidden="1">#REF!</definedName>
    <definedName name="BExVYO4NFDGC4ZOGHANQWX5CH4BT" localSheetId="10" hidden="1">#REF!</definedName>
    <definedName name="BExVYO4NFDGC4ZOGHANQWX5CH4BT" hidden="1">#REF!</definedName>
    <definedName name="BExVYOVIZDA18YIQ0A30Q052PCAK" localSheetId="10" hidden="1">#REF!</definedName>
    <definedName name="BExVYOVIZDA18YIQ0A30Q052PCAK" hidden="1">#REF!</definedName>
    <definedName name="BExVYPS2R6B75R1EFIUJ6G5TE4Q4" localSheetId="10" hidden="1">#REF!</definedName>
    <definedName name="BExVYPS2R6B75R1EFIUJ6G5TE4Q4" hidden="1">#REF!</definedName>
    <definedName name="BExVYQIXPEM6J4JVP78BRHIC05PV" localSheetId="10" hidden="1">#REF!</definedName>
    <definedName name="BExVYQIXPEM6J4JVP78BRHIC05PV" hidden="1">#REF!</definedName>
    <definedName name="BExVYVGWN7SONLVDH9WJ2F1JS264" localSheetId="10" hidden="1">#REF!</definedName>
    <definedName name="BExVYVGWN7SONLVDH9WJ2F1JS264" hidden="1">#REF!</definedName>
    <definedName name="BExVZ40HNAZRM8JHYYNQ7F6A4GU0" localSheetId="10" hidden="1">#REF!</definedName>
    <definedName name="BExVZ40HNAZRM8JHYYNQ7F6A4GU0" hidden="1">#REF!</definedName>
    <definedName name="BExVZ7WRO17PYILJEJGPQCO5IL66" localSheetId="10" hidden="1">#REF!</definedName>
    <definedName name="BExVZ7WRO17PYILJEJGPQCO5IL66" hidden="1">#REF!</definedName>
    <definedName name="BExVZ9EO732IK6MNMG17Y1EFTJQC" localSheetId="10" hidden="1">#REF!</definedName>
    <definedName name="BExVZ9EO732IK6MNMG17Y1EFTJQC" hidden="1">#REF!</definedName>
    <definedName name="BExVZB1Y5J4UL2LKK0363EU7GIJ1" localSheetId="10" hidden="1">#REF!</definedName>
    <definedName name="BExVZB1Y5J4UL2LKK0363EU7GIJ1" hidden="1">#REF!</definedName>
    <definedName name="BExVZGQXYK2ICC9JSNFPRHBD5KNU" localSheetId="10" hidden="1">#REF!</definedName>
    <definedName name="BExVZGQXYK2ICC9JSNFPRHBD5KNU" hidden="1">#REF!</definedName>
    <definedName name="BExVZJQVO5LQ0BJH5JEN5NOBIAF6" localSheetId="10" hidden="1">#REF!</definedName>
    <definedName name="BExVZJQVO5LQ0BJH5JEN5NOBIAF6" hidden="1">#REF!</definedName>
    <definedName name="BExVZNXWS91RD7NXV5NE2R3C8WW7" localSheetId="10" hidden="1">#REF!</definedName>
    <definedName name="BExVZNXWS91RD7NXV5NE2R3C8WW7" hidden="1">#REF!</definedName>
    <definedName name="BExW008AGT1ZRN5DFG4YOH5F7G47" localSheetId="10" hidden="1">#REF!</definedName>
    <definedName name="BExW008AGT1ZRN5DFG4YOH5F7G47" hidden="1">#REF!</definedName>
    <definedName name="BExW0386REQRCQCVT9BCX80UPTRY" localSheetId="10" hidden="1">#REF!</definedName>
    <definedName name="BExW0386REQRCQCVT9BCX80UPTRY" hidden="1">#REF!</definedName>
    <definedName name="BExW0FYP4WXY71CYUG40SUBG9UWU" localSheetId="10" hidden="1">#REF!</definedName>
    <definedName name="BExW0FYP4WXY71CYUG40SUBG9UWU" hidden="1">#REF!</definedName>
    <definedName name="BExW0MPJNQOJ7D6U780WU5XBL97X" localSheetId="10" hidden="1">#REF!</definedName>
    <definedName name="BExW0MPJNQOJ7D6U780WU5XBL97X" hidden="1">#REF!</definedName>
    <definedName name="BExW0RI61B4VV0ARXTFVBAWRA1C5" localSheetId="10" hidden="1">#REF!</definedName>
    <definedName name="BExW0RI61B4VV0ARXTFVBAWRA1C5" hidden="1">#REF!</definedName>
    <definedName name="BExW0Y8T85LBE0WS6FPX6ILTX9ON" localSheetId="10" hidden="1">#REF!</definedName>
    <definedName name="BExW0Y8T85LBE0WS6FPX6ILTX9ON" hidden="1">#REF!</definedName>
    <definedName name="BExW1BVUYQTKMOR56MW7RVRX4L1L" localSheetId="10" hidden="1">#REF!</definedName>
    <definedName name="BExW1BVUYQTKMOR56MW7RVRX4L1L" hidden="1">#REF!</definedName>
    <definedName name="BExW1F1220628FOMTW5UAATHRJHK" localSheetId="10" hidden="1">#REF!</definedName>
    <definedName name="BExW1F1220628FOMTW5UAATHRJHK" hidden="1">#REF!</definedName>
    <definedName name="BExW1PTHB0NZUF0GTD2J1UUL693E" localSheetId="10" hidden="1">#REF!</definedName>
    <definedName name="BExW1PTHB0NZUF0GTD2J1UUL693E" hidden="1">#REF!</definedName>
    <definedName name="BExW1TKA0Z9OP2DTG50GZR5EG8C7" localSheetId="10" hidden="1">#REF!</definedName>
    <definedName name="BExW1TKA0Z9OP2DTG50GZR5EG8C7" hidden="1">#REF!</definedName>
    <definedName name="BExW1U0JLKQ094DW5MMOI8UHO09V" localSheetId="10" hidden="1">#REF!</definedName>
    <definedName name="BExW1U0JLKQ094DW5MMOI8UHO09V" hidden="1">#REF!</definedName>
    <definedName name="BExW1VNZHNB5P9V6232N0DQCE0WE" hidden="1">#REF!</definedName>
    <definedName name="BExW1WK6J1TDP29S3QDPTYZJBLIW" localSheetId="10" hidden="1">#REF!</definedName>
    <definedName name="BExW1WK6J1TDP29S3QDPTYZJBLIW" hidden="1">#REF!</definedName>
    <definedName name="BExW283NP9D366XFPXLGSCI5UB0L" localSheetId="10" hidden="1">#REF!</definedName>
    <definedName name="BExW283NP9D366XFPXLGSCI5UB0L" hidden="1">#REF!</definedName>
    <definedName name="BExW2H3C8WJSBW5FGTFKVDVJC4CL" localSheetId="10" hidden="1">#REF!</definedName>
    <definedName name="BExW2H3C8WJSBW5FGTFKVDVJC4CL" hidden="1">#REF!</definedName>
    <definedName name="BExW2MSCKPGF5K3I7TL4KF5ISUOL" localSheetId="10" hidden="1">#REF!</definedName>
    <definedName name="BExW2MSCKPGF5K3I7TL4KF5ISUOL" hidden="1">#REF!</definedName>
    <definedName name="BExW2SMO90FU9W8DVVES6Q4E6BZR" localSheetId="10" hidden="1">#REF!</definedName>
    <definedName name="BExW2SMO90FU9W8DVVES6Q4E6BZR" hidden="1">#REF!</definedName>
    <definedName name="BExW36V9N91OHCUMGWJQL3I5P4JK" localSheetId="10" hidden="1">#REF!</definedName>
    <definedName name="BExW36V9N91OHCUMGWJQL3I5P4JK" hidden="1">#REF!</definedName>
    <definedName name="BExW39V04HTFFQE7DAW9MAJT0NNF" localSheetId="10" hidden="1">#REF!</definedName>
    <definedName name="BExW39V04HTFFQE7DAW9MAJT0NNF" hidden="1">#REF!</definedName>
    <definedName name="BExW3ECU6QPMV99AITCPHAG0CGYK" localSheetId="10" hidden="1">#REF!</definedName>
    <definedName name="BExW3ECU6QPMV99AITCPHAG0CGYK" hidden="1">#REF!</definedName>
    <definedName name="BExW3EIBA1J9Q9NA9VCGZGRS8WV7" localSheetId="10" hidden="1">#REF!</definedName>
    <definedName name="BExW3EIBA1J9Q9NA9VCGZGRS8WV7" hidden="1">#REF!</definedName>
    <definedName name="BExW3FEO8FI8N6AGQKYEG4SQVJWB" localSheetId="10" hidden="1">#REF!</definedName>
    <definedName name="BExW3FEO8FI8N6AGQKYEG4SQVJWB" hidden="1">#REF!</definedName>
    <definedName name="BExW3GB28STOMJUSZEIA7YKYNS4Y" localSheetId="10" hidden="1">#REF!</definedName>
    <definedName name="BExW3GB28STOMJUSZEIA7YKYNS4Y" hidden="1">#REF!</definedName>
    <definedName name="BExW3T1K638HT5E0Y8MMK108P5JT" localSheetId="10" hidden="1">#REF!</definedName>
    <definedName name="BExW3T1K638HT5E0Y8MMK108P5JT" hidden="1">#REF!</definedName>
    <definedName name="BExW3U3D6FTAFTK3Q7DSA9FY454Q" localSheetId="10" hidden="1">#REF!</definedName>
    <definedName name="BExW3U3D6FTAFTK3Q7DSA9FY454Q" hidden="1">#REF!</definedName>
    <definedName name="BExW4217ZHL9VO39POSTJOD090WU" localSheetId="10" hidden="1">#REF!</definedName>
    <definedName name="BExW4217ZHL9VO39POSTJOD090WU" hidden="1">#REF!</definedName>
    <definedName name="BExW4GPW71EBF8XPS2QGVQHBCDX3" localSheetId="10" hidden="1">#REF!</definedName>
    <definedName name="BExW4GPW71EBF8XPS2QGVQHBCDX3" hidden="1">#REF!</definedName>
    <definedName name="BExW4JKC5837JBPCOJV337ZVYYY3" localSheetId="10" hidden="1">#REF!</definedName>
    <definedName name="BExW4JKC5837JBPCOJV337ZVYYY3" hidden="1">#REF!</definedName>
    <definedName name="BExW4O2DBZGV8KGBO9EB4BAXIH4Y" localSheetId="10" hidden="1">#REF!</definedName>
    <definedName name="BExW4O2DBZGV8KGBO9EB4BAXIH4Y" hidden="1">#REF!</definedName>
    <definedName name="BExW4QR9FV9MP5K610THBSM51RYO" localSheetId="10" hidden="1">#REF!</definedName>
    <definedName name="BExW4QR9FV9MP5K610THBSM51RYO" hidden="1">#REF!</definedName>
    <definedName name="BExW4Z029R9E19ZENN3WEA3VDAD1" localSheetId="10" hidden="1">#REF!</definedName>
    <definedName name="BExW4Z029R9E19ZENN3WEA3VDAD1" hidden="1">#REF!</definedName>
    <definedName name="BExW53SPLW3K0Y0ZVTM4NYF1B2YH" localSheetId="10" hidden="1">#REF!</definedName>
    <definedName name="BExW53SPLW3K0Y0ZVTM4NYF1B2YH" hidden="1">#REF!</definedName>
    <definedName name="BExW591F7X34FVKJ2OUT09PFUW1B" localSheetId="10" hidden="1">#REF!</definedName>
    <definedName name="BExW591F7X34FVKJ2OUT09PFUW1B" hidden="1">#REF!</definedName>
    <definedName name="BExW5AZNT6IAZGNF2C879ODHY1B8" localSheetId="10" hidden="1">#REF!</definedName>
    <definedName name="BExW5AZNT6IAZGNF2C879ODHY1B8" hidden="1">#REF!</definedName>
    <definedName name="BExW5F6OUXHEWQU5VYE7W7P8DD78" localSheetId="10" hidden="1">#REF!</definedName>
    <definedName name="BExW5F6OUXHEWQU5VYE7W7P8DD78" hidden="1">#REF!</definedName>
    <definedName name="BExW5WPU27WD4NWZOT0ZEJIDLX5J" localSheetId="10" hidden="1">#REF!</definedName>
    <definedName name="BExW5WPU27WD4NWZOT0ZEJIDLX5J" hidden="1">#REF!</definedName>
    <definedName name="BExW5YD97EMSUYC4KDEFH1FB4FY3" localSheetId="10" hidden="1">#REF!</definedName>
    <definedName name="BExW5YD97EMSUYC4KDEFH1FB4FY3" hidden="1">#REF!</definedName>
    <definedName name="BExW5Z469DSRWTA6T0KVLA7SMIPL" localSheetId="10" hidden="1">#REF!</definedName>
    <definedName name="BExW5Z469DSRWTA6T0KVLA7SMIPL" hidden="1">#REF!</definedName>
    <definedName name="BExW62ETJAPBX5X53FTGUCHZXI2K" localSheetId="10" hidden="1">#REF!</definedName>
    <definedName name="BExW62ETJAPBX5X53FTGUCHZXI2K" hidden="1">#REF!</definedName>
    <definedName name="BExW660AV1TUV2XNUPD65RZR3QOO" localSheetId="10" hidden="1">#REF!</definedName>
    <definedName name="BExW660AV1TUV2XNUPD65RZR3QOO" hidden="1">#REF!</definedName>
    <definedName name="BExW66LVVZK656PQY1257QMHP2AY" localSheetId="10" hidden="1">#REF!</definedName>
    <definedName name="BExW66LVVZK656PQY1257QMHP2AY" hidden="1">#REF!</definedName>
    <definedName name="BExW6EJPHAP1TWT380AZLXNHR22P" localSheetId="10" hidden="1">#REF!</definedName>
    <definedName name="BExW6EJPHAP1TWT380AZLXNHR22P" hidden="1">#REF!</definedName>
    <definedName name="BExW6G1PJ38H10DVLL8WPQ736OEB" localSheetId="10" hidden="1">#REF!</definedName>
    <definedName name="BExW6G1PJ38H10DVLL8WPQ736OEB" hidden="1">#REF!</definedName>
    <definedName name="BExW794A74Z5F2K8LVQLD6VSKXUE" localSheetId="10" hidden="1">#REF!</definedName>
    <definedName name="BExW794A74Z5F2K8LVQLD6VSKXUE" hidden="1">#REF!</definedName>
    <definedName name="BExW7Q1TQ8E6G4WYYNSOMV43S95R" localSheetId="10" hidden="1">#REF!</definedName>
    <definedName name="BExW7Q1TQ8E6G4WYYNSOMV43S95R" hidden="1">#REF!</definedName>
    <definedName name="BExW7XZTFZV0N9YM9S4PM74A5X2O" localSheetId="10" hidden="1">#REF!</definedName>
    <definedName name="BExW7XZTFZV0N9YM9S4PM74A5X2O" hidden="1">#REF!</definedName>
    <definedName name="BExW8K0SSIPSKBVP06IJ71600HJZ" localSheetId="10" hidden="1">#REF!</definedName>
    <definedName name="BExW8K0SSIPSKBVP06IJ71600HJZ" hidden="1">#REF!</definedName>
    <definedName name="BExW8T0GVY3ZYO4ACSBLHS8SH895" localSheetId="10" hidden="1">#REF!</definedName>
    <definedName name="BExW8T0GVY3ZYO4ACSBLHS8SH895" hidden="1">#REF!</definedName>
    <definedName name="BExW8YEP73JMMU9HZ08PM4WHJQZ4" localSheetId="10" hidden="1">#REF!</definedName>
    <definedName name="BExW8YEP73JMMU9HZ08PM4WHJQZ4" hidden="1">#REF!</definedName>
    <definedName name="BExW937AT53OZQRHNWQZ5BVH24IE" localSheetId="10" hidden="1">#REF!</definedName>
    <definedName name="BExW937AT53OZQRHNWQZ5BVH24IE" hidden="1">#REF!</definedName>
    <definedName name="BExW95LN5N0LYFFVP7GJEGDVDLF0" localSheetId="10" hidden="1">#REF!</definedName>
    <definedName name="BExW95LN5N0LYFFVP7GJEGDVDLF0" hidden="1">#REF!</definedName>
    <definedName name="BExW967733Q8RAJOHR2GJ3HO8JIW" localSheetId="10" hidden="1">#REF!</definedName>
    <definedName name="BExW967733Q8RAJOHR2GJ3HO8JIW" hidden="1">#REF!</definedName>
    <definedName name="BExW9POK1KIOI0ALS5MZIKTDIYMA" localSheetId="10" hidden="1">#REF!</definedName>
    <definedName name="BExW9POK1KIOI0ALS5MZIKTDIYMA" hidden="1">#REF!</definedName>
    <definedName name="BExXLDE6PN4ESWT3LXJNQCY94NE4" localSheetId="10" hidden="1">#REF!</definedName>
    <definedName name="BExXLDE6PN4ESWT3LXJNQCY94NE4" hidden="1">#REF!</definedName>
    <definedName name="BExXLQVPK2H3IF0NDDA5CT612EUK" localSheetId="10" hidden="1">#REF!</definedName>
    <definedName name="BExXLQVPK2H3IF0NDDA5CT612EUK" hidden="1">#REF!</definedName>
    <definedName name="BExXLR6IO70TYTACKQH9M5PGV24J" localSheetId="10" hidden="1">#REF!</definedName>
    <definedName name="BExXLR6IO70TYTACKQH9M5PGV24J" hidden="1">#REF!</definedName>
    <definedName name="BExXM065WOLYRYHGHOJE0OOFXA4M" localSheetId="10" hidden="1">#REF!</definedName>
    <definedName name="BExXM065WOLYRYHGHOJE0OOFXA4M" hidden="1">#REF!</definedName>
    <definedName name="BExXM3GUNXVDM82KUR17NNUMQCNI" localSheetId="10" hidden="1">#REF!</definedName>
    <definedName name="BExXM3GUNXVDM82KUR17NNUMQCNI" hidden="1">#REF!</definedName>
    <definedName name="BExXMA28M8SH7MKIGETSDA72WUIZ" localSheetId="10" hidden="1">#REF!</definedName>
    <definedName name="BExXMA28M8SH7MKIGETSDA72WUIZ" hidden="1">#REF!</definedName>
    <definedName name="BExXMOLHIAHDLFSA31PUB36SC3I9" localSheetId="10" hidden="1">#REF!</definedName>
    <definedName name="BExXMOLHIAHDLFSA31PUB36SC3I9" hidden="1">#REF!</definedName>
    <definedName name="BExXMT8T5Z3M2JBQN65X2LKH0YQI" localSheetId="10" hidden="1">#REF!</definedName>
    <definedName name="BExXMT8T5Z3M2JBQN65X2LKH0YQI" hidden="1">#REF!</definedName>
    <definedName name="BExXN1XNO7H60M9X1E7EVWFJDM5N" localSheetId="10" hidden="1">#REF!</definedName>
    <definedName name="BExXN1XNO7H60M9X1E7EVWFJDM5N" hidden="1">#REF!</definedName>
    <definedName name="BExXN1XOOOY51EZQ6II0LWEU2OYT" localSheetId="10" hidden="1">#REF!</definedName>
    <definedName name="BExXN1XOOOY51EZQ6II0LWEU2OYT" hidden="1">#REF!</definedName>
    <definedName name="BExXN22ZOTIW49GPLWFYKVM90FNZ" localSheetId="10" hidden="1">#REF!</definedName>
    <definedName name="BExXN22ZOTIW49GPLWFYKVM90FNZ" hidden="1">#REF!</definedName>
    <definedName name="BExXN6QAP8UJQVN4R4BQKPP4QK35" localSheetId="10" hidden="1">#REF!</definedName>
    <definedName name="BExXN6QAP8UJQVN4R4BQKPP4QK35" hidden="1">#REF!</definedName>
    <definedName name="BExXNBOA39T2X6Y5Y5GZ5DDNA1AX" localSheetId="10" hidden="1">#REF!</definedName>
    <definedName name="BExXNBOA39T2X6Y5Y5GZ5DDNA1AX" hidden="1">#REF!</definedName>
    <definedName name="BExXNBZ1BRDK73S9XPRR1645KLVB" localSheetId="10" hidden="1">#REF!</definedName>
    <definedName name="BExXNBZ1BRDK73S9XPRR1645KLVB" hidden="1">#REF!</definedName>
    <definedName name="BExXND6872VJ3M2PGT056WQMWBHD" localSheetId="10" hidden="1">#REF!</definedName>
    <definedName name="BExXND6872VJ3M2PGT056WQMWBHD" hidden="1">#REF!</definedName>
    <definedName name="BExXNPM24UN2PGVL9D1TUBFRIKR4" localSheetId="10" hidden="1">#REF!</definedName>
    <definedName name="BExXNPM24UN2PGVL9D1TUBFRIKR4" hidden="1">#REF!</definedName>
    <definedName name="BExXNWCR6WOY5G3VTC96QCIFQE0E" localSheetId="10" hidden="1">#REF!</definedName>
    <definedName name="BExXNWCR6WOY5G3VTC96QCIFQE0E" hidden="1">#REF!</definedName>
    <definedName name="BExXNWYB165VO9MHARCL5WLCHWS0" localSheetId="10" hidden="1">#REF!</definedName>
    <definedName name="BExXNWYB165VO9MHARCL5WLCHWS0" hidden="1">#REF!</definedName>
    <definedName name="BExXO278QHQN8JDK5425EJ615ECC" localSheetId="10" hidden="1">#REF!</definedName>
    <definedName name="BExXO278QHQN8JDK5425EJ615ECC" hidden="1">#REF!</definedName>
    <definedName name="BExXO4QVV7YZ6L5A7WZEMIA5AZOV" hidden="1">#REF!</definedName>
    <definedName name="BExXOBHOP0WGFHI2Y9AO4L440UVQ" localSheetId="10" hidden="1">#REF!</definedName>
    <definedName name="BExXOBHOP0WGFHI2Y9AO4L440UVQ" hidden="1">#REF!</definedName>
    <definedName name="BExXOHHHX25B8F97636QMXFUDZQK" localSheetId="10" hidden="1">#REF!</definedName>
    <definedName name="BExXOHHHX25B8F97636QMXFUDZQK" hidden="1">#REF!</definedName>
    <definedName name="BExXOHSAD2NSHOLLMZ2JWA4I3I1R" localSheetId="10" hidden="1">#REF!</definedName>
    <definedName name="BExXOHSAD2NSHOLLMZ2JWA4I3I1R" hidden="1">#REF!</definedName>
    <definedName name="BExXOJKWIJ6IFTV1RHIWHR91EZMW" localSheetId="10" hidden="1">#REF!</definedName>
    <definedName name="BExXOJKWIJ6IFTV1RHIWHR91EZMW" hidden="1">#REF!</definedName>
    <definedName name="BExXP80B5FGA00JCM7UXKPI3PB7Y" localSheetId="10" hidden="1">#REF!</definedName>
    <definedName name="BExXP80B5FGA00JCM7UXKPI3PB7Y" hidden="1">#REF!</definedName>
    <definedName name="BExXP85M4WXYVN1UVHUTOEKEG5XS" localSheetId="10" hidden="1">#REF!</definedName>
    <definedName name="BExXP85M4WXYVN1UVHUTOEKEG5XS" hidden="1">#REF!</definedName>
    <definedName name="BExXPELOTHOAG0OWILLAH94OZV5J" localSheetId="10" hidden="1">#REF!</definedName>
    <definedName name="BExXPELOTHOAG0OWILLAH94OZV5J" hidden="1">#REF!</definedName>
    <definedName name="BExXPOSJRLJNYPU01QNNQ5URXP2U" localSheetId="10" hidden="1">#REF!</definedName>
    <definedName name="BExXPOSJRLJNYPU01QNNQ5URXP2U" hidden="1">#REF!</definedName>
    <definedName name="BExXPS31W1VD2NMIE4E37LHVDF0L" localSheetId="10" hidden="1">#REF!</definedName>
    <definedName name="BExXPS31W1VD2NMIE4E37LHVDF0L" hidden="1">#REF!</definedName>
    <definedName name="BExXPZKYEMVF5JOC14HYOOYQK6JK" localSheetId="10" hidden="1">#REF!</definedName>
    <definedName name="BExXPZKYEMVF5JOC14HYOOYQK6JK" hidden="1">#REF!</definedName>
    <definedName name="BExXQ89PA10X79WBWOEP1AJX1OQM" localSheetId="10" hidden="1">#REF!</definedName>
    <definedName name="BExXQ89PA10X79WBWOEP1AJX1OQM" hidden="1">#REF!</definedName>
    <definedName name="BExXQCGQGGYSI0LTRVR73MUO50AW" localSheetId="10" hidden="1">#REF!</definedName>
    <definedName name="BExXQCGQGGYSI0LTRVR73MUO50AW" hidden="1">#REF!</definedName>
    <definedName name="BExXQEEXFHDQ8DSRAJSB5ET6J004" localSheetId="10" hidden="1">#REF!</definedName>
    <definedName name="BExXQEEXFHDQ8DSRAJSB5ET6J004" hidden="1">#REF!</definedName>
    <definedName name="BExXQH41O5HZAH8BO6HCFY8YC3TU" localSheetId="10" hidden="1">#REF!</definedName>
    <definedName name="BExXQH41O5HZAH8BO6HCFY8YC3TU" hidden="1">#REF!</definedName>
    <definedName name="BExXQJIEF5R3QQ6D8HO3NGPU0IQC" localSheetId="10" hidden="1">#REF!</definedName>
    <definedName name="BExXQJIEF5R3QQ6D8HO3NGPU0IQC" hidden="1">#REF!</definedName>
    <definedName name="BExXQRAVW0KPQXIJ59NG6UGTZB59" localSheetId="10" hidden="1">#REF!</definedName>
    <definedName name="BExXQRAVW0KPQXIJ59NG6UGTZB59" hidden="1">#REF!</definedName>
    <definedName name="BExXQU00K9ER4I1WM7T9J0W1E7ZC" localSheetId="10" hidden="1">#REF!</definedName>
    <definedName name="BExXQU00K9ER4I1WM7T9J0W1E7ZC" hidden="1">#REF!</definedName>
    <definedName name="BExXQU00KOR7XLM8B13DGJ1MIQDY" localSheetId="10" hidden="1">#REF!</definedName>
    <definedName name="BExXQU00KOR7XLM8B13DGJ1MIQDY" hidden="1">#REF!</definedName>
    <definedName name="BExXQUG48Q1ISN53FE4MRROM0HSJ" localSheetId="10" hidden="1">#REF!</definedName>
    <definedName name="BExXQUG48Q1ISN53FE4MRROM0HSJ" hidden="1">#REF!</definedName>
    <definedName name="BExXQXG18PS8HGBOS03OSTQ0KEYC" localSheetId="10" hidden="1">#REF!</definedName>
    <definedName name="BExXQXG18PS8HGBOS03OSTQ0KEYC" hidden="1">#REF!</definedName>
    <definedName name="BExXQXQT4OAFQT5B0YB3USDJOJOB" localSheetId="10" hidden="1">#REF!</definedName>
    <definedName name="BExXQXQT4OAFQT5B0YB3USDJOJOB" hidden="1">#REF!</definedName>
    <definedName name="BExXR3FSEXAHSXEQNJORWFCPX86N" localSheetId="10" hidden="1">#REF!</definedName>
    <definedName name="BExXR3FSEXAHSXEQNJORWFCPX86N" hidden="1">#REF!</definedName>
    <definedName name="BExXR3W3FKYQBLR299HO9RZ70C43" localSheetId="10" hidden="1">#REF!</definedName>
    <definedName name="BExXR3W3FKYQBLR299HO9RZ70C43" hidden="1">#REF!</definedName>
    <definedName name="BExXR46U23CRRBV6IZT982MAEQKI" localSheetId="10" hidden="1">#REF!</definedName>
    <definedName name="BExXR46U23CRRBV6IZT982MAEQKI" hidden="1">#REF!</definedName>
    <definedName name="BExXR6A8W3ND3XDZXBMQZ1VCAXHG" localSheetId="10" hidden="1">#REF!</definedName>
    <definedName name="BExXR6A8W3ND3XDZXBMQZ1VCAXHG" hidden="1">#REF!</definedName>
    <definedName name="BExXR7HKNHT37B4OOA9K9191PP22" localSheetId="10" hidden="1">#REF!</definedName>
    <definedName name="BExXR7HKNHT37B4OOA9K9191PP22" hidden="1">#REF!</definedName>
    <definedName name="BExXR8OKAVX7O70V5IYG2PRKXSTI" localSheetId="10" hidden="1">#REF!</definedName>
    <definedName name="BExXR8OKAVX7O70V5IYG2PRKXSTI" hidden="1">#REF!</definedName>
    <definedName name="BExXRA6N6XCLQM6XDV724ZIH6G93" localSheetId="10" hidden="1">#REF!</definedName>
    <definedName name="BExXRA6N6XCLQM6XDV724ZIH6G93" hidden="1">#REF!</definedName>
    <definedName name="BExXRABZ1CNKCG6K1MR6OUFHF7J9" localSheetId="10" hidden="1">#REF!</definedName>
    <definedName name="BExXRABZ1CNKCG6K1MR6OUFHF7J9" hidden="1">#REF!</definedName>
    <definedName name="BExXRBOFETC0OTJ6WY3VPMFH03VB" localSheetId="10" hidden="1">#REF!</definedName>
    <definedName name="BExXRBOFETC0OTJ6WY3VPMFH03VB" hidden="1">#REF!</definedName>
    <definedName name="BExXRD13K1S9Y3JGR7CXSONT7RJZ" localSheetId="10" hidden="1">#REF!</definedName>
    <definedName name="BExXRD13K1S9Y3JGR7CXSONT7RJZ" hidden="1">#REF!</definedName>
    <definedName name="BExXRIFB4QQ87QIGA9AG0NXP577K" localSheetId="10" hidden="1">#REF!</definedName>
    <definedName name="BExXRIFB4QQ87QIGA9AG0NXP577K" hidden="1">#REF!</definedName>
    <definedName name="BExXRIQ2JF2CVTRDQX2D9SPH7FTN" localSheetId="10" hidden="1">#REF!</definedName>
    <definedName name="BExXRIQ2JF2CVTRDQX2D9SPH7FTN" hidden="1">#REF!</definedName>
    <definedName name="BExXRO4A6VUH1F4XV8N1BRJ4896W" localSheetId="10" hidden="1">#REF!</definedName>
    <definedName name="BExXRO4A6VUH1F4XV8N1BRJ4896W" hidden="1">#REF!</definedName>
    <definedName name="BExXRO9N1SNJZGKD90P4K7FU1J0P" localSheetId="10" hidden="1">#REF!</definedName>
    <definedName name="BExXRO9N1SNJZGKD90P4K7FU1J0P" hidden="1">#REF!</definedName>
    <definedName name="BExXROF2MWDZ7IFXX27XOJ79Q86E" localSheetId="10" hidden="1">#REF!</definedName>
    <definedName name="BExXROF2MWDZ7IFXX27XOJ79Q86E" hidden="1">#REF!</definedName>
    <definedName name="BExXRV5QP3Z0KAQ1EQT9JYT2FV0L" localSheetId="10" hidden="1">#REF!</definedName>
    <definedName name="BExXRV5QP3Z0KAQ1EQT9JYT2FV0L" hidden="1">#REF!</definedName>
    <definedName name="BExXRZ20LZZCW8LVGDK0XETOTSAI" localSheetId="10" hidden="1">#REF!</definedName>
    <definedName name="BExXRZ20LZZCW8LVGDK0XETOTSAI" hidden="1">#REF!</definedName>
    <definedName name="BExXS4R1GKUJQX6MHUIUN4S3SCAS" localSheetId="10" hidden="1">#REF!</definedName>
    <definedName name="BExXS4R1GKUJQX6MHUIUN4S3SCAS" hidden="1">#REF!</definedName>
    <definedName name="BExXS63O4OMWMNXXAODZQFSDG33N" localSheetId="10" hidden="1">#REF!</definedName>
    <definedName name="BExXS63O4OMWMNXXAODZQFSDG33N" hidden="1">#REF!</definedName>
    <definedName name="BExXSBSP1TOY051HSPEPM0AEIO2M" localSheetId="10" hidden="1">#REF!</definedName>
    <definedName name="BExXSBSP1TOY051HSPEPM0AEIO2M" hidden="1">#REF!</definedName>
    <definedName name="BExXSC8RFK5D68FJD2HI4K66SA6I" localSheetId="10" hidden="1">#REF!</definedName>
    <definedName name="BExXSC8RFK5D68FJD2HI4K66SA6I" hidden="1">#REF!</definedName>
    <definedName name="BExXSCP0AZ5MYCC2UFG2GLBCV1CC" localSheetId="10" hidden="1">#REF!</definedName>
    <definedName name="BExXSCP0AZ5MYCC2UFG2GLBCV1CC" hidden="1">#REF!</definedName>
    <definedName name="BExXSNHC88W4UMXEOIOOATJAIKZO" localSheetId="10" hidden="1">#REF!</definedName>
    <definedName name="BExXSNHC88W4UMXEOIOOATJAIKZO" hidden="1">#REF!</definedName>
    <definedName name="BExXSTBS08WIA9TLALV3UQ2Z3MRG" localSheetId="10" hidden="1">#REF!</definedName>
    <definedName name="BExXSTBS08WIA9TLALV3UQ2Z3MRG" hidden="1">#REF!</definedName>
    <definedName name="BExXSVQ2WOJJ73YEO8Q2FK60V4G8" localSheetId="10" hidden="1">#REF!</definedName>
    <definedName name="BExXSVQ2WOJJ73YEO8Q2FK60V4G8" hidden="1">#REF!</definedName>
    <definedName name="BExXTER5A2EQ14KN6J0MVATIHVKN" localSheetId="10" hidden="1">#REF!</definedName>
    <definedName name="BExXTER5A2EQ14KN6J0MVATIHVKN" hidden="1">#REF!</definedName>
    <definedName name="BExXTHLRNL82GN7KZY3TOLO508N7" localSheetId="10" hidden="1">#REF!</definedName>
    <definedName name="BExXTHLRNL82GN7KZY3TOLO508N7" hidden="1">#REF!</definedName>
    <definedName name="BExXTL72MKEQSQH9L2OTFLU8DM2B" localSheetId="10" hidden="1">#REF!</definedName>
    <definedName name="BExXTL72MKEQSQH9L2OTFLU8DM2B" hidden="1">#REF!</definedName>
    <definedName name="BExXTM3M4RTCRSX7VGAXGQNPP668" localSheetId="10" hidden="1">#REF!</definedName>
    <definedName name="BExXTM3M4RTCRSX7VGAXGQNPP668" hidden="1">#REF!</definedName>
    <definedName name="BExXTOCF78J7WY6FOVBRY1N2RBBR" localSheetId="10" hidden="1">#REF!</definedName>
    <definedName name="BExXTOCF78J7WY6FOVBRY1N2RBBR" hidden="1">#REF!</definedName>
    <definedName name="BExXTP3GYO6Z9RTKKT10XA0UTV3T" localSheetId="10" hidden="1">#REF!</definedName>
    <definedName name="BExXTP3GYO6Z9RTKKT10XA0UTV3T" hidden="1">#REF!</definedName>
    <definedName name="BExXTRN4AFX9QW6YC4HNGBBD5R08" localSheetId="10" hidden="1">#REF!</definedName>
    <definedName name="BExXTRN4AFX9QW6YC4HNGBBD5R08" hidden="1">#REF!</definedName>
    <definedName name="BExXTV8M7YIG5C64O046DN613ZRO" localSheetId="10" hidden="1">#REF!</definedName>
    <definedName name="BExXTV8M7YIG5C64O046DN613ZRO" hidden="1">#REF!</definedName>
    <definedName name="BExXTVDXQ7ZX3THNLFJXFAONW0AI" localSheetId="10" hidden="1">#REF!</definedName>
    <definedName name="BExXTVDXQ7ZX3THNLFJXFAONW0AI" hidden="1">#REF!</definedName>
    <definedName name="BExXTZKZ4CG92ZQLIRKEXXH9BFIR" localSheetId="10" hidden="1">#REF!</definedName>
    <definedName name="BExXTZKZ4CG92ZQLIRKEXXH9BFIR" hidden="1">#REF!</definedName>
    <definedName name="BExXU4J2BM2964GD5UZHM752Q4NS" localSheetId="10" hidden="1">#REF!</definedName>
    <definedName name="BExXU4J2BM2964GD5UZHM752Q4NS" hidden="1">#REF!</definedName>
    <definedName name="BExXU6XDTT7RM93KILIDEYPA9XKF" localSheetId="10" hidden="1">#REF!</definedName>
    <definedName name="BExXU6XDTT7RM93KILIDEYPA9XKF" hidden="1">#REF!</definedName>
    <definedName name="BExXU8VLZA7WLPZ3RAQZGNERUD26" localSheetId="10" hidden="1">#REF!</definedName>
    <definedName name="BExXU8VLZA7WLPZ3RAQZGNERUD26" hidden="1">#REF!</definedName>
    <definedName name="BExXUB9RSLSCNN5ETLXY72DAPZZM" localSheetId="10" hidden="1">#REF!</definedName>
    <definedName name="BExXUB9RSLSCNN5ETLXY72DAPZZM" hidden="1">#REF!</definedName>
    <definedName name="BExXUFRM82XQIN2T8KGLDQL1IBQW" localSheetId="10" hidden="1">#REF!</definedName>
    <definedName name="BExXUFRM82XQIN2T8KGLDQL1IBQW" hidden="1">#REF!</definedName>
    <definedName name="BExXUQEQBF6FI240ZGIF9YXZSRAU" localSheetId="10" hidden="1">#REF!</definedName>
    <definedName name="BExXUQEQBF6FI240ZGIF9YXZSRAU" hidden="1">#REF!</definedName>
    <definedName name="BExXUX02UQ8LJPBZ4YBORILFR0W0" localSheetId="10" hidden="1">#REF!</definedName>
    <definedName name="BExXUX02UQ8LJPBZ4YBORILFR0W0" hidden="1">#REF!</definedName>
    <definedName name="BExXUYND6EJO7CJ5KRICV4O1JNWK" localSheetId="10" hidden="1">#REF!</definedName>
    <definedName name="BExXUYND6EJO7CJ5KRICV4O1JNWK" hidden="1">#REF!</definedName>
    <definedName name="BExXV6FWG4H3S2QEUJZYIXILNGJ7" localSheetId="10" hidden="1">#REF!</definedName>
    <definedName name="BExXV6FWG4H3S2QEUJZYIXILNGJ7" hidden="1">#REF!</definedName>
    <definedName name="BExXVK87BMMO6LHKV0CFDNIQVIBS" localSheetId="10" hidden="1">#REF!</definedName>
    <definedName name="BExXVK87BMMO6LHKV0CFDNIQVIBS" hidden="1">#REF!</definedName>
    <definedName name="BExXVKZ9WXPGL6IVY6T61IDD771I" localSheetId="10" hidden="1">#REF!</definedName>
    <definedName name="BExXVKZ9WXPGL6IVY6T61IDD771I" hidden="1">#REF!</definedName>
    <definedName name="BExXVLA319WCSEOVHB05KDUSU054" localSheetId="10" hidden="1">#REF!</definedName>
    <definedName name="BExXVLA319WCSEOVHB05KDUSU054" hidden="1">#REF!</definedName>
    <definedName name="BExXVTTG5YRCSTI0UL141BKR36SU" localSheetId="10" hidden="1">#REF!</definedName>
    <definedName name="BExXVTTG5YRCSTI0UL141BKR36SU" hidden="1">#REF!</definedName>
    <definedName name="BExXVYWX74VKI8BDDSX9U85460MB" localSheetId="10" hidden="1">#REF!</definedName>
    <definedName name="BExXVYWX74VKI8BDDSX9U85460MB" hidden="1">#REF!</definedName>
    <definedName name="BExXW27MMXHXUXX78SDTBE1JYTHT" localSheetId="10" hidden="1">#REF!</definedName>
    <definedName name="BExXW27MMXHXUXX78SDTBE1JYTHT" hidden="1">#REF!</definedName>
    <definedName name="BExXW2YIM2MYBSHRIX0RP9D4PRMN" localSheetId="10" hidden="1">#REF!</definedName>
    <definedName name="BExXW2YIM2MYBSHRIX0RP9D4PRMN" hidden="1">#REF!</definedName>
    <definedName name="BExXWBNE4KTFSXKVSRF6WX039WPB" localSheetId="10" hidden="1">#REF!</definedName>
    <definedName name="BExXWBNE4KTFSXKVSRF6WX039WPB" hidden="1">#REF!</definedName>
    <definedName name="BExXWFP5AYE7EHYTJWBZSQ8PQ0YX" localSheetId="10" hidden="1">#REF!</definedName>
    <definedName name="BExXWFP5AYE7EHYTJWBZSQ8PQ0YX" hidden="1">#REF!</definedName>
    <definedName name="BExXWIUCR0LXM58OVKZT2APLVTIA" localSheetId="10" hidden="1">#REF!</definedName>
    <definedName name="BExXWIUCR0LXM58OVKZT2APLVTIA" hidden="1">#REF!</definedName>
    <definedName name="BExXWTXJEA32DLC6QKN10QB955JT" localSheetId="10" hidden="1">#REF!</definedName>
    <definedName name="BExXWTXJEA32DLC6QKN10QB955JT" hidden="1">#REF!</definedName>
    <definedName name="BExXWVFIBQT8OY1O41FRFPFGXQHK" localSheetId="10" hidden="1">#REF!</definedName>
    <definedName name="BExXWVFIBQT8OY1O41FRFPFGXQHK" hidden="1">#REF!</definedName>
    <definedName name="BExXWWXHBZHA9J3N8K47F84X0M0L" localSheetId="10" hidden="1">#REF!</definedName>
    <definedName name="BExXWWXHBZHA9J3N8K47F84X0M0L" hidden="1">#REF!</definedName>
    <definedName name="BExXXBM521DL8R4ZX7NZ3DBCUOR5" localSheetId="10" hidden="1">#REF!</definedName>
    <definedName name="BExXXBM521DL8R4ZX7NZ3DBCUOR5" hidden="1">#REF!</definedName>
    <definedName name="BExXXC7OZI33XZ03NRMEP7VRLQK4" localSheetId="10" hidden="1">#REF!</definedName>
    <definedName name="BExXXC7OZI33XZ03NRMEP7VRLQK4" hidden="1">#REF!</definedName>
    <definedName name="BExXXH5N3NKBQ7BCJPJTBF8CYM2Q" localSheetId="10" hidden="1">#REF!</definedName>
    <definedName name="BExXXH5N3NKBQ7BCJPJTBF8CYM2Q" hidden="1">#REF!</definedName>
    <definedName name="BExXXI7HHXLBLUEW7EQ73TALJF48" localSheetId="10" hidden="1">#REF!</definedName>
    <definedName name="BExXXI7HHXLBLUEW7EQ73TALJF48" hidden="1">#REF!</definedName>
    <definedName name="BExXXKWLM4D541BH6O8GOJMHFHMW" localSheetId="10" hidden="1">#REF!</definedName>
    <definedName name="BExXXKWLM4D541BH6O8GOJMHFHMW" hidden="1">#REF!</definedName>
    <definedName name="BExXXNR17I6P4FQZPQF2ZXDFYB6C" localSheetId="10" hidden="1">#REF!</definedName>
    <definedName name="BExXXNR17I6P4FQZPQF2ZXDFYB6C" hidden="1">#REF!</definedName>
    <definedName name="BExXXPPA1Q87XPI97X0OXCPBPDON" localSheetId="10" hidden="1">#REF!</definedName>
    <definedName name="BExXXPPA1Q87XPI97X0OXCPBPDON" hidden="1">#REF!</definedName>
    <definedName name="BExXXVUDA98IZTQ6MANKU4MTTDVR" localSheetId="10" hidden="1">#REF!</definedName>
    <definedName name="BExXXVUDA98IZTQ6MANKU4MTTDVR" hidden="1">#REF!</definedName>
    <definedName name="BExXXZQNZY6IZI45DJXJK0MQZWA7" localSheetId="10" hidden="1">#REF!</definedName>
    <definedName name="BExXXZQNZY6IZI45DJXJK0MQZWA7" hidden="1">#REF!</definedName>
    <definedName name="BExXY5QFG6QP94SFT3935OBM8Y4K" localSheetId="10" hidden="1">#REF!</definedName>
    <definedName name="BExXY5QFG6QP94SFT3935OBM8Y4K" hidden="1">#REF!</definedName>
    <definedName name="BExXY7TYEBFXRYUYIFHTN65RJ8EW" localSheetId="10" hidden="1">#REF!</definedName>
    <definedName name="BExXY7TYEBFXRYUYIFHTN65RJ8EW" hidden="1">#REF!</definedName>
    <definedName name="BExXYLBHANUXC5FCTDDTGOVD3GQS" localSheetId="10" hidden="1">#REF!</definedName>
    <definedName name="BExXYLBHANUXC5FCTDDTGOVD3GQS" hidden="1">#REF!</definedName>
    <definedName name="BExXYMNYAYH3WA2ZCFAYKZID9ZCI" localSheetId="10" hidden="1">#REF!</definedName>
    <definedName name="BExXYMNYAYH3WA2ZCFAYKZID9ZCI" hidden="1">#REF!</definedName>
    <definedName name="BExXYYT12SVN2VDMLVNV4P3ISD8T" localSheetId="10" hidden="1">#REF!</definedName>
    <definedName name="BExXYYT12SVN2VDMLVNV4P3ISD8T" hidden="1">#REF!</definedName>
    <definedName name="BExXYZ3SPSRCWM4YHTPZDCOLZPHR" localSheetId="10" hidden="1">#REF!</definedName>
    <definedName name="BExXYZ3SPSRCWM4YHTPZDCOLZPHR" hidden="1">#REF!</definedName>
    <definedName name="BExXZFVV4YB42AZ3H1I40YG3JAPU" localSheetId="10" hidden="1">#REF!</definedName>
    <definedName name="BExXZFVV4YB42AZ3H1I40YG3JAPU" hidden="1">#REF!</definedName>
    <definedName name="BExXZG1CQE1M9TDJ99253H6JVGIH" localSheetId="10" hidden="1">#REF!</definedName>
    <definedName name="BExXZG1CQE1M9TDJ99253H6JVGIH" hidden="1">#REF!</definedName>
    <definedName name="BExXZHJ9T2JELF12CHHGD54J1B0C" localSheetId="10" hidden="1">#REF!</definedName>
    <definedName name="BExXZHJ9T2JELF12CHHGD54J1B0C" hidden="1">#REF!</definedName>
    <definedName name="BExXZNJ2X1TK2LRK5ZY3MX49H5T7" localSheetId="10" hidden="1">#REF!</definedName>
    <definedName name="BExXZNJ2X1TK2LRK5ZY3MX49H5T7" hidden="1">#REF!</definedName>
    <definedName name="BExXZOVPCEP495TQSON6PSRQ8XCY" localSheetId="10" hidden="1">#REF!</definedName>
    <definedName name="BExXZOVPCEP495TQSON6PSRQ8XCY" hidden="1">#REF!</definedName>
    <definedName name="BExXZXKH7NBARQQAZM69Z57IH1MM" localSheetId="10" hidden="1">#REF!</definedName>
    <definedName name="BExXZXKH7NBARQQAZM69Z57IH1MM" hidden="1">#REF!</definedName>
    <definedName name="BExY07WSDH5QEVM7BJXJK2ZRAI1O" localSheetId="10" hidden="1">#REF!</definedName>
    <definedName name="BExY07WSDH5QEVM7BJXJK2ZRAI1O" hidden="1">#REF!</definedName>
    <definedName name="BExY09PJJWYWGWWLX3YT8EVK0YV4" localSheetId="10" hidden="1">#REF!</definedName>
    <definedName name="BExY09PJJWYWGWWLX3YT8EVK0YV4" hidden="1">#REF!</definedName>
    <definedName name="BExY0C3UBVC4M59JIRXVQ8OWAJC1" localSheetId="10" hidden="1">#REF!</definedName>
    <definedName name="BExY0C3UBVC4M59JIRXVQ8OWAJC1" hidden="1">#REF!</definedName>
    <definedName name="BExY0ENH6ZXHW155XIGS0F46T43M" localSheetId="10" hidden="1">#REF!</definedName>
    <definedName name="BExY0ENH6ZXHW155XIGS0F46T43M" hidden="1">#REF!</definedName>
    <definedName name="BExY0IEEUB9SRGD9I14IDCPO5GV4" localSheetId="10" hidden="1">#REF!</definedName>
    <definedName name="BExY0IEEUB9SRGD9I14IDCPO5GV4" hidden="1">#REF!</definedName>
    <definedName name="BExY0LEAAM7MUGBRLXD6KXBOHZ6S" localSheetId="10" hidden="1">#REF!</definedName>
    <definedName name="BExY0LEAAM7MUGBRLXD6KXBOHZ6S" hidden="1">#REF!</definedName>
    <definedName name="BExY0OE8GFHMLLTEAFIOQTOPEVPB" localSheetId="10" hidden="1">#REF!</definedName>
    <definedName name="BExY0OE8GFHMLLTEAFIOQTOPEVPB" hidden="1">#REF!</definedName>
    <definedName name="BExY0OJHW85S0VKBA8T4HTYPYBOS" localSheetId="10" hidden="1">#REF!</definedName>
    <definedName name="BExY0OJHW85S0VKBA8T4HTYPYBOS" hidden="1">#REF!</definedName>
    <definedName name="BExY0T1E034D7XAXNC6F7540LLIE" localSheetId="10" hidden="1">#REF!</definedName>
    <definedName name="BExY0T1E034D7XAXNC6F7540LLIE" hidden="1">#REF!</definedName>
    <definedName name="BExY0XTZLHN49J2JH94BYTKBJLT3" localSheetId="10" hidden="1">#REF!</definedName>
    <definedName name="BExY0XTZLHN49J2JH94BYTKBJLT3" hidden="1">#REF!</definedName>
    <definedName name="BExY11FH9TXHERUYGG8FE50U7H7J" localSheetId="10" hidden="1">#REF!</definedName>
    <definedName name="BExY11FH9TXHERUYGG8FE50U7H7J" hidden="1">#REF!</definedName>
    <definedName name="BExY180UKNW5NIAWD6ZUYTFEH8QS" localSheetId="10" hidden="1">#REF!</definedName>
    <definedName name="BExY180UKNW5NIAWD6ZUYTFEH8QS" hidden="1">#REF!</definedName>
    <definedName name="BExY1DPTV4LSY9MEOUGXF8X052NA" localSheetId="10" hidden="1">#REF!</definedName>
    <definedName name="BExY1DPTV4LSY9MEOUGXF8X052NA" hidden="1">#REF!</definedName>
    <definedName name="BExY1GK9ELBEKDD7O6HR6DUO8YGO" localSheetId="10" hidden="1">#REF!</definedName>
    <definedName name="BExY1GK9ELBEKDD7O6HR6DUO8YGO" hidden="1">#REF!</definedName>
    <definedName name="BExY1NWOXXFV9GGZ3PX444LZ8TVX" localSheetId="10" hidden="1">#REF!</definedName>
    <definedName name="BExY1NWOXXFV9GGZ3PX444LZ8TVX" hidden="1">#REF!</definedName>
    <definedName name="BExY1UCL0RND63LLSM9X5SFRG117" localSheetId="10" hidden="1">#REF!</definedName>
    <definedName name="BExY1UCL0RND63LLSM9X5SFRG117" hidden="1">#REF!</definedName>
    <definedName name="BExY1WAT3937L08HLHIRQHMP2A3H" localSheetId="10" hidden="1">#REF!</definedName>
    <definedName name="BExY1WAT3937L08HLHIRQHMP2A3H" hidden="1">#REF!</definedName>
    <definedName name="BExY1YEBOSLMID7LURP8QB46AI91" localSheetId="10" hidden="1">#REF!</definedName>
    <definedName name="BExY1YEBOSLMID7LURP8QB46AI91" hidden="1">#REF!</definedName>
    <definedName name="BExY236UB98PA9PNCHMCSZYCHJBD" localSheetId="10" hidden="1">#REF!</definedName>
    <definedName name="BExY236UB98PA9PNCHMCSZYCHJBD" hidden="1">#REF!</definedName>
    <definedName name="BExY2FS4LFX9OHOTQT7SJ2PXAC25" localSheetId="10" hidden="1">#REF!</definedName>
    <definedName name="BExY2FS4LFX9OHOTQT7SJ2PXAC25" hidden="1">#REF!</definedName>
    <definedName name="BExY2GDPCZPVU0IQ6IJIB1YQQRQ6" localSheetId="10" hidden="1">#REF!</definedName>
    <definedName name="BExY2GDPCZPVU0IQ6IJIB1YQQRQ6" hidden="1">#REF!</definedName>
    <definedName name="BExY2GTSZ3VA9TXLY7KW1LIAKJ61" localSheetId="10" hidden="1">#REF!</definedName>
    <definedName name="BExY2GTSZ3VA9TXLY7KW1LIAKJ61" hidden="1">#REF!</definedName>
    <definedName name="BExY2IXBR1SGYZH08T7QHKEFS8HA" localSheetId="10" hidden="1">#REF!</definedName>
    <definedName name="BExY2IXBR1SGYZH08T7QHKEFS8HA" hidden="1">#REF!</definedName>
    <definedName name="BExY2Q4B5FUDA5VU4VRUHX327QN0" localSheetId="10" hidden="1">#REF!</definedName>
    <definedName name="BExY2Q4B5FUDA5VU4VRUHX327QN0" hidden="1">#REF!</definedName>
    <definedName name="BExY2S7TM2NG7A1NFYPWIFAIKUCO" localSheetId="10" hidden="1">#REF!</definedName>
    <definedName name="BExY2S7TM2NG7A1NFYPWIFAIKUCO" hidden="1">#REF!</definedName>
    <definedName name="BExY2Z3ZGRGD12RWANJZ8DFQO776" localSheetId="10" hidden="1">#REF!</definedName>
    <definedName name="BExY2Z3ZGRGD12RWANJZ8DFQO776" hidden="1">#REF!</definedName>
    <definedName name="BExY30WPXLJ01P42XKBSUF8KNOOK" localSheetId="10" hidden="1">#REF!</definedName>
    <definedName name="BExY30WPXLJ01P42XKBSUF8KNOOK" hidden="1">#REF!</definedName>
    <definedName name="BExY3297KIB0C8Z1G99OS1MCEGTO" localSheetId="10" hidden="1">#REF!</definedName>
    <definedName name="BExY3297KIB0C8Z1G99OS1MCEGTO" hidden="1">#REF!</definedName>
    <definedName name="BExY3HOSK7YI364K15OX70AVR6F1" localSheetId="10" hidden="1">#REF!</definedName>
    <definedName name="BExY3HOSK7YI364K15OX70AVR6F1" hidden="1">#REF!</definedName>
    <definedName name="BExY3I526B4VA8JBTKXWE3FGVT0D" localSheetId="10" hidden="1">#REF!</definedName>
    <definedName name="BExY3I526B4VA8JBTKXWE3FGVT0D" hidden="1">#REF!</definedName>
    <definedName name="BExY3I52TZR3GXQ9HDVDNIYLIGEH" localSheetId="10" hidden="1">#REF!</definedName>
    <definedName name="BExY3I52TZR3GXQ9HDVDNIYLIGEH" hidden="1">#REF!</definedName>
    <definedName name="BExY3T89AUR83SOAZZ3OMDEJDQ39" localSheetId="10" hidden="1">#REF!</definedName>
    <definedName name="BExY3T89AUR83SOAZZ3OMDEJDQ39" hidden="1">#REF!</definedName>
    <definedName name="BExY3WZ7VO2K6TYCHDY754FY24AA" localSheetId="10" hidden="1">#REF!</definedName>
    <definedName name="BExY3WZ7VO2K6TYCHDY754FY24AA" hidden="1">#REF!</definedName>
    <definedName name="BExY4BIG95HDDO6MY6WBUSWJIOLR" localSheetId="10" hidden="1">#REF!</definedName>
    <definedName name="BExY4BIG95HDDO6MY6WBUSWJIOLR" hidden="1">#REF!</definedName>
    <definedName name="BExY4MG771JQ84EMIVB6HQGGHZY7" localSheetId="10" hidden="1">#REF!</definedName>
    <definedName name="BExY4MG771JQ84EMIVB6HQGGHZY7" hidden="1">#REF!</definedName>
    <definedName name="BExY4PWCSFB8P3J3TBQB2MD67263" localSheetId="10" hidden="1">#REF!</definedName>
    <definedName name="BExY4PWCSFB8P3J3TBQB2MD67263" hidden="1">#REF!</definedName>
    <definedName name="BExY4RP3BE6KYZDIKQZO4U4DIT33" localSheetId="10" hidden="1">#REF!</definedName>
    <definedName name="BExY4RP3BE6KYZDIKQZO4U4DIT33" hidden="1">#REF!</definedName>
    <definedName name="BExY4RZW3KK11JLYBA4DWZ92M6LQ" localSheetId="10" hidden="1">#REF!</definedName>
    <definedName name="BExY4RZW3KK11JLYBA4DWZ92M6LQ" hidden="1">#REF!</definedName>
    <definedName name="BExY4XOVTTNVZ577RLIEC7NZQFIX" localSheetId="10" hidden="1">#REF!</definedName>
    <definedName name="BExY4XOVTTNVZ577RLIEC7NZQFIX" hidden="1">#REF!</definedName>
    <definedName name="BExY50JAF5CG01GTHAUS7I4ZLUDC" localSheetId="10" hidden="1">#REF!</definedName>
    <definedName name="BExY50JAF5CG01GTHAUS7I4ZLUDC" hidden="1">#REF!</definedName>
    <definedName name="BExY53J7EXFEOFTRNAHLK7IH3ACB" localSheetId="10" hidden="1">#REF!</definedName>
    <definedName name="BExY53J7EXFEOFTRNAHLK7IH3ACB" hidden="1">#REF!</definedName>
    <definedName name="BExY5515SJTJS3VM80M3YYR0WF37" localSheetId="10" hidden="1">#REF!</definedName>
    <definedName name="BExY5515SJTJS3VM80M3YYR0WF37" hidden="1">#REF!</definedName>
    <definedName name="BExY5515WE39FQ3EG5QHG67V9C0O" localSheetId="10" hidden="1">#REF!</definedName>
    <definedName name="BExY5515WE39FQ3EG5QHG67V9C0O" hidden="1">#REF!</definedName>
    <definedName name="BExY5986WNAD8NFCPXC9TVLBU4FG" localSheetId="10" hidden="1">#REF!</definedName>
    <definedName name="BExY5986WNAD8NFCPXC9TVLBU4FG" hidden="1">#REF!</definedName>
    <definedName name="BExY5DF9MS25IFNWGJ1YAS5MDN8R" localSheetId="10" hidden="1">#REF!</definedName>
    <definedName name="BExY5DF9MS25IFNWGJ1YAS5MDN8R" hidden="1">#REF!</definedName>
    <definedName name="BExY5ERVGL3UM2MGT8LJ0XPKTZEK" localSheetId="10" hidden="1">#REF!</definedName>
    <definedName name="BExY5ERVGL3UM2MGT8LJ0XPKTZEK" hidden="1">#REF!</definedName>
    <definedName name="BExY5EX6NJFK8W754ZVZDN5DS04K" localSheetId="10" hidden="1">#REF!</definedName>
    <definedName name="BExY5EX6NJFK8W754ZVZDN5DS04K" hidden="1">#REF!</definedName>
    <definedName name="BExY5S3XD1NJT109CV54IFOHVLQ6" localSheetId="10" hidden="1">#REF!</definedName>
    <definedName name="BExY5S3XD1NJT109CV54IFOHVLQ6" hidden="1">#REF!</definedName>
    <definedName name="BExY5W088PPAPLSMR2P7FV2CRDCT" localSheetId="10" hidden="1">#REF!</definedName>
    <definedName name="BExY5W088PPAPLSMR2P7FV2CRDCT" hidden="1">#REF!</definedName>
    <definedName name="BExY6KA6BQ6H4SH5EMJBVF8UR4ZY" localSheetId="10" hidden="1">#REF!</definedName>
    <definedName name="BExY6KA6BQ6H4SH5EMJBVF8UR4ZY" hidden="1">#REF!</definedName>
    <definedName name="BExY6KVS1MMZ2R34PGEFR2BMTU9W" localSheetId="10" hidden="1">#REF!</definedName>
    <definedName name="BExY6KVS1MMZ2R34PGEFR2BMTU9W" hidden="1">#REF!</definedName>
    <definedName name="BExY6Q9YY7LW745GP7CYOGGSPHGE" localSheetId="10" hidden="1">#REF!</definedName>
    <definedName name="BExY6Q9YY7LW745GP7CYOGGSPHGE" hidden="1">#REF!</definedName>
    <definedName name="BExY6R6BYIQZ4OR1E7YI0OVOC08W" localSheetId="10" hidden="1">#REF!</definedName>
    <definedName name="BExY6R6BYIQZ4OR1E7YI0OVOC08W" hidden="1">#REF!</definedName>
    <definedName name="BExZIA3C8LKJTEH3MKQ57KJH5TA2" localSheetId="10" hidden="1">#REF!</definedName>
    <definedName name="BExZIA3C8LKJTEH3MKQ57KJH5TA2" hidden="1">#REF!</definedName>
    <definedName name="BExZIGDWFIOPMMVCRWX45OIJ5AP3" localSheetId="10" hidden="1">#REF!</definedName>
    <definedName name="BExZIGDWFIOPMMVCRWX45OIJ5AP3" hidden="1">#REF!</definedName>
    <definedName name="BExZIIHH3QNQE3GFMHEE4UMHY6WQ" localSheetId="10" hidden="1">#REF!</definedName>
    <definedName name="BExZIIHH3QNQE3GFMHEE4UMHY6WQ" hidden="1">#REF!</definedName>
    <definedName name="BExZIYO22G5UXOB42GDLYGVRJ6U7" localSheetId="10" hidden="1">#REF!</definedName>
    <definedName name="BExZIYO22G5UXOB42GDLYGVRJ6U7" hidden="1">#REF!</definedName>
    <definedName name="BExZJ7I9T8XU4MZRKJ1VVU76V2LZ" localSheetId="10" hidden="1">#REF!</definedName>
    <definedName name="BExZJ7I9T8XU4MZRKJ1VVU76V2LZ" hidden="1">#REF!</definedName>
    <definedName name="BExZJMY170JCUU1RWASNZ1HJPRTA" localSheetId="10" hidden="1">#REF!</definedName>
    <definedName name="BExZJMY170JCUU1RWASNZ1HJPRTA" hidden="1">#REF!</definedName>
    <definedName name="BExZJOQR77H0P4SUKVYACDCFBBXO" localSheetId="10" hidden="1">#REF!</definedName>
    <definedName name="BExZJOQR77H0P4SUKVYACDCFBBXO" hidden="1">#REF!</definedName>
    <definedName name="BExZJS6RG34ODDY9HMZ0O34MEMSB" localSheetId="10" hidden="1">#REF!</definedName>
    <definedName name="BExZJS6RG34ODDY9HMZ0O34MEMSB" hidden="1">#REF!</definedName>
    <definedName name="BExZK34NR4BAD7HJAP7SQ926UQP3" localSheetId="10" hidden="1">#REF!</definedName>
    <definedName name="BExZK34NR4BAD7HJAP7SQ926UQP3" hidden="1">#REF!</definedName>
    <definedName name="BExZK3FGPHH5H771U7D5XY7XBS6E" localSheetId="10" hidden="1">#REF!</definedName>
    <definedName name="BExZK3FGPHH5H771U7D5XY7XBS6E" hidden="1">#REF!</definedName>
    <definedName name="BExZK46CVVS9X1BZ6LLL71016ENT" localSheetId="10" hidden="1">#REF!</definedName>
    <definedName name="BExZK46CVVS9X1BZ6LLL71016ENT" hidden="1">#REF!</definedName>
    <definedName name="BExZK52PZLTP1F04T09MP30BVT7H" localSheetId="10" hidden="1">#REF!</definedName>
    <definedName name="BExZK52PZLTP1F04T09MP30BVT7H" hidden="1">#REF!</definedName>
    <definedName name="BExZKHYORG3O8C772XPFHM1N8T80" localSheetId="10" hidden="1">#REF!</definedName>
    <definedName name="BExZKHYORG3O8C772XPFHM1N8T80" hidden="1">#REF!</definedName>
    <definedName name="BExZKJRF2IRR57DG9CLC7MSHWNNN" localSheetId="10" hidden="1">#REF!</definedName>
    <definedName name="BExZKJRF2IRR57DG9CLC7MSHWNNN" hidden="1">#REF!</definedName>
    <definedName name="BExZKV5GYXO0X760SBD9TWTIQHGI" localSheetId="10" hidden="1">#REF!</definedName>
    <definedName name="BExZKV5GYXO0X760SBD9TWTIQHGI" hidden="1">#REF!</definedName>
    <definedName name="BExZKZCGNEA9IPON37A91L4H4H17" localSheetId="10" hidden="1">#REF!</definedName>
    <definedName name="BExZKZCGNEA9IPON37A91L4H4H17" hidden="1">#REF!</definedName>
    <definedName name="BExZL6E4YVXRUN7ZGF2BIGIXFR8K" localSheetId="10" hidden="1">#REF!</definedName>
    <definedName name="BExZL6E4YVXRUN7ZGF2BIGIXFR8K" hidden="1">#REF!</definedName>
    <definedName name="BExZLF2ZTA4EPN0GHO7C5O8DZ1SN" localSheetId="10" hidden="1">#REF!</definedName>
    <definedName name="BExZLF2ZTA4EPN0GHO7C5O8DZ1SN" hidden="1">#REF!</definedName>
    <definedName name="BExZLGVLMKTPFXG42QYT0PO81G7F" localSheetId="10" hidden="1">#REF!</definedName>
    <definedName name="BExZLGVLMKTPFXG42QYT0PO81G7F" hidden="1">#REF!</definedName>
    <definedName name="BExZLHRYQQ7BYD3VQWHVTZGYGRCT" localSheetId="10" hidden="1">#REF!</definedName>
    <definedName name="BExZLHRYQQ7BYD3VQWHVTZGYGRCT" hidden="1">#REF!</definedName>
    <definedName name="BExZLKMK7LRK14S09WLMH7MXSQXM" localSheetId="10" hidden="1">#REF!</definedName>
    <definedName name="BExZLKMK7LRK14S09WLMH7MXSQXM" hidden="1">#REF!</definedName>
    <definedName name="BExZM503X0NZBS0FF22LK2RGG6GP" localSheetId="10" hidden="1">#REF!</definedName>
    <definedName name="BExZM503X0NZBS0FF22LK2RGG6GP" hidden="1">#REF!</definedName>
    <definedName name="BExZM7JVLG0W8EG5RBU915U3SKBY" localSheetId="10" hidden="1">#REF!</definedName>
    <definedName name="BExZM7JVLG0W8EG5RBU915U3SKBY" hidden="1">#REF!</definedName>
    <definedName name="BExZM85FOVUFF110XMQ9O2ODSJUK" localSheetId="10" hidden="1">#REF!</definedName>
    <definedName name="BExZM85FOVUFF110XMQ9O2ODSJUK" hidden="1">#REF!</definedName>
    <definedName name="BExZMF1MMTZ1TA14PZ8ASSU2CBSP" localSheetId="10" hidden="1">#REF!</definedName>
    <definedName name="BExZMF1MMTZ1TA14PZ8ASSU2CBSP" hidden="1">#REF!</definedName>
    <definedName name="BExZMH54ZU6X4KM0375X9K5VJDZN" localSheetId="10" hidden="1">#REF!</definedName>
    <definedName name="BExZMH54ZU6X4KM0375X9K5VJDZN" hidden="1">#REF!</definedName>
    <definedName name="BExZMKL5YQZD7F0FUCSVFGLPFK52" localSheetId="10" hidden="1">#REF!</definedName>
    <definedName name="BExZMKL5YQZD7F0FUCSVFGLPFK52" hidden="1">#REF!</definedName>
    <definedName name="BExZMOC3VNZALJM71X2T6FV91GTB" localSheetId="10" hidden="1">#REF!</definedName>
    <definedName name="BExZMOC3VNZALJM71X2T6FV91GTB" hidden="1">#REF!</definedName>
    <definedName name="BExZMRHA7TTR9QKJOMONHRVY3YOF" localSheetId="10" hidden="1">#REF!</definedName>
    <definedName name="BExZMRHA7TTR9QKJOMONHRVY3YOF" hidden="1">#REF!</definedName>
    <definedName name="BExZMXH39OB0I43XEL3K11U3G9PM" localSheetId="10" hidden="1">#REF!</definedName>
    <definedName name="BExZMXH39OB0I43XEL3K11U3G9PM" hidden="1">#REF!</definedName>
    <definedName name="BExZMZQ3RBKDHT5GLFNLS52OSJA0" localSheetId="10" hidden="1">#REF!</definedName>
    <definedName name="BExZMZQ3RBKDHT5GLFNLS52OSJA0" hidden="1">#REF!</definedName>
    <definedName name="BExZN2F7Y2J2L2LN5WZRG949MS4A" localSheetId="10" hidden="1">#REF!</definedName>
    <definedName name="BExZN2F7Y2J2L2LN5WZRG949MS4A" hidden="1">#REF!</definedName>
    <definedName name="BExZN847WUWKRYTZWG9TCQZJS3OL" localSheetId="10" hidden="1">#REF!</definedName>
    <definedName name="BExZN847WUWKRYTZWG9TCQZJS3OL" hidden="1">#REF!</definedName>
    <definedName name="BExZNA2ALK6RDWFAXZQCL9TWRDCF" localSheetId="10" hidden="1">#REF!</definedName>
    <definedName name="BExZNA2ALK6RDWFAXZQCL9TWRDCF" hidden="1">#REF!</definedName>
    <definedName name="BExZNH3VISFF4NQI11BZDP5IQ7VG" localSheetId="10" hidden="1">#REF!</definedName>
    <definedName name="BExZNH3VISFF4NQI11BZDP5IQ7VG" hidden="1">#REF!</definedName>
    <definedName name="BExZNJYCFYVMAOI62GB2BABK1ELE" localSheetId="10" hidden="1">#REF!</definedName>
    <definedName name="BExZNJYCFYVMAOI62GB2BABK1ELE" hidden="1">#REF!</definedName>
    <definedName name="BExZNLGAA6ATMJW0Y28J4OI5W27I" localSheetId="10" hidden="1">#REF!</definedName>
    <definedName name="BExZNLGAA6ATMJW0Y28J4OI5W27I" hidden="1">#REF!</definedName>
    <definedName name="BExZNP7916CH3QP4VCZEULUIKKS5" localSheetId="10" hidden="1">#REF!</definedName>
    <definedName name="BExZNP7916CH3QP4VCZEULUIKKS5" hidden="1">#REF!</definedName>
    <definedName name="BExZNV707LIU6Z5H6QI6H67LHTI1" localSheetId="10" hidden="1">#REF!</definedName>
    <definedName name="BExZNV707LIU6Z5H6QI6H67LHTI1" hidden="1">#REF!</definedName>
    <definedName name="BExZNVCBKB930QQ9QW7KSGOZ0V1M" localSheetId="10" hidden="1">#REF!</definedName>
    <definedName name="BExZNVCBKB930QQ9QW7KSGOZ0V1M" hidden="1">#REF!</definedName>
    <definedName name="BExZNW8QJ18X0RSGFDWAE9ZSDX39" localSheetId="10" hidden="1">#REF!</definedName>
    <definedName name="BExZNW8QJ18X0RSGFDWAE9ZSDX39" hidden="1">#REF!</definedName>
    <definedName name="BExZNZDWRS6Q40L8OCWFEIVI0A1O" localSheetId="10" hidden="1">#REF!</definedName>
    <definedName name="BExZNZDWRS6Q40L8OCWFEIVI0A1O" hidden="1">#REF!</definedName>
    <definedName name="BExZOBO9NYLGVJQ31LVQ9XS2ZT4N" localSheetId="10" hidden="1">#REF!</definedName>
    <definedName name="BExZOBO9NYLGVJQ31LVQ9XS2ZT4N" hidden="1">#REF!</definedName>
    <definedName name="BExZOETNB1CJ3Y2RKLI1ZK0S8Z6H" localSheetId="10" hidden="1">#REF!</definedName>
    <definedName name="BExZOETNB1CJ3Y2RKLI1ZK0S8Z6H" hidden="1">#REF!</definedName>
    <definedName name="BExZOREMVSK4E5VSWM838KHUB8AI" localSheetId="10" hidden="1">#REF!</definedName>
    <definedName name="BExZOREMVSK4E5VSWM838KHUB8AI" hidden="1">#REF!</definedName>
    <definedName name="BExZOVR745T5P1KS9NV2PXZPZVRG" localSheetId="10" hidden="1">#REF!</definedName>
    <definedName name="BExZOVR745T5P1KS9NV2PXZPZVRG" hidden="1">#REF!</definedName>
    <definedName name="BExZOZSWGLSY2XYVRIS6VSNJDSGD" localSheetId="10" hidden="1">#REF!</definedName>
    <definedName name="BExZOZSWGLSY2XYVRIS6VSNJDSGD" hidden="1">#REF!</definedName>
    <definedName name="BExZP7AIJKLM6C6CSUIIFAHFBNX2" localSheetId="10" hidden="1">#REF!</definedName>
    <definedName name="BExZP7AIJKLM6C6CSUIIFAHFBNX2" hidden="1">#REF!</definedName>
    <definedName name="BExZPALCPOH27L4MUPX2RFT3F8OM" localSheetId="10" hidden="1">#REF!</definedName>
    <definedName name="BExZPALCPOH27L4MUPX2RFT3F8OM" hidden="1">#REF!</definedName>
    <definedName name="BExZPQ0XY507N8FJMVPKCTK8HC9H" localSheetId="10" hidden="1">#REF!</definedName>
    <definedName name="BExZPQ0XY507N8FJMVPKCTK8HC9H" hidden="1">#REF!</definedName>
    <definedName name="BExZPXTHEWEN48J9E5ARSA8IGRBI" localSheetId="10" hidden="1">#REF!</definedName>
    <definedName name="BExZPXTHEWEN48J9E5ARSA8IGRBI" hidden="1">#REF!</definedName>
    <definedName name="BExZQ37OVBR25U32CO2YYVPZOMR5" localSheetId="10" hidden="1">#REF!</definedName>
    <definedName name="BExZQ37OVBR25U32CO2YYVPZOMR5" hidden="1">#REF!</definedName>
    <definedName name="BExZQ3NT7H06VO0AR48WHZULZB93" localSheetId="10" hidden="1">#REF!</definedName>
    <definedName name="BExZQ3NT7H06VO0AR48WHZULZB93" hidden="1">#REF!</definedName>
    <definedName name="BExZQ5RCYU1R0DUT1MFN99S1C408" localSheetId="10" hidden="1">#REF!</definedName>
    <definedName name="BExZQ5RCYU1R0DUT1MFN99S1C408" hidden="1">#REF!</definedName>
    <definedName name="BExZQ7PJU07SEJMDX18U9YVDC2GU" localSheetId="10" hidden="1">#REF!</definedName>
    <definedName name="BExZQ7PJU07SEJMDX18U9YVDC2GU" hidden="1">#REF!</definedName>
    <definedName name="BExZQAJXQ5IJ5RB71EDSPGTRO5HC" localSheetId="10" hidden="1">#REF!</definedName>
    <definedName name="BExZQAJXQ5IJ5RB71EDSPGTRO5HC" hidden="1">#REF!</definedName>
    <definedName name="BExZQBLTKPF3O4MCH6L4LE544FQB" localSheetId="10" hidden="1">#REF!</definedName>
    <definedName name="BExZQBLTKPF3O4MCH6L4LE544FQB" hidden="1">#REF!</definedName>
    <definedName name="BExZQIHTGHK7OOI2Y2PN3JYBY82I" localSheetId="10" hidden="1">#REF!</definedName>
    <definedName name="BExZQIHTGHK7OOI2Y2PN3JYBY82I" hidden="1">#REF!</definedName>
    <definedName name="BExZQJJMGU5MHQOILGXGJPAQI5XI" localSheetId="10" hidden="1">#REF!</definedName>
    <definedName name="BExZQJJMGU5MHQOILGXGJPAQI5XI" hidden="1">#REF!</definedName>
    <definedName name="BExZQL1M2EX5YEQBMNQKVD747N3I" localSheetId="10" hidden="1">#REF!</definedName>
    <definedName name="BExZQL1M2EX5YEQBMNQKVD747N3I" hidden="1">#REF!</definedName>
    <definedName name="BExZQPDYUBJL0C1OME996KHU23N5" localSheetId="10" hidden="1">#REF!</definedName>
    <definedName name="BExZQPDYUBJL0C1OME996KHU23N5" hidden="1">#REF!</definedName>
    <definedName name="BExZQXBYEBN28QUH1KOVW6KKA5UM" localSheetId="10" hidden="1">#REF!</definedName>
    <definedName name="BExZQXBYEBN28QUH1KOVW6KKA5UM" hidden="1">#REF!</definedName>
    <definedName name="BExZQZKT146WEN8FTVZ7Y5TSB8L5" localSheetId="10" hidden="1">#REF!</definedName>
    <definedName name="BExZQZKT146WEN8FTVZ7Y5TSB8L5" hidden="1">#REF!</definedName>
    <definedName name="BExZR485AKBH93YZ08CMUC3WROED" localSheetId="10" hidden="1">#REF!</definedName>
    <definedName name="BExZR485AKBH93YZ08CMUC3WROED" hidden="1">#REF!</definedName>
    <definedName name="BExZR7TL98P2PPUVGIZYR5873DWW" localSheetId="10" hidden="1">#REF!</definedName>
    <definedName name="BExZR7TL98P2PPUVGIZYR5873DWW" hidden="1">#REF!</definedName>
    <definedName name="BExZRAYSYOXAM1PBW1EF6YAZ9RU3" localSheetId="10" hidden="1">#REF!</definedName>
    <definedName name="BExZRAYSYOXAM1PBW1EF6YAZ9RU3" hidden="1">#REF!</definedName>
    <definedName name="BExZRGD1603X5ACFALUUDKCD7X48" localSheetId="10" hidden="1">#REF!</definedName>
    <definedName name="BExZRGD1603X5ACFALUUDKCD7X48" hidden="1">#REF!</definedName>
    <definedName name="BExZRMSYHFOP8FFWKKUSBHU85J81" localSheetId="10" hidden="1">#REF!</definedName>
    <definedName name="BExZRMSYHFOP8FFWKKUSBHU85J81" hidden="1">#REF!</definedName>
    <definedName name="BExZRP1X6UVLN1UOLHH5VF4STP1O" localSheetId="10" hidden="1">#REF!</definedName>
    <definedName name="BExZRP1X6UVLN1UOLHH5VF4STP1O" hidden="1">#REF!</definedName>
    <definedName name="BExZRQ930U6OCYNV00CH5I0Q4LPE" localSheetId="10" hidden="1">#REF!</definedName>
    <definedName name="BExZRQ930U6OCYNV00CH5I0Q4LPE" hidden="1">#REF!</definedName>
    <definedName name="BExZRQP7JLKS45QOGATXS7MK5GUZ" localSheetId="10" hidden="1">#REF!</definedName>
    <definedName name="BExZRQP7JLKS45QOGATXS7MK5GUZ" hidden="1">#REF!</definedName>
    <definedName name="BExZRW8W514W8OZ72YBONYJ64GXF" localSheetId="10" hidden="1">#REF!</definedName>
    <definedName name="BExZRW8W514W8OZ72YBONYJ64GXF" hidden="1">#REF!</definedName>
    <definedName name="BExZRWJP2BUVFJPO8U8ATQEP0LZU" localSheetId="10" hidden="1">#REF!</definedName>
    <definedName name="BExZRWJP2BUVFJPO8U8ATQEP0LZU" hidden="1">#REF!</definedName>
    <definedName name="BExZSI9USDLZAN8LI8M4YYQL24GZ" localSheetId="10" hidden="1">#REF!</definedName>
    <definedName name="BExZSI9USDLZAN8LI8M4YYQL24GZ" hidden="1">#REF!</definedName>
    <definedName name="BExZSLKO175YAM0RMMZH1FPXL4V2" localSheetId="10" hidden="1">#REF!</definedName>
    <definedName name="BExZSLKO175YAM0RMMZH1FPXL4V2" hidden="1">#REF!</definedName>
    <definedName name="BExZSS0LA2JY4ZLJ1Z5YCMLJJZCH" localSheetId="10" hidden="1">#REF!</definedName>
    <definedName name="BExZSS0LA2JY4ZLJ1Z5YCMLJJZCH" hidden="1">#REF!</definedName>
    <definedName name="BExZSTNUWCRNCL22SMKXKFSLCJ0O" localSheetId="10" hidden="1">#REF!</definedName>
    <definedName name="BExZSTNUWCRNCL22SMKXKFSLCJ0O" hidden="1">#REF!</definedName>
    <definedName name="BExZSYRA4NR7K6RLC3I81QSG5SQR" hidden="1">#REF!</definedName>
    <definedName name="BExZT6JSZ8CBS0SB3T07N3LMAX7M" localSheetId="10" hidden="1">#REF!</definedName>
    <definedName name="BExZT6JSZ8CBS0SB3T07N3LMAX7M" hidden="1">#REF!</definedName>
    <definedName name="BExZTAQV2QVSZY5Y3VCCWUBSBW9P" localSheetId="10" hidden="1">#REF!</definedName>
    <definedName name="BExZTAQV2QVSZY5Y3VCCWUBSBW9P" hidden="1">#REF!</definedName>
    <definedName name="BExZTHSI2FX56PWRSNX9H5EWTZFO" localSheetId="10" hidden="1">#REF!</definedName>
    <definedName name="BExZTHSI2FX56PWRSNX9H5EWTZFO" hidden="1">#REF!</definedName>
    <definedName name="BExZTJL3HVBFY139H6CJHEQCT1EL" localSheetId="10" hidden="1">#REF!</definedName>
    <definedName name="BExZTJL3HVBFY139H6CJHEQCT1EL" hidden="1">#REF!</definedName>
    <definedName name="BExZTLOL8OPABZI453E0KVNA1GJS" localSheetId="10" hidden="1">#REF!</definedName>
    <definedName name="BExZTLOL8OPABZI453E0KVNA1GJS" hidden="1">#REF!</definedName>
    <definedName name="BExZTOTZ9F2ZI18DZM8GW39VDF1N" localSheetId="10" hidden="1">#REF!</definedName>
    <definedName name="BExZTOTZ9F2ZI18DZM8GW39VDF1N" hidden="1">#REF!</definedName>
    <definedName name="BExZTT6J3X0TOX0ZY6YPLUVMCW9X" localSheetId="10" hidden="1">#REF!</definedName>
    <definedName name="BExZTT6J3X0TOX0ZY6YPLUVMCW9X" hidden="1">#REF!</definedName>
    <definedName name="BExZTW6ECBRA0BBITWBQ8R93RMCL" localSheetId="10" hidden="1">#REF!</definedName>
    <definedName name="BExZTW6ECBRA0BBITWBQ8R93RMCL" hidden="1">#REF!</definedName>
    <definedName name="BExZU2BHYAOKSCBM3C5014ZF6IXS" localSheetId="10" hidden="1">#REF!</definedName>
    <definedName name="BExZU2BHYAOKSCBM3C5014ZF6IXS" hidden="1">#REF!</definedName>
    <definedName name="BExZU2RMJTXOCS0ROPMYPE6WTD87" localSheetId="10" hidden="1">#REF!</definedName>
    <definedName name="BExZU2RMJTXOCS0ROPMYPE6WTD87" hidden="1">#REF!</definedName>
    <definedName name="BExZUBRAHA9DNEGONEZEB2TDVFC2" localSheetId="10" hidden="1">#REF!</definedName>
    <definedName name="BExZUBRAHA9DNEGONEZEB2TDVFC2" hidden="1">#REF!</definedName>
    <definedName name="BExZUF7G8FENTJKH9R1XUWXM6CWD" localSheetId="10" hidden="1">#REF!</definedName>
    <definedName name="BExZUF7G8FENTJKH9R1XUWXM6CWD" hidden="1">#REF!</definedName>
    <definedName name="BExZUNARUJBIZ08VCAV3GEVBIR3D" localSheetId="10" hidden="1">#REF!</definedName>
    <definedName name="BExZUNARUJBIZ08VCAV3GEVBIR3D" hidden="1">#REF!</definedName>
    <definedName name="BExZUSZT5496UMBP4LFSLTR1GVEW" localSheetId="10" hidden="1">#REF!</definedName>
    <definedName name="BExZUSZT5496UMBP4LFSLTR1GVEW" hidden="1">#REF!</definedName>
    <definedName name="BExZUT54340I38GVCV79EL116WR0" localSheetId="10" hidden="1">#REF!</definedName>
    <definedName name="BExZUT54340I38GVCV79EL116WR0" hidden="1">#REF!</definedName>
    <definedName name="BExZUXC66MK2SXPXCLD8ZSU0BMTY" localSheetId="10" hidden="1">#REF!</definedName>
    <definedName name="BExZUXC66MK2SXPXCLD8ZSU0BMTY" hidden="1">#REF!</definedName>
    <definedName name="BExZUYDULCX65H9OZ9JHPBNKF3MI" localSheetId="10" hidden="1">#REF!</definedName>
    <definedName name="BExZUYDULCX65H9OZ9JHPBNKF3MI" hidden="1">#REF!</definedName>
    <definedName name="BExZV2QD5ZDK3AGDRULLA7JB46C3" localSheetId="10" hidden="1">#REF!</definedName>
    <definedName name="BExZV2QD5ZDK3AGDRULLA7JB46C3" hidden="1">#REF!</definedName>
    <definedName name="BExZVBQ29OM0V8XAL3HL0JIM0MMU" localSheetId="10" hidden="1">#REF!</definedName>
    <definedName name="BExZVBQ29OM0V8XAL3HL0JIM0MMU" hidden="1">#REF!</definedName>
    <definedName name="BExZVKV2XCPCINW1KP8Q1FI6KDNG" localSheetId="10" hidden="1">#REF!</definedName>
    <definedName name="BExZVKV2XCPCINW1KP8Q1FI6KDNG" hidden="1">#REF!</definedName>
    <definedName name="BExZVLM4T9ORS4ZWHME46U4Q103C" localSheetId="10" hidden="1">#REF!</definedName>
    <definedName name="BExZVLM4T9ORS4ZWHME46U4Q103C" hidden="1">#REF!</definedName>
    <definedName name="BExZVM7OZWPPRH5YQW50EYMMIW1A" localSheetId="10" hidden="1">#REF!</definedName>
    <definedName name="BExZVM7OZWPPRH5YQW50EYMMIW1A" hidden="1">#REF!</definedName>
    <definedName name="BExZVMYK7BAH6AGIAEXBE1NXDZ5Z" localSheetId="10" hidden="1">#REF!</definedName>
    <definedName name="BExZVMYK7BAH6AGIAEXBE1NXDZ5Z" hidden="1">#REF!</definedName>
    <definedName name="BExZVPYGX2C5OSHMZ6F0KBKZ6B1S" localSheetId="10" hidden="1">#REF!</definedName>
    <definedName name="BExZVPYGX2C5OSHMZ6F0KBKZ6B1S" hidden="1">#REF!</definedName>
    <definedName name="BExZW3LHTS7PFBNTYM95N8J5AFYQ" localSheetId="10" hidden="1">#REF!</definedName>
    <definedName name="BExZW3LHTS7PFBNTYM95N8J5AFYQ" hidden="1">#REF!</definedName>
    <definedName name="BExZW472V5ADKCFHIKAJ6D4R8MU4" localSheetId="10" hidden="1">#REF!</definedName>
    <definedName name="BExZW472V5ADKCFHIKAJ6D4R8MU4" hidden="1">#REF!</definedName>
    <definedName name="BExZW5UARC8W9AQNLJX2I5WQWS5F" localSheetId="10" hidden="1">#REF!</definedName>
    <definedName name="BExZW5UARC8W9AQNLJX2I5WQWS5F" hidden="1">#REF!</definedName>
    <definedName name="BExZW7HRGN6A9YS41KI2B2UUMJ7X" localSheetId="10" hidden="1">#REF!</definedName>
    <definedName name="BExZW7HRGN6A9YS41KI2B2UUMJ7X" hidden="1">#REF!</definedName>
    <definedName name="BExZW8ZPNV43UXGOT98FDNIBQHZY" localSheetId="10" hidden="1">#REF!</definedName>
    <definedName name="BExZW8ZPNV43UXGOT98FDNIBQHZY" hidden="1">#REF!</definedName>
    <definedName name="BExZWKZ5N3RDXU8MZ8HQVYYD8O0F" localSheetId="10" hidden="1">#REF!</definedName>
    <definedName name="BExZWKZ5N3RDXU8MZ8HQVYYD8O0F" hidden="1">#REF!</definedName>
    <definedName name="BExZWMBRUCPO6F4QT5FNX8JRFL7V" localSheetId="10" hidden="1">#REF!</definedName>
    <definedName name="BExZWMBRUCPO6F4QT5FNX8JRFL7V" hidden="1">#REF!</definedName>
    <definedName name="BExZWQO5171HT1OZ6D6JZBHEW4JG" localSheetId="10" hidden="1">#REF!</definedName>
    <definedName name="BExZWQO5171HT1OZ6D6JZBHEW4JG" hidden="1">#REF!</definedName>
    <definedName name="BExZWSMC9T48W74GFGQCIUJ8ZPP3" localSheetId="10" hidden="1">#REF!</definedName>
    <definedName name="BExZWSMC9T48W74GFGQCIUJ8ZPP3" hidden="1">#REF!</definedName>
    <definedName name="BExZWUF2V4HY3HI8JN9ZVPRWK1H3" localSheetId="10" hidden="1">#REF!</definedName>
    <definedName name="BExZWUF2V4HY3HI8JN9ZVPRWK1H3" hidden="1">#REF!</definedName>
    <definedName name="BExZWX45URTK9KYDJHEXL1OTZ833" localSheetId="10" hidden="1">#REF!</definedName>
    <definedName name="BExZWX45URTK9KYDJHEXL1OTZ833" hidden="1">#REF!</definedName>
    <definedName name="BExZX0EWQEZO86WDAD9A4EAEZ012" localSheetId="10" hidden="1">#REF!</definedName>
    <definedName name="BExZX0EWQEZO86WDAD9A4EAEZ012" hidden="1">#REF!</definedName>
    <definedName name="BExZX2T6ZT2DZLYSDJJBPVIT5OK2" localSheetId="10" hidden="1">#REF!</definedName>
    <definedName name="BExZX2T6ZT2DZLYSDJJBPVIT5OK2" hidden="1">#REF!</definedName>
    <definedName name="BExZXOJDELULNLEH7WG0OYJT0NJ4" localSheetId="10" hidden="1">#REF!</definedName>
    <definedName name="BExZXOJDELULNLEH7WG0OYJT0NJ4" hidden="1">#REF!</definedName>
    <definedName name="BExZXOOTRNUK8LGEAZ8ZCFW9KXQ1" localSheetId="10" hidden="1">#REF!</definedName>
    <definedName name="BExZXOOTRNUK8LGEAZ8ZCFW9KXQ1" hidden="1">#REF!</definedName>
    <definedName name="BExZXT6JOXNKEDU23DKL8XZAJZIH" localSheetId="10" hidden="1">#REF!</definedName>
    <definedName name="BExZXT6JOXNKEDU23DKL8XZAJZIH" hidden="1">#REF!</definedName>
    <definedName name="BExZXUTYW1HWEEZ1LIX4OQWC7HL1" localSheetId="10" hidden="1">#REF!</definedName>
    <definedName name="BExZXUTYW1HWEEZ1LIX4OQWC7HL1" hidden="1">#REF!</definedName>
    <definedName name="BExZXY4NKQL9QD76YMQJ15U1C2G8" localSheetId="10" hidden="1">#REF!</definedName>
    <definedName name="BExZXY4NKQL9QD76YMQJ15U1C2G8" hidden="1">#REF!</definedName>
    <definedName name="BExZXYQ7U5G08FQGUIGYT14QCBOF" localSheetId="10" hidden="1">#REF!</definedName>
    <definedName name="BExZXYQ7U5G08FQGUIGYT14QCBOF" hidden="1">#REF!</definedName>
    <definedName name="BExZY02V77YJBMODJSWZOYCMPS5X" localSheetId="10" hidden="1">#REF!</definedName>
    <definedName name="BExZY02V77YJBMODJSWZOYCMPS5X" hidden="1">#REF!</definedName>
    <definedName name="BExZY3DEOYNIHRV56IY5LJXZK8RU" localSheetId="10" hidden="1">#REF!</definedName>
    <definedName name="BExZY3DEOYNIHRV56IY5LJXZK8RU" hidden="1">#REF!</definedName>
    <definedName name="BExZY49QRZIR6CA41LFA9LM6EULU" localSheetId="10" hidden="1">#REF!</definedName>
    <definedName name="BExZY49QRZIR6CA41LFA9LM6EULU" hidden="1">#REF!</definedName>
    <definedName name="BExZYTG2G7W27YATTETFDDCZ0C4U" localSheetId="10" hidden="1">#REF!</definedName>
    <definedName name="BExZYTG2G7W27YATTETFDDCZ0C4U" hidden="1">#REF!</definedName>
    <definedName name="BExZYYOZMC36ROQDWLR5Z17WKHCR" localSheetId="10" hidden="1">#REF!</definedName>
    <definedName name="BExZYYOZMC36ROQDWLR5Z17WKHCR" hidden="1">#REF!</definedName>
    <definedName name="BExZZ2FQA9A8C7CJKMEFQ9VPSLCE" localSheetId="10" hidden="1">#REF!</definedName>
    <definedName name="BExZZ2FQA9A8C7CJKMEFQ9VPSLCE" hidden="1">#REF!</definedName>
    <definedName name="BExZZ7ZGXIMA3OVYAWY3YQSK64LF" localSheetId="10" hidden="1">#REF!</definedName>
    <definedName name="BExZZ7ZGXIMA3OVYAWY3YQSK64LF" hidden="1">#REF!</definedName>
    <definedName name="BExZZ8FKEIFG203MU6SEJ69MINCD" localSheetId="10" hidden="1">#REF!</definedName>
    <definedName name="BExZZ8FKEIFG203MU6SEJ69MINCD" hidden="1">#REF!</definedName>
    <definedName name="BExZZCHAVHW8C2H649KRGVQ0WVRT" localSheetId="10" hidden="1">#REF!</definedName>
    <definedName name="BExZZCHAVHW8C2H649KRGVQ0WVRT" hidden="1">#REF!</definedName>
    <definedName name="BExZZTK54OTLF2YB68BHGOS27GEN" localSheetId="10" hidden="1">#REF!</definedName>
    <definedName name="BExZZTK54OTLF2YB68BHGOS27GEN" hidden="1">#REF!</definedName>
    <definedName name="BExZZXB3JQQG4SIZS4MRU6NNW7HI" localSheetId="10" hidden="1">#REF!</definedName>
    <definedName name="BExZZXB3JQQG4SIZS4MRU6NNW7HI" hidden="1">#REF!</definedName>
    <definedName name="BExZZZEMIIFKMLLV4DJKX5TB9R5V" localSheetId="10" hidden="1">#REF!</definedName>
    <definedName name="BExZZZEMIIFKMLLV4DJKX5TB9R5V" hidden="1">#REF!</definedName>
    <definedName name="CBWorkbookPriority" hidden="1">-2060790043</definedName>
    <definedName name="DELETE01" localSheetId="11" hidden="1">{#N/A,#N/A,FALSE,"Coversheet";#N/A,#N/A,FALSE,"QA"}</definedName>
    <definedName name="DELETE01" localSheetId="10" hidden="1">{#N/A,#N/A,FALSE,"Coversheet";#N/A,#N/A,FALSE,"QA"}</definedName>
    <definedName name="DELETE01" hidden="1">{#N/A,#N/A,FALSE,"Coversheet";#N/A,#N/A,FALSE,"QA"}</definedName>
    <definedName name="DELETE02" localSheetId="11" hidden="1">{#N/A,#N/A,FALSE,"Schedule F";#N/A,#N/A,FALSE,"Schedule G"}</definedName>
    <definedName name="DELETE02" localSheetId="10" hidden="1">{#N/A,#N/A,FALSE,"Schedule F";#N/A,#N/A,FALSE,"Schedule G"}</definedName>
    <definedName name="DELETE02" hidden="1">{#N/A,#N/A,FALSE,"Schedule F";#N/A,#N/A,FALSE,"Schedule G"}</definedName>
    <definedName name="Delete06" localSheetId="11" hidden="1">{#N/A,#N/A,FALSE,"Coversheet";#N/A,#N/A,FALSE,"QA"}</definedName>
    <definedName name="Delete06" localSheetId="10" hidden="1">{#N/A,#N/A,FALSE,"Coversheet";#N/A,#N/A,FALSE,"QA"}</definedName>
    <definedName name="Delete06" hidden="1">{#N/A,#N/A,FALSE,"Coversheet";#N/A,#N/A,FALSE,"QA"}</definedName>
    <definedName name="Delete09" localSheetId="11" hidden="1">{#N/A,#N/A,FALSE,"Coversheet";#N/A,#N/A,FALSE,"QA"}</definedName>
    <definedName name="Delete09" localSheetId="10" hidden="1">{#N/A,#N/A,FALSE,"Coversheet";#N/A,#N/A,FALSE,"QA"}</definedName>
    <definedName name="Delete09" hidden="1">{#N/A,#N/A,FALSE,"Coversheet";#N/A,#N/A,FALSE,"QA"}</definedName>
    <definedName name="Delete1" localSheetId="11" hidden="1">{#N/A,#N/A,FALSE,"Coversheet";#N/A,#N/A,FALSE,"QA"}</definedName>
    <definedName name="Delete1" localSheetId="10" hidden="1">{#N/A,#N/A,FALSE,"Coversheet";#N/A,#N/A,FALSE,"QA"}</definedName>
    <definedName name="Delete1" hidden="1">{#N/A,#N/A,FALSE,"Coversheet";#N/A,#N/A,FALSE,"QA"}</definedName>
    <definedName name="Delete10" localSheetId="11" hidden="1">{#N/A,#N/A,FALSE,"Schedule F";#N/A,#N/A,FALSE,"Schedule G"}</definedName>
    <definedName name="Delete10" localSheetId="10" hidden="1">{#N/A,#N/A,FALSE,"Schedule F";#N/A,#N/A,FALSE,"Schedule G"}</definedName>
    <definedName name="Delete10" hidden="1">{#N/A,#N/A,FALSE,"Schedule F";#N/A,#N/A,FALSE,"Schedule G"}</definedName>
    <definedName name="Delete21" localSheetId="11" hidden="1">{#N/A,#N/A,FALSE,"Coversheet";#N/A,#N/A,FALSE,"QA"}</definedName>
    <definedName name="Delete21" localSheetId="10" hidden="1">{#N/A,#N/A,FALSE,"Coversheet";#N/A,#N/A,FALSE,"QA"}</definedName>
    <definedName name="Delete21" hidden="1">{#N/A,#N/A,FALSE,"Coversheet";#N/A,#N/A,FALSE,"QA"}</definedName>
    <definedName name="DFIT" localSheetId="11" hidden="1">{#N/A,#N/A,FALSE,"Coversheet";#N/A,#N/A,FALSE,"QA"}</definedName>
    <definedName name="DFIT" localSheetId="10" hidden="1">{#N/A,#N/A,FALSE,"Coversheet";#N/A,#N/A,FALSE,"QA"}</definedName>
    <definedName name="DFIT" hidden="1">{#N/A,#N/A,FALSE,"Coversheet";#N/A,#N/A,FALSE,"QA"}</definedName>
    <definedName name="DUDE" hidden="1">#REF!</definedName>
    <definedName name="ee" localSheetId="11" hidden="1">{#N/A,#N/A,FALSE,"Month ";#N/A,#N/A,FALSE,"YTD";#N/A,#N/A,FALSE,"12 mo ended"}</definedName>
    <definedName name="ee" localSheetId="10" hidden="1">{#N/A,#N/A,FALSE,"Month ";#N/A,#N/A,FALSE,"YTD";#N/A,#N/A,FALSE,"12 mo ended"}</definedName>
    <definedName name="ee" hidden="1">{#N/A,#N/A,FALSE,"Month ";#N/A,#N/A,FALSE,"YTD";#N/A,#N/A,FALSE,"12 mo ended"}</definedName>
    <definedName name="error" localSheetId="11" hidden="1">{#N/A,#N/A,FALSE,"Coversheet";#N/A,#N/A,FALSE,"QA"}</definedName>
    <definedName name="error" hidden="1">{#N/A,#N/A,FALSE,"Coversheet";#N/A,#N/A,FALSE,"QA"}</definedName>
    <definedName name="Estimate" localSheetId="11" hidden="1">{#N/A,#N/A,FALSE,"Summ";#N/A,#N/A,FALSE,"General"}</definedName>
    <definedName name="Estimate" hidden="1">{#N/A,#N/A,FALSE,"Summ";#N/A,#N/A,FALSE,"General"}</definedName>
    <definedName name="ex" localSheetId="11" hidden="1">{#N/A,#N/A,FALSE,"Summ";#N/A,#N/A,FALSE,"General"}</definedName>
    <definedName name="ex" hidden="1">{#N/A,#N/A,FALSE,"Summ";#N/A,#N/A,FALSE,"General"}</definedName>
    <definedName name="F" hidden="1">#REF!</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1" hidden="1">{#N/A,#N/A,FALSE,"Month ";#N/A,#N/A,FALSE,"YTD";#N/A,#N/A,FALSE,"12 mo ended"}</definedName>
    <definedName name="fdsafdasfdsa" localSheetId="10" hidden="1">{#N/A,#N/A,FALSE,"Month ";#N/A,#N/A,FALSE,"YTD";#N/A,#N/A,FALSE,"12 mo ended"}</definedName>
    <definedName name="fdsafdasfdsa" hidden="1">{#N/A,#N/A,FALSE,"Month ";#N/A,#N/A,FALSE,"YTD";#N/A,#N/A,FALSE,"12 mo ended"}</definedName>
    <definedName name="ffff" localSheetId="11" hidden="1">{#N/A,#N/A,FALSE,"Coversheet";#N/A,#N/A,FALSE,"QA"}</definedName>
    <definedName name="ffff" hidden="1">{#N/A,#N/A,FALSE,"Coversheet";#N/A,#N/A,FALSE,"QA"}</definedName>
    <definedName name="fffgf" localSheetId="11" hidden="1">{#N/A,#N/A,FALSE,"Coversheet";#N/A,#N/A,FALSE,"QA"}</definedName>
    <definedName name="fffgf" hidden="1">{#N/A,#N/A,FALSE,"Coversheet";#N/A,#N/A,FALSE,"QA"}</definedName>
    <definedName name="helllo" localSheetId="11" hidden="1">{#N/A,#N/A,FALSE,"Pg 6b CustCount_Gas";#N/A,#N/A,FALSE,"QA";#N/A,#N/A,FALSE,"Report";#N/A,#N/A,FALSE,"forecast"}</definedName>
    <definedName name="helllo" hidden="1">{#N/A,#N/A,FALSE,"Pg 6b CustCount_Gas";#N/A,#N/A,FALSE,"QA";#N/A,#N/A,FALSE,"Report";#N/A,#N/A,FALSE,"forecast"}</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1" hidden="1">{#N/A,#N/A,FALSE,"Coversheet";#N/A,#N/A,FALSE,"QA"}</definedName>
    <definedName name="HELP" hidden="1">{#N/A,#N/A,FALSE,"Coversheet";#N/A,#N/A,FALSE,"QA"}</definedName>
    <definedName name="income_satement_ytd" localSheetId="11"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1" hidden="1">{#N/A,#N/A,FALSE,"Summ";#N/A,#N/A,FALSE,"General"}</definedName>
    <definedName name="jfkljsdkljiejgr" hidden="1">{#N/A,#N/A,FALSE,"Summ";#N/A,#N/A,FALSE,"General"}</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1" hidden="1">{#N/A,#N/A,FALSE,"Coversheet";#N/A,#N/A,FALSE,"QA"}</definedName>
    <definedName name="lookup" hidden="1">{#N/A,#N/A,FALSE,"Coversheet";#N/A,#N/A,FALSE,"QA"}</definedName>
    <definedName name="Miller" localSheetId="11" hidden="1">{#N/A,#N/A,FALSE,"Expenditures";#N/A,#N/A,FALSE,"Property Placed In-Service";#N/A,#N/A,FALSE,"CWIP Balances"}</definedName>
    <definedName name="Miller" hidden="1">{#N/A,#N/A,FALSE,"Expenditures";#N/A,#N/A,FALSE,"Property Placed In-Service";#N/A,#N/A,FALSE,"CWIP Balances"}</definedName>
    <definedName name="new" localSheetId="11" hidden="1">{#N/A,#N/A,FALSE,"Summ";#N/A,#N/A,FALSE,"General"}</definedName>
    <definedName name="new" hidden="1">{#N/A,#N/A,FALSE,"Summ";#N/A,#N/A,FALSE,"General"}</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1" hidden="1">{#N/A,#N/A,FALSE,"Coversheet";#N/A,#N/A,FALSE,"QA"}</definedName>
    <definedName name="q" hidden="1">{#N/A,#N/A,FALSE,"Coversheet";#N/A,#N/A,FALSE,"QA"}</definedName>
    <definedName name="qqq" localSheetId="11" hidden="1">{#N/A,#N/A,FALSE,"schA"}</definedName>
    <definedName name="qqq" hidden="1">{#N/A,#N/A,FALSE,"schA"}</definedName>
    <definedName name="retail_CC" localSheetId="1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hidden="1">{#N/A,#N/A,FALSE,"Loans";#N/A,#N/A,FALSE,"Program Costs";#N/A,#N/A,FALSE,"Measures";#N/A,#N/A,FALSE,"Net Lost Rev";#N/A,#N/A,FALSE,"Incentive"}</definedName>
    <definedName name="SAPBEXhrIndnt" hidden="1">"Wide"</definedName>
    <definedName name="SAPsysID" hidden="1">"708C5W7SBKP804JT78WJ0JNKI"</definedName>
    <definedName name="SAPwbID" hidden="1">"ARS"</definedName>
    <definedName name="sdlfhsdlhfkl" localSheetId="11" hidden="1">{#N/A,#N/A,FALSE,"Summ";#N/A,#N/A,FALSE,"General"}</definedName>
    <definedName name="sdlfhsdlhfkl" hidden="1">{#N/A,#N/A,FALSE,"Summ";#N/A,#N/A,FALSE,"General"}</definedName>
    <definedName name="seven" localSheetId="11" hidden="1">{#N/A,#N/A,FALSE,"CRPT";#N/A,#N/A,FALSE,"TREND";#N/A,#N/A,FALSE,"%Curve"}</definedName>
    <definedName name="seven" hidden="1">{#N/A,#N/A,FALSE,"CRPT";#N/A,#N/A,FALSE,"TREND";#N/A,#N/A,FALSE,"%Curve"}</definedName>
    <definedName name="six" localSheetId="11"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11" hidden="1">{#N/A,#N/A,FALSE,"CESTSUM";#N/A,#N/A,FALSE,"est sum A";#N/A,#N/A,FALSE,"est detail A"}</definedName>
    <definedName name="t" hidden="1">{#N/A,#N/A,FALSE,"CESTSUM";#N/A,#N/A,FALSE,"est sum A";#N/A,#N/A,FALSE,"est detail A"}</definedName>
    <definedName name="tem" localSheetId="11" hidden="1">{#N/A,#N/A,FALSE,"Summ";#N/A,#N/A,FALSE,"General"}</definedName>
    <definedName name="tem" hidden="1">{#N/A,#N/A,FALSE,"Summ";#N/A,#N/A,FALSE,"General"}</definedName>
    <definedName name="TEMP" localSheetId="11" hidden="1">{#N/A,#N/A,FALSE,"Summ";#N/A,#N/A,FALSE,"General"}</definedName>
    <definedName name="TEMP" hidden="1">{#N/A,#N/A,FALSE,"Summ";#N/A,#N/A,FALSE,"General"}</definedName>
    <definedName name="Temp1" localSheetId="11" hidden="1">{#N/A,#N/A,FALSE,"CESTSUM";#N/A,#N/A,FALSE,"est sum A";#N/A,#N/A,FALSE,"est detail A"}</definedName>
    <definedName name="Temp1" hidden="1">{#N/A,#N/A,FALSE,"CESTSUM";#N/A,#N/A,FALSE,"est sum A";#N/A,#N/A,FALSE,"est detail A"}</definedName>
    <definedName name="temp2" localSheetId="11" hidden="1">{#N/A,#N/A,FALSE,"CESTSUM";#N/A,#N/A,FALSE,"est sum A";#N/A,#N/A,FALSE,"est detail A"}</definedName>
    <definedName name="temp2" hidden="1">{#N/A,#N/A,FALSE,"CESTSUM";#N/A,#N/A,FALSE,"est sum A";#N/A,#N/A,FALSE,"est detail A"}</definedName>
    <definedName name="tr" localSheetId="11" hidden="1">{#N/A,#N/A,FALSE,"CESTSUM";#N/A,#N/A,FALSE,"est sum A";#N/A,#N/A,FALSE,"est detail A"}</definedName>
    <definedName name="tr" hidden="1">{#N/A,#N/A,FALSE,"CESTSUM";#N/A,#N/A,FALSE,"est sum A";#N/A,#N/A,FALSE,"est detail A"}</definedName>
    <definedName name="Transfer" localSheetId="10" hidden="1">#REF!</definedName>
    <definedName name="Transfer" hidden="1">#REF!</definedName>
    <definedName name="Transfers" localSheetId="10" hidden="1">#REF!</definedName>
    <definedName name="Transfers" hidden="1">#REF!</definedName>
    <definedName name="u" localSheetId="11" hidden="1">{#N/A,#N/A,FALSE,"Summ";#N/A,#N/A,FALSE,"General"}</definedName>
    <definedName name="u" hidden="1">{#N/A,#N/A,FALSE,"Summ";#N/A,#N/A,FALSE,"General"}</definedName>
    <definedName name="v" localSheetId="11" hidden="1">{#N/A,#N/A,FALSE,"Coversheet";#N/A,#N/A,FALSE,"QA"}</definedName>
    <definedName name="v" hidden="1">{#N/A,#N/A,FALSE,"Coversheet";#N/A,#N/A,FALSE,"QA"}</definedName>
    <definedName name="Value" localSheetId="11" hidden="1">{#N/A,#N/A,FALSE,"Summ";#N/A,#N/A,FALSE,"General"}</definedName>
    <definedName name="Value" hidden="1">{#N/A,#N/A,FALSE,"Summ";#N/A,#N/A,FALSE,"General"}</definedName>
    <definedName name="w" localSheetId="11" hidden="1">{#N/A,#N/A,FALSE,"Schedule F";#N/A,#N/A,FALSE,"Schedule G"}</definedName>
    <definedName name="w" hidden="1">{#N/A,#N/A,FALSE,"Schedule F";#N/A,#N/A,FALSE,"Schedule G"}</definedName>
    <definedName name="we" localSheetId="11" hidden="1">{#N/A,#N/A,FALSE,"Pg 6b CustCount_Gas";#N/A,#N/A,FALSE,"QA";#N/A,#N/A,FALSE,"Report";#N/A,#N/A,FALSE,"forecast"}</definedName>
    <definedName name="we" localSheetId="10" hidden="1">{#N/A,#N/A,FALSE,"Pg 6b CustCount_Gas";#N/A,#N/A,FALSE,"QA";#N/A,#N/A,FALSE,"Report";#N/A,#N/A,FALSE,"forecast"}</definedName>
    <definedName name="we" hidden="1">{#N/A,#N/A,FALSE,"Pg 6b CustCount_Gas";#N/A,#N/A,FALSE,"QA";#N/A,#N/A,FALSE,"Report";#N/A,#N/A,FALSE,"forecast"}</definedName>
    <definedName name="WH" localSheetId="11" hidden="1">{#N/A,#N/A,FALSE,"Coversheet";#N/A,#N/A,FALSE,"QA"}</definedName>
    <definedName name="WH" hidden="1">{#N/A,#N/A,FALSE,"Coversheet";#N/A,#N/A,FALSE,"QA"}</definedName>
    <definedName name="wrn.1._.Bi._.Monthly._.CR." localSheetId="1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1"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1" hidden="1">{#N/A,#N/A,FALSE,"CRPT";#N/A,#N/A,FALSE,"TREND";#N/A,#N/A,FALSE,"%Curve"}</definedName>
    <definedName name="wrn.AAI." hidden="1">{#N/A,#N/A,FALSE,"CRPT";#N/A,#N/A,FALSE,"TREND";#N/A,#N/A,FALSE,"%Curve"}</definedName>
    <definedName name="wrn.AAI._.Report." localSheetId="11" hidden="1">{#N/A,#N/A,FALSE,"CRPT";#N/A,#N/A,FALSE,"TREND";#N/A,#N/A,FALSE,"% CURVE"}</definedName>
    <definedName name="wrn.AAI._.Report." hidden="1">{#N/A,#N/A,FALSE,"CRPT";#N/A,#N/A,FALSE,"TREND";#N/A,#N/A,FALSE,"% CURVE"}</definedName>
    <definedName name="wrn.Anvil." localSheetId="1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1" hidden="1">{#N/A,#N/A,FALSE,"Pg 6b CustCount_Gas";#N/A,#N/A,FALSE,"QA";#N/A,#N/A,FALSE,"Report";#N/A,#N/A,FALSE,"forecast"}</definedName>
    <definedName name="wrn.Customer._.Counts._.Gas." localSheetId="10" hidden="1">{#N/A,#N/A,FALSE,"Pg 6b CustCount_Gas";#N/A,#N/A,FALSE,"QA";#N/A,#N/A,FALSE,"Report";#N/A,#N/A,FALSE,"forecast"}</definedName>
    <definedName name="wrn.Customer._.Counts._.Gas." hidden="1">{#N/A,#N/A,FALSE,"Pg 6b CustCount_Gas";#N/A,#N/A,FALSE,"QA";#N/A,#N/A,FALSE,"Report";#N/A,#N/A,FALSE,"forecast"}</definedName>
    <definedName name="wrn.ECR." localSheetId="11" hidden="1">{#N/A,#N/A,FALSE,"schA"}</definedName>
    <definedName name="wrn.ECR." hidden="1">{#N/A,#N/A,FALSE,"schA"}</definedName>
    <definedName name="wrn.ESTIMATE." localSheetId="11" hidden="1">{#N/A,#N/A,FALSE,"CESTSUM";#N/A,#N/A,FALSE,"est sum A";#N/A,#N/A,FALSE,"est detail A"}</definedName>
    <definedName name="wrn.ESTIMATE." hidden="1">{#N/A,#N/A,FALSE,"CESTSUM";#N/A,#N/A,FALSE,"est sum A";#N/A,#N/A,FALSE,"est detail A"}</definedName>
    <definedName name="wrn.Fundamental." localSheetId="11" hidden="1">{#N/A,#N/A,TRUE,"CoverPage";#N/A,#N/A,TRUE,"Gas";#N/A,#N/A,TRUE,"Power";#N/A,#N/A,TRUE,"Historical DJ Mthly Prices"}</definedName>
    <definedName name="wrn.Fundamental." localSheetId="10" hidden="1">{#N/A,#N/A,TRUE,"CoverPage";#N/A,#N/A,TRUE,"Gas";#N/A,#N/A,TRUE,"Power";#N/A,#N/A,TRUE,"Historical DJ Mthly Prices"}</definedName>
    <definedName name="wrn.Fundamental." hidden="1">{#N/A,#N/A,TRUE,"CoverPage";#N/A,#N/A,TRUE,"Gas";#N/A,#N/A,TRUE,"Power";#N/A,#N/A,TRUE,"Historical DJ Mthly Prices"}</definedName>
    <definedName name="wrn.Fundamental2" localSheetId="11" hidden="1">{#N/A,#N/A,TRUE,"CoverPage";#N/A,#N/A,TRUE,"Gas";#N/A,#N/A,TRUE,"Power";#N/A,#N/A,TRUE,"Historical DJ Mthly Prices"}</definedName>
    <definedName name="wrn.Fundamental2" hidden="1">{#N/A,#N/A,TRUE,"CoverPage";#N/A,#N/A,TRUE,"Gas";#N/A,#N/A,TRUE,"Power";#N/A,#N/A,TRUE,"Historical DJ Mthly Prices"}</definedName>
    <definedName name="wrn.IEO." localSheetId="11" hidden="1">{#N/A,#N/A,FALSE,"SUMMARY";#N/A,#N/A,FALSE,"AE7616";#N/A,#N/A,FALSE,"AE7617";#N/A,#N/A,FALSE,"AE7618";#N/A,#N/A,FALSE,"AE7619"}</definedName>
    <definedName name="wrn.IEO." hidden="1">{#N/A,#N/A,FALSE,"SUMMARY";#N/A,#N/A,FALSE,"AE7616";#N/A,#N/A,FALSE,"AE7617";#N/A,#N/A,FALSE,"AE7618";#N/A,#N/A,FALSE,"AE7619"}</definedName>
    <definedName name="wrn.Incentive._.Overhead." localSheetId="11" hidden="1">{#N/A,#N/A,FALSE,"Coversheet";#N/A,#N/A,FALSE,"QA"}</definedName>
    <definedName name="wrn.Incentive._.Overhead." localSheetId="10" hidden="1">{#N/A,#N/A,FALSE,"Coversheet";#N/A,#N/A,FALSE,"QA"}</definedName>
    <definedName name="wrn.Incentive._.Overhead." hidden="1">{#N/A,#N/A,FALSE,"Coversheet";#N/A,#N/A,FALSE,"QA"}</definedName>
    <definedName name="wrn.limit_reports." localSheetId="11" hidden="1">{#N/A,#N/A,FALSE,"Schedule F";#N/A,#N/A,FALSE,"Schedule G"}</definedName>
    <definedName name="wrn.limit_reports." localSheetId="10" hidden="1">{#N/A,#N/A,FALSE,"Schedule F";#N/A,#N/A,FALSE,"Schedule G"}</definedName>
    <definedName name="wrn.limit_reports." hidden="1">{#N/A,#N/A,FALSE,"Schedule F";#N/A,#N/A,FALSE,"Schedule G"}</definedName>
    <definedName name="wrn.MARGIN_WO_QTR." localSheetId="11" hidden="1">{#N/A,#N/A,FALSE,"Month ";#N/A,#N/A,FALSE,"YTD";#N/A,#N/A,FALSE,"12 mo ended"}</definedName>
    <definedName name="wrn.MARGIN_WO_QTR." localSheetId="10" hidden="1">{#N/A,#N/A,FALSE,"Month ";#N/A,#N/A,FALSE,"YTD";#N/A,#N/A,FALSE,"12 mo ended"}</definedName>
    <definedName name="wrn.MARGIN_WO_QTR." hidden="1">{#N/A,#N/A,FALSE,"Month ";#N/A,#N/A,FALSE,"YTD";#N/A,#N/A,FALSE,"12 mo ended"}</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11" hidden="1">{#N/A,#N/A,FALSE,"BASE";#N/A,#N/A,FALSE,"LOOPS";#N/A,#N/A,FALSE,"PLC"}</definedName>
    <definedName name="wrn.Project._.Services." hidden="1">{#N/A,#N/A,FALSE,"BASE";#N/A,#N/A,FALSE,"LOOPS";#N/A,#N/A,FALSE,"PLC"}</definedName>
    <definedName name="wrn.SCHEDULE." localSheetId="11" hidden="1">{#N/A,#N/A,FALSE,"7617 Fab";#N/A,#N/A,FALSE,"7617 NSK"}</definedName>
    <definedName name="wrn.SCHEDULE." hidden="1">{#N/A,#N/A,FALSE,"7617 Fab";#N/A,#N/A,FALSE,"7617 NSK"}</definedName>
    <definedName name="wrn.SLB." localSheetId="1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1" hidden="1">{#N/A,#N/A,FALSE,"2002 Small Tool OH";#N/A,#N/A,FALSE,"QA"}</definedName>
    <definedName name="wrn.Small._.Tools._.Overhead." localSheetId="10" hidden="1">{#N/A,#N/A,FALSE,"2002 Small Tool OH";#N/A,#N/A,FALSE,"QA"}</definedName>
    <definedName name="wrn.Small._.Tools._.Overhead." hidden="1">{#N/A,#N/A,FALSE,"2002 Small Tool OH";#N/A,#N/A,FALSE,"QA"}</definedName>
    <definedName name="wrn.Summary." localSheetId="11" hidden="1">{#N/A,#N/A,FALSE,"Summ";#N/A,#N/A,FALSE,"General"}</definedName>
    <definedName name="wrn.Summary." hidden="1">{#N/A,#N/A,FALSE,"Summ";#N/A,#N/A,FALSE,"General"}</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1" hidden="1">{#N/A,#N/A,FALSE,"Expenditures";#N/A,#N/A,FALSE,"Property Placed In-Service";#N/A,#N/A,FALSE,"CWIP Balances"}</definedName>
    <definedName name="wrn.USIM_Data_Abbrev3." hidden="1">{#N/A,#N/A,FALSE,"Expenditures";#N/A,#N/A,FALSE,"Property Placed In-Service";#N/A,#N/A,FALSE,"CWIP Balances"}</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1" hidden="1">{#N/A,#N/A,FALSE,"schA"}</definedName>
    <definedName name="www" hidden="1">{#N/A,#N/A,FALSE,"schA"}</definedName>
    <definedName name="x" localSheetId="11" hidden="1">{#N/A,#N/A,FALSE,"Coversheet";#N/A,#N/A,FALSE,"QA"}</definedName>
    <definedName name="x" hidden="1">{#N/A,#N/A,FALSE,"Coversheet";#N/A,#N/A,FALSE,"QA"}</definedName>
    <definedName name="xx" localSheetId="11"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1" hidden="1">{#N/A,#N/A,FALSE,"Summ";#N/A,#N/A,FALSE,"General"}</definedName>
    <definedName name="yuf" hidden="1">{#N/A,#N/A,FALSE,"Summ";#N/A,#N/A,FALSE,"General"}</definedName>
    <definedName name="z" localSheetId="11" hidden="1">{#N/A,#N/A,FALSE,"Coversheet";#N/A,#N/A,FALSE,"QA"}</definedName>
    <definedName name="z" hidden="1">{#N/A,#N/A,FALSE,"Coversheet";#N/A,#N/A,FALSE,"QA"}</definedName>
  </definedNames>
  <calcPr calcId="162913"/>
</workbook>
</file>

<file path=xl/calcChain.xml><?xml version="1.0" encoding="utf-8"?>
<calcChain xmlns="http://schemas.openxmlformats.org/spreadsheetml/2006/main">
  <c r="B24" i="89" l="1"/>
  <c r="D9" i="86" l="1"/>
  <c r="N7" i="123" l="1"/>
  <c r="I22" i="123"/>
  <c r="I71" i="123" s="1"/>
  <c r="I80" i="123" s="1"/>
  <c r="J22" i="123"/>
  <c r="J87" i="123" s="1"/>
  <c r="M8" i="123"/>
  <c r="M22" i="123" s="1"/>
  <c r="N9" i="123"/>
  <c r="N10" i="123"/>
  <c r="N11" i="123"/>
  <c r="N12" i="123"/>
  <c r="N13" i="123"/>
  <c r="N14" i="123"/>
  <c r="N15" i="123"/>
  <c r="N16" i="123"/>
  <c r="N17" i="123"/>
  <c r="N18" i="123"/>
  <c r="N19" i="123"/>
  <c r="N20" i="123"/>
  <c r="N21" i="123"/>
  <c r="G22" i="123"/>
  <c r="N25" i="123"/>
  <c r="N26" i="123"/>
  <c r="N33" i="123" s="1"/>
  <c r="N27" i="123"/>
  <c r="M28" i="123"/>
  <c r="N28" i="123" s="1"/>
  <c r="N29" i="123"/>
  <c r="S83" i="123" s="1"/>
  <c r="S85" i="123" s="1"/>
  <c r="N30" i="123"/>
  <c r="N31" i="123"/>
  <c r="N32" i="123"/>
  <c r="G33" i="123"/>
  <c r="H33" i="123"/>
  <c r="I33" i="123"/>
  <c r="J33" i="123"/>
  <c r="M33" i="123"/>
  <c r="N36" i="123"/>
  <c r="N37" i="123"/>
  <c r="G38" i="123"/>
  <c r="H38" i="123"/>
  <c r="K36" i="123" s="1" a="1"/>
  <c r="I38" i="123"/>
  <c r="J38" i="123"/>
  <c r="M38" i="123"/>
  <c r="K41" i="123" a="1"/>
  <c r="K41" i="123" s="1"/>
  <c r="N41" i="123"/>
  <c r="N42" i="123"/>
  <c r="N43" i="123"/>
  <c r="N44" i="123"/>
  <c r="G45" i="123"/>
  <c r="H45" i="123"/>
  <c r="I45" i="123"/>
  <c r="J45" i="123"/>
  <c r="M45" i="123"/>
  <c r="N48" i="123"/>
  <c r="N49" i="123"/>
  <c r="N50" i="123"/>
  <c r="N51" i="123"/>
  <c r="N52" i="123"/>
  <c r="N53" i="123"/>
  <c r="N54" i="123"/>
  <c r="N55" i="123"/>
  <c r="N56" i="123"/>
  <c r="N57" i="123"/>
  <c r="N58" i="123"/>
  <c r="N59" i="123"/>
  <c r="N60" i="123"/>
  <c r="H61" i="123"/>
  <c r="K48" i="123" s="1" a="1"/>
  <c r="K48" i="123" s="1"/>
  <c r="J61" i="123"/>
  <c r="M61" i="123"/>
  <c r="K64" i="123" a="1"/>
  <c r="K64" i="123" s="1"/>
  <c r="N64" i="123"/>
  <c r="N69" i="123" s="1"/>
  <c r="K65" i="123" a="1"/>
  <c r="K65" i="123" s="1"/>
  <c r="N65" i="123"/>
  <c r="K66" i="123" a="1"/>
  <c r="K66" i="123"/>
  <c r="N66" i="123"/>
  <c r="K67" i="123" a="1"/>
  <c r="K67" i="123" s="1"/>
  <c r="N67" i="123"/>
  <c r="K68" i="123" a="1"/>
  <c r="K68" i="123" s="1"/>
  <c r="N68" i="123"/>
  <c r="H69" i="123"/>
  <c r="J69" i="123"/>
  <c r="M69" i="123"/>
  <c r="N74" i="123"/>
  <c r="N75" i="123"/>
  <c r="N76" i="123" s="1"/>
  <c r="H76" i="123"/>
  <c r="K74" i="123" s="1" a="1"/>
  <c r="J76" i="123"/>
  <c r="M76" i="123"/>
  <c r="N78" i="123"/>
  <c r="R83" i="123"/>
  <c r="N86" i="123"/>
  <c r="H88" i="123"/>
  <c r="J88" i="123"/>
  <c r="G71" i="123" l="1"/>
  <c r="G80" i="123" s="1"/>
  <c r="G81" i="123" s="1"/>
  <c r="K69" i="123"/>
  <c r="N61" i="123"/>
  <c r="N8" i="123"/>
  <c r="N38" i="123"/>
  <c r="M71" i="123"/>
  <c r="M80" i="123" s="1"/>
  <c r="T83" i="123"/>
  <c r="N45" i="123"/>
  <c r="K25" i="123" a="1"/>
  <c r="K27" i="123" s="1"/>
  <c r="N22" i="123"/>
  <c r="R84" i="123" s="1"/>
  <c r="K36" i="123"/>
  <c r="K38" i="123"/>
  <c r="K37" i="123"/>
  <c r="K76" i="123"/>
  <c r="K74" i="123"/>
  <c r="K75" i="123"/>
  <c r="J71" i="123"/>
  <c r="H22" i="123"/>
  <c r="K59" i="123"/>
  <c r="K55" i="123"/>
  <c r="K51" i="123"/>
  <c r="K44" i="123"/>
  <c r="K61" i="123"/>
  <c r="K58" i="123"/>
  <c r="K54" i="123"/>
  <c r="K50" i="123"/>
  <c r="K45" i="123"/>
  <c r="K43" i="123"/>
  <c r="K57" i="123"/>
  <c r="K53" i="123"/>
  <c r="K49" i="123"/>
  <c r="K42" i="123"/>
  <c r="K60" i="123"/>
  <c r="K56" i="123"/>
  <c r="K52" i="123"/>
  <c r="L27" i="118"/>
  <c r="D49" i="118"/>
  <c r="H27" i="118"/>
  <c r="K27" i="118" s="1"/>
  <c r="G33" i="118"/>
  <c r="A7" i="118"/>
  <c r="A8" i="118" s="1"/>
  <c r="A9" i="118" s="1"/>
  <c r="A10" i="118" s="1"/>
  <c r="A11" i="118" s="1"/>
  <c r="A12" i="118" s="1"/>
  <c r="A13" i="118" s="1"/>
  <c r="A14" i="118" s="1"/>
  <c r="A15" i="118" s="1"/>
  <c r="A16" i="118" s="1"/>
  <c r="A17" i="118" s="1"/>
  <c r="A18" i="118" s="1"/>
  <c r="A19" i="118" s="1"/>
  <c r="A20" i="118" s="1"/>
  <c r="A21" i="118" s="1"/>
  <c r="A22" i="118" s="1"/>
  <c r="A23" i="118" s="1"/>
  <c r="A24" i="118" s="1"/>
  <c r="A25" i="118" s="1"/>
  <c r="A26" i="118" s="1"/>
  <c r="A27" i="118" s="1"/>
  <c r="A28" i="118" s="1"/>
  <c r="A29" i="118" s="1"/>
  <c r="A30" i="118" s="1"/>
  <c r="A31" i="118" s="1"/>
  <c r="A32" i="118" s="1"/>
  <c r="A33" i="118" s="1"/>
  <c r="E33" i="118" l="1"/>
  <c r="H42" i="118"/>
  <c r="N33" i="118"/>
  <c r="D33" i="118"/>
  <c r="D48" i="118" s="1"/>
  <c r="M33" i="118"/>
  <c r="H23" i="118"/>
  <c r="L23" i="118"/>
  <c r="T84" i="123"/>
  <c r="T85" i="123" s="1"/>
  <c r="R85" i="123"/>
  <c r="K32" i="123"/>
  <c r="K30" i="123"/>
  <c r="K33" i="123"/>
  <c r="N71" i="123"/>
  <c r="N80" i="123" s="1"/>
  <c r="K26" i="123"/>
  <c r="K31" i="123"/>
  <c r="K29" i="123"/>
  <c r="K25" i="123"/>
  <c r="K28" i="123"/>
  <c r="H87" i="123"/>
  <c r="H71" i="123"/>
  <c r="J80" i="123"/>
  <c r="J83" i="123"/>
  <c r="L7" i="118"/>
  <c r="T86" i="123" l="1"/>
  <c r="F33" i="118"/>
  <c r="K23" i="118"/>
  <c r="N85" i="123"/>
  <c r="N87" i="123" s="1"/>
  <c r="H80" i="123"/>
  <c r="K80" i="123" s="1"/>
  <c r="K71" i="123"/>
  <c r="H83" i="123"/>
  <c r="R21" i="76" l="1"/>
  <c r="Q21" i="76"/>
  <c r="Q23" i="76"/>
  <c r="C8" i="76"/>
  <c r="B9" i="76"/>
  <c r="A9" i="76" s="1"/>
  <c r="B10" i="76" l="1"/>
  <c r="B11" i="76" l="1"/>
  <c r="A10" i="76"/>
  <c r="B12" i="76" l="1"/>
  <c r="A11" i="76"/>
  <c r="B13" i="76" l="1"/>
  <c r="A12" i="76"/>
  <c r="A13" i="76" l="1"/>
  <c r="B14" i="76"/>
  <c r="A14" i="76" l="1"/>
  <c r="B15" i="76"/>
  <c r="B16" i="76" l="1"/>
  <c r="A15" i="76"/>
  <c r="A16" i="76" l="1"/>
  <c r="B17" i="76"/>
  <c r="A17" i="76" l="1"/>
  <c r="B18" i="76"/>
  <c r="A18" i="76" l="1"/>
  <c r="B19" i="76"/>
  <c r="B20" i="76" l="1"/>
  <c r="A19" i="76"/>
  <c r="A20" i="76" l="1"/>
  <c r="B21" i="76"/>
  <c r="A21" i="76" l="1"/>
  <c r="B22" i="76"/>
  <c r="B23" i="76" l="1"/>
  <c r="A22" i="76"/>
  <c r="B24" i="76" l="1"/>
  <c r="A23" i="76"/>
  <c r="B25" i="76" l="1"/>
  <c r="A24" i="76"/>
  <c r="A25" i="76" l="1"/>
  <c r="B26" i="76"/>
  <c r="A26" i="76" l="1"/>
  <c r="B27" i="76"/>
  <c r="B28" i="76" l="1"/>
  <c r="A27" i="76"/>
  <c r="B29" i="76" l="1"/>
  <c r="A28" i="76"/>
  <c r="A29" i="76" l="1"/>
  <c r="B30" i="76"/>
  <c r="A30" i="76" l="1"/>
  <c r="B31" i="76"/>
  <c r="B32" i="76" l="1"/>
  <c r="A31" i="76"/>
  <c r="A32" i="76" l="1"/>
  <c r="B33" i="76"/>
  <c r="A33" i="76" l="1"/>
  <c r="B34" i="76"/>
  <c r="B35" i="76" l="1"/>
  <c r="A34" i="76"/>
  <c r="B36" i="76" l="1"/>
  <c r="A35" i="76"/>
  <c r="A36" i="76" l="1"/>
  <c r="B37" i="76"/>
  <c r="A37" i="76" l="1"/>
  <c r="B38" i="76"/>
  <c r="A38" i="76" l="1"/>
  <c r="B39" i="76"/>
  <c r="B40" i="76" l="1"/>
  <c r="A39" i="76"/>
  <c r="B41" i="76" l="1"/>
  <c r="A40" i="76"/>
  <c r="A41" i="76" l="1"/>
  <c r="B42" i="76"/>
  <c r="A42" i="76" l="1"/>
  <c r="B43" i="76"/>
  <c r="B44" i="76" l="1"/>
  <c r="A43" i="76"/>
  <c r="B45" i="76" l="1"/>
  <c r="A44" i="76"/>
  <c r="A45" i="76" l="1"/>
  <c r="B46" i="76"/>
  <c r="B47" i="76" l="1"/>
  <c r="A46" i="76"/>
  <c r="B48" i="76" l="1"/>
  <c r="A47" i="76"/>
  <c r="A48" i="76" l="1"/>
  <c r="B49" i="76"/>
  <c r="A49" i="76" l="1"/>
  <c r="B50" i="76"/>
  <c r="A50" i="76" l="1"/>
  <c r="B51" i="76"/>
  <c r="B52" i="76" l="1"/>
  <c r="A51" i="76"/>
  <c r="A52" i="76" l="1"/>
  <c r="B53" i="76"/>
  <c r="A53" i="76" l="1"/>
  <c r="B54" i="76"/>
  <c r="A54" i="76" l="1"/>
  <c r="B55" i="76"/>
  <c r="A55" i="76" l="1"/>
  <c r="J22" i="114" l="1"/>
  <c r="I22" i="114"/>
  <c r="H22" i="114"/>
  <c r="D15" i="95"/>
  <c r="D14" i="95"/>
  <c r="D13" i="95"/>
  <c r="Q88" i="121"/>
  <c r="O86" i="121"/>
  <c r="P85" i="121"/>
  <c r="O85" i="121"/>
  <c r="Q85" i="121"/>
  <c r="P87" i="121"/>
  <c r="N19" i="114" l="1"/>
  <c r="N21" i="114" s="1"/>
  <c r="Q86" i="121"/>
  <c r="Q87" i="121" s="1"/>
  <c r="O87" i="121"/>
  <c r="O81" i="121" l="1"/>
  <c r="I76" i="122"/>
  <c r="J75" i="122"/>
  <c r="J74" i="122"/>
  <c r="J68" i="122"/>
  <c r="G69" i="122"/>
  <c r="J64" i="122"/>
  <c r="J60" i="122"/>
  <c r="J59" i="122"/>
  <c r="J58" i="122"/>
  <c r="J56" i="122"/>
  <c r="J52" i="122"/>
  <c r="J51" i="122"/>
  <c r="J50" i="122"/>
  <c r="J45" i="122"/>
  <c r="J44" i="122"/>
  <c r="I46" i="122"/>
  <c r="H46" i="122"/>
  <c r="J42" i="122"/>
  <c r="J38" i="122"/>
  <c r="I39" i="122"/>
  <c r="H39" i="122"/>
  <c r="G39" i="122"/>
  <c r="F39" i="122"/>
  <c r="J33" i="122"/>
  <c r="J32" i="122"/>
  <c r="J31" i="122"/>
  <c r="N80" i="122"/>
  <c r="E11" i="96" s="1"/>
  <c r="J28" i="122"/>
  <c r="J26" i="122"/>
  <c r="J17" i="122"/>
  <c r="J16" i="122"/>
  <c r="J15" i="122"/>
  <c r="J14" i="122"/>
  <c r="J13" i="122"/>
  <c r="J12" i="122"/>
  <c r="J67" i="122" l="1"/>
  <c r="G88" i="122"/>
  <c r="J54" i="122"/>
  <c r="J19" i="122"/>
  <c r="J22" i="122"/>
  <c r="I88" i="122"/>
  <c r="J11" i="122"/>
  <c r="J21" i="122"/>
  <c r="J53" i="122"/>
  <c r="J66" i="122"/>
  <c r="H34" i="122"/>
  <c r="J57" i="122"/>
  <c r="G76" i="122"/>
  <c r="J76" i="122" s="1"/>
  <c r="G8" i="122"/>
  <c r="G23" i="122" s="1"/>
  <c r="I34" i="122"/>
  <c r="H8" i="122"/>
  <c r="H23" i="122" s="1"/>
  <c r="J10" i="122"/>
  <c r="I8" i="122"/>
  <c r="I23" i="122" s="1"/>
  <c r="J18" i="122"/>
  <c r="J20" i="122"/>
  <c r="F29" i="122"/>
  <c r="F46" i="122"/>
  <c r="I69" i="122"/>
  <c r="J69" i="122" s="1"/>
  <c r="F8" i="122"/>
  <c r="F23" i="122" s="1"/>
  <c r="J27" i="122"/>
  <c r="G29" i="122"/>
  <c r="J29" i="122" s="1"/>
  <c r="J55" i="122"/>
  <c r="F34" i="122"/>
  <c r="J39" i="122"/>
  <c r="J9" i="122"/>
  <c r="J37" i="122"/>
  <c r="J43" i="122"/>
  <c r="J30" i="122"/>
  <c r="J49" i="122"/>
  <c r="G46" i="122"/>
  <c r="J46" i="122" s="1"/>
  <c r="G61" i="122"/>
  <c r="J65" i="122"/>
  <c r="J7" i="122"/>
  <c r="I61" i="122"/>
  <c r="I87" i="122" l="1"/>
  <c r="H71" i="122"/>
  <c r="H80" i="122" s="1"/>
  <c r="J8" i="122"/>
  <c r="J23" i="122" s="1"/>
  <c r="G34" i="122"/>
  <c r="J34" i="122" s="1"/>
  <c r="F71" i="122"/>
  <c r="F80" i="122" s="1"/>
  <c r="F81" i="122" s="1"/>
  <c r="I71" i="122"/>
  <c r="I80" i="122" s="1"/>
  <c r="J61" i="122"/>
  <c r="G87" i="122" l="1"/>
  <c r="G71" i="122"/>
  <c r="G83" i="122" s="1"/>
  <c r="G80" i="122"/>
  <c r="J71" i="122"/>
  <c r="I83" i="122"/>
  <c r="J80" i="122" l="1"/>
  <c r="N79" i="122"/>
  <c r="I12" i="84"/>
  <c r="I11" i="84"/>
  <c r="A9" i="109"/>
  <c r="A10" i="109" s="1"/>
  <c r="A11" i="109" s="1"/>
  <c r="A12" i="109" s="1"/>
  <c r="A13" i="109" s="1"/>
  <c r="A14" i="109" s="1"/>
  <c r="A15" i="109" s="1"/>
  <c r="A16" i="109" s="1"/>
  <c r="A17" i="109" s="1"/>
  <c r="A18" i="109" s="1"/>
  <c r="A19" i="109" s="1"/>
  <c r="A20" i="109" s="1"/>
  <c r="A21" i="109" s="1"/>
  <c r="A22" i="109" s="1"/>
  <c r="A23" i="109" s="1"/>
  <c r="A24" i="109" s="1"/>
  <c r="A25" i="109" s="1"/>
  <c r="A26" i="109" s="1"/>
  <c r="A27" i="109" s="1"/>
  <c r="B34" i="88"/>
  <c r="N81" i="122" l="1"/>
  <c r="D11" i="96"/>
  <c r="D5" i="86" l="1"/>
  <c r="E76" i="86"/>
  <c r="E75" i="86" l="1"/>
  <c r="D15" i="109" l="1"/>
  <c r="L31" i="118" l="1"/>
  <c r="H31" i="118"/>
  <c r="K31" i="118" l="1"/>
  <c r="I31" i="118"/>
  <c r="O80" i="121" l="1"/>
  <c r="O82" i="121" s="1"/>
  <c r="J89" i="121"/>
  <c r="H89" i="121"/>
  <c r="H88" i="121"/>
  <c r="J77" i="121"/>
  <c r="H77" i="121"/>
  <c r="K77" i="121"/>
  <c r="K76" i="121"/>
  <c r="K75" i="121" a="1"/>
  <c r="K75" i="121" s="1"/>
  <c r="J70" i="121"/>
  <c r="H70" i="121"/>
  <c r="K69" i="121"/>
  <c r="K68" i="121"/>
  <c r="K70" i="121" s="1"/>
  <c r="K67" i="121"/>
  <c r="K66" i="121"/>
  <c r="K65" i="121"/>
  <c r="K62" i="121"/>
  <c r="J62" i="121"/>
  <c r="H62" i="121"/>
  <c r="K60" i="121"/>
  <c r="K59" i="121"/>
  <c r="K57" i="121"/>
  <c r="K56" i="121"/>
  <c r="K55" i="121"/>
  <c r="K54" i="121"/>
  <c r="K53" i="121"/>
  <c r="K52" i="121"/>
  <c r="K51" i="121"/>
  <c r="K50" i="121"/>
  <c r="K49" i="121"/>
  <c r="K48" i="121"/>
  <c r="J46" i="121"/>
  <c r="H46" i="121"/>
  <c r="G46" i="121"/>
  <c r="K45" i="121"/>
  <c r="K44" i="121"/>
  <c r="K46" i="121" s="1"/>
  <c r="K43" i="121"/>
  <c r="K42" i="121"/>
  <c r="J39" i="121"/>
  <c r="I39" i="121"/>
  <c r="H39" i="121"/>
  <c r="H84" i="121" s="1"/>
  <c r="G39" i="121"/>
  <c r="K38" i="121"/>
  <c r="K39" i="121" s="1"/>
  <c r="K37" i="121"/>
  <c r="J34" i="121"/>
  <c r="I34" i="121"/>
  <c r="H34" i="121"/>
  <c r="G34" i="121"/>
  <c r="K33" i="121"/>
  <c r="K32" i="121"/>
  <c r="K31" i="121"/>
  <c r="K30" i="121"/>
  <c r="K29" i="121"/>
  <c r="K28" i="121"/>
  <c r="K27" i="121"/>
  <c r="K26" i="121"/>
  <c r="K34" i="121" s="1"/>
  <c r="J23" i="121"/>
  <c r="J88" i="121" s="1"/>
  <c r="I23" i="121"/>
  <c r="I72" i="121" s="1"/>
  <c r="I81" i="121" s="1"/>
  <c r="H23" i="121"/>
  <c r="H72" i="121" s="1"/>
  <c r="G23" i="121"/>
  <c r="G72" i="121" s="1"/>
  <c r="G81" i="121" s="1"/>
  <c r="G82" i="121" s="1"/>
  <c r="K21" i="121"/>
  <c r="K17" i="121"/>
  <c r="K13" i="121"/>
  <c r="K9" i="121"/>
  <c r="K7" i="121" a="1"/>
  <c r="K20" i="121" s="1"/>
  <c r="H81" i="121" l="1"/>
  <c r="J72" i="121"/>
  <c r="J81" i="121" s="1"/>
  <c r="K10" i="121"/>
  <c r="K14" i="121"/>
  <c r="K18" i="121"/>
  <c r="K7" i="121"/>
  <c r="K11" i="121"/>
  <c r="K15" i="121"/>
  <c r="K19" i="121"/>
  <c r="K8" i="121"/>
  <c r="K12" i="121"/>
  <c r="K16" i="121"/>
  <c r="K23" i="121" l="1"/>
  <c r="J84" i="121"/>
  <c r="K72" i="121"/>
  <c r="K81" i="121"/>
  <c r="C9" i="76" l="1"/>
  <c r="C10" i="76" l="1"/>
  <c r="C11" i="76" l="1"/>
  <c r="D15" i="114"/>
  <c r="D53" i="119" l="1"/>
  <c r="D57" i="119" s="1"/>
  <c r="E32" i="88"/>
  <c r="C12" i="76"/>
  <c r="E28" i="88"/>
  <c r="E30" i="88"/>
  <c r="D58" i="119"/>
  <c r="C53" i="119" l="1"/>
  <c r="C57" i="119" s="1"/>
  <c r="C58" i="119"/>
  <c r="C13" i="76"/>
  <c r="B58" i="119"/>
  <c r="C14" i="76" l="1"/>
  <c r="B53" i="119"/>
  <c r="B57" i="119" s="1"/>
  <c r="B26" i="119"/>
  <c r="B16" i="119"/>
  <c r="B20" i="119" s="1"/>
  <c r="B28" i="119" l="1"/>
  <c r="C15" i="76"/>
  <c r="C16" i="76" l="1"/>
  <c r="C17" i="76" l="1"/>
  <c r="C18" i="76" l="1"/>
  <c r="C19" i="76"/>
  <c r="C8" i="119" l="1"/>
  <c r="D8" i="119" s="1"/>
  <c r="C16" i="119" l="1"/>
  <c r="C20" i="119" s="1"/>
  <c r="D16" i="119"/>
  <c r="D20" i="119" s="1"/>
  <c r="C26" i="119"/>
  <c r="D26" i="119"/>
  <c r="C28" i="119" l="1"/>
  <c r="D28" i="119"/>
  <c r="H7" i="118" l="1"/>
  <c r="H9" i="118"/>
  <c r="L9" i="118"/>
  <c r="H10" i="118"/>
  <c r="I10" i="118" s="1"/>
  <c r="L10" i="118"/>
  <c r="H11" i="118"/>
  <c r="L11" i="118"/>
  <c r="H12" i="118"/>
  <c r="I12" i="118" s="1"/>
  <c r="L12" i="118"/>
  <c r="H16" i="118"/>
  <c r="I16" i="118" s="1"/>
  <c r="L16" i="118"/>
  <c r="H17" i="118"/>
  <c r="L17" i="118"/>
  <c r="H18" i="118"/>
  <c r="L18" i="118"/>
  <c r="H22" i="118"/>
  <c r="L22" i="118"/>
  <c r="H25" i="118"/>
  <c r="L25" i="118"/>
  <c r="H29" i="118"/>
  <c r="L29" i="118"/>
  <c r="H33" i="118"/>
  <c r="L33" i="118"/>
  <c r="K33" i="118" s="1"/>
  <c r="D50" i="118"/>
  <c r="I7" i="118" l="1"/>
  <c r="K7" i="118"/>
  <c r="I33" i="118"/>
  <c r="H48" i="118"/>
  <c r="F48" i="118" s="1"/>
  <c r="G48" i="118" s="1"/>
  <c r="H43" i="118"/>
  <c r="K10" i="118"/>
  <c r="K16" i="118"/>
  <c r="K25" i="118"/>
  <c r="I25" i="118"/>
  <c r="K18" i="118"/>
  <c r="I18" i="118"/>
  <c r="K12" i="118"/>
  <c r="I27" i="118"/>
  <c r="I24" i="118"/>
  <c r="H20" i="118"/>
  <c r="I20" i="118" s="1"/>
  <c r="I17" i="118"/>
  <c r="H49" i="118"/>
  <c r="F49" i="118" s="1"/>
  <c r="G49" i="118" s="1"/>
  <c r="I29" i="118"/>
  <c r="K29" i="118"/>
  <c r="I22" i="118"/>
  <c r="K22" i="118"/>
  <c r="K9" i="118"/>
  <c r="H14" i="118"/>
  <c r="I9" i="118"/>
  <c r="I11" i="118"/>
  <c r="K11" i="118"/>
  <c r="K17" i="118"/>
  <c r="I14" i="118" l="1"/>
  <c r="H50" i="118" l="1"/>
  <c r="F50" i="118" s="1"/>
  <c r="F52" i="118" s="1"/>
  <c r="B23" i="89" l="1"/>
  <c r="B26" i="89"/>
  <c r="O55" i="76" l="1"/>
  <c r="O54" i="76"/>
  <c r="O53" i="76"/>
  <c r="O52" i="76"/>
  <c r="O51" i="76"/>
  <c r="O50" i="76"/>
  <c r="O49" i="76"/>
  <c r="O48" i="76"/>
  <c r="O47" i="76"/>
  <c r="O46" i="76"/>
  <c r="O45" i="76"/>
  <c r="O44" i="76"/>
  <c r="O43" i="76"/>
  <c r="O42" i="76"/>
  <c r="O41" i="76"/>
  <c r="O40" i="76"/>
  <c r="O39" i="76"/>
  <c r="O38" i="76"/>
  <c r="O37" i="76"/>
  <c r="O36" i="76"/>
  <c r="O35" i="76"/>
  <c r="O34" i="76"/>
  <c r="O33" i="76"/>
  <c r="O32" i="76"/>
  <c r="O31" i="76"/>
  <c r="O30" i="76"/>
  <c r="O29" i="76"/>
  <c r="O28" i="76"/>
  <c r="O27" i="76"/>
  <c r="O26" i="76"/>
  <c r="O25" i="76"/>
  <c r="O24" i="76"/>
  <c r="O23" i="76"/>
  <c r="O22" i="76"/>
  <c r="O21" i="76"/>
  <c r="O20" i="76"/>
  <c r="O19" i="76"/>
  <c r="O18" i="76"/>
  <c r="O17" i="76"/>
  <c r="O16" i="76"/>
  <c r="O15" i="76"/>
  <c r="O14" i="76"/>
  <c r="O13" i="76"/>
  <c r="O12" i="76"/>
  <c r="O11" i="76"/>
  <c r="O10" i="76"/>
  <c r="O9" i="76"/>
  <c r="O8" i="76" l="1"/>
  <c r="C20" i="76" l="1"/>
  <c r="C21" i="76" l="1"/>
  <c r="C22" i="76" l="1"/>
  <c r="C23" i="76" l="1"/>
  <c r="C24" i="76" l="1"/>
  <c r="C25" i="76" l="1"/>
  <c r="C26" i="76" l="1"/>
  <c r="C27" i="76" l="1"/>
  <c r="C28" i="76" l="1"/>
  <c r="C29" i="76" l="1"/>
  <c r="C30" i="76" l="1"/>
  <c r="C31" i="76" l="1"/>
  <c r="C32" i="76" l="1"/>
  <c r="C33" i="76" l="1"/>
  <c r="C34" i="76" l="1"/>
  <c r="C35" i="76" l="1"/>
  <c r="C36" i="76" l="1"/>
  <c r="C37" i="76" l="1"/>
  <c r="C38" i="76" l="1"/>
  <c r="C39" i="76" l="1"/>
  <c r="C40" i="76" l="1"/>
  <c r="C41" i="76" l="1"/>
  <c r="C42" i="76" l="1"/>
  <c r="C43" i="76" l="1"/>
  <c r="C44" i="76" l="1"/>
  <c r="C45" i="76" l="1"/>
  <c r="C46" i="76" l="1"/>
  <c r="C47" i="76" l="1"/>
  <c r="C48" i="76" l="1"/>
  <c r="C49" i="76" l="1"/>
  <c r="C50" i="76" l="1"/>
  <c r="C51" i="76" l="1"/>
  <c r="C52" i="76" l="1"/>
  <c r="C53" i="76" l="1"/>
  <c r="C54" i="76" l="1"/>
  <c r="C55" i="76"/>
  <c r="H34" i="114" l="1"/>
  <c r="E34" i="114"/>
  <c r="D34" i="114"/>
  <c r="C34" i="114"/>
  <c r="J34" i="114"/>
  <c r="I34" i="114"/>
  <c r="C44" i="84"/>
  <c r="B44" i="84"/>
  <c r="D28" i="84"/>
  <c r="D44" i="84" s="1"/>
  <c r="C21" i="84"/>
  <c r="D6" i="84"/>
  <c r="D7" i="84"/>
  <c r="D8" i="84"/>
  <c r="D9" i="84"/>
  <c r="D10" i="84"/>
  <c r="D11" i="84"/>
  <c r="D12" i="84"/>
  <c r="D13" i="84"/>
  <c r="D14" i="84"/>
  <c r="D15" i="84"/>
  <c r="D16" i="84"/>
  <c r="D5" i="84"/>
  <c r="E5" i="84" s="1"/>
  <c r="B21" i="84"/>
  <c r="E6" i="84" l="1"/>
  <c r="E7" i="84"/>
  <c r="E8" i="84" s="1"/>
  <c r="E9" i="84" s="1"/>
  <c r="E10" i="84" s="1"/>
  <c r="E11" i="84" s="1"/>
  <c r="E12" i="84" s="1"/>
  <c r="E13" i="84" s="1"/>
  <c r="E14" i="84" s="1"/>
  <c r="E15" i="84" s="1"/>
  <c r="E16" i="84" s="1"/>
  <c r="E17" i="84" s="1"/>
  <c r="D21" i="84"/>
  <c r="H36" i="114"/>
  <c r="I35" i="114"/>
  <c r="I36" i="114"/>
  <c r="H35" i="114"/>
  <c r="J35" i="114"/>
  <c r="J36" i="114"/>
  <c r="C38" i="114"/>
  <c r="E38" i="114"/>
  <c r="D38" i="114"/>
  <c r="J37" i="114"/>
  <c r="I37" i="114"/>
  <c r="H37" i="114"/>
  <c r="L14" i="114"/>
  <c r="H14" i="114"/>
  <c r="D14" i="114"/>
  <c r="N14" i="114"/>
  <c r="J14" i="114"/>
  <c r="F14" i="114"/>
  <c r="M14" i="114"/>
  <c r="I14" i="114"/>
  <c r="E14" i="114"/>
  <c r="B14" i="114"/>
  <c r="K14" i="114"/>
  <c r="G14" i="114"/>
  <c r="C14" i="114"/>
  <c r="E27" i="84" l="1"/>
  <c r="E28" i="84" s="1"/>
  <c r="E29" i="84" s="1"/>
  <c r="E30" i="84" s="1"/>
  <c r="E31" i="84" s="1"/>
  <c r="E32" i="84" s="1"/>
  <c r="E33" i="84" s="1"/>
  <c r="E34" i="84" s="1"/>
  <c r="E35" i="84" s="1"/>
  <c r="E36" i="84" s="1"/>
  <c r="E37" i="84" s="1"/>
  <c r="E38" i="84" s="1"/>
  <c r="E39" i="84" s="1"/>
  <c r="H38" i="114"/>
  <c r="K23" i="114"/>
  <c r="J38" i="114"/>
  <c r="I38" i="114"/>
  <c r="K35" i="114"/>
  <c r="K36" i="114"/>
  <c r="K37" i="114"/>
  <c r="K24" i="114"/>
  <c r="K38" i="114" l="1"/>
  <c r="E14" i="95"/>
  <c r="D4" i="86"/>
  <c r="E77" i="86"/>
  <c r="B29" i="99"/>
  <c r="C25" i="99"/>
  <c r="B14" i="100" s="1"/>
  <c r="B18" i="85"/>
  <c r="E15" i="114"/>
  <c r="C15" i="114"/>
  <c r="K26" i="114"/>
  <c r="J26" i="114" s="1"/>
  <c r="I26" i="114" s="1"/>
  <c r="H26" i="114" s="1"/>
  <c r="C25" i="114"/>
  <c r="D21" i="89"/>
  <c r="D4" i="89" s="1"/>
  <c r="R23" i="76"/>
  <c r="R22" i="76"/>
  <c r="S21" i="76"/>
  <c r="B19" i="85"/>
  <c r="B20" i="85"/>
  <c r="E16" i="85"/>
  <c r="E18" i="85" s="1"/>
  <c r="B4" i="119" s="1"/>
  <c r="B14" i="85"/>
  <c r="F10" i="109"/>
  <c r="C15" i="99" s="1"/>
  <c r="F13" i="109"/>
  <c r="F14" i="109"/>
  <c r="E15" i="109"/>
  <c r="B28" i="99" s="1"/>
  <c r="F23" i="109"/>
  <c r="C19" i="99" s="1"/>
  <c r="C29" i="99"/>
  <c r="Q22" i="76"/>
  <c r="I9" i="84"/>
  <c r="I10" i="84" s="1"/>
  <c r="E12" i="89" s="1"/>
  <c r="D33" i="88"/>
  <c r="D5" i="88" s="1"/>
  <c r="C32" i="88"/>
  <c r="E21" i="88"/>
  <c r="D4" i="88"/>
  <c r="E10" i="97"/>
  <c r="E8" i="97"/>
  <c r="E7" i="99"/>
  <c r="E15" i="96"/>
  <c r="E20" i="89"/>
  <c r="E19" i="89"/>
  <c r="E14" i="89"/>
  <c r="E15" i="89"/>
  <c r="E16" i="89"/>
  <c r="E17" i="89"/>
  <c r="E18" i="89"/>
  <c r="E13" i="89"/>
  <c r="E9" i="91"/>
  <c r="E8" i="91"/>
  <c r="E7" i="91"/>
  <c r="A9" i="95"/>
  <c r="A10" i="95"/>
  <c r="A11" i="95"/>
  <c r="A12" i="95" s="1"/>
  <c r="A13" i="95" s="1"/>
  <c r="A14" i="95" s="1"/>
  <c r="A15" i="95" s="1"/>
  <c r="A16" i="95" s="1"/>
  <c r="A17" i="95" s="1"/>
  <c r="A18" i="95" s="1"/>
  <c r="A19" i="95" s="1"/>
  <c r="A20" i="95" s="1"/>
  <c r="A21" i="95" s="1"/>
  <c r="A22" i="95" s="1"/>
  <c r="A23" i="95" s="1"/>
  <c r="A24" i="95" s="1"/>
  <c r="A25" i="95" s="1"/>
  <c r="A26" i="95" s="1"/>
  <c r="A27" i="95" s="1"/>
  <c r="C4" i="119" l="1"/>
  <c r="B5" i="119"/>
  <c r="I7" i="91" s="1"/>
  <c r="S22" i="76"/>
  <c r="B30" i="89" s="1"/>
  <c r="E30" i="89" s="1"/>
  <c r="B28" i="89"/>
  <c r="E28" i="89" s="1"/>
  <c r="B30" i="99"/>
  <c r="B18" i="100" s="1"/>
  <c r="D6" i="88"/>
  <c r="C21" i="88"/>
  <c r="C4" i="88" s="1"/>
  <c r="H9" i="91"/>
  <c r="B9" i="91" s="1"/>
  <c r="F15" i="109"/>
  <c r="F17" i="109" s="1"/>
  <c r="F27" i="109" s="1"/>
  <c r="E12" i="97" s="1"/>
  <c r="E10" i="91"/>
  <c r="H7" i="91"/>
  <c r="B7" i="91" s="1"/>
  <c r="F14" i="95"/>
  <c r="D6" i="86"/>
  <c r="D10" i="86" s="1"/>
  <c r="E33" i="88"/>
  <c r="E5" i="88" s="1"/>
  <c r="B10" i="100"/>
  <c r="B16" i="114"/>
  <c r="D16" i="114" s="1"/>
  <c r="F8" i="91" s="1"/>
  <c r="E25" i="114"/>
  <c r="D16" i="95"/>
  <c r="E21" i="89"/>
  <c r="D8" i="98"/>
  <c r="E19" i="85"/>
  <c r="E20" i="85" s="1"/>
  <c r="D22" i="96"/>
  <c r="E22" i="96" s="1"/>
  <c r="D25" i="114"/>
  <c r="H8" i="91"/>
  <c r="C12" i="97"/>
  <c r="E4" i="88"/>
  <c r="S23" i="76"/>
  <c r="B32" i="89" s="1"/>
  <c r="E32" i="89" s="1"/>
  <c r="J25" i="114"/>
  <c r="J27" i="114" s="1"/>
  <c r="D32" i="89" s="1"/>
  <c r="H25" i="114"/>
  <c r="D4" i="119" l="1"/>
  <c r="D5" i="119" s="1"/>
  <c r="I9" i="91" s="1"/>
  <c r="C5" i="119"/>
  <c r="I8" i="91" s="1"/>
  <c r="C8" i="91" s="1"/>
  <c r="E16" i="114"/>
  <c r="F9" i="91" s="1"/>
  <c r="G9" i="91" s="1"/>
  <c r="C16" i="114"/>
  <c r="F7" i="91" s="1"/>
  <c r="F10" i="91" s="1"/>
  <c r="H10" i="91"/>
  <c r="C33" i="88"/>
  <c r="C5" i="88" s="1"/>
  <c r="C6" i="88" s="1"/>
  <c r="G8" i="91"/>
  <c r="H27" i="114"/>
  <c r="D28" i="89" s="1"/>
  <c r="E4" i="89"/>
  <c r="C21" i="89"/>
  <c r="C4" i="89" s="1"/>
  <c r="B8" i="91"/>
  <c r="B10" i="91" s="1"/>
  <c r="D10" i="98"/>
  <c r="E6" i="99"/>
  <c r="D11" i="86"/>
  <c r="D13" i="86" s="1"/>
  <c r="E13" i="95"/>
  <c r="I25" i="114"/>
  <c r="I27" i="114" s="1"/>
  <c r="D30" i="89" s="1"/>
  <c r="J9" i="91"/>
  <c r="C9" i="91"/>
  <c r="D9" i="91" s="1"/>
  <c r="E6" i="88"/>
  <c r="F22" i="96"/>
  <c r="E24" i="96"/>
  <c r="E28" i="96" s="1"/>
  <c r="D9" i="99"/>
  <c r="D10" i="95"/>
  <c r="J7" i="91"/>
  <c r="J8" i="91" l="1"/>
  <c r="I10" i="91"/>
  <c r="C7" i="91"/>
  <c r="D7" i="91" s="1"/>
  <c r="G7" i="91"/>
  <c r="G10" i="91"/>
  <c r="C28" i="89"/>
  <c r="D8" i="91"/>
  <c r="D23" i="95"/>
  <c r="J10" i="91"/>
  <c r="E9" i="99"/>
  <c r="D33" i="89"/>
  <c r="D5" i="89" s="1"/>
  <c r="D6" i="89" s="1"/>
  <c r="E15" i="95"/>
  <c r="F13" i="95"/>
  <c r="F15" i="95" s="1"/>
  <c r="R17" i="113" s="1"/>
  <c r="K25" i="114"/>
  <c r="K27" i="114" s="1"/>
  <c r="C10" i="91" l="1"/>
  <c r="E23" i="95" s="1"/>
  <c r="D10" i="91"/>
  <c r="C30" i="89"/>
  <c r="C32" i="89"/>
  <c r="F23" i="95"/>
  <c r="C18" i="99" s="1"/>
  <c r="E19" i="99" s="1"/>
  <c r="C28" i="99"/>
  <c r="C30" i="99" s="1"/>
  <c r="E16" i="95"/>
  <c r="E33" i="89"/>
  <c r="C7" i="100"/>
  <c r="D24" i="96"/>
  <c r="F11" i="96"/>
  <c r="R15" i="113" l="1"/>
  <c r="D19" i="99"/>
  <c r="R31" i="113" s="1"/>
  <c r="E5" i="89"/>
  <c r="E6" i="89" s="1"/>
  <c r="C33" i="89"/>
  <c r="C8" i="98"/>
  <c r="F24" i="96"/>
  <c r="D30" i="99"/>
  <c r="B17" i="100"/>
  <c r="C19" i="100" s="1"/>
  <c r="R34" i="113" s="1"/>
  <c r="E30" i="99"/>
  <c r="C5" i="89" l="1"/>
  <c r="C6" i="89" s="1"/>
  <c r="E10" i="95" s="1"/>
  <c r="F10" i="95" s="1"/>
  <c r="F17" i="95" s="1"/>
  <c r="F27" i="95" s="1"/>
  <c r="F13" i="96" s="1"/>
  <c r="R6" i="113"/>
  <c r="C24" i="99"/>
  <c r="E25" i="99" s="1"/>
  <c r="E8" i="98"/>
  <c r="R14" i="113" l="1"/>
  <c r="R4" i="113" s="1"/>
  <c r="C14" i="99"/>
  <c r="E15" i="99" s="1"/>
  <c r="D25" i="99"/>
  <c r="B13" i="100"/>
  <c r="C15" i="100" s="1"/>
  <c r="R24" i="113" s="1"/>
  <c r="C10" i="98"/>
  <c r="F26" i="96"/>
  <c r="D13" i="96"/>
  <c r="F15" i="96"/>
  <c r="F28" i="96" l="1"/>
  <c r="D15" i="99"/>
  <c r="D32" i="99" s="1"/>
  <c r="B9" i="100"/>
  <c r="C11" i="100" s="1"/>
  <c r="E10" i="98"/>
  <c r="C12" i="98"/>
  <c r="D26" i="96"/>
  <c r="D28" i="96" s="1"/>
  <c r="D15" i="96"/>
  <c r="E32" i="99"/>
  <c r="R28" i="113" l="1"/>
  <c r="R22" i="113" s="1"/>
  <c r="S22" i="113" s="1"/>
  <c r="E12" i="98"/>
  <c r="B21" i="100"/>
  <c r="C21" i="100" s="1"/>
  <c r="C23" i="100" s="1"/>
  <c r="C25" i="100" s="1"/>
  <c r="E34" i="99"/>
  <c r="S4" i="113"/>
  <c r="D34" i="99"/>
  <c r="D35" i="99" s="1"/>
  <c r="E35" i="99" l="1"/>
  <c r="C26" i="100"/>
</calcChain>
</file>

<file path=xl/comments1.xml><?xml version="1.0" encoding="utf-8"?>
<comments xmlns="http://schemas.openxmlformats.org/spreadsheetml/2006/main">
  <authors>
    <author>Pam Rasanen</author>
  </authors>
  <commentList>
    <comment ref="H43" authorId="0" shapeId="0">
      <text>
        <r>
          <rPr>
            <b/>
            <sz val="8"/>
            <color indexed="81"/>
            <rFont val="Tahoma"/>
            <family val="2"/>
          </rPr>
          <t>PSE:</t>
        </r>
        <r>
          <rPr>
            <sz val="8"/>
            <color indexed="81"/>
            <rFont val="Tahoma"/>
            <family val="2"/>
          </rPr>
          <t xml:space="preserve">
Difference due to rounding</t>
        </r>
      </text>
    </comment>
  </commentList>
</comments>
</file>

<file path=xl/comments2.xml><?xml version="1.0" encoding="utf-8"?>
<comments xmlns="http://schemas.openxmlformats.org/spreadsheetml/2006/main">
  <authors>
    <author>Pam Rasanen</author>
  </authors>
  <commentList>
    <comment ref="N20" authorId="0" shapeId="0">
      <text>
        <r>
          <rPr>
            <b/>
            <sz val="9"/>
            <color indexed="81"/>
            <rFont val="Tahoma"/>
            <family val="2"/>
          </rPr>
          <t>Pam Rasanen:</t>
        </r>
        <r>
          <rPr>
            <sz val="9"/>
            <color indexed="81"/>
            <rFont val="Tahoma"/>
            <family val="2"/>
          </rPr>
          <t xml:space="preserve">
2019 GRC CF</t>
        </r>
      </text>
    </comment>
  </commentList>
</comments>
</file>

<file path=xl/sharedStrings.xml><?xml version="1.0" encoding="utf-8"?>
<sst xmlns="http://schemas.openxmlformats.org/spreadsheetml/2006/main" count="1042" uniqueCount="654">
  <si>
    <t>Excludes 449 customers participating in Schedule 258 programs</t>
  </si>
  <si>
    <t>(Over) Under</t>
  </si>
  <si>
    <t>Description</t>
  </si>
  <si>
    <t>Expected Non-449</t>
  </si>
  <si>
    <t>Actuals Non-449</t>
  </si>
  <si>
    <t>Collected</t>
  </si>
  <si>
    <t>a</t>
  </si>
  <si>
    <t>b</t>
  </si>
  <si>
    <t>c = b - a</t>
  </si>
  <si>
    <t>Receipts, net of revenue sensitive items</t>
  </si>
  <si>
    <t>Variance between budgeted and actual expenditures:</t>
  </si>
  <si>
    <t>Non-449 Budget set in rates last rate period</t>
  </si>
  <si>
    <t>Total (over) under collection</t>
  </si>
  <si>
    <t xml:space="preserve"> </t>
  </si>
  <si>
    <t>Puget Sound Energy</t>
  </si>
  <si>
    <t>Determination of Proposed Non-449 Conservation Customer Charge</t>
  </si>
  <si>
    <t>Revenue Requirement</t>
  </si>
  <si>
    <t xml:space="preserve">Line No. </t>
  </si>
  <si>
    <t>Total Amount</t>
  </si>
  <si>
    <t>449 Accounts</t>
  </si>
  <si>
    <t>Non-449</t>
  </si>
  <si>
    <t>c = a + b</t>
  </si>
  <si>
    <t>Amounts to be Recovered</t>
  </si>
  <si>
    <t>(Note 2)</t>
  </si>
  <si>
    <t xml:space="preserve"> = 1 + 2 </t>
  </si>
  <si>
    <t>Total Costs to be Recovered (Note 1)</t>
  </si>
  <si>
    <t xml:space="preserve"> = 1 / 4</t>
  </si>
  <si>
    <t xml:space="preserve"> = 2 / 4</t>
  </si>
  <si>
    <t xml:space="preserve"> = 5 + 6</t>
  </si>
  <si>
    <t>Total Revenue Requirement (Note 1)</t>
  </si>
  <si>
    <t>Conservation Customer Charge</t>
  </si>
  <si>
    <t>Conservation Revenue Requirement Excluding 449/459 customers using Schedule 258</t>
  </si>
  <si>
    <t>Amount</t>
  </si>
  <si>
    <t>Conversion Factor</t>
  </si>
  <si>
    <t>Total to be Recovered</t>
  </si>
  <si>
    <t>Source:  Sch 120 Revenue - CIS</t>
  </si>
  <si>
    <t>Electric Cons. Program Charge</t>
  </si>
  <si>
    <t>Data</t>
  </si>
  <si>
    <t>Tariff</t>
  </si>
  <si>
    <t>Grand Total</t>
  </si>
  <si>
    <t>Sch 449/459</t>
  </si>
  <si>
    <t>Sch 120 Rate</t>
  </si>
  <si>
    <t>Values</t>
  </si>
  <si>
    <t>Sum</t>
  </si>
  <si>
    <t>449</t>
  </si>
  <si>
    <t xml:space="preserve">459 </t>
  </si>
  <si>
    <t>PUGET SOUND ENERGY</t>
  </si>
  <si>
    <t/>
  </si>
  <si>
    <t>ACTUAL</t>
  </si>
  <si>
    <t>SALE OF ELECTRICITY - REVENUE</t>
  </si>
  <si>
    <t>Residential</t>
  </si>
  <si>
    <t>Commercial</t>
  </si>
  <si>
    <t>Industrial</t>
  </si>
  <si>
    <t>Public street &amp; hwy lighting</t>
  </si>
  <si>
    <t>Sales for resale firm</t>
  </si>
  <si>
    <t>Total retail sales</t>
  </si>
  <si>
    <t>Transportation (Billed plus Change in Unbilled)</t>
  </si>
  <si>
    <t>Sales to other utilities and marketers</t>
  </si>
  <si>
    <t>Total electric revenues</t>
  </si>
  <si>
    <t>Non-Core Gas Sales</t>
  </si>
  <si>
    <t>Transmission Revenue</t>
  </si>
  <si>
    <t>Decoupling Revenue</t>
  </si>
  <si>
    <t>Other Misc Operating Revenue</t>
  </si>
  <si>
    <t xml:space="preserve">    Other operating revenues</t>
  </si>
  <si>
    <t>Total electric sales</t>
  </si>
  <si>
    <t>SCH. 81 (B &amp; O tax) in above-billed</t>
  </si>
  <si>
    <t>SCH. 94 (Res/farm credit) in above</t>
  </si>
  <si>
    <t>SCH. 120 (Cons. Rider rev) in above</t>
  </si>
  <si>
    <t>SCH. 95A (Federal Incentives) in above</t>
  </si>
  <si>
    <t>Low Income Surcharge included in above</t>
  </si>
  <si>
    <t>SCH. 132 (Merger Rate Credit) in above</t>
  </si>
  <si>
    <t>SCH. 133 (JPUD Gain on Sale Cr) in above</t>
  </si>
  <si>
    <t xml:space="preserve">SCH. 137 (REC Proceeds Credit) in above </t>
  </si>
  <si>
    <t>SCH. 140 (Prop Tax in BillEngy) in above</t>
  </si>
  <si>
    <t>SALE OF ELECTRICITY - KWH</t>
  </si>
  <si>
    <t>Non-449/459</t>
  </si>
  <si>
    <t>449/459</t>
  </si>
  <si>
    <t>Total</t>
  </si>
  <si>
    <t>Total Collections</t>
  </si>
  <si>
    <t>Actual Collections net of RSIs (Billed plus Change in Unbilled) 18230621</t>
  </si>
  <si>
    <t>Estimated Collections</t>
  </si>
  <si>
    <t>(Note)</t>
  </si>
  <si>
    <t>(Note) Calculated by using actual or estimated 449 loads multiplied by the Sch 449 Rate currently in effect</t>
  </si>
  <si>
    <t>Period</t>
  </si>
  <si>
    <t>Debit</t>
  </si>
  <si>
    <t>Credit</t>
  </si>
  <si>
    <t>Balance</t>
  </si>
  <si>
    <t>Cumulative balance</t>
  </si>
  <si>
    <t>Balance Carryforward</t>
  </si>
  <si>
    <t>1</t>
  </si>
  <si>
    <t>2</t>
  </si>
  <si>
    <t>3</t>
  </si>
  <si>
    <t>4</t>
  </si>
  <si>
    <t>5</t>
  </si>
  <si>
    <t>6</t>
  </si>
  <si>
    <t>7</t>
  </si>
  <si>
    <t>8</t>
  </si>
  <si>
    <t>9</t>
  </si>
  <si>
    <t>10</t>
  </si>
  <si>
    <t>11</t>
  </si>
  <si>
    <t>12</t>
  </si>
  <si>
    <t>13</t>
  </si>
  <si>
    <t>14</t>
  </si>
  <si>
    <t>15</t>
  </si>
  <si>
    <t>16</t>
  </si>
  <si>
    <t>Load (MWh)</t>
  </si>
  <si>
    <t>Net of Conservation</t>
  </si>
  <si>
    <t>Year</t>
  </si>
  <si>
    <t>Month</t>
  </si>
  <si>
    <t>Date</t>
  </si>
  <si>
    <t>Streetlight</t>
  </si>
  <si>
    <t>Resale</t>
  </si>
  <si>
    <t>Total Delivered</t>
  </si>
  <si>
    <t>Losses</t>
  </si>
  <si>
    <t>Total Load</t>
  </si>
  <si>
    <t>Station Service</t>
  </si>
  <si>
    <t>Station Service Losses</t>
  </si>
  <si>
    <t>Full Load</t>
  </si>
  <si>
    <t>E251</t>
  </si>
  <si>
    <t>Net Metering</t>
  </si>
  <si>
    <t>Energy Efficient Technology Evaluation</t>
  </si>
  <si>
    <t>LINE</t>
  </si>
  <si>
    <t>NO.</t>
  </si>
  <si>
    <t>DESCRIPTION</t>
  </si>
  <si>
    <t>RATE</t>
  </si>
  <si>
    <t>BAD DEBTS</t>
  </si>
  <si>
    <t>ANNUAL FILING FEE</t>
  </si>
  <si>
    <t>SUM OF TAXES OTHER</t>
  </si>
  <si>
    <t>CUSTOMER CLASS</t>
  </si>
  <si>
    <t>SCHEDULE</t>
  </si>
  <si>
    <t>c</t>
  </si>
  <si>
    <t>d</t>
  </si>
  <si>
    <t>Sec Gen Svc - Small</t>
  </si>
  <si>
    <t>Sec Gen Svc - Medium</t>
  </si>
  <si>
    <t>Sec Gen Svc - Large</t>
  </si>
  <si>
    <t>Sec Irrigation Svc</t>
  </si>
  <si>
    <t>Secondary Service Total</t>
  </si>
  <si>
    <t>Pri Gen Svc</t>
  </si>
  <si>
    <t>Pri Irrigation Svc</t>
  </si>
  <si>
    <t>Pri Interruptible Svc</t>
  </si>
  <si>
    <t>449 / 459</t>
  </si>
  <si>
    <t>Primary Service Total</t>
  </si>
  <si>
    <t>HV Interruptible Svc</t>
  </si>
  <si>
    <t>HV Gen Svc</t>
  </si>
  <si>
    <t>High Voltage Service Total</t>
  </si>
  <si>
    <t>Lights</t>
  </si>
  <si>
    <t>Actual versus Expected Collections Net of Revenue Sensitive Items</t>
  </si>
  <si>
    <t>Actual</t>
  </si>
  <si>
    <t>Difference</t>
  </si>
  <si>
    <t>E150</t>
  </si>
  <si>
    <t>E254</t>
  </si>
  <si>
    <t>E214</t>
  </si>
  <si>
    <t>E200</t>
  </si>
  <si>
    <t>E218</t>
  </si>
  <si>
    <t>E253</t>
  </si>
  <si>
    <t>E201</t>
  </si>
  <si>
    <t>E250</t>
  </si>
  <si>
    <t>E262</t>
  </si>
  <si>
    <t>E258</t>
  </si>
  <si>
    <t>E270</t>
  </si>
  <si>
    <t>Prior Year Filing</t>
  </si>
  <si>
    <t>Prior Year</t>
  </si>
  <si>
    <t>Load True-up</t>
  </si>
  <si>
    <t>Budget Variance</t>
  </si>
  <si>
    <t>Spending Variance</t>
  </si>
  <si>
    <t>Net Change</t>
  </si>
  <si>
    <t>Current Year</t>
  </si>
  <si>
    <t>Explanation of Whole Dollar Differences between Revenue Requirement</t>
  </si>
  <si>
    <t>Grossed up</t>
  </si>
  <si>
    <t>for Conversion</t>
  </si>
  <si>
    <t>Detail</t>
  </si>
  <si>
    <t>Factor</t>
  </si>
  <si>
    <t>Volume:</t>
  </si>
  <si>
    <t>Change between true-ups for current year and prior year:</t>
  </si>
  <si>
    <t>Comparison of True-up's to estimates used in prior year filing:</t>
  </si>
  <si>
    <t>Costs:</t>
  </si>
  <si>
    <t>Total change</t>
  </si>
  <si>
    <t>Revenue Sensitive Fees and Taxes</t>
  </si>
  <si>
    <t>Last revised:</t>
  </si>
  <si>
    <t>Ref #</t>
  </si>
  <si>
    <r>
      <t>Schedule Nos.</t>
    </r>
    <r>
      <rPr>
        <sz val="12"/>
        <rFont val="Arial"/>
        <family val="2"/>
      </rPr>
      <t xml:space="preserve"> </t>
    </r>
    <r>
      <rPr>
        <sz val="8"/>
        <rFont val="Arial"/>
        <family val="2"/>
      </rPr>
      <t>(Unless otherwise noted, applies to both electric and gas)</t>
    </r>
  </si>
  <si>
    <t>Program Name</t>
  </si>
  <si>
    <t>MWh Savings</t>
  </si>
  <si>
    <t>Electric Rider Budget</t>
  </si>
  <si>
    <t>Therm Savings</t>
  </si>
  <si>
    <t>Residential Energy Management</t>
  </si>
  <si>
    <t>Low Income Weatherization</t>
  </si>
  <si>
    <t>Residential lighting</t>
  </si>
  <si>
    <t>Space heat</t>
  </si>
  <si>
    <t>e</t>
  </si>
  <si>
    <t>Water heat</t>
  </si>
  <si>
    <t>f</t>
  </si>
  <si>
    <t>Home Energy Assessment</t>
  </si>
  <si>
    <t>g</t>
  </si>
  <si>
    <t>Home Appliances</t>
  </si>
  <si>
    <t>h</t>
  </si>
  <si>
    <t>i</t>
  </si>
  <si>
    <t>j</t>
  </si>
  <si>
    <t>Showerheads</t>
  </si>
  <si>
    <t>k</t>
  </si>
  <si>
    <t>Weatherization</t>
  </si>
  <si>
    <t xml:space="preserve">Home Energy Reports </t>
  </si>
  <si>
    <t>m</t>
  </si>
  <si>
    <t>n</t>
  </si>
  <si>
    <t>o</t>
  </si>
  <si>
    <t>p</t>
  </si>
  <si>
    <t>Total, Residential Programs</t>
  </si>
  <si>
    <t>Business Energy Management</t>
  </si>
  <si>
    <t>q</t>
  </si>
  <si>
    <t>Commercial / Industrial Retrofit</t>
  </si>
  <si>
    <t>r</t>
  </si>
  <si>
    <t>Commercial/Industrial New Construction</t>
  </si>
  <si>
    <t>s</t>
  </si>
  <si>
    <t>t</t>
  </si>
  <si>
    <t>u</t>
  </si>
  <si>
    <t>261</t>
  </si>
  <si>
    <t>v</t>
  </si>
  <si>
    <t>Commercial Rebates</t>
  </si>
  <si>
    <t>w</t>
  </si>
  <si>
    <t>Subtotal, Business Programs</t>
  </si>
  <si>
    <t>x</t>
  </si>
  <si>
    <t>y</t>
  </si>
  <si>
    <t>z</t>
  </si>
  <si>
    <t>Subtotal, Pilots</t>
  </si>
  <si>
    <t>Regional Efficiency Programs</t>
  </si>
  <si>
    <t>aa</t>
  </si>
  <si>
    <t>ab</t>
  </si>
  <si>
    <t>ac</t>
  </si>
  <si>
    <t>Generation, Transmission and Distribution</t>
  </si>
  <si>
    <t>ad</t>
  </si>
  <si>
    <t>Subtotal, Regional Programs</t>
  </si>
  <si>
    <t>Energy Efficiency Portfolio Support</t>
  </si>
  <si>
    <t>ae</t>
  </si>
  <si>
    <t>af</t>
  </si>
  <si>
    <t>Energy Advisors</t>
  </si>
  <si>
    <t>ag</t>
  </si>
  <si>
    <t>Events</t>
  </si>
  <si>
    <t>ah</t>
  </si>
  <si>
    <t>Brochures, non program-specific</t>
  </si>
  <si>
    <t>ai</t>
  </si>
  <si>
    <t>aj</t>
  </si>
  <si>
    <t>ak</t>
  </si>
  <si>
    <t>al</t>
  </si>
  <si>
    <t>Market Integration</t>
  </si>
  <si>
    <t>am</t>
  </si>
  <si>
    <t>Automated Benchmarking System</t>
  </si>
  <si>
    <t>an</t>
  </si>
  <si>
    <t>Rebates Processing</t>
  </si>
  <si>
    <t>ao</t>
  </si>
  <si>
    <t>Programs Support</t>
  </si>
  <si>
    <t>ap</t>
  </si>
  <si>
    <t>Data and Systems Services</t>
  </si>
  <si>
    <t>aq</t>
  </si>
  <si>
    <t>Energy Efficient Communities</t>
  </si>
  <si>
    <t>ar</t>
  </si>
  <si>
    <t>as</t>
  </si>
  <si>
    <t>at</t>
  </si>
  <si>
    <t>Subtotal, Portfolio Support</t>
  </si>
  <si>
    <t>Energy Efficiency Research &amp; Compliance</t>
  </si>
  <si>
    <t>au</t>
  </si>
  <si>
    <t>Conservation Supply Curves</t>
  </si>
  <si>
    <t>av</t>
  </si>
  <si>
    <t>Strategic Planning</t>
  </si>
  <si>
    <t>aw</t>
  </si>
  <si>
    <t>Market Research</t>
  </si>
  <si>
    <t>ax</t>
  </si>
  <si>
    <t>Program Evaluation</t>
  </si>
  <si>
    <t>ay</t>
  </si>
  <si>
    <t>Biennial Electric Conservation Acquisition Review</t>
  </si>
  <si>
    <t>az</t>
  </si>
  <si>
    <t>Verification Team</t>
  </si>
  <si>
    <t>ba</t>
  </si>
  <si>
    <t>Subtotal, Research &amp; Compliance</t>
  </si>
  <si>
    <t>bb</t>
  </si>
  <si>
    <t>Other Electric Programs</t>
  </si>
  <si>
    <t>bc</t>
  </si>
  <si>
    <t>bd</t>
  </si>
  <si>
    <t>be</t>
  </si>
  <si>
    <t>bf</t>
  </si>
  <si>
    <t>GRAND TOTAL All Programs</t>
  </si>
  <si>
    <t>bg</t>
  </si>
  <si>
    <t>bh</t>
  </si>
  <si>
    <t>Blue cells = use for 10% "info-only" calculation:</t>
  </si>
  <si>
    <t>Add up all blue cells and divide by "Total, Efficiency Programs Included in CE Calculations" line.</t>
  </si>
  <si>
    <t>HER program costs excluded from "info-only" calculation because savings will be measured.</t>
  </si>
  <si>
    <t>Gas Rider Budget</t>
  </si>
  <si>
    <t>NEEA Natural Gas Market Transformation</t>
  </si>
  <si>
    <t>Purple cells = use to indicate a reasonable amt. spent on EM&amp;V (condition (6)(c)):</t>
  </si>
  <si>
    <t>EM&amp;V Budget (WAC 480-109-120(1)(b)(vi)(B))</t>
  </si>
  <si>
    <t>4440 - Sch.258 449 High Voltage Program (36%)</t>
  </si>
  <si>
    <t>4440 - Sch.258 Non 449 High Voltage Progrm (64%)</t>
  </si>
  <si>
    <t>Remove 449</t>
  </si>
  <si>
    <t>SCH. 141 (Expedt in BillEngy) in above</t>
  </si>
  <si>
    <t>SCH. 142 (Decup in BillEngy) in above</t>
  </si>
  <si>
    <t>Total kWh</t>
  </si>
  <si>
    <t>* Note: Sch. 141 Expedited Rate Filing and Sch. 142 Decoupling Riders were included in this report starting in July 2015</t>
  </si>
  <si>
    <t>Text</t>
  </si>
  <si>
    <t>Account 18230621</t>
  </si>
  <si>
    <t>Difference between non-449 actual collections and the</t>
  </si>
  <si>
    <t>(A) From Last Year's Filing's "Collections" tab.</t>
  </si>
  <si>
    <t>Estimate (A)</t>
  </si>
  <si>
    <t>Schedule</t>
  </si>
  <si>
    <t>Electric Programs</t>
  </si>
  <si>
    <t>Orders</t>
  </si>
  <si>
    <r>
      <t xml:space="preserve">
</t>
    </r>
    <r>
      <rPr>
        <b/>
        <sz val="12"/>
        <rFont val="Arial"/>
        <family val="2"/>
      </rPr>
      <t>PSE Conservation Rider 
Savings Goals and Budgets</t>
    </r>
  </si>
  <si>
    <t>Total Rider Budget</t>
  </si>
  <si>
    <r>
      <t xml:space="preserve">(All indented program or activity names are color-coded and comprise the totals of the </t>
    </r>
    <r>
      <rPr>
        <u/>
        <sz val="8"/>
        <rFont val="Arial"/>
        <family val="2"/>
      </rPr>
      <t>above</t>
    </r>
    <r>
      <rPr>
        <sz val="8"/>
        <rFont val="Arial"/>
        <family val="2"/>
      </rPr>
      <t xml:space="preserve"> program or activity grouping.)</t>
    </r>
  </si>
  <si>
    <t>Single Family Existing Subtotal</t>
  </si>
  <si>
    <t>Single Family New Construction</t>
  </si>
  <si>
    <t>Multifamily Retrofit</t>
  </si>
  <si>
    <t>Multifamily New Construction</t>
  </si>
  <si>
    <t>Commercial Strategic Energy Management</t>
  </si>
  <si>
    <t>Large Power User - Self Directed Program Subtotal</t>
  </si>
  <si>
    <t>449 Customers</t>
  </si>
  <si>
    <t>Non-449 Customers</t>
  </si>
  <si>
    <t>Pilots With Uncertain Savings</t>
  </si>
  <si>
    <t>NW Energy Efficiency Alliance (NEEA)</t>
  </si>
  <si>
    <t>E292</t>
  </si>
  <si>
    <t>Total Savings, Efficiency Programs Included in CE Calculations</t>
  </si>
  <si>
    <t>(Line bg) Add up the sum of [Data &amp; Systems Services + Program Evaluation + BECAR + Verification] purple cells and divide by the [Residential + Business] purple cells.</t>
  </si>
  <si>
    <t>Line No.</t>
  </si>
  <si>
    <t>8/24</t>
  </si>
  <si>
    <t>7A/11/25</t>
  </si>
  <si>
    <t>12/26</t>
  </si>
  <si>
    <t>10/31</t>
  </si>
  <si>
    <t xml:space="preserve">Transportation </t>
  </si>
  <si>
    <t>50-59</t>
  </si>
  <si>
    <t>UPDATE ALL NUMBERS</t>
  </si>
  <si>
    <t>Causes of the Change in Revenue Requirement from</t>
  </si>
  <si>
    <t>This Year</t>
  </si>
  <si>
    <t>Last Year</t>
  </si>
  <si>
    <t>Other</t>
  </si>
  <si>
    <t>Composition of Expenditures</t>
  </si>
  <si>
    <t>258 Non 449 Expenditures</t>
  </si>
  <si>
    <t>Non-258 Expenditures</t>
  </si>
  <si>
    <t>&lt;== check total - must be $0</t>
  </si>
  <si>
    <t>Remove Transfer</t>
  </si>
  <si>
    <t>Receipts</t>
  </si>
  <si>
    <t>Assignment</t>
  </si>
  <si>
    <t>Year/month</t>
  </si>
  <si>
    <t>Amount in local currency</t>
  </si>
  <si>
    <t>May Net Activity</t>
  </si>
  <si>
    <t>May Receipts</t>
  </si>
  <si>
    <t>Cons Costs NIRB - Conservation Rider Amortization (already net of revenue sensitive items)</t>
  </si>
  <si>
    <t>Estimated Under (Over) Collection from Prior Year for Non-449/459 customers</t>
  </si>
  <si>
    <t>ELECTRIC OPERATING REVENUE &amp; KWH SALES</t>
  </si>
  <si>
    <t>Over (Under)</t>
  </si>
  <si>
    <t>Spent</t>
  </si>
  <si>
    <t>Source:  SAP Download</t>
  </si>
  <si>
    <t>Total including 449</t>
  </si>
  <si>
    <t>2019 Budget excl 449</t>
  </si>
  <si>
    <t>Sch 120 net of Conversion Factor</t>
  </si>
  <si>
    <t>CONVERSION FACTOR</t>
  </si>
  <si>
    <t>February</t>
  </si>
  <si>
    <t>March</t>
  </si>
  <si>
    <t>April</t>
  </si>
  <si>
    <t>Budget set in rates versus actual expenditures made - Non-449</t>
  </si>
  <si>
    <t>For the current rate period that will be ending</t>
  </si>
  <si>
    <t>ii</t>
  </si>
  <si>
    <t>months and consists of two parts:</t>
  </si>
  <si>
    <t>For the estimated collections used in the prior year's filing</t>
  </si>
  <si>
    <t>iii</t>
  </si>
  <si>
    <t>Time Period</t>
  </si>
  <si>
    <t>Location</t>
  </si>
  <si>
    <t>A variance analysis which demonstrates the causes for the change between the</t>
  </si>
  <si>
    <t>non-449 revenue requirement from the prior filing to the current filing.</t>
  </si>
  <si>
    <t>The non-449 conservation revenue requirement which is made up of two categories:</t>
  </si>
  <si>
    <t>Purple tabs contain information that is new in the current year filing</t>
  </si>
  <si>
    <t>Blue tabs are tabs that come directly from the prior year filing</t>
  </si>
  <si>
    <t>Red tabs are tabs that come directly from the ACP/BCP filings</t>
  </si>
  <si>
    <t>Total (does</t>
  </si>
  <si>
    <t>not inc.</t>
  </si>
  <si>
    <t>Transp.)</t>
  </si>
  <si>
    <t>Less</t>
  </si>
  <si>
    <t>Sch 120</t>
  </si>
  <si>
    <t>Related</t>
  </si>
  <si>
    <t>Transportation</t>
  </si>
  <si>
    <t>Check</t>
  </si>
  <si>
    <t>Current (Payable) Receivable</t>
  </si>
  <si>
    <t>Prior (Payable) Receivable</t>
  </si>
  <si>
    <t>Current Budget</t>
  </si>
  <si>
    <t>Prior Budget</t>
  </si>
  <si>
    <t>Current (Under) Over Spending Variance</t>
  </si>
  <si>
    <t>Prior (Under) Over Spending Variance</t>
  </si>
  <si>
    <t>Difference - Current minus Prior</t>
  </si>
  <si>
    <t>Current Year Non-449 Annual Budget</t>
  </si>
  <si>
    <t>Non-449 True-up for the Prior Year which consists of two categories:</t>
  </si>
  <si>
    <t>"Load Variances" which trues-up the Non-449 amount set in rates to be</t>
  </si>
  <si>
    <t>collected and the Non-449 amount actually collected which covers 15</t>
  </si>
  <si>
    <t>the Non-449 budget set in rates last year to the actual Non-449</t>
  </si>
  <si>
    <t>amounts spent</t>
  </si>
  <si>
    <t>Change in Non-449 Budgeted Spending between this year and last year</t>
  </si>
  <si>
    <t>Change in Non-449 True-up between this year and last year</t>
  </si>
  <si>
    <t>Change in Non-449 load variance for current period</t>
  </si>
  <si>
    <t>Change in Non-449 load variance for estimates used in prior filing</t>
  </si>
  <si>
    <t>Change in Non-449 spending variance</t>
  </si>
  <si>
    <t>Total To Report</t>
  </si>
  <si>
    <t>Exclude 449</t>
  </si>
  <si>
    <t>Actual Expenditures for Non-449</t>
  </si>
  <si>
    <t>MSSC</t>
  </si>
  <si>
    <t>Received from</t>
  </si>
  <si>
    <t>Smart Thermostats</t>
  </si>
  <si>
    <t>214 &amp; 217</t>
  </si>
  <si>
    <t>Moderate Income Residences</t>
  </si>
  <si>
    <t>Targeted DSM Pilot</t>
  </si>
  <si>
    <t xml:space="preserve">Trade Ally Memberships </t>
  </si>
  <si>
    <r>
      <t>Trade Ally Network</t>
    </r>
    <r>
      <rPr>
        <i/>
        <sz val="8"/>
        <color theme="1"/>
        <rFont val="Arial"/>
        <family val="2"/>
      </rPr>
      <t xml:space="preserve"> (revenue + cost)</t>
    </r>
  </si>
  <si>
    <t>Customer Digital Services</t>
  </si>
  <si>
    <t>249A, 271</t>
  </si>
  <si>
    <t>Demand Response Pilot</t>
  </si>
  <si>
    <t>SAP Transaction</t>
  </si>
  <si>
    <t>ZRW_ZO12</t>
  </si>
  <si>
    <t>Anticipated Updated BCP Costs</t>
  </si>
  <si>
    <t xml:space="preserve">(Line bi) Add up the sum of [Data &amp; Systems Services + Program Evaluation + BECAR + Verification] purple cells </t>
  </si>
  <si>
    <t>(Line bh) Add up the sum of [Data &amp; Systems Services + Program Evaluation + BECAR + Verification] purple cells and divide by the [Residential + Business] purple cells.</t>
  </si>
  <si>
    <t>bi</t>
  </si>
  <si>
    <t>TOTAL UTILITY CONSERVATION GOALS</t>
  </si>
  <si>
    <t>Subtotal, Other Energy Efficiency Programs</t>
  </si>
  <si>
    <t>Other Customer Programs</t>
  </si>
  <si>
    <t xml:space="preserve">Commercial </t>
  </si>
  <si>
    <t xml:space="preserve">l </t>
  </si>
  <si>
    <t>To use for Schedule 120 Filing</t>
  </si>
  <si>
    <t>Items disccused in Sch 120 cover letter (formula error corrections and additional budget for social cost of carbon impacts)</t>
  </si>
  <si>
    <t>Additional Information used for Schedule 120 Filing</t>
  </si>
  <si>
    <t>Information in this tab through Column K is from the original filing in UE-190905 - file "190905-PSE-BCP-2020-2021-Exhibit-1-(11-01-2019).xlsm" tab "Portfolio--2020 Specific"</t>
  </si>
  <si>
    <t>Net of revenue sensitive items</t>
  </si>
  <si>
    <t>Conversion Factor from Last Year's filing</t>
  </si>
  <si>
    <t>Use for Non-449 Revenue Requirement True-Up</t>
  </si>
  <si>
    <t>Total (already does not include firm resale)</t>
  </si>
  <si>
    <t>Check to Total</t>
  </si>
  <si>
    <t>Add:  Sch 258 Collections (Sch 449 &amp; 459)</t>
  </si>
  <si>
    <t>Check Revenue from Table 1</t>
  </si>
  <si>
    <t>Note 1 - Projected Revenue Includes Base Revenue plus Rider Schedules 95, 95A, 129, 132, 137, 140, 141, 142 &amp; 194</t>
  </si>
  <si>
    <t>h = i + j</t>
  </si>
  <si>
    <t>g = h - e</t>
  </si>
  <si>
    <t>e = d - b</t>
  </si>
  <si>
    <t>d = b + (a * c)</t>
  </si>
  <si>
    <t>Total Class Allocation</t>
  </si>
  <si>
    <t>Rounding Difference</t>
  </si>
  <si>
    <t>Revenue Class Allocations</t>
  </si>
  <si>
    <t>Rate Effects on Revenue without Schedule 120 vs. Revenue with Proposed Schedule 120</t>
  </si>
  <si>
    <t>and most current forecast delivered load (shown below in MWh's) from F2019</t>
  </si>
  <si>
    <t>$ per kWh</t>
  </si>
  <si>
    <t>Through December 2020</t>
  </si>
  <si>
    <t>Commercial Industrial Retrofit</t>
  </si>
  <si>
    <t>Commercial Industrial New Construction</t>
  </si>
  <si>
    <t>Pilots</t>
  </si>
  <si>
    <r>
      <t>NW Energy Efficiency Alliance</t>
    </r>
    <r>
      <rPr>
        <vertAlign val="superscript"/>
        <sz val="9"/>
        <rFont val="Tahoma"/>
        <family val="2"/>
      </rPr>
      <t/>
    </r>
  </si>
  <si>
    <t xml:space="preserve">NW Gas Market Transformation Collaborative </t>
  </si>
  <si>
    <t>Electric Generation, Transmission and Distribution</t>
  </si>
  <si>
    <t>Rebate Processing</t>
  </si>
  <si>
    <t xml:space="preserve">Verification Team </t>
  </si>
  <si>
    <t xml:space="preserve">Trade Ally Subscriptions </t>
  </si>
  <si>
    <t>Trade Ally Network [net of (revenue) + cost]</t>
  </si>
  <si>
    <t xml:space="preserve">Energy Advisors </t>
  </si>
  <si>
    <t xml:space="preserve">Customer Digital Experience </t>
  </si>
  <si>
    <t xml:space="preserve">Strategic Planning </t>
  </si>
  <si>
    <t xml:space="preserve">Program Evaluation </t>
  </si>
  <si>
    <t xml:space="preserve">(Line bh) Add up the sum of [Data &amp; Systems Services + Program Evaluation + BECAR + Verification] purple cells </t>
  </si>
  <si>
    <t xml:space="preserve">2020/05   </t>
  </si>
  <si>
    <t>Year 2021</t>
  </si>
  <si>
    <t>001/2021</t>
  </si>
  <si>
    <t>Source:  F2020, Delivered kWH</t>
  </si>
  <si>
    <t xml:space="preserve">PUGET SOUND ENERGY </t>
  </si>
  <si>
    <t>ELECTRIC RESULTS OF OPERATIONS</t>
  </si>
  <si>
    <t>As Used in UE-190529 and UG-190530</t>
  </si>
  <si>
    <t>Collections - 12ME April 2021</t>
  </si>
  <si>
    <t>May 2020 through January 2021 - Actuals</t>
  </si>
  <si>
    <t>February 2021 through April 2021 - Estimated</t>
  </si>
  <si>
    <r>
      <t>Updated 2021</t>
    </r>
    <r>
      <rPr>
        <b/>
        <i/>
        <sz val="20"/>
        <color rgb="FF00B050"/>
        <rFont val="Arial"/>
        <family val="2"/>
      </rPr>
      <t xml:space="preserve"> - ACP</t>
    </r>
  </si>
  <si>
    <t>Information in this tab is from UE-190905 - file "190905-PSE-2021-ACP-Exhibit-1-Savings-and-Budgets(11-13-2020).xlsm" tab "Portfolio--2021 Specific" filed on November 13, 2020.</t>
  </si>
  <si>
    <t xml:space="preserve">Single Family Existing Subtotal  </t>
  </si>
  <si>
    <t>-</t>
  </si>
  <si>
    <t>Effective May 2021</t>
  </si>
  <si>
    <t>True up of 2020/2021 - (Note 2)</t>
  </si>
  <si>
    <t>Conversion Factor (2019 GRC)</t>
  </si>
  <si>
    <t>(Note 2) The true up for collections through April 2021 does not relate to Schedule 449 customers participating in conservation programs under Schedule 258.</t>
  </si>
  <si>
    <t>2020 Class Allocation</t>
  </si>
  <si>
    <t>2019 Under / (Over) Allocation</t>
  </si>
  <si>
    <t>Special Contract</t>
  </si>
  <si>
    <t>SC</t>
  </si>
  <si>
    <t>True-Up of Amounts for Current Reporting Period (May 2020 through April 2021 with February through April 2021 re-forecasted)</t>
  </si>
  <si>
    <t>2020 - 2021 True up</t>
  </si>
  <si>
    <t>May 2020 through April 2021 (2/21 - 4/21 forecasted)</t>
  </si>
  <si>
    <t>USE THIS</t>
  </si>
  <si>
    <t>2020 budgeted expenditures set in rates versus actual expenditures made - Non-258</t>
  </si>
  <si>
    <t>2020 budgeted expenditures set in rates versus actual expenditures made - 40, 46 and 49 under 258</t>
  </si>
  <si>
    <t>2019 - 2020 True up of Estimated collections</t>
  </si>
  <si>
    <t>2020/2021 Revenue Requirement from UE-21XXXX</t>
  </si>
  <si>
    <t>2021 Conservation Costs (12  Months) - Non-449/459 customers only</t>
  </si>
  <si>
    <t>estimated collections for Feb - Apr 2020 used</t>
  </si>
  <si>
    <t>for 2019/2020 true up in UE-200142</t>
  </si>
  <si>
    <t>Source:  F2020, Delivered Transporation kWH</t>
  </si>
  <si>
    <t>This file contains conservation two main pieces of information related to Electric Schedule 120 (non-449 customers only).</t>
  </si>
  <si>
    <t>Jan-Dec 2021 vs. Jan-Dec 2020</t>
  </si>
  <si>
    <t>Variance between estimated and actual loads for May through April</t>
  </si>
  <si>
    <t>in the 2021 filing vs. the 2020 filing</t>
  </si>
  <si>
    <t xml:space="preserve">Variance between estimated and actual loads for Feb to Apr from </t>
  </si>
  <si>
    <t>each prior year filing in the 2021 filing vs. the 2020 filing</t>
  </si>
  <si>
    <t>Budget vs. Actual for Jan-Dec 2020 vs. Bdgt to Actual Jan-Dec 2019</t>
  </si>
  <si>
    <t>"Spending Variances" which consists of the difference between</t>
  </si>
  <si>
    <t>Schedule 258</t>
  </si>
  <si>
    <t>All Else</t>
  </si>
  <si>
    <t>Total Budget</t>
  </si>
  <si>
    <t>Summary</t>
  </si>
  <si>
    <t>2020 - 2021 true up</t>
  </si>
  <si>
    <t>2021/2022 Electric Conservation Rider Filing</t>
  </si>
  <si>
    <t>2020/2021 Revenue Requirement from UE-210140</t>
  </si>
  <si>
    <t>in the prior 2020/2021 filing and current 2021/2022 filing</t>
  </si>
  <si>
    <t>Plus projected expenditures 2022 vs. 2021</t>
  </si>
  <si>
    <t xml:space="preserve">  4430 - Sch 214 Web-Enabled Thermostats-E</t>
  </si>
  <si>
    <t xml:space="preserve">  Clean Buildings Accelerator - E</t>
  </si>
  <si>
    <t xml:space="preserve">  Lodging Rebates - Electric</t>
  </si>
  <si>
    <t xml:space="preserve">  4430 – Manufactured Home MHNC Program E</t>
  </si>
  <si>
    <t xml:space="preserve">  Sch. 150 - Net Metering</t>
  </si>
  <si>
    <t xml:space="preserve">  4430 - Targeted Demand-Side Mgmt- Elec</t>
  </si>
  <si>
    <t xml:space="preserve">  4440- BEM Pay- Elect Performance Pilot</t>
  </si>
  <si>
    <t xml:space="preserve">  4427 - Digital Experience - Electric</t>
  </si>
  <si>
    <t xml:space="preserve">  4430-Residential New Construct(E215)-Ele</t>
  </si>
  <si>
    <t xml:space="preserve">  4430-Multi-Family Retrofit - (E217)-Elec</t>
  </si>
  <si>
    <t xml:space="preserve">  4400 - Customer Online Experience - Elec</t>
  </si>
  <si>
    <t xml:space="preserve">  4445 - Automated Benchmarking System - E</t>
  </si>
  <si>
    <t xml:space="preserve">  4427 - Marketing Research - Electric</t>
  </si>
  <si>
    <t xml:space="preserve">  4445 - EES Verification - Electric</t>
  </si>
  <si>
    <t xml:space="preserve">  4430 - Northwest Energy Efficiency Allia</t>
  </si>
  <si>
    <t xml:space="preserve">  Energy Star Appliances - Elec Rider</t>
  </si>
  <si>
    <t xml:space="preserve">  Residential Water Use Reducers -Electric</t>
  </si>
  <si>
    <t xml:space="preserve">  4430-Engery Efficient Lighting Svc-Elec</t>
  </si>
  <si>
    <t xml:space="preserve">  4430 Positive Energy Behav Modif - Elec</t>
  </si>
  <si>
    <t xml:space="preserve">  4423 - EES Market Integration - Electric</t>
  </si>
  <si>
    <t xml:space="preserve">  4420-Conservation Strategic Planning-Ele</t>
  </si>
  <si>
    <t xml:space="preserve">  4430 - Multifamily New Construction- Ele</t>
  </si>
  <si>
    <t xml:space="preserve">  4430 - Events - Electric</t>
  </si>
  <si>
    <t xml:space="preserve">  4445 - Rebates Processing - Elec</t>
  </si>
  <si>
    <t xml:space="preserve">  4430 - Customer Awareness Tools - Elec</t>
  </si>
  <si>
    <t xml:space="preserve">  PSE Marketplace - Electric</t>
  </si>
  <si>
    <t xml:space="preserve">  Comm Midstream HVAC &amp; Water Heat-Electri</t>
  </si>
  <si>
    <t xml:space="preserve">  4430 - Energy Advisors - Electric</t>
  </si>
  <si>
    <t xml:space="preserve">  LIW - Electric Rider</t>
  </si>
  <si>
    <t xml:space="preserve">  4423-Biennial Elec Conserv Achieve-BECAR</t>
  </si>
  <si>
    <t xml:space="preserve">  4430 - SF Existing Water Heat - Electric</t>
  </si>
  <si>
    <t xml:space="preserve">  4430 - SF Existing Wx - Electric</t>
  </si>
  <si>
    <t xml:space="preserve">  4430 - SF Existing Space Heat - Electric</t>
  </si>
  <si>
    <t xml:space="preserve">  Sch 250 Elec C/I Energy Efficiency</t>
  </si>
  <si>
    <t xml:space="preserve">  4430- Sch 262 Business Ltg Markdown-Elec</t>
  </si>
  <si>
    <t xml:space="preserve">  Sch 251 Elec C/I Energy Efficiency</t>
  </si>
  <si>
    <t xml:space="preserve">  4430 - Sch 262 Comm Kitchen/Laundry-Elec</t>
  </si>
  <si>
    <t xml:space="preserve">  Commercial HVAC Rebates - Electric</t>
  </si>
  <si>
    <t xml:space="preserve"> Sch 253 Elec Resource Conservation Mana</t>
  </si>
  <si>
    <t xml:space="preserve"> 4440 - Sch 250 Business Ltg Grants -Elec</t>
  </si>
  <si>
    <t xml:space="preserve"> 4420 - Sch 270 Trade Ally Support - Elec</t>
  </si>
  <si>
    <t xml:space="preserve"> 4445- Data &amp; Systems Servcs - Elec</t>
  </si>
  <si>
    <t xml:space="preserve"> 4430 - Contract Alliance Network - Elect</t>
  </si>
  <si>
    <t xml:space="preserve"> 4430 - Single Fam AMI Pilot Prgrm - Elec</t>
  </si>
  <si>
    <t xml:space="preserve"> 4430 - Retail Choice Pilot Prgrm - Elec</t>
  </si>
  <si>
    <t xml:space="preserve"> 4430 - Mod Incm Resid Pilot Prgrm - Elec</t>
  </si>
  <si>
    <t xml:space="preserve"> 4420-Program Evaluation and Research-El</t>
  </si>
  <si>
    <t xml:space="preserve"> 4420 - Conservation Supply Curves - Elec</t>
  </si>
  <si>
    <t xml:space="preserve"> 4420-Program Support-Conservation Electr</t>
  </si>
  <si>
    <t xml:space="preserve"> 3545 - Energy Efficient Communities Elec</t>
  </si>
  <si>
    <t xml:space="preserve"> 4440 -  BEM AMI SMB Pilot - Electric</t>
  </si>
  <si>
    <t xml:space="preserve"> 4440 - E262 Small Bus. Direct Install-El</t>
  </si>
  <si>
    <t xml:space="preserve"> 4440 - SCH251 ESG New Construction -Elec</t>
  </si>
  <si>
    <t xml:space="preserve"> 4440 - Industrial Energy Mgmt - Electric</t>
  </si>
  <si>
    <t xml:space="preserve"> 4440 - Pay for Performance - E</t>
  </si>
  <si>
    <t>2021 Total</t>
  </si>
  <si>
    <t>Total 2021 Spending to Include in Calculation of the True Up to Electric Schedule 120</t>
  </si>
  <si>
    <t xml:space="preserve">2021 Electric Actual Spend </t>
  </si>
  <si>
    <t>Less 449's Actual 2021</t>
  </si>
  <si>
    <t>Total 2021 Expenditures to use in True-Up calculation</t>
  </si>
  <si>
    <t>Converstion Factor From  2019 GRC UE-190529</t>
  </si>
  <si>
    <t>Collections actual vs. estimated in 20-21 true-up included in UE-210140</t>
  </si>
  <si>
    <t>February 2021</t>
  </si>
  <si>
    <t>March 2021</t>
  </si>
  <si>
    <t>April 2021</t>
  </si>
  <si>
    <t>Tab is from UE-210140</t>
  </si>
  <si>
    <t>Year 2022</t>
  </si>
  <si>
    <t>Sch120 Unbilled-4/2021</t>
  </si>
  <si>
    <t>Transf. 2020 E Conservation Recovery Amt</t>
  </si>
  <si>
    <t>Sch120 Billed-5/2021</t>
  </si>
  <si>
    <t>Sch120 Unbilled-5/2021</t>
  </si>
  <si>
    <t>BCP 2022</t>
  </si>
  <si>
    <t>Water Use Reducers</t>
  </si>
  <si>
    <t>Midstream HVAC and Water Heat</t>
  </si>
  <si>
    <t>TOTAL SAVINGS AND TOTAL BUDGETS</t>
  </si>
  <si>
    <t>Effective May 2022</t>
  </si>
  <si>
    <t>2022 Conservation Budget (12 Months) (Note 1)</t>
  </si>
  <si>
    <t>2022 Conservation Costs Related Revenue Requirement</t>
  </si>
  <si>
    <t>True up of 2021/2022 Related Revenue Requirement</t>
  </si>
  <si>
    <t>True-Up of Amounts for Current Reporting Period (May 2021 through April 2022 with February through April 2021 re-forecasted)</t>
  </si>
  <si>
    <t>2021 - 2022 True up</t>
  </si>
  <si>
    <t>May 2021 through April 2022 (2/22 - 4/22 forecasted)</t>
  </si>
  <si>
    <t>estimated collections for Feb - Apr 2021 used</t>
  </si>
  <si>
    <t>for 2020/2021 true up in UE-210141</t>
  </si>
  <si>
    <t>2021 budgeted expenditures set in rates versus actual expenditures made - Non-258</t>
  </si>
  <si>
    <t>2021 budgeted expenditures set in rates versus actual expenditures made - 40, 46 and 49 under 258</t>
  </si>
  <si>
    <t>2021 - 2022 True up of Estimated collections</t>
  </si>
  <si>
    <t>002/2021</t>
  </si>
  <si>
    <t>003/2021</t>
  </si>
  <si>
    <t>004/2021</t>
  </si>
  <si>
    <t>005/2021</t>
  </si>
  <si>
    <t>006/2021</t>
  </si>
  <si>
    <t>007/2021</t>
  </si>
  <si>
    <t>008/2021</t>
  </si>
  <si>
    <t>009/2021</t>
  </si>
  <si>
    <t>010/2021</t>
  </si>
  <si>
    <t>011/2021</t>
  </si>
  <si>
    <t>012/2021</t>
  </si>
  <si>
    <t>001/2022</t>
  </si>
  <si>
    <t>This program ended in 2020</t>
  </si>
  <si>
    <t>Jared on 2-10-2022</t>
  </si>
  <si>
    <t>Eff 5-1-21</t>
  </si>
  <si>
    <t>Sum of Feb-22</t>
  </si>
  <si>
    <t>Sum of Mar-22</t>
  </si>
  <si>
    <t>Sum of Apr-22</t>
  </si>
  <si>
    <t>May 21-Jan 22</t>
  </si>
  <si>
    <t>Losses were assumed at 7.7%</t>
  </si>
  <si>
    <t>F21 Final Electric Load Forecast</t>
  </si>
  <si>
    <t>Proposed
Schedule 120
Effective
5-1-21</t>
  </si>
  <si>
    <t>REVENUE
(Including 5-1-21
Sch 120 revenue)</t>
  </si>
  <si>
    <t>2021 TOTAL CONSERVATION REVENUE SERVICE RIDER AS % OF REVENUE</t>
  </si>
  <si>
    <t>Schedule 120 Revenue $</t>
  </si>
  <si>
    <t>Schedule 120 Revenue % to Total Revenue</t>
  </si>
  <si>
    <t>f = e / d</t>
  </si>
  <si>
    <t>The information above this line is from last year's Sch 120 filing in UE-210140; file "210140-PSE-Cost-of-Service-(WP).xlsx" tab "Proposed Revenue"</t>
  </si>
  <si>
    <t>Collections - 12ME April 2022</t>
  </si>
  <si>
    <t>May 2021 through January 2022 - Actuals</t>
  </si>
  <si>
    <t>February 2022 through April 2022 - Estimated</t>
  </si>
  <si>
    <t>and most current forecast delivered load (shown below in MWh's) from F2021</t>
  </si>
  <si>
    <t>January through December 2021</t>
  </si>
  <si>
    <t>May 2021 through April 2022</t>
  </si>
  <si>
    <t>February 2021 through April 2021</t>
  </si>
  <si>
    <t>(Note 1) The amount reflected in column b is based on expected expenditures for Sch 449 customers for the 2022 budget year as included in UE-2108222 - file "210822;210823-PSE-BCP-2022-2023-Exh-1-Svgs-Budgets).xlsm" tab "Portfolio--2022 Specific" filed on October 29, 2021 and may not necessarily reflect the revenue requirement to be set in rates for Sch 449 customers.  The amount to collect from these customers will be determined in the Cost of Service workpapers.</t>
  </si>
  <si>
    <t>Add Current year - Payable for Under-collection of 2021 program costs collected through April 2022 (Feb - Apr 2022 are estimates)</t>
  </si>
  <si>
    <t>Remove Prior year - Receivable for Under-collection of 2021 program costs collected through April 2021</t>
  </si>
  <si>
    <t>Add Current year - payable for over-collecting Feb - Apr 2021 revenues</t>
  </si>
  <si>
    <t>Remove Prior year - payable for over-collecting Feb - Apr 2020 revenues</t>
  </si>
  <si>
    <t>Add 2022 Non-449 Budgeted Expenditures</t>
  </si>
  <si>
    <t>Remove 2021 Non-449 Budgeted Expenditures</t>
  </si>
  <si>
    <t>Comparison of Spending Variance - decrease in payable for over-estimating budgeted expenditures</t>
  </si>
  <si>
    <t xml:space="preserve">Prior Filing </t>
  </si>
  <si>
    <t xml:space="preserve">Current Filing </t>
  </si>
  <si>
    <t>Non-449 Actual Expenditures</t>
  </si>
  <si>
    <t>Non-449 Budgeted Expenditures</t>
  </si>
  <si>
    <t>(2021 Spend)</t>
  </si>
  <si>
    <t>(2020 Spend)</t>
  </si>
  <si>
    <t>Difference between estimated collections used in UE-210140 and actual collections</t>
  </si>
  <si>
    <t>12 MONTHS ENDED DECEMBER 31, 2018</t>
  </si>
  <si>
    <t>2019 GENERAL RATE CASE</t>
  </si>
  <si>
    <t>Totals are based on average total composite rate of $0.004225 per kWh x</t>
  </si>
  <si>
    <t>0.951115 conversion factor in existing Sch 120 from UE-190149</t>
  </si>
  <si>
    <t>F2020
Delivered kWh
05/21 to 04/22</t>
  </si>
  <si>
    <t>Projected
Revenue
05/21 to 04/22
[Note 1]</t>
  </si>
  <si>
    <t>Information in this tab is from UE-210822 - file "210822;210823-PSE-BCP-2022-2023-Exh-1-Svgs-Budgets" filed on 10/29/2021.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</si>
</sst>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_);\(#,##0.000000\)"/>
    <numFmt numFmtId="167" formatCode="0.0%"/>
    <numFmt numFmtId="168" formatCode="_(&quot;$&quot;* #,##0.000000_);_(&quot;$&quot;* \(#,##0.000000\);_(&quot;$&quot;* &quot;-&quot;??_);_(@_)"/>
    <numFmt numFmtId="169" formatCode="[$-409]mmmm\ d\,\ yyyy;@"/>
    <numFmt numFmtId="170" formatCode="0.000000"/>
    <numFmt numFmtId="171" formatCode="0.0000%"/>
    <numFmt numFmtId="172" formatCode="[$-409]m/d/yy\ h:mm\ AM/PM;@"/>
    <numFmt numFmtId="173" formatCode="###.0\ &quot;aMW&quot;"/>
    <numFmt numFmtId="174" formatCode="#,###\ &quot;MWh&quot;"/>
    <numFmt numFmtId="175" formatCode="##.0\ &quot;FTEs&quot;"/>
    <numFmt numFmtId="176" formatCode="_(&quot;$&quot;* #,##0.0000_);_(&quot;$&quot;* \(#,##0.0000\);_(&quot;$&quot;* &quot;-&quot;????_);_(@_)"/>
    <numFmt numFmtId="177" formatCode="[$-409]d\-mmm\-yyyy;@"/>
    <numFmt numFmtId="178" formatCode="_(&quot;$&quot;* #,##0.0_);_(&quot;$&quot;* \(#,##0.0\);_(&quot;$&quot;* &quot;-&quot;??_);_(@_)"/>
    <numFmt numFmtId="179" formatCode="_(* #,##0.000000_);_(* \(#,##0.000000\);_(* &quot;-&quot;??????_);_(@_)"/>
    <numFmt numFmtId="180" formatCode="0.000%"/>
    <numFmt numFmtId="181" formatCode="&quot;$&quot;#,##0.000000_);\(&quot;$&quot;#,##0.000000\)"/>
  </numFmts>
  <fonts count="10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sz val="10"/>
      <color indexed="12"/>
      <name val="Arial"/>
      <family val="2"/>
    </font>
    <font>
      <sz val="11"/>
      <name val="Calibri"/>
      <family val="2"/>
    </font>
    <font>
      <sz val="9"/>
      <name val="Arial"/>
      <family val="2"/>
    </font>
    <font>
      <b/>
      <u/>
      <sz val="11"/>
      <color theme="1"/>
      <name val="Calibri"/>
      <family val="2"/>
      <scheme val="minor"/>
    </font>
    <font>
      <b/>
      <sz val="11"/>
      <name val="Arial"/>
      <family val="2"/>
    </font>
    <font>
      <b/>
      <sz val="9"/>
      <name val="Arial"/>
      <family val="2"/>
    </font>
    <font>
      <sz val="11"/>
      <color rgb="FFFF0000"/>
      <name val="Calibri"/>
      <family val="2"/>
      <scheme val="minor"/>
    </font>
    <font>
      <b/>
      <sz val="10"/>
      <color theme="1"/>
      <name val="Calibri"/>
      <family val="2"/>
    </font>
    <font>
      <sz val="10"/>
      <name val="Times New Roman"/>
      <family val="1"/>
    </font>
    <font>
      <b/>
      <sz val="10"/>
      <name val="Times New Roman"/>
      <family val="1"/>
    </font>
    <font>
      <sz val="10"/>
      <color indexed="8"/>
      <name val="Arial"/>
      <family val="2"/>
    </font>
    <font>
      <sz val="10"/>
      <color theme="1"/>
      <name val="Arial"/>
      <family val="2"/>
    </font>
    <font>
      <sz val="8"/>
      <name val="Arial"/>
      <family val="2"/>
    </font>
    <font>
      <b/>
      <sz val="12"/>
      <name val="Arial"/>
      <family val="2"/>
    </font>
    <font>
      <b/>
      <sz val="8"/>
      <name val="Arial"/>
      <family val="2"/>
    </font>
    <font>
      <b/>
      <sz val="10"/>
      <color indexed="8"/>
      <name val="Arial"/>
      <family val="2"/>
    </font>
    <font>
      <b/>
      <sz val="12"/>
      <color indexed="8"/>
      <name val="Arial"/>
      <family val="2"/>
    </font>
    <font>
      <b/>
      <u/>
      <sz val="11"/>
      <name val="Calibri"/>
      <family val="2"/>
      <scheme val="minor"/>
    </font>
    <font>
      <b/>
      <sz val="14"/>
      <color rgb="FF0000FF"/>
      <name val="Arial"/>
      <family val="2"/>
    </font>
    <font>
      <sz val="12"/>
      <name val="Arial"/>
      <family val="2"/>
    </font>
    <font>
      <u/>
      <sz val="8"/>
      <name val="Arial"/>
      <family val="2"/>
    </font>
    <font>
      <b/>
      <sz val="12"/>
      <color indexed="9"/>
      <name val="Arial"/>
      <family val="2"/>
    </font>
    <font>
      <sz val="8"/>
      <color theme="1"/>
      <name val="Arial"/>
      <family val="2"/>
    </font>
    <font>
      <i/>
      <sz val="10"/>
      <color rgb="FF0430AC"/>
      <name val="Arial"/>
      <family val="2"/>
    </font>
    <font>
      <i/>
      <sz val="8"/>
      <color rgb="FF0430AC"/>
      <name val="Arial"/>
      <family val="2"/>
    </font>
    <font>
      <i/>
      <sz val="10"/>
      <color indexed="10"/>
      <name val="Arial"/>
      <family val="2"/>
    </font>
    <font>
      <u val="singleAccounting"/>
      <sz val="10"/>
      <color indexed="8"/>
      <name val="Arial"/>
      <family val="2"/>
    </font>
    <font>
      <b/>
      <sz val="8"/>
      <color indexed="9"/>
      <name val="Arial"/>
      <family val="2"/>
    </font>
    <font>
      <i/>
      <sz val="9"/>
      <color rgb="FF0430AC"/>
      <name val="Arial"/>
      <family val="2"/>
    </font>
    <font>
      <sz val="10"/>
      <color rgb="FF0430AC"/>
      <name val="Arial"/>
      <family val="2"/>
    </font>
    <font>
      <i/>
      <sz val="9"/>
      <color theme="1"/>
      <name val="Arial"/>
      <family val="2"/>
    </font>
    <font>
      <b/>
      <sz val="11"/>
      <color theme="0"/>
      <name val="Arial"/>
      <family val="2"/>
    </font>
    <font>
      <b/>
      <sz val="10"/>
      <color indexed="12"/>
      <name val="Arial"/>
      <family val="2"/>
    </font>
    <font>
      <b/>
      <sz val="10"/>
      <color theme="0"/>
      <name val="Arial"/>
      <family val="2"/>
    </font>
    <font>
      <sz val="10"/>
      <color rgb="FFFF0000"/>
      <name val="Arial"/>
      <family val="2"/>
    </font>
    <font>
      <b/>
      <sz val="12"/>
      <color theme="0"/>
      <name val="Arial"/>
      <family val="2"/>
    </font>
    <font>
      <sz val="10"/>
      <name val="Courier"/>
      <family val="3"/>
    </font>
    <font>
      <sz val="10"/>
      <name val="Arial"/>
      <family val="2"/>
    </font>
    <font>
      <u/>
      <sz val="11"/>
      <color theme="10"/>
      <name val="Calibri"/>
      <family val="2"/>
      <scheme val="minor"/>
    </font>
    <font>
      <b/>
      <sz val="10"/>
      <color theme="1"/>
      <name val="Arial"/>
      <family val="2"/>
    </font>
    <font>
      <b/>
      <i/>
      <sz val="20"/>
      <color rgb="FF0070C0"/>
      <name val="Arial"/>
      <family val="2"/>
    </font>
    <font>
      <sz val="12"/>
      <color indexed="10"/>
      <name val="Arial"/>
      <family val="2"/>
    </font>
    <font>
      <b/>
      <sz val="12"/>
      <color indexed="10"/>
      <name val="Arial"/>
      <family val="2"/>
    </font>
    <font>
      <i/>
      <sz val="10"/>
      <color rgb="FF0070C0"/>
      <name val="Arial"/>
      <family val="2"/>
    </font>
    <font>
      <sz val="10"/>
      <color rgb="FF0070C0"/>
      <name val="Arial"/>
      <family val="2"/>
    </font>
    <font>
      <b/>
      <sz val="10"/>
      <color rgb="FFFF0000"/>
      <name val="Arial"/>
      <family val="2"/>
    </font>
    <font>
      <b/>
      <sz val="11"/>
      <name val="Calibri"/>
      <family val="2"/>
      <scheme val="minor"/>
    </font>
    <font>
      <b/>
      <sz val="14"/>
      <color rgb="FFFF0000"/>
      <name val="Arial"/>
      <family val="2"/>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Times New Roman"/>
      <family val="1"/>
    </font>
    <font>
      <b/>
      <sz val="10"/>
      <color rgb="FF0000FF"/>
      <name val="Arial"/>
      <family val="2"/>
    </font>
    <font>
      <b/>
      <sz val="9"/>
      <color rgb="FF0000FF"/>
      <name val="Arial"/>
      <family val="2"/>
    </font>
    <font>
      <b/>
      <sz val="10"/>
      <color rgb="FF0000FF"/>
      <name val="Times New Roman"/>
      <family val="1"/>
    </font>
    <font>
      <sz val="11"/>
      <color theme="1"/>
      <name val="Times New Roman"/>
      <family val="2"/>
    </font>
    <font>
      <sz val="9"/>
      <color theme="1"/>
      <name val="Arial"/>
      <family val="2"/>
    </font>
    <font>
      <i/>
      <sz val="8"/>
      <color theme="1"/>
      <name val="Arial"/>
      <family val="2"/>
    </font>
    <font>
      <sz val="10"/>
      <color theme="0"/>
      <name val="Arial"/>
      <family val="2"/>
    </font>
    <font>
      <u/>
      <sz val="10"/>
      <color theme="10"/>
      <name val="Calibri"/>
      <family val="2"/>
    </font>
    <font>
      <b/>
      <u/>
      <sz val="10"/>
      <color theme="0"/>
      <name val="Calibri"/>
      <family val="2"/>
    </font>
    <font>
      <b/>
      <i/>
      <sz val="10"/>
      <color theme="0"/>
      <name val="Arial"/>
      <family val="2"/>
    </font>
    <font>
      <sz val="8"/>
      <color rgb="FFFF0000"/>
      <name val="Arial"/>
      <family val="2"/>
    </font>
    <font>
      <b/>
      <sz val="8"/>
      <color indexed="81"/>
      <name val="Tahoma"/>
      <family val="2"/>
    </font>
    <font>
      <sz val="8"/>
      <color indexed="81"/>
      <name val="Tahoma"/>
      <family val="2"/>
    </font>
    <font>
      <b/>
      <i/>
      <sz val="10"/>
      <color theme="1"/>
      <name val="Tahoma"/>
      <family val="2"/>
    </font>
    <font>
      <b/>
      <i/>
      <sz val="20"/>
      <color rgb="FF00B050"/>
      <name val="Arial"/>
      <family val="2"/>
    </font>
    <font>
      <u/>
      <sz val="9"/>
      <color indexed="12"/>
      <name val="Calibri"/>
      <family val="2"/>
    </font>
    <font>
      <sz val="10"/>
      <color theme="1"/>
      <name val="Tahoma"/>
      <family val="2"/>
    </font>
    <font>
      <b/>
      <sz val="10"/>
      <color theme="1"/>
      <name val="Tahoma"/>
      <family val="2"/>
    </font>
    <font>
      <i/>
      <sz val="10"/>
      <color rgb="FF0070C0"/>
      <name val="Tahoma"/>
      <family val="2"/>
    </font>
    <font>
      <sz val="10"/>
      <color rgb="FF0070C0"/>
      <name val="Tahoma"/>
      <family val="2"/>
    </font>
    <font>
      <i/>
      <sz val="10"/>
      <color theme="1"/>
      <name val="Tahoma"/>
      <family val="2"/>
    </font>
    <font>
      <b/>
      <sz val="10"/>
      <color theme="0"/>
      <name val="Tahoma"/>
      <family val="2"/>
    </font>
    <font>
      <vertAlign val="superscript"/>
      <sz val="9"/>
      <name val="Tahoma"/>
      <family val="2"/>
    </font>
    <font>
      <sz val="8"/>
      <name val="Helv"/>
    </font>
    <font>
      <b/>
      <sz val="9"/>
      <color indexed="81"/>
      <name val="Tahoma"/>
      <family val="2"/>
    </font>
    <font>
      <sz val="9"/>
      <color indexed="81"/>
      <name val="Tahoma"/>
      <family val="2"/>
    </font>
    <font>
      <b/>
      <sz val="10"/>
      <color theme="1"/>
      <name val="Times New Roman"/>
      <family val="1"/>
    </font>
    <font>
      <sz val="10"/>
      <color theme="1"/>
      <name val="Calibri"/>
      <family val="2"/>
    </font>
    <font>
      <sz val="10"/>
      <color rgb="FF000000"/>
      <name val="Arial"/>
      <family val="2"/>
    </font>
    <font>
      <sz val="10"/>
      <color rgb="FF000000"/>
      <name val="Calibri"/>
      <family val="2"/>
    </font>
    <font>
      <sz val="24"/>
      <color rgb="FF000000"/>
      <name val="Calibri"/>
      <family val="2"/>
    </font>
    <font>
      <sz val="16"/>
      <color rgb="FF000000"/>
      <name val="Calibri"/>
      <family val="2"/>
    </font>
  </fonts>
  <fills count="64">
    <fill>
      <patternFill patternType="none"/>
    </fill>
    <fill>
      <patternFill patternType="gray125"/>
    </fill>
    <fill>
      <patternFill patternType="solid">
        <fgColor indexed="22"/>
        <bgColor indexed="64"/>
      </patternFill>
    </fill>
    <fill>
      <patternFill patternType="solid">
        <fgColor rgb="FF506DE8"/>
        <bgColor indexed="64"/>
      </patternFill>
    </fill>
    <fill>
      <patternFill patternType="solid">
        <fgColor rgb="FFEE79F7"/>
        <bgColor indexed="64"/>
      </patternFill>
    </fill>
    <fill>
      <patternFill patternType="solid">
        <fgColor rgb="FFFD6035"/>
        <bgColor indexed="64"/>
      </patternFill>
    </fill>
    <fill>
      <patternFill patternType="solid">
        <fgColor rgb="FFFFE811"/>
        <bgColor indexed="64"/>
      </patternFill>
    </fill>
    <fill>
      <patternFill patternType="solid">
        <fgColor rgb="FFA7A7FF"/>
        <bgColor indexed="64"/>
      </patternFill>
    </fill>
    <fill>
      <patternFill patternType="solid">
        <fgColor rgb="FFABC785"/>
        <bgColor indexed="64"/>
      </patternFill>
    </fill>
    <fill>
      <patternFill patternType="solid">
        <fgColor rgb="FF006A71"/>
        <bgColor indexed="64"/>
      </patternFill>
    </fill>
    <fill>
      <patternFill patternType="solid">
        <fgColor rgb="FFC1B071"/>
        <bgColor indexed="64"/>
      </patternFill>
    </fill>
    <fill>
      <patternFill patternType="solid">
        <fgColor rgb="FFB2541A"/>
        <bgColor indexed="64"/>
      </patternFill>
    </fill>
    <fill>
      <patternFill patternType="solid">
        <fgColor rgb="FF538ED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E09"/>
        <bgColor indexed="64"/>
      </patternFill>
    </fill>
    <fill>
      <patternFill patternType="solid">
        <fgColor rgb="FFFFEE0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0000"/>
        <bgColor indexed="64"/>
      </patternFill>
    </fill>
    <fill>
      <patternFill patternType="solid">
        <fgColor indexed="9"/>
        <bgColor indexed="64"/>
      </patternFill>
    </fill>
    <fill>
      <patternFill patternType="solid">
        <fgColor theme="6"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EE79F7"/>
        <bgColor rgb="FF000000"/>
      </patternFill>
    </fill>
    <fill>
      <patternFill patternType="solid">
        <fgColor rgb="FFC0C0C0"/>
        <bgColor indexed="64"/>
      </patternFill>
    </fill>
  </fills>
  <borders count="106">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hair">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DashDotDot">
        <color theme="0" tint="-0.499984740745262"/>
      </bottom>
      <diagonal/>
    </border>
    <border>
      <left style="thin">
        <color indexed="64"/>
      </left>
      <right/>
      <top style="thin">
        <color indexed="64"/>
      </top>
      <bottom/>
      <diagonal/>
    </border>
    <border>
      <left style="thin">
        <color indexed="64"/>
      </left>
      <right/>
      <top/>
      <bottom/>
      <diagonal/>
    </border>
    <border>
      <left style="medium">
        <color auto="1"/>
      </left>
      <right style="thin">
        <color auto="1"/>
      </right>
      <top style="medium">
        <color auto="1"/>
      </top>
      <bottom style="thin">
        <color auto="1"/>
      </bottom>
      <diagonal/>
    </border>
    <border>
      <left style="double">
        <color auto="1"/>
      </left>
      <right style="double">
        <color auto="1"/>
      </right>
      <top/>
      <bottom style="hair">
        <color auto="1"/>
      </bottom>
      <diagonal/>
    </border>
    <border>
      <left style="double">
        <color auto="1"/>
      </left>
      <right style="double">
        <color auto="1"/>
      </right>
      <top/>
      <bottom style="thin">
        <color auto="1"/>
      </bottom>
      <diagonal/>
    </border>
    <border>
      <left style="medium">
        <color auto="1"/>
      </left>
      <right/>
      <top style="thin">
        <color indexed="64"/>
      </top>
      <bottom style="double">
        <color indexed="64"/>
      </bottom>
      <diagonal/>
    </border>
    <border>
      <left style="double">
        <color auto="1"/>
      </left>
      <right style="double">
        <color auto="1"/>
      </right>
      <top style="thin">
        <color indexed="64"/>
      </top>
      <bottom style="double">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4" tint="0.39997558519241921"/>
      </top>
      <bottom style="thin">
        <color indexed="64"/>
      </bottom>
      <diagonal/>
    </border>
  </borders>
  <cellStyleXfs count="70">
    <xf numFmtId="0" fontId="0" fillId="0" borderId="0"/>
    <xf numFmtId="43" fontId="1" fillId="0" borderId="0" applyFont="0" applyFill="0" applyBorder="0" applyAlignment="0" applyProtection="0"/>
    <xf numFmtId="44" fontId="1" fillId="0" borderId="0" applyFont="0" applyFill="0" applyBorder="0" applyAlignment="0" applyProtection="0"/>
    <xf numFmtId="39" fontId="42" fillId="0" borderId="0"/>
    <xf numFmtId="0" fontId="3" fillId="0" borderId="0"/>
    <xf numFmtId="9" fontId="3" fillId="0" borderId="0" applyFont="0" applyFill="0" applyBorder="0" applyAlignment="0" applyProtection="0"/>
    <xf numFmtId="39" fontId="42" fillId="0" borderId="0"/>
    <xf numFmtId="9" fontId="1" fillId="0" borderId="0" applyFont="0" applyFill="0" applyBorder="0" applyAlignment="0" applyProtection="0"/>
    <xf numFmtId="0" fontId="44" fillId="0" borderId="0" applyNumberFormat="0" applyFill="0" applyBorder="0" applyAlignment="0" applyProtection="0"/>
    <xf numFmtId="176" fontId="3" fillId="0" borderId="0">
      <alignment horizontal="left" wrapText="1"/>
    </xf>
    <xf numFmtId="0" fontId="55" fillId="0" borderId="0" applyNumberFormat="0" applyFill="0" applyBorder="0" applyAlignment="0" applyProtection="0"/>
    <xf numFmtId="0" fontId="56" fillId="0" borderId="82" applyNumberFormat="0" applyFill="0" applyAlignment="0" applyProtection="0"/>
    <xf numFmtId="0" fontId="57" fillId="0" borderId="83" applyNumberFormat="0" applyFill="0" applyAlignment="0" applyProtection="0"/>
    <xf numFmtId="0" fontId="58" fillId="0" borderId="84" applyNumberFormat="0" applyFill="0" applyAlignment="0" applyProtection="0"/>
    <xf numFmtId="0" fontId="58" fillId="0" borderId="0" applyNumberFormat="0" applyFill="0" applyBorder="0" applyAlignment="0" applyProtection="0"/>
    <xf numFmtId="0" fontId="59" fillId="17" borderId="0" applyNumberFormat="0" applyBorder="0" applyAlignment="0" applyProtection="0"/>
    <xf numFmtId="0" fontId="60" fillId="18" borderId="0" applyNumberFormat="0" applyBorder="0" applyAlignment="0" applyProtection="0"/>
    <xf numFmtId="0" fontId="61" fillId="19" borderId="0" applyNumberFormat="0" applyBorder="0" applyAlignment="0" applyProtection="0"/>
    <xf numFmtId="0" fontId="62" fillId="20" borderId="85" applyNumberFormat="0" applyAlignment="0" applyProtection="0"/>
    <xf numFmtId="0" fontId="63" fillId="21" borderId="86" applyNumberFormat="0" applyAlignment="0" applyProtection="0"/>
    <xf numFmtId="0" fontId="64" fillId="21" borderId="85" applyNumberFormat="0" applyAlignment="0" applyProtection="0"/>
    <xf numFmtId="0" fontId="65" fillId="0" borderId="87" applyNumberFormat="0" applyFill="0" applyAlignment="0" applyProtection="0"/>
    <xf numFmtId="0" fontId="66" fillId="22" borderId="88" applyNumberFormat="0" applyAlignment="0" applyProtection="0"/>
    <xf numFmtId="0" fontId="12" fillId="0" borderId="0" applyNumberFormat="0" applyFill="0" applyBorder="0" applyAlignment="0" applyProtection="0"/>
    <xf numFmtId="0" fontId="1" fillId="23" borderId="89" applyNumberFormat="0" applyFont="0" applyAlignment="0" applyProtection="0"/>
    <xf numFmtId="0" fontId="67" fillId="0" borderId="0" applyNumberFormat="0" applyFill="0" applyBorder="0" applyAlignment="0" applyProtection="0"/>
    <xf numFmtId="0" fontId="2" fillId="0" borderId="90" applyNumberFormat="0" applyFill="0" applyAlignment="0" applyProtection="0"/>
    <xf numFmtId="0" fontId="6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73" fillId="0" borderId="0"/>
    <xf numFmtId="44" fontId="73" fillId="0" borderId="0" applyFont="0" applyFill="0" applyBorder="0" applyAlignment="0" applyProtection="0"/>
    <xf numFmtId="0" fontId="3"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77" fillId="0" borderId="0" applyNumberFormat="0" applyFill="0" applyBorder="0" applyAlignment="0" applyProtection="0">
      <alignment vertical="top"/>
      <protection locked="0"/>
    </xf>
    <xf numFmtId="0" fontId="1" fillId="0" borderId="0"/>
    <xf numFmtId="0" fontId="77"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44" fontId="3"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93" fillId="0" borderId="0" applyFont="0" applyFill="0" applyBorder="0" applyAlignment="0" applyProtection="0"/>
    <xf numFmtId="43" fontId="97" fillId="0" borderId="0" applyFont="0" applyFill="0" applyBorder="0" applyAlignment="0" applyProtection="0"/>
    <xf numFmtId="0" fontId="97" fillId="0" borderId="0"/>
  </cellStyleXfs>
  <cellXfs count="1253">
    <xf numFmtId="0" fontId="0" fillId="0" borderId="0" xfId="0"/>
    <xf numFmtId="165" fontId="3" fillId="0" borderId="28" xfId="0" applyNumberFormat="1" applyFont="1" applyFill="1" applyBorder="1" applyAlignment="1">
      <alignment horizontal="center"/>
    </xf>
    <xf numFmtId="0" fontId="0" fillId="0" borderId="73" xfId="0" applyBorder="1"/>
    <xf numFmtId="0" fontId="4" fillId="0" borderId="1" xfId="0" applyFont="1" applyFill="1" applyBorder="1" applyAlignment="1">
      <alignment horizontal="centerContinuous"/>
    </xf>
    <xf numFmtId="0" fontId="4" fillId="0" borderId="0" xfId="0" applyFont="1" applyFill="1" applyBorder="1" applyAlignment="1">
      <alignment horizontal="center"/>
    </xf>
    <xf numFmtId="0" fontId="4" fillId="0" borderId="0" xfId="0" applyFont="1" applyFill="1" applyAlignment="1">
      <alignment horizontal="center"/>
    </xf>
    <xf numFmtId="0" fontId="3" fillId="0" borderId="0" xfId="0" applyFont="1" applyFill="1" applyAlignment="1">
      <alignment horizontal="left" indent="1"/>
    </xf>
    <xf numFmtId="0" fontId="3" fillId="0" borderId="0" xfId="0" applyFont="1" applyFill="1"/>
    <xf numFmtId="0" fontId="3" fillId="0" borderId="4" xfId="0" applyFont="1" applyFill="1" applyBorder="1"/>
    <xf numFmtId="0" fontId="3" fillId="0" borderId="5" xfId="0" applyFont="1" applyFill="1" applyBorder="1" applyAlignment="1">
      <alignment horizontal="center"/>
    </xf>
    <xf numFmtId="0" fontId="4" fillId="0" borderId="5" xfId="0" applyFont="1" applyFill="1" applyBorder="1"/>
    <xf numFmtId="0" fontId="3" fillId="0" borderId="5" xfId="0" applyFont="1" applyFill="1" applyBorder="1" applyAlignment="1">
      <alignment horizontal="centerContinuous"/>
    </xf>
    <xf numFmtId="0" fontId="3" fillId="0" borderId="6" xfId="0" applyFont="1" applyFill="1" applyBorder="1"/>
    <xf numFmtId="0" fontId="3" fillId="0" borderId="7" xfId="0" applyFont="1" applyFill="1" applyBorder="1"/>
    <xf numFmtId="0" fontId="3" fillId="0" borderId="0" xfId="0" applyFont="1" applyFill="1" applyBorder="1" applyAlignment="1">
      <alignment horizontal="centerContinuous"/>
    </xf>
    <xf numFmtId="0" fontId="3" fillId="0" borderId="8" xfId="0" applyFont="1" applyFill="1" applyBorder="1"/>
    <xf numFmtId="0" fontId="3" fillId="0" borderId="7" xfId="0" applyFont="1" applyFill="1" applyBorder="1" applyAlignment="1">
      <alignment horizontal="center"/>
    </xf>
    <xf numFmtId="0" fontId="3" fillId="0" borderId="0" xfId="0" quotePrefix="1" applyFont="1" applyFill="1" applyBorder="1" applyAlignment="1">
      <alignment horizontal="left"/>
    </xf>
    <xf numFmtId="0" fontId="3" fillId="0" borderId="0" xfId="0" quotePrefix="1" applyFont="1" applyFill="1" applyBorder="1" applyAlignment="1">
      <alignment horizontal="center"/>
    </xf>
    <xf numFmtId="0" fontId="3" fillId="0" borderId="0" xfId="0" applyFont="1" applyFill="1" applyBorder="1" applyAlignment="1">
      <alignment horizontal="left"/>
    </xf>
    <xf numFmtId="165" fontId="3" fillId="0" borderId="0" xfId="0" quotePrefix="1" applyNumberFormat="1" applyFont="1" applyFill="1" applyBorder="1" applyAlignment="1">
      <alignment horizontal="right"/>
    </xf>
    <xf numFmtId="165" fontId="3" fillId="0" borderId="8" xfId="0" applyNumberFormat="1" applyFont="1" applyFill="1" applyBorder="1"/>
    <xf numFmtId="0" fontId="3" fillId="0" borderId="9" xfId="0" applyFont="1" applyFill="1" applyBorder="1"/>
    <xf numFmtId="164" fontId="3" fillId="0" borderId="1" xfId="0" applyNumberFormat="1" applyFont="1" applyFill="1" applyBorder="1"/>
    <xf numFmtId="164" fontId="3" fillId="0" borderId="10" xfId="0" applyNumberFormat="1" applyFont="1" applyFill="1" applyBorder="1"/>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2" xfId="0" applyFont="1" applyFill="1" applyBorder="1"/>
    <xf numFmtId="0" fontId="3" fillId="0" borderId="13" xfId="0" applyFont="1" applyFill="1" applyBorder="1"/>
    <xf numFmtId="0" fontId="3" fillId="0" borderId="4" xfId="0" applyFont="1" applyFill="1" applyBorder="1" applyAlignment="1">
      <alignment horizontal="center"/>
    </xf>
    <xf numFmtId="0" fontId="3" fillId="0" borderId="5" xfId="0" applyFont="1" applyFill="1" applyBorder="1"/>
    <xf numFmtId="165" fontId="3" fillId="0" borderId="0" xfId="0" applyNumberFormat="1" applyFont="1" applyFill="1" applyBorder="1"/>
    <xf numFmtId="0" fontId="3" fillId="0" borderId="0" xfId="0" applyFont="1" applyFill="1" applyBorder="1" applyAlignment="1">
      <alignment horizontal="left" indent="2"/>
    </xf>
    <xf numFmtId="164" fontId="3" fillId="0" borderId="8" xfId="0" applyNumberFormat="1" applyFont="1" applyFill="1" applyBorder="1"/>
    <xf numFmtId="0" fontId="3" fillId="0" borderId="11" xfId="0" quotePrefix="1" applyFont="1" applyFill="1" applyBorder="1" applyAlignment="1"/>
    <xf numFmtId="0" fontId="3" fillId="0" borderId="12" xfId="0" applyFont="1" applyFill="1" applyBorder="1" applyAlignment="1"/>
    <xf numFmtId="0" fontId="3" fillId="0" borderId="13" xfId="0" applyFont="1" applyFill="1" applyBorder="1" applyAlignment="1"/>
    <xf numFmtId="0" fontId="3" fillId="0" borderId="0" xfId="0" applyFont="1" applyFill="1" applyAlignment="1"/>
    <xf numFmtId="0" fontId="3" fillId="0" borderId="0" xfId="0" applyFont="1" applyFill="1" applyAlignment="1">
      <alignment horizontal="centerContinuous"/>
    </xf>
    <xf numFmtId="0" fontId="3" fillId="0" borderId="0" xfId="0" quotePrefix="1" applyFont="1" applyFill="1" applyAlignment="1">
      <alignment horizontal="centerContinuous"/>
    </xf>
    <xf numFmtId="0" fontId="3" fillId="0" borderId="1"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Border="1" applyAlignment="1">
      <alignment horizontal="center"/>
    </xf>
    <xf numFmtId="166" fontId="3" fillId="0" borderId="0" xfId="0" applyNumberFormat="1" applyFont="1" applyFill="1" applyBorder="1"/>
    <xf numFmtId="0" fontId="3" fillId="0" borderId="2" xfId="0" applyFont="1" applyFill="1" applyBorder="1" applyAlignment="1">
      <alignment horizontal="center"/>
    </xf>
    <xf numFmtId="0" fontId="3" fillId="0" borderId="2" xfId="0" applyFont="1" applyFill="1" applyBorder="1"/>
    <xf numFmtId="164" fontId="3" fillId="0" borderId="3" xfId="0" applyNumberFormat="1" applyFont="1" applyFill="1" applyBorder="1"/>
    <xf numFmtId="164" fontId="3" fillId="0" borderId="0" xfId="0" applyNumberFormat="1" applyFont="1" applyFill="1"/>
    <xf numFmtId="0" fontId="3" fillId="0" borderId="0" xfId="0" applyFont="1" applyFill="1" applyBorder="1"/>
    <xf numFmtId="164" fontId="8" fillId="0" borderId="0" xfId="0" applyNumberFormat="1" applyFont="1" applyFill="1" applyBorder="1"/>
    <xf numFmtId="164" fontId="3" fillId="0" borderId="0" xfId="0" applyNumberFormat="1" applyFont="1" applyFill="1" applyBorder="1"/>
    <xf numFmtId="39" fontId="3" fillId="0" borderId="0" xfId="0" applyNumberFormat="1" applyFont="1" applyFill="1" applyAlignment="1" applyProtection="1">
      <alignment horizontal="left"/>
    </xf>
    <xf numFmtId="0" fontId="4" fillId="0" borderId="1" xfId="0" applyFont="1" applyFill="1" applyBorder="1" applyAlignment="1">
      <alignment horizontal="center"/>
    </xf>
    <xf numFmtId="0" fontId="4" fillId="0" borderId="0" xfId="0" applyFont="1" applyFill="1"/>
    <xf numFmtId="0" fontId="4" fillId="0" borderId="0" xfId="0" applyFont="1" applyFill="1" applyAlignment="1">
      <alignment horizontal="left"/>
    </xf>
    <xf numFmtId="14" fontId="3" fillId="0" borderId="0" xfId="0" applyNumberFormat="1" applyFont="1" applyFill="1" applyAlignment="1">
      <alignment horizontal="left"/>
    </xf>
    <xf numFmtId="165" fontId="3" fillId="0" borderId="0" xfId="0" applyNumberFormat="1" applyFont="1" applyFill="1"/>
    <xf numFmtId="0" fontId="3" fillId="0" borderId="0" xfId="0" applyFont="1" applyFill="1" applyAlignment="1">
      <alignment horizontal="left"/>
    </xf>
    <xf numFmtId="164" fontId="3" fillId="0" borderId="22" xfId="0" applyNumberFormat="1" applyFont="1" applyFill="1" applyBorder="1"/>
    <xf numFmtId="165" fontId="3" fillId="0" borderId="0" xfId="0" quotePrefix="1" applyNumberFormat="1" applyFont="1" applyFill="1" applyAlignment="1">
      <alignment horizontal="right"/>
    </xf>
    <xf numFmtId="42" fontId="3" fillId="0" borderId="0" xfId="0" applyNumberFormat="1" applyFont="1" applyFill="1"/>
    <xf numFmtId="3" fontId="3" fillId="0" borderId="0" xfId="0" applyNumberFormat="1" applyFont="1" applyFill="1" applyAlignment="1">
      <alignment horizontal="center"/>
    </xf>
    <xf numFmtId="165" fontId="3" fillId="0" borderId="0" xfId="0" applyNumberFormat="1" applyFont="1" applyFill="1" applyAlignment="1">
      <alignment horizontal="right"/>
    </xf>
    <xf numFmtId="0" fontId="0" fillId="0" borderId="0" xfId="0" applyBorder="1"/>
    <xf numFmtId="0" fontId="0" fillId="0" borderId="8" xfId="0" applyFill="1" applyBorder="1"/>
    <xf numFmtId="0" fontId="0" fillId="0" borderId="0" xfId="0" applyFill="1" applyBorder="1" applyAlignment="1">
      <alignment horizontal="center"/>
    </xf>
    <xf numFmtId="0" fontId="0" fillId="0" borderId="0" xfId="0" applyFill="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0" xfId="0" applyFill="1" applyBorder="1"/>
    <xf numFmtId="0" fontId="0" fillId="0" borderId="7" xfId="0" applyFill="1" applyBorder="1"/>
    <xf numFmtId="0" fontId="0" fillId="0" borderId="0" xfId="0" applyFill="1"/>
    <xf numFmtId="0" fontId="3" fillId="0" borderId="0" xfId="0" applyFont="1" applyBorder="1"/>
    <xf numFmtId="0" fontId="3" fillId="0" borderId="0" xfId="0" applyFont="1"/>
    <xf numFmtId="0" fontId="4" fillId="0" borderId="25" xfId="0" applyFont="1" applyFill="1" applyBorder="1" applyAlignment="1">
      <alignment horizontal="centerContinuous"/>
    </xf>
    <xf numFmtId="0" fontId="3" fillId="0" borderId="26" xfId="0" applyFont="1" applyFill="1" applyBorder="1" applyAlignment="1">
      <alignment horizontal="centerContinuous"/>
    </xf>
    <xf numFmtId="0" fontId="3" fillId="0" borderId="27" xfId="0" applyFont="1" applyFill="1" applyBorder="1" applyAlignment="1">
      <alignment horizontal="centerContinuous"/>
    </xf>
    <xf numFmtId="0" fontId="4" fillId="0" borderId="23" xfId="0" applyFont="1" applyFill="1" applyBorder="1" applyAlignment="1">
      <alignment horizontal="center"/>
    </xf>
    <xf numFmtId="165" fontId="3" fillId="0" borderId="2" xfId="0" applyNumberFormat="1" applyFont="1" applyFill="1" applyBorder="1"/>
    <xf numFmtId="165" fontId="3" fillId="0" borderId="29" xfId="0" applyNumberFormat="1" applyFont="1" applyFill="1" applyBorder="1"/>
    <xf numFmtId="0" fontId="3" fillId="0" borderId="0" xfId="0" quotePrefix="1" applyFont="1" applyFill="1" applyAlignment="1">
      <alignment horizontal="left" indent="1"/>
    </xf>
    <xf numFmtId="164" fontId="3" fillId="0" borderId="32" xfId="0" applyNumberFormat="1" applyFont="1" applyFill="1" applyBorder="1"/>
    <xf numFmtId="164" fontId="3" fillId="0" borderId="33" xfId="0" applyNumberFormat="1" applyFont="1" applyFill="1" applyBorder="1"/>
    <xf numFmtId="43" fontId="3" fillId="0" borderId="0" xfId="0" applyNumberFormat="1" applyFont="1" applyFill="1"/>
    <xf numFmtId="44" fontId="1" fillId="0" borderId="0" xfId="0" applyNumberFormat="1" applyFont="1" applyFill="1"/>
    <xf numFmtId="0" fontId="5" fillId="0" borderId="0" xfId="0" applyFont="1" applyFill="1"/>
    <xf numFmtId="0" fontId="5" fillId="0" borderId="0" xfId="0" applyFont="1" applyFill="1" applyAlignment="1">
      <alignment horizontal="center"/>
    </xf>
    <xf numFmtId="0" fontId="5" fillId="0" borderId="1" xfId="0" applyFont="1" applyFill="1" applyBorder="1" applyAlignment="1">
      <alignment horizontal="center"/>
    </xf>
    <xf numFmtId="166" fontId="5" fillId="0" borderId="0" xfId="0" applyNumberFormat="1" applyFont="1" applyFill="1" applyBorder="1"/>
    <xf numFmtId="0" fontId="5" fillId="0" borderId="2" xfId="0" applyFont="1" applyFill="1" applyBorder="1"/>
    <xf numFmtId="0" fontId="23" fillId="0" borderId="0" xfId="0" applyFont="1" applyFill="1" applyAlignment="1"/>
    <xf numFmtId="0" fontId="5" fillId="0" borderId="0" xfId="0" applyFont="1" applyFill="1" applyBorder="1"/>
    <xf numFmtId="0" fontId="5" fillId="0" borderId="0" xfId="0" applyFont="1" applyFill="1" applyAlignment="1">
      <alignment horizontal="left" wrapText="1" indent="2"/>
    </xf>
    <xf numFmtId="0" fontId="5" fillId="0" borderId="0" xfId="0" applyFont="1" applyFill="1" applyAlignment="1">
      <alignment horizontal="left" indent="2"/>
    </xf>
    <xf numFmtId="43" fontId="5" fillId="0" borderId="0" xfId="0" applyNumberFormat="1" applyFont="1" applyFill="1"/>
    <xf numFmtId="0" fontId="5" fillId="0" borderId="0" xfId="0" applyFont="1" applyFill="1" applyAlignment="1">
      <alignment horizontal="left" indent="1"/>
    </xf>
    <xf numFmtId="165" fontId="5" fillId="0" borderId="0" xfId="0" applyNumberFormat="1" applyFont="1" applyFill="1" applyBorder="1"/>
    <xf numFmtId="165" fontId="5" fillId="0" borderId="0" xfId="0" applyNumberFormat="1" applyFont="1" applyFill="1"/>
    <xf numFmtId="165" fontId="5" fillId="0" borderId="2" xfId="0" applyNumberFormat="1" applyFont="1" applyFill="1" applyBorder="1"/>
    <xf numFmtId="43" fontId="5" fillId="0" borderId="2" xfId="0" applyNumberFormat="1" applyFont="1" applyFill="1" applyBorder="1"/>
    <xf numFmtId="164" fontId="5" fillId="0" borderId="3" xfId="0" applyNumberFormat="1" applyFont="1" applyFill="1" applyBorder="1"/>
    <xf numFmtId="165" fontId="17" fillId="0" borderId="0" xfId="0" applyNumberFormat="1" applyFont="1" applyFill="1" applyBorder="1"/>
    <xf numFmtId="164" fontId="17" fillId="0" borderId="1" xfId="0" applyNumberFormat="1" applyFont="1" applyFill="1" applyBorder="1"/>
    <xf numFmtId="164" fontId="17" fillId="0" borderId="0" xfId="0" applyNumberFormat="1" applyFont="1" applyFill="1" applyBorder="1"/>
    <xf numFmtId="164" fontId="17" fillId="0" borderId="0" xfId="0" applyNumberFormat="1" applyFont="1" applyFill="1"/>
    <xf numFmtId="165" fontId="17" fillId="0" borderId="0" xfId="0" applyNumberFormat="1" applyFont="1" applyFill="1"/>
    <xf numFmtId="165" fontId="17" fillId="0" borderId="2" xfId="0" applyNumberFormat="1" applyFont="1" applyFill="1" applyBorder="1"/>
    <xf numFmtId="10" fontId="17" fillId="0" borderId="0" xfId="0" applyNumberFormat="1" applyFont="1" applyFill="1"/>
    <xf numFmtId="164" fontId="17" fillId="0" borderId="3" xfId="0" applyNumberFormat="1" applyFont="1" applyFill="1" applyBorder="1"/>
    <xf numFmtId="0" fontId="40" fillId="0" borderId="0" xfId="0" applyFont="1" applyFill="1" applyAlignment="1">
      <alignment horizontal="centerContinuous"/>
    </xf>
    <xf numFmtId="0" fontId="40" fillId="0" borderId="0" xfId="0" applyFont="1" applyFill="1"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8" xfId="0" applyBorder="1"/>
    <xf numFmtId="0" fontId="19" fillId="0" borderId="0" xfId="0" applyFont="1" applyBorder="1" applyAlignment="1">
      <alignment horizontal="center" vertical="center" wrapText="1"/>
    </xf>
    <xf numFmtId="0" fontId="18" fillId="0" borderId="0" xfId="0" applyFont="1" applyBorder="1" applyAlignment="1">
      <alignment vertical="center"/>
    </xf>
    <xf numFmtId="0" fontId="19" fillId="0" borderId="0" xfId="0" applyFont="1" applyBorder="1" applyAlignment="1">
      <alignment vertical="center" wrapText="1"/>
    </xf>
    <xf numFmtId="0" fontId="19" fillId="0" borderId="8" xfId="0" applyFont="1" applyBorder="1" applyAlignment="1">
      <alignment horizontal="center" vertical="center" wrapText="1"/>
    </xf>
    <xf numFmtId="3" fontId="19" fillId="3" borderId="35" xfId="0" applyNumberFormat="1" applyFont="1" applyFill="1" applyBorder="1" applyAlignment="1">
      <alignment horizontal="center"/>
    </xf>
    <xf numFmtId="3" fontId="19" fillId="3" borderId="36" xfId="0" applyNumberFormat="1" applyFont="1" applyFill="1" applyBorder="1" applyAlignment="1">
      <alignment horizontal="center"/>
    </xf>
    <xf numFmtId="0" fontId="27" fillId="3" borderId="37" xfId="0" applyFont="1" applyFill="1" applyBorder="1"/>
    <xf numFmtId="3" fontId="19" fillId="3" borderId="37" xfId="0" applyNumberFormat="1" applyFont="1" applyFill="1" applyBorder="1" applyProtection="1"/>
    <xf numFmtId="42" fontId="19" fillId="3" borderId="37" xfId="0" applyNumberFormat="1" applyFont="1" applyFill="1" applyBorder="1" applyProtection="1"/>
    <xf numFmtId="3" fontId="19" fillId="3" borderId="38" xfId="0" applyNumberFormat="1" applyFont="1" applyFill="1" applyBorder="1" applyProtection="1"/>
    <xf numFmtId="0" fontId="0" fillId="0" borderId="39" xfId="0" applyBorder="1" applyAlignment="1">
      <alignment horizontal="center"/>
    </xf>
    <xf numFmtId="0" fontId="0" fillId="0" borderId="40" xfId="0" applyBorder="1"/>
    <xf numFmtId="0" fontId="0" fillId="0" borderId="41" xfId="0" applyFill="1" applyBorder="1"/>
    <xf numFmtId="0" fontId="0" fillId="0" borderId="39" xfId="0" applyFill="1" applyBorder="1"/>
    <xf numFmtId="0" fontId="0" fillId="0" borderId="45" xfId="0" applyBorder="1" applyAlignment="1">
      <alignment horizontal="center"/>
    </xf>
    <xf numFmtId="0" fontId="0" fillId="0" borderId="46" xfId="0" applyFill="1" applyBorder="1"/>
    <xf numFmtId="0" fontId="0" fillId="0" borderId="47" xfId="0" applyFont="1" applyFill="1" applyBorder="1"/>
    <xf numFmtId="0" fontId="0" fillId="0" borderId="45" xfId="0" applyFont="1" applyFill="1" applyBorder="1"/>
    <xf numFmtId="0" fontId="29" fillId="0" borderId="8" xfId="0" applyFont="1" applyBorder="1"/>
    <xf numFmtId="0" fontId="29" fillId="0" borderId="47" xfId="0" applyFont="1" applyBorder="1" applyAlignment="1">
      <alignment horizontal="center"/>
    </xf>
    <xf numFmtId="0" fontId="29" fillId="0" borderId="46" xfId="0" applyFont="1" applyFill="1" applyBorder="1"/>
    <xf numFmtId="0" fontId="29" fillId="0" borderId="45" xfId="0" applyFont="1" applyFill="1" applyBorder="1"/>
    <xf numFmtId="0" fontId="29" fillId="0" borderId="49" xfId="0" applyFont="1" applyFill="1" applyBorder="1"/>
    <xf numFmtId="0" fontId="29" fillId="0" borderId="0" xfId="0" applyFont="1"/>
    <xf numFmtId="0" fontId="0" fillId="0" borderId="40" xfId="0" applyFill="1" applyBorder="1"/>
    <xf numFmtId="0" fontId="0" fillId="0" borderId="47" xfId="0" applyFill="1" applyBorder="1"/>
    <xf numFmtId="0" fontId="0" fillId="0" borderId="45" xfId="0" applyFill="1" applyBorder="1"/>
    <xf numFmtId="0" fontId="28" fillId="0" borderId="26" xfId="0" applyFont="1" applyBorder="1" applyAlignment="1">
      <alignment horizontal="center"/>
    </xf>
    <xf numFmtId="0" fontId="0" fillId="0" borderId="26" xfId="0" applyBorder="1" applyAlignment="1">
      <alignment horizontal="center"/>
    </xf>
    <xf numFmtId="0" fontId="4" fillId="0" borderId="26" xfId="0" applyFont="1" applyBorder="1"/>
    <xf numFmtId="42" fontId="21" fillId="4" borderId="26" xfId="0" applyNumberFormat="1" applyFont="1" applyFill="1" applyBorder="1" applyProtection="1"/>
    <xf numFmtId="0" fontId="28" fillId="0" borderId="0" xfId="0" applyFont="1" applyBorder="1" applyAlignment="1">
      <alignment horizontal="center"/>
    </xf>
    <xf numFmtId="0" fontId="31" fillId="0" borderId="0" xfId="0" applyFont="1" applyBorder="1"/>
    <xf numFmtId="42" fontId="31" fillId="0" borderId="0" xfId="0" applyNumberFormat="1" applyFont="1" applyBorder="1" applyProtection="1"/>
    <xf numFmtId="3" fontId="31" fillId="0" borderId="0" xfId="0" applyNumberFormat="1" applyFont="1" applyBorder="1" applyProtection="1"/>
    <xf numFmtId="42" fontId="16" fillId="0" borderId="8" xfId="0" applyNumberFormat="1" applyFont="1" applyFill="1" applyBorder="1" applyProtection="1"/>
    <xf numFmtId="42" fontId="21" fillId="0" borderId="44" xfId="0" applyNumberFormat="1" applyFont="1" applyBorder="1" applyProtection="1"/>
    <xf numFmtId="0" fontId="28" fillId="0" borderId="48" xfId="0" applyFont="1" applyBorder="1" applyAlignment="1">
      <alignment horizontal="center"/>
    </xf>
    <xf numFmtId="49" fontId="0" fillId="0" borderId="45" xfId="0" applyNumberFormat="1" applyFont="1" applyFill="1" applyBorder="1"/>
    <xf numFmtId="42" fontId="6" fillId="0" borderId="49" xfId="0" applyNumberFormat="1" applyFont="1" applyFill="1" applyBorder="1"/>
    <xf numFmtId="42" fontId="0" fillId="0" borderId="47" xfId="0" applyNumberFormat="1" applyFont="1" applyFill="1" applyBorder="1" applyProtection="1"/>
    <xf numFmtId="0" fontId="0" fillId="0" borderId="34" xfId="0" applyFill="1" applyBorder="1"/>
    <xf numFmtId="0" fontId="0" fillId="0" borderId="52" xfId="0" applyFill="1" applyBorder="1"/>
    <xf numFmtId="42" fontId="16" fillId="0" borderId="57" xfId="0" applyNumberFormat="1" applyFont="1" applyBorder="1" applyProtection="1"/>
    <xf numFmtId="0" fontId="0" fillId="0" borderId="1" xfId="0" applyBorder="1"/>
    <xf numFmtId="42" fontId="16" fillId="0" borderId="1" xfId="0" applyNumberFormat="1" applyFont="1" applyBorder="1" applyProtection="1"/>
    <xf numFmtId="42" fontId="21" fillId="7" borderId="26" xfId="0" applyNumberFormat="1" applyFont="1" applyFill="1" applyBorder="1" applyProtection="1"/>
    <xf numFmtId="0" fontId="0" fillId="0" borderId="55" xfId="0" applyFill="1" applyBorder="1"/>
    <xf numFmtId="42" fontId="32" fillId="0" borderId="57" xfId="0" applyNumberFormat="1" applyFont="1" applyBorder="1" applyProtection="1"/>
    <xf numFmtId="42" fontId="16" fillId="0" borderId="47" xfId="0" applyNumberFormat="1" applyFont="1" applyBorder="1" applyProtection="1"/>
    <xf numFmtId="0" fontId="0" fillId="0" borderId="60" xfId="0" applyFill="1" applyBorder="1"/>
    <xf numFmtId="0" fontId="0" fillId="0" borderId="1" xfId="0" applyFill="1" applyBorder="1"/>
    <xf numFmtId="0" fontId="0" fillId="0" borderId="59" xfId="0" applyFill="1" applyBorder="1"/>
    <xf numFmtId="42" fontId="32" fillId="0" borderId="1" xfId="0" applyNumberFormat="1" applyFont="1" applyBorder="1" applyProtection="1"/>
    <xf numFmtId="42" fontId="21" fillId="0" borderId="26" xfId="0" applyNumberFormat="1" applyFont="1" applyFill="1" applyBorder="1" applyProtection="1"/>
    <xf numFmtId="42" fontId="16" fillId="0" borderId="0" xfId="0" applyNumberFormat="1" applyFont="1" applyBorder="1" applyProtection="1"/>
    <xf numFmtId="3" fontId="16" fillId="0" borderId="0" xfId="0" applyNumberFormat="1" applyFont="1" applyBorder="1" applyProtection="1"/>
    <xf numFmtId="0" fontId="28" fillId="0" borderId="1" xfId="0" applyFont="1" applyBorder="1" applyAlignment="1">
      <alignment horizontal="center"/>
    </xf>
    <xf numFmtId="3" fontId="16" fillId="0" borderId="1" xfId="0" applyNumberFormat="1" applyFont="1" applyBorder="1" applyProtection="1"/>
    <xf numFmtId="42" fontId="16" fillId="0" borderId="10" xfId="0" applyNumberFormat="1" applyFont="1" applyBorder="1" applyProtection="1"/>
    <xf numFmtId="0" fontId="0" fillId="0" borderId="8" xfId="0" applyFont="1" applyBorder="1"/>
    <xf numFmtId="3" fontId="0" fillId="0" borderId="47" xfId="0" applyNumberFormat="1" applyFont="1" applyFill="1" applyBorder="1" applyProtection="1"/>
    <xf numFmtId="0" fontId="0" fillId="0" borderId="0" xfId="0" applyFont="1"/>
    <xf numFmtId="0" fontId="34" fillId="0" borderId="8" xfId="0" applyFont="1" applyBorder="1"/>
    <xf numFmtId="0" fontId="34" fillId="0" borderId="45" xfId="0" applyFont="1" applyFill="1" applyBorder="1"/>
    <xf numFmtId="0" fontId="34" fillId="0" borderId="49" xfId="0" applyFont="1" applyFill="1" applyBorder="1"/>
    <xf numFmtId="37" fontId="34" fillId="0" borderId="46" xfId="0" applyNumberFormat="1" applyFont="1" applyFill="1" applyBorder="1" applyProtection="1"/>
    <xf numFmtId="0" fontId="34" fillId="0" borderId="0" xfId="0" applyFont="1"/>
    <xf numFmtId="0" fontId="0" fillId="0" borderId="47" xfId="0" applyFont="1" applyBorder="1" applyAlignment="1">
      <alignment horizontal="center"/>
    </xf>
    <xf numFmtId="3" fontId="0" fillId="0" borderId="46" xfId="0" applyNumberFormat="1" applyFont="1" applyFill="1" applyBorder="1" applyProtection="1"/>
    <xf numFmtId="0" fontId="35" fillId="0" borderId="8" xfId="0" applyFont="1" applyBorder="1"/>
    <xf numFmtId="0" fontId="35" fillId="0" borderId="49" xfId="0" applyFont="1" applyFill="1" applyBorder="1"/>
    <xf numFmtId="3" fontId="35" fillId="0" borderId="46" xfId="0" applyNumberFormat="1" applyFont="1" applyFill="1" applyBorder="1" applyProtection="1"/>
    <xf numFmtId="0" fontId="35" fillId="0" borderId="0" xfId="0" applyFont="1"/>
    <xf numFmtId="0" fontId="36" fillId="0" borderId="45" xfId="0" applyFont="1" applyFill="1" applyBorder="1"/>
    <xf numFmtId="0" fontId="0" fillId="0" borderId="49" xfId="0" applyFont="1" applyFill="1" applyBorder="1"/>
    <xf numFmtId="0" fontId="0" fillId="0" borderId="0" xfId="0" applyFont="1" applyFill="1" applyBorder="1"/>
    <xf numFmtId="3" fontId="0" fillId="0" borderId="0" xfId="0" applyNumberFormat="1" applyFont="1" applyFill="1" applyBorder="1" applyProtection="1"/>
    <xf numFmtId="37" fontId="21" fillId="0" borderId="26" xfId="0" applyNumberFormat="1" applyFont="1" applyFill="1" applyBorder="1" applyProtection="1"/>
    <xf numFmtId="3" fontId="21" fillId="0" borderId="26" xfId="0" applyNumberFormat="1" applyFont="1" applyFill="1" applyBorder="1" applyProtection="1"/>
    <xf numFmtId="0" fontId="20" fillId="10" borderId="50" xfId="0" applyFont="1" applyFill="1" applyBorder="1" applyAlignment="1">
      <alignment horizontal="center"/>
    </xf>
    <xf numFmtId="0" fontId="19" fillId="10" borderId="26" xfId="0" applyFont="1" applyFill="1" applyBorder="1" applyAlignment="1">
      <alignment horizontal="center"/>
    </xf>
    <xf numFmtId="0" fontId="27" fillId="10" borderId="26" xfId="0" applyFont="1" applyFill="1" applyBorder="1"/>
    <xf numFmtId="3" fontId="22" fillId="10" borderId="26" xfId="0" applyNumberFormat="1" applyFont="1" applyFill="1" applyBorder="1" applyProtection="1"/>
    <xf numFmtId="3" fontId="22" fillId="10" borderId="44" xfId="0" applyNumberFormat="1" applyFont="1" applyFill="1" applyBorder="1" applyProtection="1"/>
    <xf numFmtId="0" fontId="0" fillId="0" borderId="62" xfId="0" applyFill="1" applyBorder="1"/>
    <xf numFmtId="0" fontId="0" fillId="0" borderId="49" xfId="0" applyFill="1" applyBorder="1"/>
    <xf numFmtId="0" fontId="0" fillId="0" borderId="65" xfId="0" applyFill="1" applyBorder="1"/>
    <xf numFmtId="0" fontId="0" fillId="0" borderId="63" xfId="0" applyFill="1" applyBorder="1"/>
    <xf numFmtId="0" fontId="18" fillId="2" borderId="1" xfId="0" applyFont="1" applyFill="1" applyBorder="1" applyAlignment="1">
      <alignment horizontal="center"/>
    </xf>
    <xf numFmtId="0" fontId="10" fillId="2" borderId="1" xfId="0" applyFont="1" applyFill="1" applyBorder="1" applyAlignment="1">
      <alignment horizontal="left"/>
    </xf>
    <xf numFmtId="0" fontId="10" fillId="2" borderId="1" xfId="0" applyFont="1" applyFill="1" applyBorder="1" applyAlignment="1">
      <alignment horizontal="right"/>
    </xf>
    <xf numFmtId="3" fontId="21" fillId="2" borderId="1" xfId="0" applyNumberFormat="1" applyFont="1" applyFill="1" applyBorder="1" applyProtection="1"/>
    <xf numFmtId="42" fontId="21" fillId="7" borderId="1" xfId="0" applyNumberFormat="1" applyFont="1" applyFill="1" applyBorder="1" applyProtection="1"/>
    <xf numFmtId="42" fontId="21" fillId="2" borderId="10" xfId="0" applyNumberFormat="1" applyFont="1" applyFill="1" applyBorder="1" applyProtection="1"/>
    <xf numFmtId="173" fontId="21" fillId="0" borderId="1" xfId="0" applyNumberFormat="1" applyFont="1" applyBorder="1" applyProtection="1"/>
    <xf numFmtId="3" fontId="20" fillId="11" borderId="26" xfId="0" applyNumberFormat="1" applyFont="1" applyFill="1" applyBorder="1" applyAlignment="1">
      <alignment horizontal="center"/>
    </xf>
    <xf numFmtId="3" fontId="19" fillId="11" borderId="26" xfId="0" applyNumberFormat="1" applyFont="1" applyFill="1" applyBorder="1" applyAlignment="1">
      <alignment horizontal="center"/>
    </xf>
    <xf numFmtId="0" fontId="41" fillId="11" borderId="26" xfId="0" applyFont="1" applyFill="1" applyBorder="1"/>
    <xf numFmtId="0" fontId="19" fillId="11" borderId="26" xfId="0" applyFont="1" applyFill="1" applyBorder="1"/>
    <xf numFmtId="3" fontId="22" fillId="11" borderId="26" xfId="0" applyNumberFormat="1" applyFont="1" applyFill="1" applyBorder="1" applyProtection="1"/>
    <xf numFmtId="3" fontId="22" fillId="11" borderId="44" xfId="0" applyNumberFormat="1" applyFont="1" applyFill="1" applyBorder="1" applyProtection="1"/>
    <xf numFmtId="0" fontId="28" fillId="0" borderId="0" xfId="0" applyFont="1" applyAlignment="1">
      <alignment horizontal="center"/>
    </xf>
    <xf numFmtId="0" fontId="0" fillId="0" borderId="0" xfId="0" applyBorder="1" applyAlignment="1">
      <alignment horizontal="center" vertical="center"/>
    </xf>
    <xf numFmtId="0" fontId="37" fillId="12" borderId="67" xfId="0" applyFont="1" applyFill="1" applyBorder="1" applyAlignment="1">
      <alignment vertical="center"/>
    </xf>
    <xf numFmtId="0" fontId="37" fillId="12" borderId="68" xfId="0" applyFont="1" applyFill="1" applyBorder="1" applyAlignment="1">
      <alignment vertical="center"/>
    </xf>
    <xf numFmtId="0" fontId="37" fillId="12" borderId="2" xfId="0" applyFont="1" applyFill="1" applyBorder="1" applyAlignment="1">
      <alignment vertical="center"/>
    </xf>
    <xf numFmtId="174" fontId="39" fillId="12" borderId="2" xfId="0" applyNumberFormat="1" applyFont="1" applyFill="1" applyBorder="1"/>
    <xf numFmtId="42" fontId="39" fillId="12" borderId="2" xfId="0" applyNumberFormat="1" applyFont="1" applyFill="1" applyBorder="1" applyAlignment="1" applyProtection="1">
      <alignment vertical="center"/>
    </xf>
    <xf numFmtId="3" fontId="39" fillId="12" borderId="2" xfId="0" applyNumberFormat="1" applyFont="1" applyFill="1" applyBorder="1" applyAlignment="1" applyProtection="1">
      <alignment vertical="center"/>
    </xf>
    <xf numFmtId="42" fontId="39" fillId="12" borderId="68" xfId="0" applyNumberFormat="1" applyFont="1" applyFill="1" applyBorder="1" applyAlignment="1" applyProtection="1">
      <alignment vertical="center"/>
    </xf>
    <xf numFmtId="0" fontId="37" fillId="12" borderId="60" xfId="0" applyFont="1" applyFill="1" applyBorder="1" applyAlignment="1">
      <alignment vertical="center"/>
    </xf>
    <xf numFmtId="0" fontId="37" fillId="12" borderId="1" xfId="0" applyFont="1" applyFill="1" applyBorder="1" applyAlignment="1">
      <alignment vertical="center"/>
    </xf>
    <xf numFmtId="173" fontId="39" fillId="12" borderId="1" xfId="0" applyNumberFormat="1" applyFont="1" applyFill="1" applyBorder="1" applyAlignment="1" applyProtection="1">
      <alignment vertical="center"/>
    </xf>
    <xf numFmtId="42" fontId="39" fillId="12" borderId="1" xfId="0" applyNumberFormat="1" applyFont="1" applyFill="1" applyBorder="1" applyAlignment="1" applyProtection="1">
      <alignment vertical="center"/>
    </xf>
    <xf numFmtId="3" fontId="39" fillId="12" borderId="1" xfId="0" applyNumberFormat="1" applyFont="1" applyFill="1" applyBorder="1" applyAlignment="1" applyProtection="1">
      <alignment vertical="center"/>
    </xf>
    <xf numFmtId="42" fontId="39" fillId="12" borderId="59" xfId="0" applyNumberFormat="1" applyFont="1" applyFill="1" applyBorder="1" applyAlignment="1" applyProtection="1">
      <alignment vertical="center"/>
    </xf>
    <xf numFmtId="0" fontId="28" fillId="0" borderId="0" xfId="0" applyFont="1" applyFill="1" applyAlignment="1">
      <alignment horizontal="center"/>
    </xf>
    <xf numFmtId="0" fontId="0" fillId="0" borderId="0" xfId="0" applyFill="1" applyBorder="1" applyAlignment="1">
      <alignment vertical="center"/>
    </xf>
    <xf numFmtId="0" fontId="10" fillId="0" borderId="0" xfId="0" applyFont="1" applyFill="1" applyBorder="1" applyAlignment="1">
      <alignment vertical="center"/>
    </xf>
    <xf numFmtId="173" fontId="4" fillId="0" borderId="0" xfId="0" applyNumberFormat="1" applyFont="1" applyFill="1" applyBorder="1" applyAlignment="1" applyProtection="1">
      <alignment vertical="center"/>
    </xf>
    <xf numFmtId="42" fontId="4" fillId="0" borderId="0" xfId="0"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175" fontId="38" fillId="0" borderId="0" xfId="0" applyNumberFormat="1" applyFont="1" applyFill="1" applyBorder="1" applyAlignment="1" applyProtection="1">
      <alignment vertical="center"/>
    </xf>
    <xf numFmtId="0" fontId="0" fillId="7" borderId="25" xfId="0" applyFill="1" applyBorder="1" applyAlignment="1">
      <alignment horizontal="left"/>
    </xf>
    <xf numFmtId="0" fontId="0" fillId="7" borderId="26" xfId="0" applyFill="1" applyBorder="1" applyAlignment="1">
      <alignment horizontal="left"/>
    </xf>
    <xf numFmtId="0" fontId="0" fillId="7" borderId="26" xfId="0" applyFill="1" applyBorder="1" applyAlignment="1">
      <alignment horizontal="center"/>
    </xf>
    <xf numFmtId="3" fontId="0" fillId="0" borderId="26" xfId="0" applyNumberFormat="1" applyBorder="1" applyProtection="1"/>
    <xf numFmtId="0" fontId="0" fillId="0" borderId="0" xfId="0" applyProtection="1"/>
    <xf numFmtId="42" fontId="0" fillId="0" borderId="0" xfId="0" applyNumberFormat="1" applyAlignment="1" applyProtection="1">
      <alignment horizontal="center"/>
    </xf>
    <xf numFmtId="0" fontId="0" fillId="0" borderId="1" xfId="0" applyBorder="1" applyProtection="1"/>
    <xf numFmtId="3" fontId="0" fillId="0" borderId="2" xfId="0" applyNumberFormat="1" applyBorder="1" applyAlignment="1" applyProtection="1">
      <alignment vertical="center"/>
    </xf>
    <xf numFmtId="0" fontId="0" fillId="4" borderId="60" xfId="0" applyFill="1" applyBorder="1" applyAlignment="1">
      <alignment horizontal="left"/>
    </xf>
    <xf numFmtId="0" fontId="0" fillId="4" borderId="1" xfId="0" applyFill="1" applyBorder="1" applyAlignment="1">
      <alignment horizontal="center"/>
    </xf>
    <xf numFmtId="3" fontId="0" fillId="0" borderId="1" xfId="0" applyNumberFormat="1" applyBorder="1" applyProtection="1"/>
    <xf numFmtId="0" fontId="0" fillId="0" borderId="0" xfId="0" applyAlignment="1">
      <alignment vertical="top"/>
    </xf>
    <xf numFmtId="0" fontId="0" fillId="2" borderId="23" xfId="0" applyFill="1" applyBorder="1" applyAlignment="1">
      <alignment vertical="top"/>
    </xf>
    <xf numFmtId="0" fontId="0" fillId="0" borderId="0" xfId="0"/>
    <xf numFmtId="164" fontId="0" fillId="0" borderId="0" xfId="0" applyNumberFormat="1"/>
    <xf numFmtId="165" fontId="0" fillId="0" borderId="0" xfId="0" applyNumberFormat="1" applyFont="1" applyFill="1" applyBorder="1"/>
    <xf numFmtId="41" fontId="0" fillId="0" borderId="0" xfId="0" applyNumberFormat="1" applyAlignment="1">
      <alignment horizontal="right" vertical="top"/>
    </xf>
    <xf numFmtId="164" fontId="1" fillId="0" borderId="0" xfId="0" applyNumberFormat="1" applyFont="1" applyFill="1"/>
    <xf numFmtId="165" fontId="1" fillId="0" borderId="0" xfId="0" applyNumberFormat="1" applyFont="1" applyFill="1"/>
    <xf numFmtId="0" fontId="11" fillId="15" borderId="75" xfId="0" applyFont="1" applyFill="1" applyBorder="1" applyAlignment="1">
      <alignment horizontal="center"/>
    </xf>
    <xf numFmtId="164" fontId="11" fillId="0" borderId="76" xfId="2" applyNumberFormat="1" applyFont="1" applyFill="1" applyBorder="1" applyAlignment="1">
      <alignment horizontal="center"/>
    </xf>
    <xf numFmtId="0" fontId="8" fillId="0" borderId="78" xfId="0" applyFont="1" applyFill="1" applyBorder="1" applyAlignment="1">
      <alignment horizontal="center"/>
    </xf>
    <xf numFmtId="0" fontId="8" fillId="0" borderId="47" xfId="0" applyNumberFormat="1" applyFont="1" applyFill="1" applyBorder="1" applyAlignment="1">
      <alignment horizontal="left"/>
    </xf>
    <xf numFmtId="0" fontId="8" fillId="0" borderId="77" xfId="0" applyFont="1" applyFill="1" applyBorder="1" applyAlignment="1">
      <alignment horizontal="center"/>
    </xf>
    <xf numFmtId="0" fontId="8" fillId="0" borderId="41" xfId="0" applyNumberFormat="1" applyFont="1" applyFill="1" applyBorder="1" applyAlignment="1">
      <alignment horizontal="left"/>
    </xf>
    <xf numFmtId="39" fontId="10" fillId="0" borderId="0" xfId="3" applyFont="1" applyFill="1" applyAlignment="1" applyProtection="1">
      <alignment horizontal="centerContinuous"/>
    </xf>
    <xf numFmtId="0" fontId="3" fillId="0" borderId="0" xfId="4" applyFill="1" applyProtection="1"/>
    <xf numFmtId="39" fontId="3" fillId="0" borderId="0" xfId="3" applyFont="1" applyFill="1" applyProtection="1"/>
    <xf numFmtId="39" fontId="4" fillId="0" borderId="0" xfId="3" applyNumberFormat="1" applyFont="1" applyFill="1" applyProtection="1"/>
    <xf numFmtId="39" fontId="3" fillId="0" borderId="0" xfId="3" applyNumberFormat="1" applyFont="1" applyFill="1" applyProtection="1"/>
    <xf numFmtId="39" fontId="3" fillId="0" borderId="0" xfId="3" applyNumberFormat="1" applyFont="1" applyFill="1" applyAlignment="1" applyProtection="1">
      <alignment horizontal="left"/>
    </xf>
    <xf numFmtId="39" fontId="3" fillId="0" borderId="0" xfId="3" applyNumberFormat="1" applyFont="1" applyFill="1" applyAlignment="1" applyProtection="1">
      <alignment horizontal="center"/>
    </xf>
    <xf numFmtId="39" fontId="4" fillId="0" borderId="0" xfId="3" applyNumberFormat="1" applyFont="1" applyFill="1" applyAlignment="1" applyProtection="1">
      <alignment horizontal="left"/>
    </xf>
    <xf numFmtId="0" fontId="3" fillId="0" borderId="1" xfId="3" quotePrefix="1" applyNumberFormat="1" applyFont="1" applyFill="1" applyBorder="1" applyAlignment="1" applyProtection="1">
      <alignment horizontal="center"/>
    </xf>
    <xf numFmtId="39" fontId="8" fillId="0" borderId="0" xfId="3" applyNumberFormat="1" applyFont="1" applyFill="1" applyProtection="1"/>
    <xf numFmtId="39" fontId="8" fillId="0" borderId="0" xfId="3" applyNumberFormat="1" applyFont="1" applyFill="1" applyAlignment="1" applyProtection="1">
      <alignment horizontal="fill"/>
    </xf>
    <xf numFmtId="39" fontId="8" fillId="0" borderId="0" xfId="3" applyFont="1" applyFill="1" applyProtection="1"/>
    <xf numFmtId="39" fontId="8" fillId="0" borderId="0" xfId="3" applyNumberFormat="1" applyFont="1" applyFill="1" applyAlignment="1" applyProtection="1">
      <alignment horizontal="left"/>
    </xf>
    <xf numFmtId="43" fontId="8" fillId="0" borderId="2" xfId="3" applyNumberFormat="1" applyFont="1" applyFill="1" applyBorder="1" applyAlignment="1" applyProtection="1">
      <alignment horizontal="right"/>
    </xf>
    <xf numFmtId="39" fontId="8" fillId="0" borderId="0" xfId="3" applyNumberFormat="1" applyFont="1" applyFill="1" applyAlignment="1" applyProtection="1">
      <alignment horizontal="left" indent="1"/>
    </xf>
    <xf numFmtId="39" fontId="8" fillId="0" borderId="0" xfId="3" applyFont="1" applyFill="1" applyBorder="1" applyAlignment="1" applyProtection="1">
      <alignment horizontal="left" indent="1"/>
    </xf>
    <xf numFmtId="39" fontId="8" fillId="0" borderId="0" xfId="3" applyFont="1" applyFill="1" applyBorder="1" applyAlignment="1" applyProtection="1">
      <alignment horizontal="left"/>
    </xf>
    <xf numFmtId="44" fontId="8" fillId="0" borderId="0" xfId="3" applyNumberFormat="1" applyFont="1" applyFill="1" applyBorder="1" applyAlignment="1" applyProtection="1">
      <alignment horizontal="right"/>
    </xf>
    <xf numFmtId="39" fontId="8" fillId="0" borderId="0" xfId="3" applyFont="1" applyFill="1" applyAlignment="1" applyProtection="1">
      <alignment horizontal="left" indent="1"/>
    </xf>
    <xf numFmtId="39" fontId="8" fillId="0" borderId="0" xfId="3" applyFont="1" applyFill="1" applyAlignment="1" applyProtection="1">
      <alignment horizontal="left"/>
    </xf>
    <xf numFmtId="44" fontId="3" fillId="0" borderId="0" xfId="3" applyNumberFormat="1" applyFont="1" applyFill="1" applyBorder="1" applyAlignment="1" applyProtection="1">
      <alignment horizontal="right"/>
    </xf>
    <xf numFmtId="39" fontId="8" fillId="0" borderId="0" xfId="6" applyFont="1" applyFill="1" applyAlignment="1" applyProtection="1">
      <alignment horizontal="left"/>
    </xf>
    <xf numFmtId="0" fontId="43" fillId="0" borderId="0" xfId="0" applyFont="1"/>
    <xf numFmtId="0" fontId="0" fillId="16" borderId="23" xfId="0" applyFont="1" applyFill="1" applyBorder="1"/>
    <xf numFmtId="41" fontId="0" fillId="0" borderId="0" xfId="0" applyNumberFormat="1" applyFont="1" applyAlignment="1">
      <alignment horizontal="right"/>
    </xf>
    <xf numFmtId="41" fontId="43" fillId="0" borderId="0" xfId="0" applyNumberFormat="1" applyFont="1"/>
    <xf numFmtId="0" fontId="3" fillId="0" borderId="0" xfId="9" applyNumberFormat="1" applyAlignment="1"/>
    <xf numFmtId="0" fontId="47" fillId="0" borderId="74" xfId="0" applyFont="1" applyFill="1" applyBorder="1" applyAlignment="1">
      <alignment horizontal="left"/>
    </xf>
    <xf numFmtId="3" fontId="0" fillId="0" borderId="74" xfId="0" applyNumberFormat="1" applyFill="1" applyBorder="1"/>
    <xf numFmtId="0" fontId="4" fillId="0" borderId="74" xfId="0" applyFont="1" applyFill="1" applyBorder="1"/>
    <xf numFmtId="0" fontId="44" fillId="0" borderId="0" xfId="8" applyBorder="1" applyAlignment="1" applyProtection="1">
      <alignment horizontal="center" vertical="center" wrapText="1"/>
    </xf>
    <xf numFmtId="164" fontId="0" fillId="0" borderId="43" xfId="2" applyNumberFormat="1" applyFont="1" applyFill="1" applyBorder="1" applyProtection="1"/>
    <xf numFmtId="0" fontId="0" fillId="0" borderId="79" xfId="0" applyBorder="1" applyAlignment="1">
      <alignment horizontal="center"/>
    </xf>
    <xf numFmtId="0" fontId="0" fillId="0" borderId="61" xfId="0" applyFill="1" applyBorder="1"/>
    <xf numFmtId="173" fontId="21" fillId="0" borderId="0" xfId="2" applyNumberFormat="1" applyFont="1" applyFill="1" applyBorder="1" applyProtection="1"/>
    <xf numFmtId="0" fontId="49" fillId="0" borderId="45" xfId="0" applyFont="1" applyFill="1" applyBorder="1"/>
    <xf numFmtId="167" fontId="0" fillId="0" borderId="0" xfId="7" applyNumberFormat="1" applyFont="1"/>
    <xf numFmtId="167" fontId="35" fillId="0" borderId="0" xfId="7" applyNumberFormat="1" applyFont="1"/>
    <xf numFmtId="0" fontId="0" fillId="0" borderId="62" xfId="0" applyFont="1" applyFill="1" applyBorder="1"/>
    <xf numFmtId="167" fontId="34" fillId="0" borderId="0" xfId="7" applyNumberFormat="1" applyFont="1"/>
    <xf numFmtId="0" fontId="34" fillId="0" borderId="40" xfId="0" applyFont="1" applyBorder="1"/>
    <xf numFmtId="42" fontId="16" fillId="0" borderId="44" xfId="0" applyNumberFormat="1" applyFont="1" applyBorder="1" applyProtection="1"/>
    <xf numFmtId="0" fontId="0" fillId="0" borderId="74" xfId="0" applyBorder="1" applyAlignment="1">
      <alignment horizontal="center"/>
    </xf>
    <xf numFmtId="0" fontId="4" fillId="0" borderId="74" xfId="0" applyFont="1" applyBorder="1"/>
    <xf numFmtId="3" fontId="21" fillId="0" borderId="74" xfId="0" applyNumberFormat="1" applyFont="1" applyFill="1" applyBorder="1" applyProtection="1"/>
    <xf numFmtId="42" fontId="21" fillId="0" borderId="74" xfId="0" applyNumberFormat="1" applyFont="1" applyFill="1" applyBorder="1" applyProtection="1"/>
    <xf numFmtId="164" fontId="21" fillId="0" borderId="70" xfId="2" applyNumberFormat="1" applyFont="1" applyFill="1" applyBorder="1" applyProtection="1"/>
    <xf numFmtId="167" fontId="0" fillId="7" borderId="26" xfId="7" applyNumberFormat="1" applyFont="1" applyFill="1" applyBorder="1" applyAlignment="1" applyProtection="1">
      <alignment horizontal="center"/>
    </xf>
    <xf numFmtId="167" fontId="0" fillId="7" borderId="27" xfId="7" applyNumberFormat="1" applyFont="1" applyFill="1" applyBorder="1" applyAlignment="1" applyProtection="1">
      <alignment horizontal="center"/>
    </xf>
    <xf numFmtId="167" fontId="0" fillId="4" borderId="26" xfId="7" applyNumberFormat="1" applyFont="1" applyFill="1" applyBorder="1" applyAlignment="1" applyProtection="1">
      <alignment horizontal="center" vertical="center"/>
    </xf>
    <xf numFmtId="164" fontId="0" fillId="4" borderId="1" xfId="2" applyNumberFormat="1" applyFont="1" applyFill="1" applyBorder="1" applyAlignment="1" applyProtection="1">
      <alignment horizontal="center"/>
    </xf>
    <xf numFmtId="10" fontId="0" fillId="0" borderId="0" xfId="7" applyNumberFormat="1" applyFont="1"/>
    <xf numFmtId="0" fontId="3" fillId="0" borderId="0" xfId="0" applyFont="1" applyFill="1" applyAlignment="1">
      <alignment horizontal="center"/>
    </xf>
    <xf numFmtId="0" fontId="7" fillId="0" borderId="0" xfId="0" applyFont="1" applyFill="1" applyAlignment="1">
      <alignment horizontal="left" wrapText="1"/>
    </xf>
    <xf numFmtId="0" fontId="4" fillId="0" borderId="0" xfId="0" applyFont="1" applyFill="1" applyBorder="1"/>
    <xf numFmtId="0" fontId="51" fillId="0" borderId="0" xfId="0" applyFont="1" applyFill="1" applyAlignment="1">
      <alignment horizontal="left"/>
    </xf>
    <xf numFmtId="0" fontId="53" fillId="0" borderId="0" xfId="0" applyFont="1" applyFill="1"/>
    <xf numFmtId="165" fontId="52" fillId="0" borderId="0" xfId="0" applyNumberFormat="1" applyFont="1" applyFill="1" applyBorder="1"/>
    <xf numFmtId="164" fontId="52" fillId="0" borderId="0" xfId="0" applyNumberFormat="1" applyFont="1" applyFill="1"/>
    <xf numFmtId="43" fontId="52" fillId="0" borderId="2" xfId="0" applyNumberFormat="1" applyFont="1" applyFill="1" applyBorder="1"/>
    <xf numFmtId="44" fontId="52" fillId="0" borderId="2" xfId="0" applyNumberFormat="1" applyFont="1" applyFill="1" applyBorder="1"/>
    <xf numFmtId="164" fontId="52" fillId="0" borderId="3" xfId="0" applyNumberFormat="1" applyFont="1" applyFill="1" applyBorder="1"/>
    <xf numFmtId="165" fontId="0" fillId="0" borderId="2" xfId="0" applyNumberFormat="1" applyFont="1" applyFill="1" applyBorder="1"/>
    <xf numFmtId="165" fontId="3" fillId="0" borderId="2" xfId="0" quotePrefix="1" applyNumberFormat="1" applyFont="1" applyFill="1" applyBorder="1" applyAlignment="1">
      <alignment horizontal="right"/>
    </xf>
    <xf numFmtId="165" fontId="3" fillId="0" borderId="9" xfId="0" applyNumberFormat="1" applyFont="1" applyFill="1" applyBorder="1"/>
    <xf numFmtId="0" fontId="5" fillId="0" borderId="0" xfId="0" applyFont="1" applyFill="1" applyAlignment="1">
      <alignment horizontal="right"/>
    </xf>
    <xf numFmtId="0" fontId="0" fillId="0" borderId="71" xfId="0" applyBorder="1"/>
    <xf numFmtId="0" fontId="0" fillId="0" borderId="74" xfId="0" applyBorder="1"/>
    <xf numFmtId="0" fontId="2" fillId="0" borderId="0" xfId="0" applyFont="1"/>
    <xf numFmtId="0" fontId="0" fillId="0" borderId="72" xfId="0" applyFill="1" applyBorder="1"/>
    <xf numFmtId="0" fontId="2" fillId="0" borderId="7" xfId="0" applyFont="1" applyBorder="1"/>
    <xf numFmtId="164" fontId="2" fillId="0" borderId="8" xfId="0" applyNumberFormat="1" applyFont="1" applyFill="1" applyBorder="1"/>
    <xf numFmtId="41" fontId="2" fillId="0" borderId="8" xfId="0" applyNumberFormat="1" applyFont="1" applyFill="1" applyBorder="1"/>
    <xf numFmtId="164" fontId="2" fillId="0" borderId="81" xfId="0" applyNumberFormat="1" applyFont="1" applyFill="1" applyBorder="1"/>
    <xf numFmtId="0" fontId="2" fillId="0" borderId="7" xfId="0" applyFont="1" applyBorder="1" applyAlignment="1">
      <alignment horizontal="left" indent="1"/>
    </xf>
    <xf numFmtId="0" fontId="2" fillId="0" borderId="7" xfId="0" applyFont="1" applyBorder="1" applyAlignment="1">
      <alignment horizontal="left"/>
    </xf>
    <xf numFmtId="0" fontId="2" fillId="0" borderId="69" xfId="0" applyFont="1" applyBorder="1" applyAlignment="1">
      <alignment horizontal="left"/>
    </xf>
    <xf numFmtId="164" fontId="2" fillId="0" borderId="70" xfId="0" applyNumberFormat="1" applyFont="1" applyFill="1" applyBorder="1"/>
    <xf numFmtId="0" fontId="2" fillId="0" borderId="0" xfId="0" applyFont="1" applyBorder="1" applyAlignment="1">
      <alignment horizontal="left"/>
    </xf>
    <xf numFmtId="164" fontId="54" fillId="0" borderId="0" xfId="0" applyNumberFormat="1" applyFont="1" applyFill="1" applyBorder="1"/>
    <xf numFmtId="0" fontId="54" fillId="0" borderId="0" xfId="0" applyFont="1"/>
    <xf numFmtId="0" fontId="2" fillId="0" borderId="0" xfId="0" applyFont="1" applyAlignment="1">
      <alignment horizontal="left"/>
    </xf>
    <xf numFmtId="41" fontId="0" fillId="14" borderId="23" xfId="0" applyNumberFormat="1" applyFont="1" applyFill="1" applyBorder="1" applyAlignment="1">
      <alignment horizontal="right"/>
    </xf>
    <xf numFmtId="0" fontId="3" fillId="16" borderId="23" xfId="4" applyFont="1" applyFill="1" applyBorder="1"/>
    <xf numFmtId="0" fontId="3" fillId="48" borderId="23" xfId="4" applyFont="1" applyFill="1" applyBorder="1"/>
    <xf numFmtId="0" fontId="3" fillId="49" borderId="23" xfId="4" applyFont="1" applyFill="1" applyBorder="1"/>
    <xf numFmtId="0" fontId="52" fillId="0" borderId="0" xfId="0" applyFont="1" applyFill="1"/>
    <xf numFmtId="0" fontId="52" fillId="0" borderId="0" xfId="0" applyFont="1" applyFill="1" applyAlignment="1">
      <alignment horizontal="center"/>
    </xf>
    <xf numFmtId="0" fontId="52" fillId="0" borderId="1" xfId="0" applyFont="1" applyFill="1" applyBorder="1" applyAlignment="1">
      <alignment horizontal="center"/>
    </xf>
    <xf numFmtId="0" fontId="52" fillId="0" borderId="1" xfId="0" applyFont="1" applyFill="1" applyBorder="1" applyAlignment="1">
      <alignment horizontal="centerContinuous"/>
    </xf>
    <xf numFmtId="0" fontId="0" fillId="0" borderId="0" xfId="0" applyFill="1" applyAlignment="1">
      <alignment vertical="top"/>
    </xf>
    <xf numFmtId="41" fontId="0" fillId="0" borderId="0" xfId="0" applyNumberFormat="1" applyFill="1" applyAlignment="1">
      <alignment horizontal="right" vertical="top"/>
    </xf>
    <xf numFmtId="42" fontId="0" fillId="0" borderId="0" xfId="0" applyNumberFormat="1"/>
    <xf numFmtId="0" fontId="0" fillId="0" borderId="0" xfId="0" applyAlignment="1">
      <alignment horizontal="right"/>
    </xf>
    <xf numFmtId="42" fontId="0" fillId="0" borderId="22" xfId="0" applyNumberFormat="1" applyBorder="1"/>
    <xf numFmtId="39" fontId="70" fillId="0" borderId="0" xfId="3" applyFont="1" applyFill="1" applyAlignment="1" applyProtection="1"/>
    <xf numFmtId="0" fontId="70" fillId="0" borderId="0" xfId="4" applyFont="1" applyFill="1" applyAlignment="1" applyProtection="1">
      <alignment horizontal="center"/>
    </xf>
    <xf numFmtId="44" fontId="71" fillId="0" borderId="0" xfId="3" applyNumberFormat="1" applyFont="1" applyFill="1" applyAlignment="1" applyProtection="1">
      <alignment horizontal="right"/>
    </xf>
    <xf numFmtId="0" fontId="3" fillId="0" borderId="0" xfId="4"/>
    <xf numFmtId="0" fontId="69" fillId="0" borderId="0" xfId="0" quotePrefix="1" applyNumberFormat="1" applyFont="1" applyFill="1" applyBorder="1" applyAlignment="1">
      <alignment horizontal="right"/>
    </xf>
    <xf numFmtId="0" fontId="15" fillId="0" borderId="0" xfId="4" applyNumberFormat="1" applyFont="1" applyFill="1" applyAlignment="1" applyProtection="1">
      <alignment horizontal="centerContinuous"/>
      <protection locked="0"/>
    </xf>
    <xf numFmtId="0" fontId="15" fillId="0" borderId="0" xfId="4" applyNumberFormat="1" applyFont="1" applyFill="1" applyAlignment="1">
      <alignment horizontal="centerContinuous"/>
    </xf>
    <xf numFmtId="0" fontId="72" fillId="0" borderId="0" xfId="4" applyNumberFormat="1" applyFont="1" applyFill="1" applyAlignment="1">
      <alignment horizontal="centerContinuous"/>
    </xf>
    <xf numFmtId="0" fontId="69" fillId="0" borderId="0" xfId="0" applyNumberFormat="1" applyFont="1" applyFill="1" applyAlignment="1">
      <alignment horizontal="centerContinuous"/>
    </xf>
    <xf numFmtId="0" fontId="14" fillId="0" borderId="0" xfId="0" applyNumberFormat="1" applyFont="1" applyFill="1" applyAlignment="1">
      <alignment horizontal="centerContinuous"/>
    </xf>
    <xf numFmtId="0" fontId="14" fillId="0" borderId="0" xfId="0" applyNumberFormat="1" applyFont="1" applyFill="1" applyBorder="1" applyAlignment="1">
      <alignment horizontal="centerContinuous"/>
    </xf>
    <xf numFmtId="0" fontId="0" fillId="0" borderId="0" xfId="0" applyFill="1" applyAlignment="1">
      <alignment horizontal="centerContinuous" wrapText="1"/>
    </xf>
    <xf numFmtId="0" fontId="15" fillId="0" borderId="0" xfId="4" applyNumberFormat="1" applyFont="1" applyFill="1" applyAlignment="1"/>
    <xf numFmtId="0" fontId="15" fillId="0" borderId="0" xfId="4" applyNumberFormat="1" applyFont="1" applyFill="1" applyAlignment="1">
      <alignment horizontal="center"/>
    </xf>
    <xf numFmtId="0" fontId="15" fillId="0" borderId="1" xfId="4" applyNumberFormat="1" applyFont="1" applyFill="1" applyBorder="1" applyAlignment="1">
      <alignment horizontal="center"/>
    </xf>
    <xf numFmtId="0" fontId="15" fillId="0" borderId="1" xfId="4" applyNumberFormat="1" applyFont="1" applyFill="1" applyBorder="1" applyAlignment="1" applyProtection="1">
      <protection locked="0"/>
    </xf>
    <xf numFmtId="0" fontId="15" fillId="0" borderId="1" xfId="4" applyNumberFormat="1" applyFont="1" applyFill="1" applyBorder="1" applyAlignment="1"/>
    <xf numFmtId="0" fontId="15" fillId="0" borderId="1" xfId="4" applyNumberFormat="1" applyFont="1" applyFill="1" applyBorder="1" applyAlignment="1">
      <alignment horizontal="right"/>
    </xf>
    <xf numFmtId="0" fontId="14" fillId="0" borderId="0" xfId="4" applyNumberFormat="1" applyFont="1" applyFill="1" applyAlignment="1"/>
    <xf numFmtId="0" fontId="14" fillId="0" borderId="0" xfId="4" quotePrefix="1" applyNumberFormat="1" applyFont="1" applyFill="1" applyAlignment="1">
      <alignment horizontal="center"/>
    </xf>
    <xf numFmtId="0" fontId="14" fillId="0" borderId="0" xfId="4" applyNumberFormat="1" applyFont="1" applyFill="1" applyAlignment="1">
      <alignment horizontal="center"/>
    </xf>
    <xf numFmtId="0" fontId="14" fillId="0" borderId="0" xfId="4" applyNumberFormat="1" applyFont="1" applyFill="1" applyAlignment="1">
      <alignment horizontal="left"/>
    </xf>
    <xf numFmtId="170" fontId="14" fillId="0" borderId="0" xfId="4" applyNumberFormat="1" applyFont="1" applyFill="1" applyAlignment="1"/>
    <xf numFmtId="0" fontId="1" fillId="0" borderId="0" xfId="4" applyNumberFormat="1" applyFont="1" applyFill="1" applyAlignment="1"/>
    <xf numFmtId="171" fontId="14" fillId="0" borderId="0" xfId="4" applyNumberFormat="1" applyFont="1" applyFill="1" applyAlignment="1"/>
    <xf numFmtId="170" fontId="14" fillId="0" borderId="0" xfId="4" applyNumberFormat="1" applyFont="1" applyFill="1" applyBorder="1" applyAlignment="1"/>
    <xf numFmtId="42" fontId="0" fillId="0" borderId="0" xfId="2" applyNumberFormat="1" applyFont="1"/>
    <xf numFmtId="37" fontId="12" fillId="0" borderId="0" xfId="0" applyNumberFormat="1" applyFont="1"/>
    <xf numFmtId="0" fontId="0" fillId="0" borderId="0" xfId="0" applyAlignment="1">
      <alignment horizontal="centerContinuous"/>
    </xf>
    <xf numFmtId="0" fontId="0" fillId="50" borderId="0" xfId="0" applyFill="1"/>
    <xf numFmtId="0" fontId="0" fillId="51" borderId="0" xfId="0" applyFill="1"/>
    <xf numFmtId="0" fontId="0" fillId="52" borderId="0" xfId="0" applyFill="1"/>
    <xf numFmtId="37" fontId="3" fillId="0" borderId="0" xfId="0" applyNumberFormat="1" applyFont="1" applyFill="1" applyBorder="1"/>
    <xf numFmtId="165" fontId="40" fillId="0" borderId="0" xfId="0" applyNumberFormat="1" applyFont="1" applyFill="1" applyBorder="1"/>
    <xf numFmtId="0" fontId="40" fillId="0" borderId="0" xfId="0" applyFont="1" applyFill="1"/>
    <xf numFmtId="42" fontId="40" fillId="0" borderId="0" xfId="0" applyNumberFormat="1" applyFont="1" applyFill="1" applyBorder="1"/>
    <xf numFmtId="0" fontId="11" fillId="15" borderId="94" xfId="0" applyFont="1" applyFill="1" applyBorder="1" applyAlignment="1">
      <alignment horizontal="center"/>
    </xf>
    <xf numFmtId="0" fontId="8" fillId="0" borderId="41" xfId="0" applyFont="1" applyFill="1" applyBorder="1" applyAlignment="1">
      <alignment horizontal="center"/>
    </xf>
    <xf numFmtId="164" fontId="8" fillId="0" borderId="95" xfId="2" applyNumberFormat="1" applyFont="1" applyFill="1" applyBorder="1"/>
    <xf numFmtId="0" fontId="8" fillId="0" borderId="47" xfId="0" applyFont="1" applyFill="1" applyBorder="1" applyAlignment="1">
      <alignment horizontal="center"/>
    </xf>
    <xf numFmtId="0" fontId="74" fillId="0" borderId="47" xfId="0" applyFont="1" applyBorder="1" applyAlignment="1">
      <alignment horizontal="left"/>
    </xf>
    <xf numFmtId="0" fontId="8" fillId="0" borderId="47" xfId="0" applyFont="1" applyFill="1" applyBorder="1"/>
    <xf numFmtId="0" fontId="8" fillId="0" borderId="47" xfId="2" applyNumberFormat="1" applyFont="1" applyFill="1" applyBorder="1" applyAlignment="1">
      <alignment horizontal="left"/>
    </xf>
    <xf numFmtId="0" fontId="8" fillId="0" borderId="78" xfId="0" applyFont="1" applyFill="1" applyBorder="1"/>
    <xf numFmtId="0" fontId="11" fillId="0" borderId="80" xfId="0" applyFont="1" applyFill="1" applyBorder="1" applyAlignment="1">
      <alignment horizontal="center"/>
    </xf>
    <xf numFmtId="0" fontId="11" fillId="0" borderId="1" xfId="0" applyNumberFormat="1" applyFont="1" applyFill="1" applyBorder="1" applyAlignment="1"/>
    <xf numFmtId="0" fontId="11" fillId="0" borderId="1" xfId="0" applyFont="1" applyFill="1" applyBorder="1" applyAlignment="1">
      <alignment horizontal="center"/>
    </xf>
    <xf numFmtId="164" fontId="8" fillId="0" borderId="96" xfId="2" applyNumberFormat="1" applyFont="1" applyFill="1" applyBorder="1"/>
    <xf numFmtId="0" fontId="11" fillId="0" borderId="97" xfId="0" applyFont="1" applyFill="1" applyBorder="1" applyAlignment="1">
      <alignment horizontal="center"/>
    </xf>
    <xf numFmtId="0" fontId="11" fillId="0" borderId="22" xfId="0" applyFont="1" applyFill="1" applyBorder="1"/>
    <xf numFmtId="164" fontId="11" fillId="0" borderId="98" xfId="0" applyNumberFormat="1" applyFont="1" applyFill="1" applyBorder="1"/>
    <xf numFmtId="0" fontId="4" fillId="53" borderId="0" xfId="0" applyFont="1" applyFill="1"/>
    <xf numFmtId="0" fontId="8" fillId="53" borderId="47" xfId="2" applyNumberFormat="1" applyFont="1" applyFill="1" applyBorder="1" applyAlignment="1">
      <alignment horizontal="left"/>
    </xf>
    <xf numFmtId="0" fontId="3" fillId="0" borderId="0" xfId="0" applyFont="1" applyFill="1" applyAlignment="1">
      <alignment horizontal="center"/>
    </xf>
    <xf numFmtId="0" fontId="17" fillId="0" borderId="0" xfId="54"/>
    <xf numFmtId="0" fontId="17" fillId="0" borderId="0" xfId="54" applyAlignment="1">
      <alignment horizontal="center"/>
    </xf>
    <xf numFmtId="10" fontId="0" fillId="0" borderId="0" xfId="55" applyNumberFormat="1" applyFont="1"/>
    <xf numFmtId="0" fontId="28" fillId="0" borderId="0" xfId="54" applyFont="1" applyAlignment="1">
      <alignment horizontal="center"/>
    </xf>
    <xf numFmtId="164" fontId="0" fillId="4" borderId="59" xfId="56" applyNumberFormat="1" applyFont="1" applyFill="1" applyBorder="1" applyAlignment="1" applyProtection="1">
      <alignment horizontal="center"/>
    </xf>
    <xf numFmtId="164" fontId="0" fillId="4" borderId="60" xfId="56" applyNumberFormat="1" applyFont="1" applyFill="1" applyBorder="1" applyAlignment="1" applyProtection="1">
      <alignment horizontal="center"/>
    </xf>
    <xf numFmtId="0" fontId="17" fillId="0" borderId="0" xfId="54" applyProtection="1"/>
    <xf numFmtId="164" fontId="0" fillId="4" borderId="1" xfId="56" applyNumberFormat="1" applyFont="1" applyFill="1" applyBorder="1" applyAlignment="1" applyProtection="1">
      <alignment horizontal="center"/>
    </xf>
    <xf numFmtId="3" fontId="17" fillId="0" borderId="1" xfId="54" applyNumberFormat="1" applyBorder="1" applyProtection="1"/>
    <xf numFmtId="0" fontId="17" fillId="4" borderId="1" xfId="54" applyFill="1" applyBorder="1" applyAlignment="1">
      <alignment horizontal="center"/>
    </xf>
    <xf numFmtId="0" fontId="17" fillId="4" borderId="60" xfId="54" applyFill="1" applyBorder="1" applyAlignment="1">
      <alignment horizontal="left"/>
    </xf>
    <xf numFmtId="167" fontId="0" fillId="4" borderId="25" xfId="55" applyNumberFormat="1" applyFont="1" applyFill="1" applyBorder="1" applyAlignment="1" applyProtection="1">
      <alignment horizontal="center" vertical="center"/>
    </xf>
    <xf numFmtId="167" fontId="0" fillId="4" borderId="26" xfId="55" applyNumberFormat="1" applyFont="1" applyFill="1" applyBorder="1" applyAlignment="1" applyProtection="1">
      <alignment horizontal="center" vertical="center"/>
    </xf>
    <xf numFmtId="3" fontId="17" fillId="0" borderId="2" xfId="54" applyNumberFormat="1" applyBorder="1" applyAlignment="1" applyProtection="1">
      <alignment vertical="center"/>
    </xf>
    <xf numFmtId="42" fontId="17" fillId="0" borderId="99" xfId="54" applyNumberFormat="1" applyBorder="1" applyAlignment="1" applyProtection="1">
      <alignment horizontal="center"/>
    </xf>
    <xf numFmtId="42" fontId="17" fillId="0" borderId="93" xfId="54" applyNumberFormat="1" applyBorder="1" applyAlignment="1" applyProtection="1">
      <alignment horizontal="center"/>
    </xf>
    <xf numFmtId="42" fontId="17" fillId="0" borderId="0" xfId="54" applyNumberFormat="1" applyAlignment="1" applyProtection="1">
      <alignment horizontal="center"/>
    </xf>
    <xf numFmtId="0" fontId="17" fillId="0" borderId="1" xfId="54" applyBorder="1" applyProtection="1"/>
    <xf numFmtId="0" fontId="17" fillId="0" borderId="1" xfId="54" applyBorder="1"/>
    <xf numFmtId="0" fontId="28" fillId="0" borderId="0" xfId="54" applyFont="1" applyFill="1" applyAlignment="1">
      <alignment horizontal="center"/>
    </xf>
    <xf numFmtId="167" fontId="0" fillId="7" borderId="27" xfId="55" applyNumberFormat="1" applyFont="1" applyFill="1" applyBorder="1" applyAlignment="1" applyProtection="1">
      <alignment horizontal="center"/>
    </xf>
    <xf numFmtId="167" fontId="0" fillId="7" borderId="25" xfId="55" applyNumberFormat="1" applyFont="1" applyFill="1" applyBorder="1" applyAlignment="1" applyProtection="1">
      <alignment horizontal="center"/>
    </xf>
    <xf numFmtId="3" fontId="17" fillId="0" borderId="26" xfId="54" applyNumberFormat="1" applyBorder="1" applyProtection="1"/>
    <xf numFmtId="167" fontId="0" fillId="7" borderId="26" xfId="55" applyNumberFormat="1" applyFont="1" applyFill="1" applyBorder="1" applyAlignment="1" applyProtection="1">
      <alignment horizontal="center"/>
    </xf>
    <xf numFmtId="0" fontId="17" fillId="7" borderId="26" xfId="54" applyFill="1" applyBorder="1" applyAlignment="1">
      <alignment horizontal="center"/>
    </xf>
    <xf numFmtId="0" fontId="17" fillId="7" borderId="26" xfId="54" applyFill="1" applyBorder="1" applyAlignment="1">
      <alignment horizontal="left"/>
    </xf>
    <xf numFmtId="0" fontId="17" fillId="7" borderId="25" xfId="54" applyFill="1" applyBorder="1" applyAlignment="1">
      <alignment horizontal="left"/>
    </xf>
    <xf numFmtId="42" fontId="4" fillId="0" borderId="99" xfId="54" applyNumberFormat="1" applyFont="1" applyFill="1" applyBorder="1" applyAlignment="1" applyProtection="1">
      <alignment vertical="center"/>
    </xf>
    <xf numFmtId="42" fontId="4" fillId="0" borderId="93" xfId="54" applyNumberFormat="1" applyFont="1" applyFill="1" applyBorder="1" applyAlignment="1" applyProtection="1">
      <alignment vertical="center"/>
    </xf>
    <xf numFmtId="175" fontId="38" fillId="0" borderId="0" xfId="54" applyNumberFormat="1" applyFont="1" applyFill="1" applyBorder="1" applyAlignment="1" applyProtection="1">
      <alignment vertical="center"/>
    </xf>
    <xf numFmtId="42" fontId="4" fillId="0" borderId="0" xfId="54" applyNumberFormat="1" applyFont="1" applyFill="1" applyBorder="1" applyAlignment="1" applyProtection="1">
      <alignment vertical="center"/>
    </xf>
    <xf numFmtId="3" fontId="4" fillId="0" borderId="0" xfId="54" applyNumberFormat="1" applyFont="1" applyFill="1" applyBorder="1" applyAlignment="1" applyProtection="1">
      <alignment vertical="center"/>
    </xf>
    <xf numFmtId="173" fontId="4" fillId="0" borderId="0" xfId="54" applyNumberFormat="1" applyFont="1" applyFill="1" applyBorder="1" applyAlignment="1" applyProtection="1">
      <alignment vertical="center"/>
    </xf>
    <xf numFmtId="0" fontId="10" fillId="0" borderId="0" xfId="54" applyFont="1" applyFill="1" applyBorder="1" applyAlignment="1">
      <alignment vertical="center"/>
    </xf>
    <xf numFmtId="0" fontId="17" fillId="0" borderId="0" xfId="54" applyFill="1" applyBorder="1" applyAlignment="1">
      <alignment vertical="center"/>
    </xf>
    <xf numFmtId="42" fontId="39" fillId="12" borderId="59" xfId="54" applyNumberFormat="1" applyFont="1" applyFill="1" applyBorder="1" applyAlignment="1" applyProtection="1">
      <alignment vertical="center"/>
    </xf>
    <xf numFmtId="42" fontId="39" fillId="12" borderId="60" xfId="54" applyNumberFormat="1" applyFont="1" applyFill="1" applyBorder="1" applyAlignment="1" applyProtection="1">
      <alignment vertical="center"/>
    </xf>
    <xf numFmtId="0" fontId="17" fillId="0" borderId="0" xfId="54" applyBorder="1"/>
    <xf numFmtId="42" fontId="39" fillId="12" borderId="1" xfId="54" applyNumberFormat="1" applyFont="1" applyFill="1" applyBorder="1" applyAlignment="1" applyProtection="1">
      <alignment vertical="center"/>
    </xf>
    <xf numFmtId="3" fontId="39" fillId="12" borderId="1" xfId="54" applyNumberFormat="1" applyFont="1" applyFill="1" applyBorder="1" applyAlignment="1" applyProtection="1">
      <alignment vertical="center"/>
    </xf>
    <xf numFmtId="173" fontId="39" fillId="12" borderId="1" xfId="54" applyNumberFormat="1" applyFont="1" applyFill="1" applyBorder="1" applyAlignment="1" applyProtection="1">
      <alignment vertical="center"/>
    </xf>
    <xf numFmtId="0" fontId="37" fillId="12" borderId="1" xfId="54" applyFont="1" applyFill="1" applyBorder="1" applyAlignment="1">
      <alignment vertical="center"/>
    </xf>
    <xf numFmtId="0" fontId="37" fillId="12" borderId="60" xfId="54" applyFont="1" applyFill="1" applyBorder="1" applyAlignment="1">
      <alignment vertical="center"/>
    </xf>
    <xf numFmtId="0" fontId="17" fillId="0" borderId="0" xfId="54" applyBorder="1" applyAlignment="1">
      <alignment horizontal="center" vertical="center"/>
    </xf>
    <xf numFmtId="42" fontId="39" fillId="54" borderId="100" xfId="54" applyNumberFormat="1" applyFont="1" applyFill="1" applyBorder="1" applyAlignment="1" applyProtection="1">
      <alignment vertical="center"/>
    </xf>
    <xf numFmtId="42" fontId="39" fillId="54" borderId="101" xfId="54" applyNumberFormat="1" applyFont="1" applyFill="1" applyBorder="1" applyAlignment="1" applyProtection="1">
      <alignment vertical="center"/>
    </xf>
    <xf numFmtId="42" fontId="39" fillId="12" borderId="68" xfId="54" applyNumberFormat="1" applyFont="1" applyFill="1" applyBorder="1" applyAlignment="1" applyProtection="1">
      <alignment vertical="center"/>
    </xf>
    <xf numFmtId="42" fontId="39" fillId="12" borderId="2" xfId="54" applyNumberFormat="1" applyFont="1" applyFill="1" applyBorder="1" applyAlignment="1" applyProtection="1">
      <alignment vertical="center"/>
    </xf>
    <xf numFmtId="3" fontId="39" fillId="12" borderId="2" xfId="54" applyNumberFormat="1" applyFont="1" applyFill="1" applyBorder="1" applyAlignment="1" applyProtection="1">
      <alignment vertical="center"/>
    </xf>
    <xf numFmtId="174" fontId="39" fillId="12" borderId="2" xfId="54" applyNumberFormat="1" applyFont="1" applyFill="1" applyBorder="1"/>
    <xf numFmtId="0" fontId="37" fillId="12" borderId="2" xfId="54" applyFont="1" applyFill="1" applyBorder="1" applyAlignment="1">
      <alignment vertical="center"/>
    </xf>
    <xf numFmtId="0" fontId="37" fillId="12" borderId="68" xfId="54" applyFont="1" applyFill="1" applyBorder="1" applyAlignment="1">
      <alignment vertical="center"/>
    </xf>
    <xf numFmtId="0" fontId="37" fillId="12" borderId="93" xfId="54" applyFont="1" applyFill="1" applyBorder="1" applyAlignment="1">
      <alignment vertical="center"/>
    </xf>
    <xf numFmtId="42" fontId="16" fillId="0" borderId="99" xfId="54" applyNumberFormat="1" applyFont="1" applyBorder="1" applyProtection="1"/>
    <xf numFmtId="42" fontId="16" fillId="0" borderId="93" xfId="54" applyNumberFormat="1" applyFont="1" applyBorder="1" applyProtection="1"/>
    <xf numFmtId="42" fontId="16" fillId="0" borderId="1" xfId="54" applyNumberFormat="1" applyFont="1" applyBorder="1" applyProtection="1"/>
    <xf numFmtId="3" fontId="16" fillId="0" borderId="1" xfId="54" applyNumberFormat="1" applyFont="1" applyBorder="1" applyProtection="1"/>
    <xf numFmtId="0" fontId="17" fillId="0" borderId="0" xfId="54" applyBorder="1" applyAlignment="1">
      <alignment horizontal="center"/>
    </xf>
    <xf numFmtId="42" fontId="76" fillId="54" borderId="100" xfId="54" applyNumberFormat="1" applyFont="1" applyFill="1" applyBorder="1" applyProtection="1"/>
    <xf numFmtId="42" fontId="76" fillId="54" borderId="102" xfId="54" applyNumberFormat="1" applyFont="1" applyFill="1" applyBorder="1" applyProtection="1"/>
    <xf numFmtId="0" fontId="76" fillId="54" borderId="103" xfId="54" applyFont="1" applyFill="1" applyBorder="1"/>
    <xf numFmtId="42" fontId="76" fillId="54" borderId="103" xfId="54" applyNumberFormat="1" applyFont="1" applyFill="1" applyBorder="1" applyProtection="1"/>
    <xf numFmtId="3" fontId="76" fillId="54" borderId="103" xfId="54" applyNumberFormat="1" applyFont="1" applyFill="1" applyBorder="1" applyProtection="1"/>
    <xf numFmtId="173" fontId="39" fillId="54" borderId="103" xfId="54" applyNumberFormat="1" applyFont="1" applyFill="1" applyBorder="1" applyProtection="1"/>
    <xf numFmtId="0" fontId="76" fillId="54" borderId="101" xfId="54" applyFont="1" applyFill="1" applyBorder="1"/>
    <xf numFmtId="0" fontId="17" fillId="0" borderId="73" xfId="54" applyBorder="1"/>
    <xf numFmtId="42" fontId="21" fillId="0" borderId="99" xfId="54" applyNumberFormat="1" applyFont="1" applyFill="1" applyBorder="1" applyProtection="1"/>
    <xf numFmtId="42" fontId="21" fillId="0" borderId="93" xfId="54" applyNumberFormat="1" applyFont="1" applyFill="1" applyBorder="1" applyProtection="1"/>
    <xf numFmtId="164" fontId="21" fillId="0" borderId="8" xfId="56" applyNumberFormat="1" applyFont="1" applyFill="1" applyBorder="1" applyProtection="1"/>
    <xf numFmtId="42" fontId="21" fillId="0" borderId="0" xfId="54" applyNumberFormat="1" applyFont="1" applyFill="1" applyBorder="1" applyProtection="1"/>
    <xf numFmtId="3" fontId="21" fillId="0" borderId="0" xfId="54" applyNumberFormat="1" applyFont="1" applyFill="1" applyBorder="1" applyProtection="1"/>
    <xf numFmtId="0" fontId="4" fillId="0" borderId="0" xfId="54" applyFont="1" applyBorder="1"/>
    <xf numFmtId="0" fontId="17" fillId="0" borderId="74" xfId="54" applyBorder="1" applyAlignment="1">
      <alignment horizontal="center"/>
    </xf>
    <xf numFmtId="0" fontId="17" fillId="0" borderId="8" xfId="54" applyBorder="1"/>
    <xf numFmtId="42" fontId="21" fillId="0" borderId="27" xfId="54" applyNumberFormat="1" applyFont="1" applyFill="1" applyBorder="1" applyProtection="1"/>
    <xf numFmtId="42" fontId="21" fillId="0" borderId="25" xfId="54" applyNumberFormat="1" applyFont="1" applyFill="1" applyBorder="1" applyProtection="1"/>
    <xf numFmtId="164" fontId="21" fillId="0" borderId="44" xfId="56" applyNumberFormat="1" applyFont="1" applyFill="1" applyBorder="1" applyProtection="1"/>
    <xf numFmtId="42" fontId="21" fillId="0" borderId="26" xfId="54" applyNumberFormat="1" applyFont="1" applyFill="1" applyBorder="1" applyProtection="1"/>
    <xf numFmtId="3" fontId="21" fillId="0" borderId="26" xfId="54" applyNumberFormat="1" applyFont="1" applyFill="1" applyBorder="1" applyProtection="1"/>
    <xf numFmtId="0" fontId="4" fillId="0" borderId="25" xfId="54" applyFont="1" applyBorder="1"/>
    <xf numFmtId="0" fontId="4" fillId="0" borderId="23" xfId="54" applyFont="1" applyBorder="1"/>
    <xf numFmtId="0" fontId="4" fillId="0" borderId="27" xfId="54" applyFont="1" applyBorder="1"/>
    <xf numFmtId="0" fontId="17" fillId="0" borderId="26" xfId="54" applyBorder="1" applyAlignment="1">
      <alignment horizontal="center"/>
    </xf>
    <xf numFmtId="0" fontId="28" fillId="0" borderId="26" xfId="54" applyFont="1" applyBorder="1" applyAlignment="1">
      <alignment horizontal="center"/>
    </xf>
    <xf numFmtId="42" fontId="16" fillId="0" borderId="68" xfId="54" applyNumberFormat="1" applyFont="1" applyBorder="1" applyProtection="1"/>
    <xf numFmtId="42" fontId="16" fillId="0" borderId="92" xfId="54" applyNumberFormat="1" applyFont="1" applyBorder="1" applyProtection="1"/>
    <xf numFmtId="164" fontId="16" fillId="0" borderId="9" xfId="56" applyNumberFormat="1" applyFont="1" applyFill="1" applyBorder="1" applyProtection="1"/>
    <xf numFmtId="42" fontId="17" fillId="0" borderId="2" xfId="54" applyNumberFormat="1" applyFill="1" applyBorder="1" applyProtection="1"/>
    <xf numFmtId="3" fontId="16" fillId="0" borderId="2" xfId="54" applyNumberFormat="1" applyFont="1" applyBorder="1" applyProtection="1"/>
    <xf numFmtId="42" fontId="16" fillId="0" borderId="2" xfId="54" applyNumberFormat="1" applyFont="1" applyBorder="1" applyProtection="1"/>
    <xf numFmtId="0" fontId="17" fillId="0" borderId="27" xfId="54" applyBorder="1"/>
    <xf numFmtId="0" fontId="17" fillId="0" borderId="2" xfId="54" applyBorder="1"/>
    <xf numFmtId="0" fontId="17" fillId="0" borderId="25" xfId="54" applyBorder="1"/>
    <xf numFmtId="0" fontId="17" fillId="0" borderId="2" xfId="54" applyBorder="1" applyAlignment="1">
      <alignment horizontal="center"/>
    </xf>
    <xf numFmtId="0" fontId="28" fillId="0" borderId="50" xfId="54" applyFont="1" applyBorder="1" applyAlignment="1">
      <alignment horizontal="center"/>
    </xf>
    <xf numFmtId="42" fontId="16" fillId="0" borderId="54" xfId="54" applyNumberFormat="1" applyFont="1" applyBorder="1" applyProtection="1"/>
    <xf numFmtId="42" fontId="16" fillId="0" borderId="56" xfId="54" applyNumberFormat="1" applyFont="1" applyBorder="1" applyProtection="1"/>
    <xf numFmtId="164" fontId="16" fillId="0" borderId="58" xfId="56" applyNumberFormat="1" applyFont="1" applyFill="1" applyBorder="1" applyProtection="1"/>
    <xf numFmtId="42" fontId="17" fillId="0" borderId="57" xfId="54" applyNumberFormat="1" applyFill="1" applyBorder="1" applyProtection="1"/>
    <xf numFmtId="3" fontId="16" fillId="0" borderId="57" xfId="54" applyNumberFormat="1" applyFont="1" applyBorder="1" applyProtection="1"/>
    <xf numFmtId="42" fontId="16" fillId="0" borderId="57" xfId="54" applyNumberFormat="1" applyFont="1" applyBorder="1" applyProtection="1"/>
    <xf numFmtId="3" fontId="16" fillId="0" borderId="56" xfId="54" applyNumberFormat="1" applyFont="1" applyBorder="1" applyProtection="1"/>
    <xf numFmtId="0" fontId="17" fillId="0" borderId="54" xfId="54" applyBorder="1"/>
    <xf numFmtId="0" fontId="17" fillId="0" borderId="56" xfId="54" applyBorder="1"/>
    <xf numFmtId="0" fontId="17" fillId="0" borderId="55" xfId="54" applyBorder="1"/>
    <xf numFmtId="0" fontId="17" fillId="0" borderId="54" xfId="54" applyBorder="1" applyAlignment="1">
      <alignment horizontal="center"/>
    </xf>
    <xf numFmtId="0" fontId="28" fillId="0" borderId="66" xfId="54" applyFont="1" applyBorder="1" applyAlignment="1">
      <alignment horizontal="center"/>
    </xf>
    <xf numFmtId="3" fontId="22" fillId="11" borderId="27" xfId="54" applyNumberFormat="1" applyFont="1" applyFill="1" applyBorder="1" applyProtection="1"/>
    <xf numFmtId="3" fontId="22" fillId="11" borderId="25" xfId="54" applyNumberFormat="1" applyFont="1" applyFill="1" applyBorder="1" applyProtection="1"/>
    <xf numFmtId="3" fontId="22" fillId="11" borderId="44" xfId="54" applyNumberFormat="1" applyFont="1" applyFill="1" applyBorder="1" applyProtection="1"/>
    <xf numFmtId="3" fontId="22" fillId="11" borderId="26" xfId="54" applyNumberFormat="1" applyFont="1" applyFill="1" applyBorder="1" applyProtection="1"/>
    <xf numFmtId="0" fontId="19" fillId="11" borderId="26" xfId="54" applyFont="1" applyFill="1" applyBorder="1"/>
    <xf numFmtId="0" fontId="41" fillId="11" borderId="26" xfId="54" applyFont="1" applyFill="1" applyBorder="1"/>
    <xf numFmtId="3" fontId="19" fillId="11" borderId="26" xfId="54" applyNumberFormat="1" applyFont="1" applyFill="1" applyBorder="1" applyAlignment="1">
      <alignment horizontal="center"/>
    </xf>
    <xf numFmtId="3" fontId="20" fillId="11" borderId="26" xfId="54" applyNumberFormat="1" applyFont="1" applyFill="1" applyBorder="1" applyAlignment="1">
      <alignment horizontal="center"/>
    </xf>
    <xf numFmtId="42" fontId="16" fillId="0" borderId="59" xfId="54" applyNumberFormat="1" applyFont="1" applyBorder="1" applyProtection="1"/>
    <xf numFmtId="42" fontId="16" fillId="0" borderId="60" xfId="54" applyNumberFormat="1" applyFont="1" applyBorder="1" applyProtection="1"/>
    <xf numFmtId="42" fontId="16" fillId="0" borderId="10" xfId="54" applyNumberFormat="1" applyFont="1" applyBorder="1" applyProtection="1"/>
    <xf numFmtId="173" fontId="21" fillId="0" borderId="1" xfId="54" applyNumberFormat="1" applyFont="1" applyBorder="1" applyProtection="1"/>
    <xf numFmtId="0" fontId="17" fillId="0" borderId="1" xfId="54" applyBorder="1" applyAlignment="1">
      <alignment horizontal="center"/>
    </xf>
    <xf numFmtId="0" fontId="28" fillId="0" borderId="1" xfId="54" applyFont="1" applyBorder="1" applyAlignment="1">
      <alignment horizontal="center"/>
    </xf>
    <xf numFmtId="42" fontId="21" fillId="7" borderId="59" xfId="54" applyNumberFormat="1" applyFont="1" applyFill="1" applyBorder="1" applyProtection="1"/>
    <xf numFmtId="42" fontId="21" fillId="7" borderId="60" xfId="54" applyNumberFormat="1" applyFont="1" applyFill="1" applyBorder="1" applyProtection="1"/>
    <xf numFmtId="42" fontId="21" fillId="2" borderId="10" xfId="54" applyNumberFormat="1" applyFont="1" applyFill="1" applyBorder="1" applyProtection="1"/>
    <xf numFmtId="42" fontId="21" fillId="7" borderId="1" xfId="54" applyNumberFormat="1" applyFont="1" applyFill="1" applyBorder="1" applyProtection="1"/>
    <xf numFmtId="3" fontId="21" fillId="2" borderId="1" xfId="54" applyNumberFormat="1" applyFont="1" applyFill="1" applyBorder="1" applyProtection="1"/>
    <xf numFmtId="0" fontId="10" fillId="2" borderId="1" xfId="54" applyFont="1" applyFill="1" applyBorder="1" applyAlignment="1">
      <alignment horizontal="right"/>
    </xf>
    <xf numFmtId="0" fontId="10" fillId="2" borderId="1" xfId="54" applyFont="1" applyFill="1" applyBorder="1" applyAlignment="1">
      <alignment horizontal="left"/>
    </xf>
    <xf numFmtId="0" fontId="18" fillId="2" borderId="1" xfId="54" applyFont="1" applyFill="1" applyBorder="1" applyAlignment="1">
      <alignment horizontal="center"/>
    </xf>
    <xf numFmtId="42" fontId="16" fillId="0" borderId="44" xfId="54" applyNumberFormat="1" applyFont="1" applyBorder="1" applyProtection="1"/>
    <xf numFmtId="37" fontId="21" fillId="0" borderId="26" xfId="54" applyNumberFormat="1" applyFont="1" applyFill="1" applyBorder="1" applyProtection="1"/>
    <xf numFmtId="0" fontId="4" fillId="0" borderId="26" xfId="54" applyFont="1" applyBorder="1"/>
    <xf numFmtId="42" fontId="17" fillId="4" borderId="63" xfId="54" applyNumberFormat="1" applyFont="1" applyFill="1" applyBorder="1" applyProtection="1"/>
    <xf numFmtId="42" fontId="17" fillId="4" borderId="65" xfId="54" applyNumberFormat="1" applyFont="1" applyFill="1" applyBorder="1" applyProtection="1"/>
    <xf numFmtId="164" fontId="16" fillId="0" borderId="42" xfId="56" applyNumberFormat="1" applyFont="1" applyFill="1" applyBorder="1" applyProtection="1"/>
    <xf numFmtId="42" fontId="17" fillId="4" borderId="41" xfId="54" applyNumberFormat="1" applyFont="1" applyFill="1" applyBorder="1" applyProtection="1"/>
    <xf numFmtId="3" fontId="17" fillId="0" borderId="34" xfId="54" applyNumberFormat="1" applyFont="1" applyBorder="1" applyProtection="1"/>
    <xf numFmtId="42" fontId="17" fillId="4" borderId="34" xfId="54" applyNumberFormat="1" applyFont="1" applyFill="1" applyBorder="1" applyProtection="1"/>
    <xf numFmtId="3" fontId="16" fillId="0" borderId="65" xfId="54" applyNumberFormat="1" applyFont="1" applyBorder="1" applyProtection="1"/>
    <xf numFmtId="0" fontId="17" fillId="0" borderId="63" xfId="54" applyFill="1" applyBorder="1"/>
    <xf numFmtId="0" fontId="17" fillId="0" borderId="65" xfId="54" applyFill="1" applyBorder="1"/>
    <xf numFmtId="0" fontId="17" fillId="0" borderId="64" xfId="54" applyFill="1" applyBorder="1"/>
    <xf numFmtId="0" fontId="17" fillId="0" borderId="63" xfId="54" applyBorder="1" applyAlignment="1">
      <alignment horizontal="center"/>
    </xf>
    <xf numFmtId="0" fontId="28" fillId="0" borderId="45" xfId="54" applyFont="1" applyBorder="1" applyAlignment="1">
      <alignment horizontal="center"/>
    </xf>
    <xf numFmtId="42" fontId="17" fillId="4" borderId="45" xfId="54" applyNumberFormat="1" applyFont="1" applyFill="1" applyBorder="1" applyProtection="1"/>
    <xf numFmtId="42" fontId="17" fillId="4" borderId="46" xfId="54" applyNumberFormat="1" applyFont="1" applyFill="1" applyBorder="1" applyProtection="1"/>
    <xf numFmtId="3" fontId="17" fillId="0" borderId="47" xfId="54" applyNumberFormat="1" applyFont="1" applyBorder="1" applyProtection="1"/>
    <xf numFmtId="42" fontId="17" fillId="4" borderId="47" xfId="54" applyNumberFormat="1" applyFont="1" applyFill="1" applyBorder="1" applyProtection="1"/>
    <xf numFmtId="3" fontId="16" fillId="0" borderId="46" xfId="54" applyNumberFormat="1" applyFont="1" applyBorder="1" applyProtection="1"/>
    <xf numFmtId="0" fontId="17" fillId="0" borderId="49" xfId="54" applyFill="1" applyBorder="1"/>
    <xf numFmtId="0" fontId="17" fillId="0" borderId="45" xfId="54" applyBorder="1" applyAlignment="1">
      <alignment horizontal="center"/>
    </xf>
    <xf numFmtId="0" fontId="28" fillId="0" borderId="39" xfId="54" applyFont="1" applyBorder="1" applyAlignment="1">
      <alignment horizontal="center"/>
    </xf>
    <xf numFmtId="42" fontId="17" fillId="0" borderId="63" xfId="54" applyNumberFormat="1" applyFont="1" applyFill="1" applyBorder="1" applyProtection="1"/>
    <xf numFmtId="42" fontId="17" fillId="0" borderId="65" xfId="54" applyNumberFormat="1" applyFont="1" applyFill="1" applyBorder="1" applyProtection="1"/>
    <xf numFmtId="42" fontId="17" fillId="0" borderId="47" xfId="54" applyNumberFormat="1" applyFont="1" applyFill="1" applyBorder="1" applyProtection="1"/>
    <xf numFmtId="3" fontId="17" fillId="0" borderId="47" xfId="54" applyNumberFormat="1" applyFont="1" applyFill="1" applyBorder="1" applyProtection="1"/>
    <xf numFmtId="42" fontId="17" fillId="0" borderId="34" xfId="54" applyNumberFormat="1" applyFont="1" applyFill="1" applyBorder="1" applyProtection="1"/>
    <xf numFmtId="3" fontId="32" fillId="0" borderId="46" xfId="54" applyNumberFormat="1" applyFont="1" applyBorder="1" applyProtection="1"/>
    <xf numFmtId="42" fontId="17" fillId="0" borderId="45" xfId="54" applyNumberFormat="1" applyFont="1" applyFill="1" applyBorder="1" applyProtection="1"/>
    <xf numFmtId="42" fontId="17" fillId="0" borderId="46" xfId="54" applyNumberFormat="1" applyFont="1" applyFill="1" applyBorder="1" applyProtection="1"/>
    <xf numFmtId="42" fontId="17" fillId="0" borderId="41" xfId="54" applyNumberFormat="1" applyFont="1" applyFill="1" applyBorder="1" applyProtection="1"/>
    <xf numFmtId="42" fontId="17" fillId="0" borderId="39" xfId="54" applyNumberFormat="1" applyFont="1" applyFill="1" applyBorder="1" applyProtection="1"/>
    <xf numFmtId="42" fontId="17" fillId="0" borderId="40" xfId="54" applyNumberFormat="1" applyFont="1" applyFill="1" applyBorder="1" applyProtection="1"/>
    <xf numFmtId="3" fontId="17" fillId="0" borderId="41" xfId="54" applyNumberFormat="1" applyFont="1" applyFill="1" applyBorder="1" applyProtection="1"/>
    <xf numFmtId="3" fontId="16" fillId="0" borderId="40" xfId="54" applyNumberFormat="1" applyFont="1" applyBorder="1" applyProtection="1"/>
    <xf numFmtId="0" fontId="17" fillId="0" borderId="62" xfId="54" applyFill="1" applyBorder="1"/>
    <xf numFmtId="0" fontId="17" fillId="0" borderId="39" xfId="54" applyBorder="1" applyAlignment="1">
      <alignment horizontal="center"/>
    </xf>
    <xf numFmtId="3" fontId="22" fillId="10" borderId="27" xfId="54" applyNumberFormat="1" applyFont="1" applyFill="1" applyBorder="1" applyProtection="1"/>
    <xf numFmtId="3" fontId="22" fillId="10" borderId="25" xfId="54" applyNumberFormat="1" applyFont="1" applyFill="1" applyBorder="1" applyProtection="1"/>
    <xf numFmtId="3" fontId="22" fillId="10" borderId="44" xfId="54" applyNumberFormat="1" applyFont="1" applyFill="1" applyBorder="1" applyProtection="1"/>
    <xf numFmtId="3" fontId="22" fillId="10" borderId="26" xfId="54" applyNumberFormat="1" applyFont="1" applyFill="1" applyBorder="1" applyProtection="1"/>
    <xf numFmtId="0" fontId="27" fillId="10" borderId="26" xfId="54" applyFont="1" applyFill="1" applyBorder="1"/>
    <xf numFmtId="0" fontId="19" fillId="10" borderId="26" xfId="54" applyFont="1" applyFill="1" applyBorder="1" applyAlignment="1">
      <alignment horizontal="center"/>
    </xf>
    <xf numFmtId="0" fontId="20" fillId="10" borderId="50" xfId="54" applyFont="1" applyFill="1" applyBorder="1" applyAlignment="1">
      <alignment horizontal="center"/>
    </xf>
    <xf numFmtId="42" fontId="16" fillId="0" borderId="0" xfId="54" applyNumberFormat="1" applyFont="1" applyBorder="1" applyProtection="1"/>
    <xf numFmtId="3" fontId="16" fillId="0" borderId="0" xfId="54" applyNumberFormat="1" applyFont="1" applyBorder="1" applyProtection="1"/>
    <xf numFmtId="0" fontId="3" fillId="0" borderId="0" xfId="54" applyFont="1" applyBorder="1"/>
    <xf numFmtId="0" fontId="28" fillId="0" borderId="0" xfId="54" applyFont="1" applyBorder="1" applyAlignment="1">
      <alignment horizontal="center"/>
    </xf>
    <xf numFmtId="42" fontId="21" fillId="7" borderId="27" xfId="54" applyNumberFormat="1" applyFont="1" applyFill="1" applyBorder="1" applyProtection="1"/>
    <xf numFmtId="42" fontId="21" fillId="7" borderId="25" xfId="54" applyNumberFormat="1" applyFont="1" applyFill="1" applyBorder="1" applyProtection="1"/>
    <xf numFmtId="164" fontId="45" fillId="0" borderId="9" xfId="56" applyNumberFormat="1" applyFont="1" applyFill="1" applyBorder="1" applyProtection="1"/>
    <xf numFmtId="42" fontId="21" fillId="7" borderId="26" xfId="54" applyNumberFormat="1" applyFont="1" applyFill="1" applyBorder="1" applyProtection="1"/>
    <xf numFmtId="0" fontId="34" fillId="0" borderId="0" xfId="54" applyFont="1"/>
    <xf numFmtId="167" fontId="34" fillId="0" borderId="0" xfId="55" applyNumberFormat="1" applyFont="1"/>
    <xf numFmtId="164" fontId="0" fillId="0" borderId="43" xfId="56" applyNumberFormat="1" applyFont="1" applyFill="1" applyBorder="1" applyProtection="1"/>
    <xf numFmtId="37" fontId="34" fillId="0" borderId="46" xfId="54" applyNumberFormat="1" applyFont="1" applyFill="1" applyBorder="1" applyProtection="1"/>
    <xf numFmtId="0" fontId="17" fillId="0" borderId="49" xfId="54" applyFont="1" applyFill="1" applyBorder="1"/>
    <xf numFmtId="0" fontId="34" fillId="0" borderId="49" xfId="54" applyFont="1" applyBorder="1"/>
    <xf numFmtId="0" fontId="34" fillId="0" borderId="47" xfId="54" applyFont="1" applyBorder="1" applyAlignment="1">
      <alignment horizontal="center"/>
    </xf>
    <xf numFmtId="0" fontId="28" fillId="0" borderId="48" xfId="54" applyFont="1" applyBorder="1" applyAlignment="1">
      <alignment horizontal="center"/>
    </xf>
    <xf numFmtId="0" fontId="34" fillId="0" borderId="8" xfId="54" applyFont="1" applyBorder="1"/>
    <xf numFmtId="0" fontId="34" fillId="0" borderId="45" xfId="54" applyFont="1" applyFill="1" applyBorder="1"/>
    <xf numFmtId="0" fontId="34" fillId="0" borderId="47" xfId="54" applyFont="1" applyBorder="1"/>
    <xf numFmtId="0" fontId="17" fillId="0" borderId="46" xfId="54" applyFont="1" applyFill="1" applyBorder="1"/>
    <xf numFmtId="0" fontId="35" fillId="0" borderId="0" xfId="54" applyFont="1"/>
    <xf numFmtId="167" fontId="35" fillId="0" borderId="0" xfId="55" applyNumberFormat="1" applyFont="1"/>
    <xf numFmtId="3" fontId="35" fillId="0" borderId="46" xfId="54" applyNumberFormat="1" applyFont="1" applyFill="1" applyBorder="1" applyProtection="1"/>
    <xf numFmtId="0" fontId="35" fillId="0" borderId="49" xfId="54" applyFont="1" applyFill="1" applyBorder="1"/>
    <xf numFmtId="0" fontId="35" fillId="0" borderId="47" xfId="54" applyFont="1" applyBorder="1" applyAlignment="1">
      <alignment horizontal="center"/>
    </xf>
    <xf numFmtId="0" fontId="35" fillId="0" borderId="8" xfId="54" applyFont="1" applyBorder="1"/>
    <xf numFmtId="42" fontId="39" fillId="54" borderId="24" xfId="54" applyNumberFormat="1" applyFont="1" applyFill="1" applyBorder="1" applyProtection="1"/>
    <xf numFmtId="0" fontId="35" fillId="0" borderId="49" xfId="54" applyFont="1" applyBorder="1"/>
    <xf numFmtId="0" fontId="17" fillId="0" borderId="0" xfId="54" applyFont="1"/>
    <xf numFmtId="167" fontId="0" fillId="0" borderId="0" xfId="55" applyNumberFormat="1" applyFont="1"/>
    <xf numFmtId="3" fontId="17" fillId="0" borderId="46" xfId="54" applyNumberFormat="1" applyFont="1" applyFill="1" applyBorder="1" applyProtection="1"/>
    <xf numFmtId="0" fontId="17" fillId="0" borderId="47" xfId="54" applyFont="1" applyBorder="1" applyAlignment="1">
      <alignment horizontal="center"/>
    </xf>
    <xf numFmtId="0" fontId="17" fillId="0" borderId="8" xfId="54" applyFont="1" applyBorder="1"/>
    <xf numFmtId="0" fontId="34" fillId="0" borderId="49" xfId="54" applyFont="1" applyFill="1" applyBorder="1"/>
    <xf numFmtId="0" fontId="35" fillId="0" borderId="46" xfId="54" applyFont="1" applyBorder="1"/>
    <xf numFmtId="42" fontId="17" fillId="0" borderId="99" xfId="54" applyNumberFormat="1" applyFont="1" applyFill="1" applyBorder="1" applyProtection="1"/>
    <xf numFmtId="42" fontId="17" fillId="0" borderId="93" xfId="54" applyNumberFormat="1" applyFont="1" applyFill="1" applyBorder="1" applyProtection="1"/>
    <xf numFmtId="42" fontId="17" fillId="0" borderId="0" xfId="54" applyNumberFormat="1" applyFont="1" applyFill="1" applyBorder="1" applyProtection="1"/>
    <xf numFmtId="3" fontId="17" fillId="0" borderId="0" xfId="54" applyNumberFormat="1" applyFont="1" applyFill="1" applyBorder="1" applyProtection="1"/>
    <xf numFmtId="0" fontId="17" fillId="0" borderId="45" xfId="54" applyFont="1" applyFill="1" applyBorder="1"/>
    <xf numFmtId="0" fontId="17" fillId="0" borderId="0" xfId="54" applyFont="1" applyFill="1" applyBorder="1"/>
    <xf numFmtId="0" fontId="17" fillId="0" borderId="0" xfId="54" applyFont="1" applyFill="1"/>
    <xf numFmtId="0" fontId="17" fillId="0" borderId="49" xfId="54" applyFont="1" applyBorder="1" applyAlignment="1">
      <alignment horizontal="center"/>
    </xf>
    <xf numFmtId="0" fontId="17" fillId="0" borderId="62" xfId="54" applyFont="1" applyFill="1" applyBorder="1"/>
    <xf numFmtId="0" fontId="17" fillId="0" borderId="46" xfId="54" applyFont="1" applyBorder="1" applyAlignment="1">
      <alignment horizontal="center"/>
    </xf>
    <xf numFmtId="0" fontId="28" fillId="0" borderId="51" xfId="54" applyFont="1" applyBorder="1" applyAlignment="1">
      <alignment horizontal="center"/>
    </xf>
    <xf numFmtId="0" fontId="36" fillId="0" borderId="45" xfId="54" applyFont="1" applyFill="1" applyBorder="1"/>
    <xf numFmtId="0" fontId="17" fillId="0" borderId="47" xfId="54" applyFont="1" applyFill="1" applyBorder="1"/>
    <xf numFmtId="0" fontId="17" fillId="0" borderId="46" xfId="54" applyFill="1" applyBorder="1"/>
    <xf numFmtId="3" fontId="27" fillId="9" borderId="68" xfId="54" applyNumberFormat="1" applyFont="1" applyFill="1" applyBorder="1" applyProtection="1"/>
    <xf numFmtId="3" fontId="27" fillId="9" borderId="92" xfId="54" applyNumberFormat="1" applyFont="1" applyFill="1" applyBorder="1" applyProtection="1"/>
    <xf numFmtId="3" fontId="27" fillId="9" borderId="58" xfId="54" applyNumberFormat="1" applyFont="1" applyFill="1" applyBorder="1" applyProtection="1"/>
    <xf numFmtId="3" fontId="27" fillId="9" borderId="2" xfId="54" applyNumberFormat="1" applyFont="1" applyFill="1" applyBorder="1" applyProtection="1"/>
    <xf numFmtId="0" fontId="27" fillId="9" borderId="2" xfId="54" applyFont="1" applyFill="1" applyBorder="1"/>
    <xf numFmtId="3" fontId="27" fillId="9" borderId="2" xfId="54" applyNumberFormat="1" applyFont="1" applyFill="1" applyBorder="1" applyAlignment="1">
      <alignment horizontal="center"/>
    </xf>
    <xf numFmtId="3" fontId="33" fillId="9" borderId="2" xfId="54" applyNumberFormat="1" applyFont="1" applyFill="1" applyBorder="1" applyAlignment="1">
      <alignment horizontal="center"/>
    </xf>
    <xf numFmtId="42" fontId="16" fillId="0" borderId="8" xfId="54" applyNumberFormat="1" applyFont="1" applyBorder="1" applyProtection="1"/>
    <xf numFmtId="173" fontId="21" fillId="0" borderId="0" xfId="56" applyNumberFormat="1" applyFont="1" applyFill="1" applyBorder="1" applyProtection="1"/>
    <xf numFmtId="165" fontId="21" fillId="0" borderId="26" xfId="57" applyNumberFormat="1" applyFont="1" applyFill="1" applyBorder="1" applyProtection="1"/>
    <xf numFmtId="164" fontId="16" fillId="0" borderId="10" xfId="56" applyNumberFormat="1" applyFont="1" applyFill="1" applyBorder="1" applyProtection="1"/>
    <xf numFmtId="42" fontId="32" fillId="0" borderId="1" xfId="54" applyNumberFormat="1" applyFont="1" applyBorder="1" applyProtection="1"/>
    <xf numFmtId="165" fontId="16" fillId="0" borderId="1" xfId="57" applyNumberFormat="1" applyFont="1" applyBorder="1" applyProtection="1"/>
    <xf numFmtId="0" fontId="17" fillId="0" borderId="59" xfId="54" applyFill="1" applyBorder="1"/>
    <xf numFmtId="0" fontId="17" fillId="0" borderId="1" xfId="54" applyFill="1" applyBorder="1"/>
    <xf numFmtId="0" fontId="17" fillId="0" borderId="60" xfId="54" applyFill="1" applyBorder="1"/>
    <xf numFmtId="0" fontId="17" fillId="0" borderId="59" xfId="54" applyBorder="1" applyAlignment="1">
      <alignment horizontal="center"/>
    </xf>
    <xf numFmtId="0" fontId="28" fillId="0" borderId="59" xfId="54" applyFont="1" applyBorder="1" applyAlignment="1">
      <alignment horizontal="center"/>
    </xf>
    <xf numFmtId="164" fontId="16" fillId="0" borderId="45" xfId="56" applyNumberFormat="1" applyFont="1" applyBorder="1" applyProtection="1"/>
    <xf numFmtId="164" fontId="16" fillId="0" borderId="46" xfId="56" applyNumberFormat="1" applyFont="1" applyBorder="1" applyProtection="1"/>
    <xf numFmtId="164" fontId="16" fillId="0" borderId="43" xfId="56" applyNumberFormat="1" applyFont="1" applyFill="1" applyBorder="1" applyProtection="1"/>
    <xf numFmtId="42" fontId="16" fillId="0" borderId="47" xfId="54" applyNumberFormat="1" applyFont="1" applyBorder="1" applyProtection="1"/>
    <xf numFmtId="165" fontId="16" fillId="0" borderId="47" xfId="57" applyNumberFormat="1" applyFont="1" applyBorder="1" applyProtection="1"/>
    <xf numFmtId="164" fontId="16" fillId="0" borderId="47" xfId="56" applyNumberFormat="1" applyFont="1" applyBorder="1" applyProtection="1"/>
    <xf numFmtId="0" fontId="17" fillId="0" borderId="45" xfId="54" applyFill="1" applyBorder="1"/>
    <xf numFmtId="0" fontId="17" fillId="0" borderId="47" xfId="54" applyFill="1" applyBorder="1"/>
    <xf numFmtId="0" fontId="17" fillId="0" borderId="46" xfId="54" applyBorder="1"/>
    <xf numFmtId="164" fontId="16" fillId="0" borderId="54" xfId="56" applyNumberFormat="1" applyFont="1" applyBorder="1" applyProtection="1"/>
    <xf numFmtId="164" fontId="16" fillId="0" borderId="56" xfId="56" applyNumberFormat="1" applyFont="1" applyBorder="1" applyProtection="1"/>
    <xf numFmtId="42" fontId="32" fillId="0" borderId="57" xfId="54" applyNumberFormat="1" applyFont="1" applyBorder="1" applyProtection="1"/>
    <xf numFmtId="165" fontId="16" fillId="0" borderId="57" xfId="57" applyNumberFormat="1" applyFont="1" applyBorder="1" applyProtection="1"/>
    <xf numFmtId="164" fontId="16" fillId="0" borderId="57" xfId="56" applyNumberFormat="1" applyFont="1" applyBorder="1" applyProtection="1"/>
    <xf numFmtId="165" fontId="16" fillId="0" borderId="56" xfId="57" applyNumberFormat="1" applyFont="1" applyBorder="1" applyProtection="1"/>
    <xf numFmtId="0" fontId="17" fillId="0" borderId="55" xfId="54" applyFill="1" applyBorder="1"/>
    <xf numFmtId="0" fontId="28" fillId="0" borderId="54" xfId="54" applyFont="1" applyBorder="1" applyAlignment="1">
      <alignment horizontal="center"/>
    </xf>
    <xf numFmtId="3" fontId="22" fillId="8" borderId="27" xfId="54" applyNumberFormat="1" applyFont="1" applyFill="1" applyBorder="1" applyProtection="1"/>
    <xf numFmtId="3" fontId="22" fillId="8" borderId="25" xfId="54" applyNumberFormat="1" applyFont="1" applyFill="1" applyBorder="1" applyProtection="1"/>
    <xf numFmtId="3" fontId="22" fillId="8" borderId="44" xfId="54" applyNumberFormat="1" applyFont="1" applyFill="1" applyBorder="1" applyProtection="1"/>
    <xf numFmtId="3" fontId="22" fillId="8" borderId="26" xfId="54" applyNumberFormat="1" applyFont="1" applyFill="1" applyBorder="1" applyProtection="1"/>
    <xf numFmtId="0" fontId="19" fillId="8" borderId="26" xfId="54" applyFont="1" applyFill="1" applyBorder="1"/>
    <xf numFmtId="0" fontId="19" fillId="8" borderId="26" xfId="54" applyFont="1" applyFill="1" applyBorder="1" applyAlignment="1">
      <alignment horizontal="center"/>
    </xf>
    <xf numFmtId="0" fontId="20" fillId="8" borderId="26" xfId="54" applyFont="1" applyFill="1" applyBorder="1" applyAlignment="1">
      <alignment horizontal="center"/>
    </xf>
    <xf numFmtId="42" fontId="31" fillId="0" borderId="99" xfId="54" applyNumberFormat="1" applyFont="1" applyBorder="1" applyProtection="1"/>
    <xf numFmtId="42" fontId="31" fillId="0" borderId="93" xfId="54" applyNumberFormat="1" applyFont="1" applyBorder="1" applyProtection="1"/>
    <xf numFmtId="42" fontId="16" fillId="0" borderId="8" xfId="54" applyNumberFormat="1" applyFont="1" applyFill="1" applyBorder="1" applyProtection="1"/>
    <xf numFmtId="42" fontId="31" fillId="0" borderId="0" xfId="54" applyNumberFormat="1" applyFont="1" applyBorder="1" applyProtection="1"/>
    <xf numFmtId="3" fontId="31" fillId="0" borderId="0" xfId="54" applyNumberFormat="1" applyFont="1" applyBorder="1" applyProtection="1"/>
    <xf numFmtId="0" fontId="31" fillId="0" borderId="0" xfId="54" applyFont="1" applyBorder="1"/>
    <xf numFmtId="164" fontId="16" fillId="0" borderId="59" xfId="56" applyNumberFormat="1" applyFont="1" applyBorder="1" applyProtection="1"/>
    <xf numFmtId="164" fontId="16" fillId="0" borderId="60" xfId="56" applyNumberFormat="1" applyFont="1" applyBorder="1" applyProtection="1"/>
    <xf numFmtId="164" fontId="16" fillId="0" borderId="1" xfId="56" applyNumberFormat="1" applyFont="1" applyBorder="1" applyProtection="1"/>
    <xf numFmtId="165" fontId="16" fillId="0" borderId="61" xfId="57" applyNumberFormat="1" applyFont="1" applyBorder="1" applyProtection="1"/>
    <xf numFmtId="0" fontId="17" fillId="0" borderId="60" xfId="54" applyBorder="1"/>
    <xf numFmtId="164" fontId="39" fillId="54" borderId="24" xfId="56" applyNumberFormat="1" applyFont="1" applyFill="1" applyBorder="1" applyProtection="1"/>
    <xf numFmtId="165" fontId="16" fillId="0" borderId="56" xfId="57" applyNumberFormat="1" applyFont="1" applyFill="1" applyBorder="1" applyProtection="1"/>
    <xf numFmtId="3" fontId="22" fillId="6" borderId="27" xfId="54" applyNumberFormat="1" applyFont="1" applyFill="1" applyBorder="1" applyProtection="1"/>
    <xf numFmtId="3" fontId="22" fillId="6" borderId="92" xfId="54" applyNumberFormat="1" applyFont="1" applyFill="1" applyBorder="1" applyProtection="1"/>
    <xf numFmtId="3" fontId="22" fillId="6" borderId="44" xfId="54" applyNumberFormat="1" applyFont="1" applyFill="1" applyBorder="1" applyProtection="1"/>
    <xf numFmtId="3" fontId="22" fillId="6" borderId="26" xfId="54" applyNumberFormat="1" applyFont="1" applyFill="1" applyBorder="1" applyProtection="1"/>
    <xf numFmtId="0" fontId="19" fillId="6" borderId="26" xfId="54" applyFont="1" applyFill="1" applyBorder="1"/>
    <xf numFmtId="0" fontId="19" fillId="6" borderId="26" xfId="54" applyFont="1" applyFill="1" applyBorder="1" applyAlignment="1">
      <alignment horizontal="center"/>
    </xf>
    <xf numFmtId="0" fontId="20" fillId="6" borderId="26" xfId="54" applyFont="1" applyFill="1" applyBorder="1" applyAlignment="1">
      <alignment horizontal="center"/>
    </xf>
    <xf numFmtId="42" fontId="21" fillId="4" borderId="27" xfId="54" applyNumberFormat="1" applyFont="1" applyFill="1" applyBorder="1" applyProtection="1"/>
    <xf numFmtId="42" fontId="21" fillId="4" borderId="25" xfId="54" applyNumberFormat="1" applyFont="1" applyFill="1" applyBorder="1" applyProtection="1"/>
    <xf numFmtId="42" fontId="21" fillId="0" borderId="44" xfId="54" applyNumberFormat="1" applyFont="1" applyBorder="1" applyProtection="1"/>
    <xf numFmtId="42" fontId="21" fillId="4" borderId="26" xfId="54" applyNumberFormat="1" applyFont="1" applyFill="1" applyBorder="1" applyProtection="1"/>
    <xf numFmtId="165" fontId="21" fillId="0" borderId="26" xfId="57" applyNumberFormat="1" applyFont="1" applyBorder="1" applyProtection="1"/>
    <xf numFmtId="164" fontId="16" fillId="0" borderId="52" xfId="56" applyNumberFormat="1" applyFont="1" applyFill="1" applyBorder="1" applyProtection="1"/>
    <xf numFmtId="164" fontId="16" fillId="0" borderId="61" xfId="56" applyNumberFormat="1" applyFont="1" applyFill="1" applyBorder="1" applyProtection="1"/>
    <xf numFmtId="164" fontId="16" fillId="0" borderId="53" xfId="56" applyNumberFormat="1" applyFont="1" applyFill="1" applyBorder="1" applyProtection="1"/>
    <xf numFmtId="165" fontId="16" fillId="0" borderId="53" xfId="57" applyNumberFormat="1" applyFont="1" applyFill="1" applyBorder="1" applyProtection="1"/>
    <xf numFmtId="0" fontId="17" fillId="0" borderId="52" xfId="54" applyFill="1" applyBorder="1"/>
    <xf numFmtId="0" fontId="17" fillId="0" borderId="34" xfId="54" applyFill="1" applyBorder="1"/>
    <xf numFmtId="0" fontId="17" fillId="0" borderId="52" xfId="54" applyBorder="1" applyAlignment="1">
      <alignment horizontal="center"/>
    </xf>
    <xf numFmtId="164" fontId="17" fillId="0" borderId="43" xfId="56" applyNumberFormat="1" applyFont="1" applyFill="1" applyBorder="1" applyProtection="1"/>
    <xf numFmtId="165" fontId="0" fillId="0" borderId="47" xfId="57" applyNumberFormat="1" applyFont="1" applyFill="1" applyBorder="1" applyProtection="1"/>
    <xf numFmtId="42" fontId="6" fillId="0" borderId="49" xfId="54" applyNumberFormat="1" applyFont="1" applyFill="1" applyBorder="1"/>
    <xf numFmtId="49" fontId="17" fillId="0" borderId="45" xfId="54" applyNumberFormat="1" applyFont="1" applyFill="1" applyBorder="1"/>
    <xf numFmtId="49" fontId="17" fillId="0" borderId="45" xfId="54" applyNumberFormat="1" applyFont="1" applyBorder="1" applyAlignment="1">
      <alignment horizontal="center"/>
    </xf>
    <xf numFmtId="164" fontId="50" fillId="0" borderId="39" xfId="56" applyNumberFormat="1" applyFont="1" applyFill="1" applyBorder="1" applyProtection="1"/>
    <xf numFmtId="164" fontId="50" fillId="0" borderId="40" xfId="56" applyNumberFormat="1" applyFont="1" applyFill="1" applyBorder="1" applyProtection="1"/>
    <xf numFmtId="164" fontId="16" fillId="0" borderId="41" xfId="56" applyNumberFormat="1" applyFont="1" applyFill="1" applyBorder="1" applyProtection="1"/>
    <xf numFmtId="165" fontId="16" fillId="0" borderId="41" xfId="57" applyNumberFormat="1" applyFont="1" applyFill="1" applyBorder="1" applyProtection="1"/>
    <xf numFmtId="164" fontId="50" fillId="0" borderId="41" xfId="56" applyNumberFormat="1" applyFont="1" applyFill="1" applyBorder="1" applyProtection="1"/>
    <xf numFmtId="165" fontId="50" fillId="0" borderId="41" xfId="57" applyNumberFormat="1" applyFont="1" applyFill="1" applyBorder="1" applyProtection="1"/>
    <xf numFmtId="0" fontId="49" fillId="0" borderId="45" xfId="54" applyFont="1" applyFill="1" applyBorder="1"/>
    <xf numFmtId="0" fontId="49" fillId="0" borderId="45" xfId="54" applyFont="1" applyFill="1" applyBorder="1" applyAlignment="1">
      <alignment horizontal="center"/>
    </xf>
    <xf numFmtId="165" fontId="50" fillId="0" borderId="46" xfId="57" applyNumberFormat="1" applyFont="1" applyFill="1" applyBorder="1" applyProtection="1"/>
    <xf numFmtId="164" fontId="16" fillId="0" borderId="45" xfId="56" applyNumberFormat="1" applyFont="1" applyFill="1" applyBorder="1" applyProtection="1"/>
    <xf numFmtId="164" fontId="16" fillId="0" borderId="46" xfId="56" applyNumberFormat="1" applyFont="1" applyFill="1" applyBorder="1" applyProtection="1"/>
    <xf numFmtId="164" fontId="0" fillId="0" borderId="47" xfId="56" applyNumberFormat="1" applyFont="1" applyFill="1" applyBorder="1" applyProtection="1"/>
    <xf numFmtId="165" fontId="16" fillId="0" borderId="47" xfId="57" applyNumberFormat="1" applyFont="1" applyFill="1" applyBorder="1" applyProtection="1"/>
    <xf numFmtId="164" fontId="16" fillId="0" borderId="47" xfId="56" applyNumberFormat="1" applyFont="1" applyFill="1" applyBorder="1" applyProtection="1"/>
    <xf numFmtId="164" fontId="16" fillId="0" borderId="39" xfId="56" applyNumberFormat="1" applyFont="1" applyFill="1" applyBorder="1" applyProtection="1"/>
    <xf numFmtId="164" fontId="16" fillId="0" borderId="40" xfId="56" applyNumberFormat="1" applyFont="1" applyFill="1" applyBorder="1" applyProtection="1"/>
    <xf numFmtId="0" fontId="17" fillId="0" borderId="39" xfId="54" applyFill="1" applyBorder="1"/>
    <xf numFmtId="0" fontId="17" fillId="0" borderId="41" xfId="54" applyFill="1" applyBorder="1"/>
    <xf numFmtId="3" fontId="22" fillId="5" borderId="27" xfId="54" applyNumberFormat="1" applyFont="1" applyFill="1" applyBorder="1" applyProtection="1"/>
    <xf numFmtId="3" fontId="22" fillId="5" borderId="25" xfId="54" applyNumberFormat="1" applyFont="1" applyFill="1" applyBorder="1" applyProtection="1"/>
    <xf numFmtId="3" fontId="22" fillId="5" borderId="44" xfId="54" applyNumberFormat="1" applyFont="1" applyFill="1" applyBorder="1" applyProtection="1"/>
    <xf numFmtId="3" fontId="22" fillId="5" borderId="26" xfId="54" applyNumberFormat="1" applyFont="1" applyFill="1" applyBorder="1" applyProtection="1"/>
    <xf numFmtId="0" fontId="27" fillId="5" borderId="26" xfId="54" applyFont="1" applyFill="1" applyBorder="1"/>
    <xf numFmtId="0" fontId="19" fillId="5" borderId="26" xfId="54" applyFont="1" applyFill="1" applyBorder="1" applyAlignment="1">
      <alignment horizontal="center"/>
    </xf>
    <xf numFmtId="0" fontId="20" fillId="5" borderId="50" xfId="54" applyFont="1" applyFill="1" applyBorder="1" applyAlignment="1">
      <alignment horizontal="center"/>
    </xf>
    <xf numFmtId="42" fontId="17" fillId="0" borderId="99" xfId="54" applyNumberFormat="1" applyFill="1" applyBorder="1" applyProtection="1"/>
    <xf numFmtId="42" fontId="17" fillId="0" borderId="93" xfId="54" applyNumberFormat="1" applyFill="1" applyBorder="1" applyProtection="1"/>
    <xf numFmtId="164" fontId="0" fillId="0" borderId="8" xfId="56" applyNumberFormat="1" applyFont="1" applyFill="1" applyBorder="1" applyProtection="1"/>
    <xf numFmtId="165" fontId="0" fillId="0" borderId="0" xfId="57" applyNumberFormat="1" applyFont="1" applyFill="1" applyBorder="1" applyProtection="1"/>
    <xf numFmtId="0" fontId="17" fillId="0" borderId="0" xfId="54" applyFill="1" applyBorder="1"/>
    <xf numFmtId="0" fontId="17" fillId="0" borderId="61" xfId="54" applyFill="1" applyBorder="1"/>
    <xf numFmtId="0" fontId="17" fillId="0" borderId="79" xfId="54" applyBorder="1" applyAlignment="1">
      <alignment horizontal="center"/>
    </xf>
    <xf numFmtId="42" fontId="17" fillId="0" borderId="45" xfId="54" applyNumberFormat="1" applyFill="1" applyBorder="1" applyProtection="1"/>
    <xf numFmtId="42" fontId="17" fillId="0" borderId="46" xfId="54" applyNumberFormat="1" applyFill="1" applyBorder="1" applyProtection="1"/>
    <xf numFmtId="42" fontId="17" fillId="0" borderId="39" xfId="54" applyNumberFormat="1" applyFill="1" applyBorder="1" applyProtection="1"/>
    <xf numFmtId="42" fontId="17" fillId="0" borderId="40" xfId="54" applyNumberFormat="1" applyFill="1" applyBorder="1" applyProtection="1"/>
    <xf numFmtId="165" fontId="0" fillId="0" borderId="41" xfId="57" applyNumberFormat="1" applyFont="1" applyFill="1" applyBorder="1" applyProtection="1"/>
    <xf numFmtId="42" fontId="17" fillId="0" borderId="41" xfId="54" applyNumberFormat="1" applyFill="1" applyBorder="1" applyProtection="1"/>
    <xf numFmtId="0" fontId="17" fillId="0" borderId="40" xfId="54" applyFill="1" applyBorder="1"/>
    <xf numFmtId="0" fontId="29" fillId="0" borderId="0" xfId="54" applyFont="1"/>
    <xf numFmtId="42" fontId="29" fillId="0" borderId="45" xfId="54" applyNumberFormat="1" applyFont="1" applyFill="1" applyBorder="1" applyProtection="1"/>
    <xf numFmtId="42" fontId="29" fillId="0" borderId="46" xfId="54" applyNumberFormat="1" applyFont="1" applyFill="1" applyBorder="1" applyProtection="1"/>
    <xf numFmtId="167" fontId="29" fillId="0" borderId="0" xfId="55" applyNumberFormat="1" applyFont="1"/>
    <xf numFmtId="164" fontId="29" fillId="0" borderId="43" xfId="56" applyNumberFormat="1" applyFont="1" applyFill="1" applyBorder="1" applyProtection="1"/>
    <xf numFmtId="42" fontId="29" fillId="0" borderId="47" xfId="54" applyNumberFormat="1" applyFont="1" applyFill="1" applyBorder="1" applyProtection="1"/>
    <xf numFmtId="165" fontId="29" fillId="0" borderId="47" xfId="57" applyNumberFormat="1" applyFont="1" applyFill="1" applyBorder="1" applyProtection="1"/>
    <xf numFmtId="165" fontId="29" fillId="0" borderId="46" xfId="57" applyNumberFormat="1" applyFont="1" applyFill="1" applyBorder="1" applyProtection="1"/>
    <xf numFmtId="0" fontId="29" fillId="0" borderId="49" xfId="54" applyFont="1" applyFill="1" applyBorder="1"/>
    <xf numFmtId="0" fontId="29" fillId="0" borderId="45" xfId="54" applyFont="1" applyFill="1" applyBorder="1"/>
    <xf numFmtId="0" fontId="29" fillId="0" borderId="46" xfId="54" applyFont="1" applyFill="1" applyBorder="1"/>
    <xf numFmtId="0" fontId="29" fillId="0" borderId="47" xfId="54" applyFont="1" applyBorder="1" applyAlignment="1">
      <alignment horizontal="center"/>
    </xf>
    <xf numFmtId="0" fontId="30" fillId="0" borderId="48" xfId="54" applyFont="1" applyBorder="1" applyAlignment="1">
      <alignment horizontal="center"/>
    </xf>
    <xf numFmtId="0" fontId="29" fillId="0" borderId="8" xfId="54" applyFont="1" applyBorder="1"/>
    <xf numFmtId="164" fontId="0" fillId="0" borderId="45" xfId="56" applyNumberFormat="1" applyFont="1" applyFill="1" applyBorder="1" applyProtection="1"/>
    <xf numFmtId="164" fontId="0" fillId="0" borderId="46" xfId="56" applyNumberFormat="1" applyFont="1" applyFill="1" applyBorder="1" applyProtection="1"/>
    <xf numFmtId="165" fontId="0" fillId="0" borderId="46" xfId="57" applyNumberFormat="1" applyFont="1" applyFill="1" applyBorder="1" applyProtection="1"/>
    <xf numFmtId="164" fontId="17" fillId="0" borderId="42" xfId="56" applyNumberFormat="1" applyFont="1" applyFill="1" applyBorder="1" applyProtection="1"/>
    <xf numFmtId="0" fontId="17" fillId="0" borderId="40" xfId="54" applyBorder="1"/>
    <xf numFmtId="42" fontId="19" fillId="3" borderId="104" xfId="54" applyNumberFormat="1" applyFont="1" applyFill="1" applyBorder="1" applyProtection="1"/>
    <xf numFmtId="42" fontId="19" fillId="3" borderId="36" xfId="54" applyNumberFormat="1" applyFont="1" applyFill="1" applyBorder="1" applyProtection="1"/>
    <xf numFmtId="3" fontId="19" fillId="3" borderId="38" xfId="54" applyNumberFormat="1" applyFont="1" applyFill="1" applyBorder="1" applyProtection="1"/>
    <xf numFmtId="3" fontId="19" fillId="3" borderId="37" xfId="54" applyNumberFormat="1" applyFont="1" applyFill="1" applyBorder="1" applyProtection="1"/>
    <xf numFmtId="42" fontId="19" fillId="3" borderId="37" xfId="54" applyNumberFormat="1" applyFont="1" applyFill="1" applyBorder="1" applyProtection="1"/>
    <xf numFmtId="0" fontId="27" fillId="3" borderId="37" xfId="54" applyFont="1" applyFill="1" applyBorder="1"/>
    <xf numFmtId="3" fontId="19" fillId="3" borderId="36" xfId="54" applyNumberFormat="1" applyFont="1" applyFill="1" applyBorder="1" applyAlignment="1">
      <alignment horizontal="center"/>
    </xf>
    <xf numFmtId="3" fontId="19" fillId="3" borderId="35" xfId="54" applyNumberFormat="1" applyFont="1" applyFill="1" applyBorder="1" applyAlignment="1">
      <alignment horizontal="center"/>
    </xf>
    <xf numFmtId="0" fontId="78" fillId="54" borderId="99" xfId="58" applyFont="1" applyFill="1" applyBorder="1" applyAlignment="1" applyProtection="1">
      <alignment horizontal="center" vertical="center" wrapText="1"/>
    </xf>
    <xf numFmtId="0" fontId="78" fillId="54" borderId="93" xfId="58" applyFont="1" applyFill="1" applyBorder="1" applyAlignment="1" applyProtection="1">
      <alignment horizontal="center" vertical="center" wrapText="1"/>
    </xf>
    <xf numFmtId="0" fontId="19" fillId="0" borderId="8" xfId="54" applyFont="1" applyBorder="1" applyAlignment="1">
      <alignment horizontal="center" vertical="center" wrapText="1"/>
    </xf>
    <xf numFmtId="0" fontId="77" fillId="0" borderId="0" xfId="58" applyBorder="1" applyAlignment="1" applyProtection="1">
      <alignment horizontal="center" vertical="center" wrapText="1"/>
    </xf>
    <xf numFmtId="0" fontId="19" fillId="0" borderId="0" xfId="54" applyFont="1" applyBorder="1" applyAlignment="1">
      <alignment vertical="center" wrapText="1"/>
    </xf>
    <xf numFmtId="0" fontId="18" fillId="0" borderId="0" xfId="54" applyFont="1" applyBorder="1" applyAlignment="1">
      <alignment vertical="center"/>
    </xf>
    <xf numFmtId="0" fontId="19" fillId="0" borderId="0" xfId="54" applyFont="1" applyBorder="1" applyAlignment="1">
      <alignment horizontal="center" vertical="center" wrapText="1"/>
    </xf>
    <xf numFmtId="0" fontId="78" fillId="54" borderId="68" xfId="58" applyFont="1" applyFill="1" applyBorder="1" applyAlignment="1" applyProtection="1">
      <alignment horizontal="center" wrapText="1"/>
    </xf>
    <xf numFmtId="0" fontId="78" fillId="54" borderId="92" xfId="58" applyFont="1" applyFill="1" applyBorder="1" applyAlignment="1" applyProtection="1">
      <alignment horizontal="center" wrapText="1"/>
    </xf>
    <xf numFmtId="0" fontId="19" fillId="0" borderId="72" xfId="54" applyFont="1" applyBorder="1" applyAlignment="1">
      <alignment horizontal="center" wrapText="1"/>
    </xf>
    <xf numFmtId="0" fontId="77" fillId="0" borderId="73" xfId="58" applyBorder="1" applyAlignment="1" applyProtection="1">
      <alignment horizontal="center" wrapText="1"/>
    </xf>
    <xf numFmtId="0" fontId="19" fillId="0" borderId="73" xfId="54" applyFont="1" applyBorder="1" applyAlignment="1">
      <alignment horizontal="center" vertical="center" wrapText="1"/>
    </xf>
    <xf numFmtId="0" fontId="19" fillId="0" borderId="73" xfId="54" applyFont="1" applyBorder="1" applyAlignment="1">
      <alignment vertical="center" wrapText="1"/>
    </xf>
    <xf numFmtId="0" fontId="19" fillId="0" borderId="73" xfId="54" applyFont="1" applyBorder="1" applyAlignment="1"/>
    <xf numFmtId="0" fontId="17" fillId="0" borderId="73" xfId="54" applyBorder="1" applyAlignment="1">
      <alignment horizontal="center" textRotation="180"/>
    </xf>
    <xf numFmtId="0" fontId="4" fillId="0" borderId="0" xfId="54" applyFont="1" applyFill="1" applyBorder="1"/>
    <xf numFmtId="42" fontId="17" fillId="0" borderId="74" xfId="54" applyNumberFormat="1" applyBorder="1"/>
    <xf numFmtId="3" fontId="4" fillId="0" borderId="74" xfId="54" applyNumberFormat="1" applyFont="1" applyBorder="1"/>
    <xf numFmtId="0" fontId="4" fillId="0" borderId="74" xfId="54" applyFont="1" applyFill="1" applyBorder="1"/>
    <xf numFmtId="3" fontId="17" fillId="0" borderId="74" xfId="54" applyNumberFormat="1" applyFill="1" applyBorder="1"/>
    <xf numFmtId="172" fontId="47" fillId="0" borderId="74" xfId="54" applyNumberFormat="1" applyFont="1" applyBorder="1" applyAlignment="1">
      <alignment horizontal="left"/>
    </xf>
    <xf numFmtId="0" fontId="47" fillId="0" borderId="74" xfId="54" applyFont="1" applyFill="1" applyBorder="1" applyAlignment="1">
      <alignment horizontal="left"/>
    </xf>
    <xf numFmtId="3" fontId="17" fillId="0" borderId="0" xfId="54" applyNumberFormat="1" applyBorder="1"/>
    <xf numFmtId="0" fontId="24" fillId="0" borderId="0" xfId="54" applyFont="1" applyAlignment="1">
      <alignment wrapText="1"/>
    </xf>
    <xf numFmtId="0" fontId="19" fillId="0" borderId="0" xfId="54" applyFont="1" applyBorder="1"/>
    <xf numFmtId="0" fontId="45" fillId="0" borderId="0" xfId="54" applyFont="1" applyAlignment="1">
      <alignment vertical="center"/>
    </xf>
    <xf numFmtId="0" fontId="45" fillId="0" borderId="0" xfId="54" applyFont="1" applyAlignment="1">
      <alignment horizontal="center" vertical="center"/>
    </xf>
    <xf numFmtId="0" fontId="3" fillId="0" borderId="0" xfId="53" applyFont="1" applyFill="1" applyBorder="1"/>
    <xf numFmtId="165" fontId="3" fillId="0" borderId="0" xfId="53" applyNumberFormat="1" applyFont="1" applyFill="1" applyBorder="1"/>
    <xf numFmtId="0" fontId="3" fillId="0" borderId="0" xfId="53" applyFont="1" applyFill="1" applyBorder="1" applyAlignment="1">
      <alignment horizontal="center"/>
    </xf>
    <xf numFmtId="0" fontId="17" fillId="0" borderId="0" xfId="53" applyFont="1"/>
    <xf numFmtId="168" fontId="3" fillId="0" borderId="2" xfId="53" applyNumberFormat="1" applyFont="1" applyFill="1" applyBorder="1"/>
    <xf numFmtId="179" fontId="3" fillId="0" borderId="0" xfId="53" applyNumberFormat="1" applyFont="1" applyFill="1" applyBorder="1"/>
    <xf numFmtId="164" fontId="3" fillId="0" borderId="22" xfId="53" applyNumberFormat="1" applyFont="1" applyFill="1" applyBorder="1"/>
    <xf numFmtId="165" fontId="3" fillId="0" borderId="22" xfId="53" applyNumberFormat="1" applyFont="1" applyFill="1" applyBorder="1"/>
    <xf numFmtId="164" fontId="3" fillId="0" borderId="0" xfId="53" applyNumberFormat="1" applyFont="1" applyFill="1" applyBorder="1"/>
    <xf numFmtId="168" fontId="80" fillId="0" borderId="0" xfId="53" applyNumberFormat="1" applyFont="1" applyFill="1" applyBorder="1"/>
    <xf numFmtId="168" fontId="3" fillId="0" borderId="0" xfId="53" applyNumberFormat="1" applyFont="1" applyFill="1" applyBorder="1"/>
    <xf numFmtId="165" fontId="80" fillId="0" borderId="0" xfId="53" applyNumberFormat="1" applyFont="1" applyFill="1" applyBorder="1"/>
    <xf numFmtId="0" fontId="39" fillId="54" borderId="0" xfId="53" applyFont="1" applyFill="1" applyBorder="1" applyAlignment="1">
      <alignment horizontal="centerContinuous"/>
    </xf>
    <xf numFmtId="165" fontId="39" fillId="54" borderId="0" xfId="53" applyNumberFormat="1" applyFont="1" applyFill="1" applyBorder="1" applyAlignment="1">
      <alignment horizontal="centerContinuous"/>
    </xf>
    <xf numFmtId="165" fontId="3" fillId="0" borderId="0" xfId="53" applyNumberFormat="1" applyFont="1" applyFill="1" applyBorder="1" applyAlignment="1">
      <alignment textRotation="45"/>
    </xf>
    <xf numFmtId="164" fontId="3" fillId="0" borderId="0" xfId="53" applyNumberFormat="1" applyFont="1" applyFill="1" applyBorder="1" applyAlignment="1">
      <alignment textRotation="45"/>
    </xf>
    <xf numFmtId="0" fontId="3" fillId="0" borderId="0" xfId="53" quotePrefix="1" applyFont="1" applyFill="1" applyBorder="1" applyAlignment="1">
      <alignment horizontal="left"/>
    </xf>
    <xf numFmtId="0" fontId="3" fillId="0" borderId="0" xfId="53" quotePrefix="1" applyFont="1" applyFill="1" applyBorder="1" applyAlignment="1"/>
    <xf numFmtId="0" fontId="3" fillId="0" borderId="70" xfId="53" applyFont="1" applyFill="1" applyBorder="1"/>
    <xf numFmtId="0" fontId="3" fillId="0" borderId="74" xfId="53" applyFont="1" applyFill="1" applyBorder="1"/>
    <xf numFmtId="165" fontId="3" fillId="0" borderId="74" xfId="53" applyNumberFormat="1" applyFont="1" applyFill="1" applyBorder="1"/>
    <xf numFmtId="0" fontId="3" fillId="0" borderId="74" xfId="53" applyFont="1" applyFill="1" applyBorder="1" applyAlignment="1">
      <alignment horizontal="center"/>
    </xf>
    <xf numFmtId="0" fontId="3" fillId="0" borderId="69" xfId="53" applyFont="1" applyFill="1" applyBorder="1"/>
    <xf numFmtId="180" fontId="3" fillId="0" borderId="8" xfId="53" applyNumberFormat="1" applyFont="1" applyFill="1" applyBorder="1" applyAlignment="1">
      <alignment horizontal="right"/>
    </xf>
    <xf numFmtId="0" fontId="3" fillId="0" borderId="0" xfId="53" applyFont="1" applyFill="1" applyBorder="1" applyAlignment="1">
      <alignment horizontal="left"/>
    </xf>
    <xf numFmtId="0" fontId="3" fillId="0" borderId="7" xfId="53" applyFont="1" applyFill="1" applyBorder="1" applyAlignment="1">
      <alignment horizontal="center"/>
    </xf>
    <xf numFmtId="0" fontId="3" fillId="0" borderId="8" xfId="53" applyFont="1" applyFill="1" applyBorder="1"/>
    <xf numFmtId="180" fontId="3" fillId="0" borderId="8" xfId="53" applyNumberFormat="1" applyFont="1" applyFill="1" applyBorder="1"/>
    <xf numFmtId="0" fontId="3" fillId="0" borderId="0" xfId="53" applyFont="1" applyFill="1" applyBorder="1" applyAlignment="1">
      <alignment horizontal="center" wrapText="1"/>
    </xf>
    <xf numFmtId="0" fontId="3" fillId="0" borderId="0" xfId="53" quotePrefix="1" applyFont="1" applyFill="1" applyBorder="1" applyAlignment="1">
      <alignment horizontal="center" wrapText="1"/>
    </xf>
    <xf numFmtId="0" fontId="3" fillId="0" borderId="7" xfId="53" applyFont="1" applyFill="1" applyBorder="1" applyAlignment="1">
      <alignment horizontal="center" wrapText="1"/>
    </xf>
    <xf numFmtId="181" fontId="3" fillId="0" borderId="0" xfId="0" applyNumberFormat="1" applyFont="1" applyFill="1" applyBorder="1" applyAlignment="1">
      <alignment horizontal="center"/>
    </xf>
    <xf numFmtId="169" fontId="3" fillId="0" borderId="0" xfId="0" applyNumberFormat="1" applyFont="1" applyFill="1" applyAlignment="1">
      <alignment horizontal="center"/>
    </xf>
    <xf numFmtId="43" fontId="0" fillId="0" borderId="0" xfId="1" applyFont="1" applyFill="1" applyBorder="1"/>
    <xf numFmtId="42" fontId="3" fillId="0" borderId="0" xfId="0" applyNumberFormat="1" applyFont="1" applyFill="1" applyBorder="1"/>
    <xf numFmtId="168" fontId="3" fillId="0" borderId="22" xfId="53" applyNumberFormat="1" applyFont="1" applyFill="1" applyBorder="1"/>
    <xf numFmtId="0" fontId="51" fillId="0" borderId="0" xfId="0" applyFont="1" applyFill="1"/>
    <xf numFmtId="0" fontId="4" fillId="0" borderId="91" xfId="0" applyFont="1" applyFill="1" applyBorder="1" applyAlignment="1">
      <alignment horizontal="center"/>
    </xf>
    <xf numFmtId="0" fontId="40" fillId="0" borderId="0" xfId="0" applyFont="1" applyFill="1" applyAlignment="1">
      <alignment horizontal="right"/>
    </xf>
    <xf numFmtId="41" fontId="3" fillId="0" borderId="0" xfId="0" applyNumberFormat="1" applyFont="1" applyFill="1"/>
    <xf numFmtId="3" fontId="5" fillId="0" borderId="0" xfId="0" applyNumberFormat="1" applyFont="1" applyFill="1"/>
    <xf numFmtId="0" fontId="5" fillId="0" borderId="0" xfId="0" applyFont="1" applyFill="1" applyAlignment="1">
      <alignment horizontal="left"/>
    </xf>
    <xf numFmtId="37" fontId="12" fillId="0" borderId="0" xfId="0" applyNumberFormat="1" applyFont="1" applyFill="1"/>
    <xf numFmtId="0" fontId="52" fillId="0" borderId="0" xfId="0" applyFont="1" applyFill="1" applyAlignment="1">
      <alignment horizontal="centerContinuous"/>
    </xf>
    <xf numFmtId="164" fontId="5" fillId="0" borderId="0" xfId="0" applyNumberFormat="1" applyFont="1" applyFill="1"/>
    <xf numFmtId="44" fontId="5" fillId="0" borderId="0" xfId="0" applyNumberFormat="1" applyFont="1" applyFill="1"/>
    <xf numFmtId="166" fontId="6" fillId="0" borderId="0" xfId="0" applyNumberFormat="1" applyFont="1" applyFill="1" applyBorder="1"/>
    <xf numFmtId="166" fontId="6" fillId="0" borderId="8" xfId="0" applyNumberFormat="1" applyFont="1" applyFill="1" applyBorder="1"/>
    <xf numFmtId="42" fontId="3" fillId="0" borderId="30" xfId="0" quotePrefix="1" applyNumberFormat="1" applyFont="1" applyFill="1" applyBorder="1" applyAlignment="1">
      <alignment horizontal="left" indent="1"/>
    </xf>
    <xf numFmtId="42" fontId="3" fillId="0" borderId="0" xfId="0" quotePrefix="1" applyNumberFormat="1" applyFont="1" applyFill="1" applyBorder="1" applyAlignment="1">
      <alignment horizontal="left" indent="1"/>
    </xf>
    <xf numFmtId="42" fontId="3" fillId="0" borderId="31" xfId="0" quotePrefix="1" applyNumberFormat="1" applyFont="1" applyFill="1" applyBorder="1" applyAlignment="1">
      <alignment horizontal="left" indent="1"/>
    </xf>
    <xf numFmtId="165" fontId="3" fillId="0" borderId="30" xfId="0" quotePrefix="1" applyNumberFormat="1" applyFont="1" applyFill="1" applyBorder="1" applyAlignment="1">
      <alignment horizontal="left" indent="1"/>
    </xf>
    <xf numFmtId="165" fontId="3" fillId="0" borderId="31" xfId="0" quotePrefix="1" applyNumberFormat="1" applyFont="1" applyFill="1" applyBorder="1" applyAlignment="1">
      <alignment horizontal="left" indent="1"/>
    </xf>
    <xf numFmtId="165" fontId="3" fillId="0" borderId="0" xfId="0" quotePrefix="1" applyNumberFormat="1" applyFont="1" applyFill="1" applyBorder="1" applyAlignment="1">
      <alignment horizontal="left" indent="1"/>
    </xf>
    <xf numFmtId="0" fontId="0" fillId="0" borderId="0" xfId="0" quotePrefix="1" applyFill="1"/>
    <xf numFmtId="14" fontId="0" fillId="0" borderId="0" xfId="0" applyNumberFormat="1" applyFill="1"/>
    <xf numFmtId="165" fontId="0" fillId="0" borderId="0" xfId="0" applyNumberFormat="1" applyFill="1"/>
    <xf numFmtId="0" fontId="1" fillId="0" borderId="0" xfId="51" applyFont="1" applyFill="1"/>
    <xf numFmtId="0" fontId="73" fillId="0" borderId="0" xfId="51" applyFill="1"/>
    <xf numFmtId="0" fontId="1" fillId="0" borderId="14" xfId="51" applyFont="1" applyFill="1" applyBorder="1"/>
    <xf numFmtId="0" fontId="1" fillId="0" borderId="15" xfId="51" applyFont="1" applyFill="1" applyBorder="1"/>
    <xf numFmtId="0" fontId="1" fillId="0" borderId="16" xfId="51" applyFont="1" applyFill="1" applyBorder="1"/>
    <xf numFmtId="0" fontId="1" fillId="0" borderId="17" xfId="51" applyFont="1" applyFill="1" applyBorder="1"/>
    <xf numFmtId="0" fontId="1" fillId="0" borderId="15" xfId="51" applyFont="1" applyFill="1" applyBorder="1" applyAlignment="1">
      <alignment wrapText="1"/>
    </xf>
    <xf numFmtId="0" fontId="2" fillId="0" borderId="20" xfId="0" quotePrefix="1" applyFont="1" applyFill="1" applyBorder="1" applyAlignment="1">
      <alignment horizontal="center" wrapText="1"/>
    </xf>
    <xf numFmtId="0" fontId="1" fillId="0" borderId="0" xfId="51" applyFont="1" applyFill="1" applyAlignment="1">
      <alignment wrapText="1"/>
    </xf>
    <xf numFmtId="0" fontId="2" fillId="0" borderId="20" xfId="0" applyFont="1" applyFill="1" applyBorder="1"/>
    <xf numFmtId="164" fontId="73" fillId="0" borderId="0" xfId="51" applyNumberFormat="1" applyFont="1" applyFill="1"/>
    <xf numFmtId="0" fontId="2" fillId="0" borderId="0" xfId="0" applyFont="1" applyFill="1" applyBorder="1"/>
    <xf numFmtId="0" fontId="2" fillId="0" borderId="0" xfId="0" applyFont="1" applyFill="1" applyBorder="1" applyAlignment="1">
      <alignment horizontal="right"/>
    </xf>
    <xf numFmtId="0" fontId="2" fillId="0" borderId="21" xfId="51" applyFont="1" applyFill="1" applyBorder="1"/>
    <xf numFmtId="164" fontId="2" fillId="0" borderId="21" xfId="51" applyNumberFormat="1" applyFont="1" applyFill="1" applyBorder="1"/>
    <xf numFmtId="0" fontId="1" fillId="0" borderId="0" xfId="0" applyFont="1" applyFill="1"/>
    <xf numFmtId="42" fontId="1" fillId="0" borderId="0" xfId="0" applyNumberFormat="1" applyFont="1" applyFill="1"/>
    <xf numFmtId="0" fontId="2" fillId="0" borderId="0" xfId="51" applyFont="1" applyFill="1"/>
    <xf numFmtId="0" fontId="2" fillId="0" borderId="20" xfId="51" applyFont="1" applyFill="1" applyBorder="1"/>
    <xf numFmtId="0" fontId="2" fillId="0" borderId="20" xfId="0" quotePrefix="1" applyFont="1" applyFill="1" applyBorder="1" applyAlignment="1">
      <alignment horizontal="left"/>
    </xf>
    <xf numFmtId="0" fontId="1" fillId="0" borderId="0" xfId="51" quotePrefix="1" applyFont="1" applyFill="1" applyAlignment="1">
      <alignment horizontal="center"/>
    </xf>
    <xf numFmtId="41" fontId="1" fillId="0" borderId="0" xfId="0" applyNumberFormat="1" applyFont="1" applyFill="1"/>
    <xf numFmtId="164" fontId="0" fillId="0" borderId="0" xfId="0" applyNumberFormat="1" applyFont="1" applyFill="1"/>
    <xf numFmtId="41" fontId="2" fillId="0" borderId="21" xfId="51" applyNumberFormat="1" applyFont="1" applyFill="1" applyBorder="1"/>
    <xf numFmtId="42" fontId="73" fillId="0" borderId="0" xfId="51" applyNumberFormat="1" applyFont="1" applyFill="1"/>
    <xf numFmtId="168" fontId="73" fillId="0" borderId="0" xfId="51" applyNumberFormat="1" applyFont="1" applyFill="1"/>
    <xf numFmtId="164" fontId="1" fillId="0" borderId="0" xfId="52" applyNumberFormat="1" applyFont="1" applyFill="1"/>
    <xf numFmtId="0" fontId="1" fillId="0" borderId="0" xfId="51" applyFont="1" applyFill="1" applyAlignment="1">
      <alignment horizontal="center"/>
    </xf>
    <xf numFmtId="0" fontId="1" fillId="0" borderId="0" xfId="0" applyFont="1" applyFill="1" applyAlignment="1">
      <alignment horizontal="center"/>
    </xf>
    <xf numFmtId="44" fontId="8" fillId="0" borderId="0" xfId="3" applyNumberFormat="1" applyFont="1" applyFill="1" applyAlignment="1" applyProtection="1">
      <alignment horizontal="right"/>
    </xf>
    <xf numFmtId="43" fontId="8" fillId="0" borderId="0" xfId="3" applyNumberFormat="1" applyFont="1" applyFill="1" applyAlignment="1" applyProtection="1">
      <alignment horizontal="right"/>
    </xf>
    <xf numFmtId="43" fontId="8" fillId="0" borderId="1" xfId="3" applyNumberFormat="1" applyFont="1" applyFill="1" applyBorder="1" applyAlignment="1" applyProtection="1">
      <alignment horizontal="right"/>
    </xf>
    <xf numFmtId="43" fontId="3" fillId="0" borderId="2" xfId="3" applyNumberFormat="1" applyFont="1" applyFill="1" applyBorder="1" applyAlignment="1" applyProtection="1">
      <alignment horizontal="right"/>
    </xf>
    <xf numFmtId="43" fontId="8" fillId="0" borderId="0" xfId="3" applyNumberFormat="1" applyFont="1" applyFill="1" applyBorder="1" applyAlignment="1" applyProtection="1">
      <alignment horizontal="right"/>
    </xf>
    <xf numFmtId="44" fontId="8" fillId="0" borderId="3" xfId="3" applyNumberFormat="1" applyFont="1" applyFill="1" applyBorder="1" applyAlignment="1" applyProtection="1">
      <alignment horizontal="right"/>
    </xf>
    <xf numFmtId="44" fontId="3" fillId="0" borderId="0" xfId="3" applyNumberFormat="1" applyFont="1" applyFill="1" applyProtection="1"/>
    <xf numFmtId="44" fontId="3" fillId="0" borderId="0" xfId="3" applyNumberFormat="1" applyFont="1" applyFill="1" applyAlignment="1" applyProtection="1">
      <alignment horizontal="center"/>
    </xf>
    <xf numFmtId="44" fontId="8" fillId="0" borderId="0" xfId="3" applyNumberFormat="1" applyFont="1" applyFill="1" applyAlignment="1" applyProtection="1">
      <alignment horizontal="fill"/>
    </xf>
    <xf numFmtId="165" fontId="8" fillId="0" borderId="0" xfId="3" applyNumberFormat="1" applyFont="1" applyFill="1" applyAlignment="1" applyProtection="1">
      <alignment horizontal="right"/>
    </xf>
    <xf numFmtId="165" fontId="3" fillId="0" borderId="2" xfId="3" applyNumberFormat="1" applyFont="1" applyFill="1" applyBorder="1" applyAlignment="1" applyProtection="1">
      <alignment horizontal="right"/>
    </xf>
    <xf numFmtId="165" fontId="8" fillId="0" borderId="1" xfId="3" applyNumberFormat="1" applyFont="1" applyFill="1" applyBorder="1" applyAlignment="1" applyProtection="1">
      <alignment horizontal="right"/>
    </xf>
    <xf numFmtId="165" fontId="8" fillId="0" borderId="2" xfId="3" applyNumberFormat="1" applyFont="1" applyFill="1" applyBorder="1" applyAlignment="1" applyProtection="1">
      <alignment horizontal="right"/>
    </xf>
    <xf numFmtId="165" fontId="8" fillId="0" borderId="3" xfId="3" applyNumberFormat="1" applyFont="1" applyFill="1" applyBorder="1" applyAlignment="1" applyProtection="1">
      <alignment horizontal="right"/>
    </xf>
    <xf numFmtId="0" fontId="3" fillId="0" borderId="0" xfId="4" applyFont="1" applyFill="1"/>
    <xf numFmtId="41" fontId="0" fillId="0" borderId="0" xfId="0" applyNumberFormat="1" applyFont="1" applyFill="1" applyAlignment="1">
      <alignment horizontal="right"/>
    </xf>
    <xf numFmtId="0" fontId="43" fillId="0" borderId="0" xfId="0" applyFont="1" applyFill="1"/>
    <xf numFmtId="172" fontId="47" fillId="0" borderId="74" xfId="0" applyNumberFormat="1" applyFont="1" applyFill="1" applyBorder="1" applyAlignment="1">
      <alignment horizontal="left"/>
    </xf>
    <xf numFmtId="166" fontId="3" fillId="0" borderId="0" xfId="0" applyNumberFormat="1" applyFont="1" applyFill="1"/>
    <xf numFmtId="164" fontId="8" fillId="0" borderId="0" xfId="0" applyNumberFormat="1" applyFont="1" applyFill="1"/>
    <xf numFmtId="166" fontId="8" fillId="0" borderId="0" xfId="0" applyNumberFormat="1" applyFont="1" applyFill="1"/>
    <xf numFmtId="0" fontId="8" fillId="0" borderId="0" xfId="0" applyFont="1" applyFill="1"/>
    <xf numFmtId="0" fontId="45" fillId="0" borderId="0" xfId="0" applyFont="1" applyFill="1" applyAlignment="1">
      <alignment vertical="center"/>
    </xf>
    <xf numFmtId="0" fontId="45" fillId="0" borderId="0" xfId="0" applyFont="1" applyFill="1" applyAlignment="1">
      <alignment horizontal="center" vertical="center"/>
    </xf>
    <xf numFmtId="0" fontId="83" fillId="15" borderId="100" xfId="4" applyFont="1" applyFill="1" applyBorder="1" applyAlignment="1">
      <alignment horizontal="center" vertical="center" wrapText="1"/>
    </xf>
    <xf numFmtId="0" fontId="19" fillId="0" borderId="0" xfId="0" applyFont="1" applyFill="1" applyBorder="1"/>
    <xf numFmtId="0" fontId="24" fillId="0" borderId="0" xfId="0" applyFont="1" applyFill="1" applyAlignment="1">
      <alignment wrapText="1"/>
    </xf>
    <xf numFmtId="3" fontId="0" fillId="0" borderId="0" xfId="0" applyNumberFormat="1" applyFill="1" applyBorder="1"/>
    <xf numFmtId="3" fontId="4" fillId="0" borderId="74" xfId="0" applyNumberFormat="1" applyFont="1" applyFill="1" applyBorder="1"/>
    <xf numFmtId="42" fontId="0" fillId="0" borderId="74" xfId="0" applyNumberFormat="1" applyFill="1" applyBorder="1"/>
    <xf numFmtId="0" fontId="0" fillId="0" borderId="73" xfId="0" applyFill="1" applyBorder="1" applyAlignment="1">
      <alignment horizontal="center" textRotation="180"/>
    </xf>
    <xf numFmtId="0" fontId="19" fillId="0" borderId="73" xfId="0" applyFont="1" applyFill="1" applyBorder="1" applyAlignment="1">
      <alignment horizontal="center" vertical="center" wrapText="1"/>
    </xf>
    <xf numFmtId="0" fontId="19" fillId="0" borderId="73" xfId="0" applyFont="1" applyFill="1" applyBorder="1" applyAlignment="1"/>
    <xf numFmtId="0" fontId="19" fillId="0" borderId="73" xfId="0" applyFont="1" applyFill="1" applyBorder="1" applyAlignment="1">
      <alignment vertical="center" wrapText="1"/>
    </xf>
    <xf numFmtId="0" fontId="77" fillId="0" borderId="73" xfId="60" applyFill="1" applyBorder="1" applyAlignment="1" applyProtection="1">
      <alignment horizontal="center" wrapText="1"/>
    </xf>
    <xf numFmtId="0" fontId="19" fillId="0" borderId="72" xfId="0" applyFont="1" applyFill="1" applyBorder="1" applyAlignment="1">
      <alignment horizontal="center" wrapText="1"/>
    </xf>
    <xf numFmtId="0" fontId="28" fillId="0" borderId="39" xfId="0" applyFont="1" applyFill="1" applyBorder="1" applyAlignment="1">
      <alignment horizontal="center"/>
    </xf>
    <xf numFmtId="0" fontId="0" fillId="0" borderId="39" xfId="0" applyFill="1" applyBorder="1" applyAlignment="1">
      <alignment horizontal="center"/>
    </xf>
    <xf numFmtId="164" fontId="86" fillId="55" borderId="93" xfId="62" applyNumberFormat="1" applyFont="1" applyFill="1" applyBorder="1" applyAlignment="1">
      <alignment horizontal="right"/>
    </xf>
    <xf numFmtId="165" fontId="0" fillId="56" borderId="41" xfId="63" applyNumberFormat="1" applyFont="1" applyFill="1" applyBorder="1" applyProtection="1"/>
    <xf numFmtId="164" fontId="17" fillId="0" borderId="42" xfId="64" applyNumberFormat="1" applyFont="1" applyFill="1" applyBorder="1" applyProtection="1"/>
    <xf numFmtId="0" fontId="28" fillId="0" borderId="45" xfId="0" applyFont="1" applyFill="1" applyBorder="1" applyAlignment="1">
      <alignment horizontal="center"/>
    </xf>
    <xf numFmtId="0" fontId="0" fillId="0" borderId="45" xfId="0" applyFill="1" applyBorder="1" applyAlignment="1">
      <alignment horizontal="center"/>
    </xf>
    <xf numFmtId="164" fontId="87" fillId="55" borderId="93" xfId="62" applyNumberFormat="1" applyFont="1" applyFill="1" applyBorder="1" applyAlignment="1">
      <alignment horizontal="right"/>
    </xf>
    <xf numFmtId="164" fontId="87" fillId="56" borderId="93" xfId="62" applyNumberFormat="1" applyFont="1" applyFill="1" applyBorder="1" applyAlignment="1">
      <alignment horizontal="right"/>
    </xf>
    <xf numFmtId="164" fontId="0" fillId="0" borderId="43" xfId="64" applyNumberFormat="1" applyFont="1" applyFill="1" applyBorder="1" applyProtection="1"/>
    <xf numFmtId="0" fontId="30" fillId="0" borderId="48" xfId="0" applyFont="1" applyFill="1" applyBorder="1" applyAlignment="1">
      <alignment horizontal="center"/>
    </xf>
    <xf numFmtId="164" fontId="88" fillId="56" borderId="93" xfId="62" applyNumberFormat="1" applyFont="1" applyFill="1" applyBorder="1" applyAlignment="1">
      <alignment horizontal="right"/>
    </xf>
    <xf numFmtId="164" fontId="29" fillId="0" borderId="43" xfId="64" applyNumberFormat="1" applyFont="1" applyFill="1" applyBorder="1" applyProtection="1"/>
    <xf numFmtId="0" fontId="30" fillId="0" borderId="45" xfId="0" applyFont="1" applyFill="1" applyBorder="1" applyAlignment="1">
      <alignment horizontal="center"/>
    </xf>
    <xf numFmtId="3" fontId="90" fillId="0" borderId="0" xfId="62" applyNumberFormat="1" applyFont="1" applyFill="1" applyBorder="1" applyAlignment="1">
      <alignment horizontal="right"/>
    </xf>
    <xf numFmtId="3" fontId="86" fillId="56" borderId="0" xfId="62" applyNumberFormat="1" applyFont="1" applyFill="1" applyBorder="1" applyAlignment="1">
      <alignment horizontal="right"/>
    </xf>
    <xf numFmtId="164" fontId="86" fillId="56" borderId="93" xfId="62" applyNumberFormat="1" applyFont="1" applyFill="1" applyBorder="1" applyAlignment="1">
      <alignment horizontal="right"/>
    </xf>
    <xf numFmtId="0" fontId="86" fillId="55" borderId="0" xfId="4" applyFont="1" applyFill="1" applyBorder="1" applyAlignment="1">
      <alignment horizontal="center"/>
    </xf>
    <xf numFmtId="0" fontId="86" fillId="55" borderId="8" xfId="4" applyFont="1" applyFill="1" applyBorder="1"/>
    <xf numFmtId="164" fontId="90" fillId="56" borderId="93" xfId="62" applyNumberFormat="1" applyFont="1" applyFill="1" applyBorder="1" applyAlignment="1">
      <alignment horizontal="right"/>
    </xf>
    <xf numFmtId="0" fontId="28" fillId="0" borderId="0" xfId="0" applyFont="1" applyFill="1" applyBorder="1" applyAlignment="1">
      <alignment horizontal="center"/>
    </xf>
    <xf numFmtId="0" fontId="0" fillId="0" borderId="79" xfId="0" applyFill="1" applyBorder="1" applyAlignment="1">
      <alignment horizontal="center"/>
    </xf>
    <xf numFmtId="164" fontId="0" fillId="0" borderId="8" xfId="64" applyNumberFormat="1" applyFont="1" applyFill="1" applyBorder="1" applyProtection="1"/>
    <xf numFmtId="0" fontId="28" fillId="0" borderId="26" xfId="0" applyFont="1" applyFill="1" applyBorder="1" applyAlignment="1">
      <alignment horizontal="center"/>
    </xf>
    <xf numFmtId="0" fontId="0" fillId="0" borderId="26" xfId="0" applyFill="1" applyBorder="1" applyAlignment="1">
      <alignment horizontal="center"/>
    </xf>
    <xf numFmtId="0" fontId="4" fillId="0" borderId="26" xfId="0" applyFont="1" applyFill="1" applyBorder="1"/>
    <xf numFmtId="164" fontId="21" fillId="0" borderId="44" xfId="64" applyNumberFormat="1" applyFont="1" applyFill="1" applyBorder="1" applyProtection="1"/>
    <xf numFmtId="0" fontId="20" fillId="0" borderId="50" xfId="0" applyFont="1" applyFill="1" applyBorder="1" applyAlignment="1">
      <alignment horizontal="center"/>
    </xf>
    <xf numFmtId="0" fontId="19" fillId="0" borderId="26" xfId="0" applyFont="1" applyFill="1" applyBorder="1" applyAlignment="1">
      <alignment horizontal="center"/>
    </xf>
    <xf numFmtId="0" fontId="27" fillId="0" borderId="26" xfId="0" applyFont="1" applyFill="1" applyBorder="1"/>
    <xf numFmtId="0" fontId="91" fillId="5" borderId="8" xfId="4" applyFont="1" applyFill="1" applyBorder="1" applyAlignment="1">
      <alignment horizontal="left"/>
    </xf>
    <xf numFmtId="3" fontId="22" fillId="0" borderId="26" xfId="0" applyNumberFormat="1" applyFont="1" applyFill="1" applyBorder="1" applyProtection="1"/>
    <xf numFmtId="3" fontId="22" fillId="0" borderId="44" xfId="0" applyNumberFormat="1" applyFont="1" applyFill="1" applyBorder="1" applyProtection="1"/>
    <xf numFmtId="0" fontId="28" fillId="0" borderId="51" xfId="0" applyFont="1" applyFill="1" applyBorder="1" applyAlignment="1">
      <alignment horizontal="center"/>
    </xf>
    <xf numFmtId="0" fontId="86" fillId="55" borderId="7" xfId="4" applyFont="1" applyFill="1" applyBorder="1" applyAlignment="1">
      <alignment horizontal="center"/>
    </xf>
    <xf numFmtId="0" fontId="86" fillId="55" borderId="8" xfId="4" applyNumberFormat="1" applyFont="1" applyFill="1" applyBorder="1" applyAlignment="1">
      <alignment horizontal="left"/>
    </xf>
    <xf numFmtId="164" fontId="16" fillId="0" borderId="42" xfId="64" applyNumberFormat="1" applyFont="1" applyFill="1" applyBorder="1" applyProtection="1"/>
    <xf numFmtId="0" fontId="28" fillId="0" borderId="48" xfId="0" applyFont="1" applyFill="1" applyBorder="1" applyAlignment="1">
      <alignment horizontal="center"/>
    </xf>
    <xf numFmtId="0" fontId="86" fillId="55" borderId="8" xfId="4" applyNumberFormat="1" applyFont="1" applyFill="1" applyBorder="1" applyAlignment="1"/>
    <xf numFmtId="164" fontId="86" fillId="55" borderId="0" xfId="62" applyNumberFormat="1" applyFont="1" applyFill="1" applyBorder="1" applyAlignment="1">
      <alignment horizontal="center"/>
    </xf>
    <xf numFmtId="0" fontId="86" fillId="55" borderId="8" xfId="62" applyNumberFormat="1" applyFont="1" applyFill="1" applyBorder="1" applyAlignment="1"/>
    <xf numFmtId="49" fontId="0" fillId="0" borderId="45" xfId="0" applyNumberFormat="1" applyFont="1" applyFill="1" applyBorder="1" applyAlignment="1">
      <alignment horizontal="center"/>
    </xf>
    <xf numFmtId="0" fontId="0" fillId="0" borderId="52" xfId="0" applyFill="1" applyBorder="1" applyAlignment="1">
      <alignment horizontal="center"/>
    </xf>
    <xf numFmtId="0" fontId="31" fillId="0" borderId="0" xfId="0" applyFont="1" applyFill="1" applyBorder="1"/>
    <xf numFmtId="42" fontId="31" fillId="0" borderId="0" xfId="0" applyNumberFormat="1" applyFont="1" applyFill="1" applyBorder="1" applyProtection="1"/>
    <xf numFmtId="3" fontId="31" fillId="0" borderId="0" xfId="0" applyNumberFormat="1" applyFont="1" applyFill="1" applyBorder="1" applyProtection="1"/>
    <xf numFmtId="0" fontId="20" fillId="0" borderId="26" xfId="0" applyFont="1" applyFill="1" applyBorder="1" applyAlignment="1">
      <alignment horizontal="center"/>
    </xf>
    <xf numFmtId="0" fontId="19" fillId="0" borderId="26" xfId="0" applyFont="1" applyFill="1" applyBorder="1"/>
    <xf numFmtId="0" fontId="87" fillId="6" borderId="8" xfId="4" applyFont="1" applyFill="1" applyBorder="1"/>
    <xf numFmtId="0" fontId="28" fillId="0" borderId="54" xfId="0" applyFont="1" applyFill="1" applyBorder="1" applyAlignment="1">
      <alignment horizontal="center"/>
    </xf>
    <xf numFmtId="0" fontId="0" fillId="0" borderId="54" xfId="0" applyFill="1" applyBorder="1" applyAlignment="1">
      <alignment horizontal="center"/>
    </xf>
    <xf numFmtId="0" fontId="0" fillId="0" borderId="56" xfId="0" applyFill="1" applyBorder="1"/>
    <xf numFmtId="0" fontId="0" fillId="0" borderId="54" xfId="0" applyFill="1" applyBorder="1"/>
    <xf numFmtId="0" fontId="28" fillId="0" borderId="59" xfId="0" applyFont="1" applyFill="1" applyBorder="1" applyAlignment="1">
      <alignment horizontal="center"/>
    </xf>
    <xf numFmtId="0" fontId="0" fillId="0" borderId="59" xfId="0" applyFill="1" applyBorder="1" applyAlignment="1">
      <alignment horizontal="center"/>
    </xf>
    <xf numFmtId="165" fontId="21" fillId="0" borderId="26" xfId="63" applyNumberFormat="1" applyFont="1" applyFill="1" applyBorder="1" applyProtection="1"/>
    <xf numFmtId="0" fontId="87" fillId="57" borderId="8" xfId="4" applyFont="1" applyFill="1" applyBorder="1"/>
    <xf numFmtId="0" fontId="19" fillId="57" borderId="26" xfId="0" applyFont="1" applyFill="1" applyBorder="1"/>
    <xf numFmtId="164" fontId="21" fillId="0" borderId="26" xfId="2" applyNumberFormat="1" applyFont="1" applyFill="1" applyBorder="1" applyProtection="1"/>
    <xf numFmtId="3" fontId="33" fillId="0" borderId="2" xfId="0" applyNumberFormat="1" applyFont="1" applyFill="1" applyBorder="1" applyAlignment="1">
      <alignment horizontal="center"/>
    </xf>
    <xf numFmtId="3" fontId="27" fillId="0" borderId="2" xfId="0" applyNumberFormat="1" applyFont="1" applyFill="1" applyBorder="1" applyAlignment="1">
      <alignment horizontal="center"/>
    </xf>
    <xf numFmtId="0" fontId="91" fillId="9" borderId="8" xfId="4" applyFont="1" applyFill="1" applyBorder="1" applyAlignment="1">
      <alignment horizontal="centerContinuous"/>
    </xf>
    <xf numFmtId="3" fontId="27" fillId="0" borderId="2" xfId="0" applyNumberFormat="1" applyFont="1" applyFill="1" applyBorder="1" applyProtection="1"/>
    <xf numFmtId="3" fontId="27" fillId="0" borderId="58" xfId="0" applyNumberFormat="1" applyFont="1" applyFill="1" applyBorder="1" applyProtection="1"/>
    <xf numFmtId="0" fontId="35" fillId="0" borderId="47" xfId="0" applyFont="1" applyFill="1" applyBorder="1" applyAlignment="1">
      <alignment horizontal="center"/>
    </xf>
    <xf numFmtId="0" fontId="86" fillId="55" borderId="8" xfId="4" applyFont="1" applyFill="1" applyBorder="1" applyAlignment="1">
      <alignment horizontal="left"/>
    </xf>
    <xf numFmtId="0" fontId="35" fillId="0" borderId="0" xfId="0" applyFont="1" applyFill="1"/>
    <xf numFmtId="0" fontId="0" fillId="0" borderId="47" xfId="0" applyFont="1" applyFill="1" applyBorder="1" applyAlignment="1">
      <alignment horizontal="center"/>
    </xf>
    <xf numFmtId="0" fontId="0" fillId="0" borderId="63" xfId="0" applyFill="1" applyBorder="1" applyAlignment="1">
      <alignment horizontal="center"/>
    </xf>
    <xf numFmtId="3" fontId="16" fillId="0" borderId="46" xfId="0" applyNumberFormat="1" applyFont="1" applyFill="1" applyBorder="1" applyProtection="1"/>
    <xf numFmtId="0" fontId="86" fillId="0" borderId="8" xfId="4" applyFont="1" applyFill="1" applyBorder="1"/>
    <xf numFmtId="0" fontId="0" fillId="0" borderId="46" xfId="0" applyFont="1" applyFill="1" applyBorder="1" applyAlignment="1">
      <alignment horizontal="center"/>
    </xf>
    <xf numFmtId="0" fontId="0" fillId="0" borderId="49" xfId="0" applyFont="1" applyFill="1" applyBorder="1" applyAlignment="1">
      <alignment horizontal="center"/>
    </xf>
    <xf numFmtId="0" fontId="86" fillId="55" borderId="0" xfId="4" applyFont="1" applyFill="1" applyBorder="1"/>
    <xf numFmtId="0" fontId="35" fillId="0" borderId="46" xfId="0" applyFont="1" applyFill="1" applyBorder="1"/>
    <xf numFmtId="0" fontId="34" fillId="0" borderId="47" xfId="0" applyFont="1" applyFill="1" applyBorder="1" applyAlignment="1">
      <alignment horizontal="center"/>
    </xf>
    <xf numFmtId="0" fontId="34" fillId="0" borderId="0" xfId="0" applyFont="1" applyFill="1"/>
    <xf numFmtId="0" fontId="34" fillId="0" borderId="47" xfId="0" applyFont="1" applyFill="1" applyBorder="1"/>
    <xf numFmtId="164" fontId="45" fillId="0" borderId="43" xfId="2" applyNumberFormat="1" applyFont="1" applyFill="1" applyBorder="1" applyProtection="1"/>
    <xf numFmtId="3" fontId="16" fillId="0" borderId="40" xfId="0" applyNumberFormat="1" applyFont="1" applyFill="1" applyBorder="1" applyProtection="1"/>
    <xf numFmtId="3" fontId="32" fillId="0" borderId="46" xfId="0" applyNumberFormat="1" applyFont="1" applyFill="1" applyBorder="1" applyProtection="1"/>
    <xf numFmtId="3" fontId="16" fillId="0" borderId="65" xfId="0" applyNumberFormat="1" applyFont="1" applyFill="1" applyBorder="1" applyProtection="1"/>
    <xf numFmtId="164" fontId="16" fillId="0" borderId="9" xfId="64" applyNumberFormat="1" applyFont="1" applyFill="1" applyBorder="1" applyProtection="1"/>
    <xf numFmtId="0" fontId="28" fillId="0" borderId="66" xfId="0" applyFont="1" applyFill="1" applyBorder="1" applyAlignment="1">
      <alignment horizontal="center"/>
    </xf>
    <xf numFmtId="3" fontId="16" fillId="0" borderId="56" xfId="0" applyNumberFormat="1" applyFont="1" applyFill="1" applyBorder="1" applyProtection="1"/>
    <xf numFmtId="164" fontId="16" fillId="0" borderId="58" xfId="64" applyNumberFormat="1" applyFont="1" applyFill="1" applyBorder="1" applyProtection="1"/>
    <xf numFmtId="0" fontId="28" fillId="0" borderId="50" xfId="0" applyFont="1" applyFill="1" applyBorder="1" applyAlignment="1">
      <alignment horizontal="center"/>
    </xf>
    <xf numFmtId="0" fontId="0" fillId="0" borderId="2" xfId="0" applyFill="1" applyBorder="1" applyAlignment="1">
      <alignment horizontal="center"/>
    </xf>
    <xf numFmtId="0" fontId="0" fillId="0" borderId="25" xfId="0" applyFill="1" applyBorder="1"/>
    <xf numFmtId="0" fontId="0" fillId="0" borderId="2" xfId="0" applyFill="1" applyBorder="1"/>
    <xf numFmtId="0" fontId="0" fillId="0" borderId="27" xfId="0" applyFill="1" applyBorder="1"/>
    <xf numFmtId="3" fontId="16" fillId="0" borderId="2" xfId="0" applyNumberFormat="1" applyFont="1" applyFill="1" applyBorder="1" applyProtection="1"/>
    <xf numFmtId="0" fontId="4" fillId="0" borderId="27" xfId="0" applyFont="1" applyFill="1" applyBorder="1"/>
    <xf numFmtId="0" fontId="4" fillId="0" borderId="23" xfId="0" applyFont="1" applyFill="1" applyBorder="1"/>
    <xf numFmtId="0" fontId="4" fillId="0" borderId="25" xfId="0" applyFont="1" applyFill="1" applyBorder="1"/>
    <xf numFmtId="0" fontId="76" fillId="54" borderId="101" xfId="59" applyFont="1" applyFill="1" applyBorder="1"/>
    <xf numFmtId="0" fontId="76" fillId="54" borderId="103" xfId="59" applyFont="1" applyFill="1" applyBorder="1"/>
    <xf numFmtId="173" fontId="39" fillId="54" borderId="103" xfId="59" applyNumberFormat="1" applyFont="1" applyFill="1" applyBorder="1" applyProtection="1"/>
    <xf numFmtId="42" fontId="76" fillId="54" borderId="103" xfId="59" applyNumberFormat="1" applyFont="1" applyFill="1" applyBorder="1" applyProtection="1"/>
    <xf numFmtId="3" fontId="76" fillId="54" borderId="103" xfId="59" applyNumberFormat="1" applyFont="1" applyFill="1" applyBorder="1" applyProtection="1"/>
    <xf numFmtId="0" fontId="0" fillId="58" borderId="0" xfId="0" applyFill="1"/>
    <xf numFmtId="0" fontId="3" fillId="53" borderId="1" xfId="3" quotePrefix="1" applyNumberFormat="1" applyFont="1" applyFill="1" applyBorder="1" applyAlignment="1" applyProtection="1">
      <alignment horizontal="center"/>
    </xf>
    <xf numFmtId="0" fontId="3" fillId="0" borderId="0" xfId="3" applyNumberFormat="1" applyFont="1" applyFill="1" applyAlignment="1" applyProtection="1">
      <alignment horizontal="center"/>
    </xf>
    <xf numFmtId="0" fontId="1" fillId="0" borderId="18" xfId="0" quotePrefix="1" applyFont="1" applyBorder="1" applyAlignment="1">
      <alignment horizontal="left"/>
    </xf>
    <xf numFmtId="0" fontId="1" fillId="59" borderId="0" xfId="0" applyFont="1" applyFill="1"/>
    <xf numFmtId="0" fontId="1" fillId="53" borderId="0" xfId="51" applyFont="1" applyFill="1"/>
    <xf numFmtId="0" fontId="1" fillId="0" borderId="0" xfId="0" quotePrefix="1" applyFont="1" applyAlignment="1">
      <alignment horizontal="left"/>
    </xf>
    <xf numFmtId="0" fontId="2" fillId="60" borderId="20" xfId="0" quotePrefix="1" applyFont="1" applyFill="1" applyBorder="1" applyAlignment="1">
      <alignment horizontal="left"/>
    </xf>
    <xf numFmtId="0" fontId="2" fillId="60" borderId="20" xfId="0" applyFont="1" applyFill="1" applyBorder="1"/>
    <xf numFmtId="0" fontId="96" fillId="0" borderId="0" xfId="0" applyFont="1" applyFill="1" applyAlignment="1">
      <alignment horizontal="centerContinuous"/>
    </xf>
    <xf numFmtId="167" fontId="14" fillId="0" borderId="0" xfId="4" applyNumberFormat="1" applyFont="1" applyFill="1" applyAlignment="1"/>
    <xf numFmtId="0" fontId="0" fillId="61" borderId="0" xfId="0" applyFill="1"/>
    <xf numFmtId="165" fontId="0" fillId="57" borderId="0" xfId="0" applyNumberFormat="1" applyFill="1"/>
    <xf numFmtId="165" fontId="86" fillId="0" borderId="0" xfId="62" applyNumberFormat="1" applyFont="1" applyFill="1" applyBorder="1" applyAlignment="1">
      <alignment horizontal="right"/>
    </xf>
    <xf numFmtId="42" fontId="86" fillId="55" borderId="93" xfId="62" applyNumberFormat="1" applyFont="1" applyFill="1" applyBorder="1" applyAlignment="1">
      <alignment horizontal="right"/>
    </xf>
    <xf numFmtId="178" fontId="0" fillId="56" borderId="47" xfId="64" applyNumberFormat="1" applyFont="1" applyFill="1" applyBorder="1" applyProtection="1"/>
    <xf numFmtId="165" fontId="87" fillId="0" borderId="0" xfId="62" applyNumberFormat="1" applyFont="1" applyFill="1" applyBorder="1" applyAlignment="1">
      <alignment horizontal="right"/>
    </xf>
    <xf numFmtId="165" fontId="87" fillId="56" borderId="0" xfId="62" applyNumberFormat="1" applyFont="1" applyFill="1" applyBorder="1" applyAlignment="1">
      <alignment horizontal="right"/>
    </xf>
    <xf numFmtId="165" fontId="88" fillId="0" borderId="0" xfId="62" applyNumberFormat="1" applyFont="1" applyFill="1" applyBorder="1" applyAlignment="1">
      <alignment horizontal="right"/>
    </xf>
    <xf numFmtId="42" fontId="88" fillId="55" borderId="93" xfId="62" applyNumberFormat="1" applyFont="1" applyFill="1" applyBorder="1" applyAlignment="1">
      <alignment horizontal="right"/>
    </xf>
    <xf numFmtId="165" fontId="88" fillId="56" borderId="0" xfId="62" applyNumberFormat="1" applyFont="1" applyFill="1" applyBorder="1" applyAlignment="1">
      <alignment horizontal="right"/>
    </xf>
    <xf numFmtId="42" fontId="88" fillId="56" borderId="93" xfId="62" applyNumberFormat="1" applyFont="1" applyFill="1" applyBorder="1" applyAlignment="1">
      <alignment horizontal="right"/>
    </xf>
    <xf numFmtId="42" fontId="88" fillId="55" borderId="93" xfId="62" applyNumberFormat="1" applyFont="1" applyFill="1" applyBorder="1"/>
    <xf numFmtId="165" fontId="89" fillId="56" borderId="0" xfId="62" applyNumberFormat="1" applyFont="1" applyFill="1" applyBorder="1" applyAlignment="1">
      <alignment horizontal="right"/>
    </xf>
    <xf numFmtId="165" fontId="90" fillId="0" borderId="0" xfId="62" applyNumberFormat="1" applyFont="1" applyFill="1" applyBorder="1" applyAlignment="1">
      <alignment horizontal="right"/>
    </xf>
    <xf numFmtId="42" fontId="86" fillId="55" borderId="93" xfId="62" applyNumberFormat="1" applyFont="1" applyFill="1" applyBorder="1"/>
    <xf numFmtId="165" fontId="86" fillId="56" borderId="0" xfId="62" applyNumberFormat="1" applyFont="1" applyFill="1" applyBorder="1" applyAlignment="1">
      <alignment horizontal="right"/>
    </xf>
    <xf numFmtId="165" fontId="21" fillId="0" borderId="26" xfId="63" applyNumberFormat="1" applyFont="1" applyBorder="1" applyProtection="1"/>
    <xf numFmtId="165" fontId="16" fillId="0" borderId="41" xfId="63" applyNumberFormat="1" applyFont="1" applyFill="1" applyBorder="1" applyProtection="1"/>
    <xf numFmtId="164" fontId="16" fillId="0" borderId="41" xfId="64" applyNumberFormat="1" applyFont="1" applyFill="1" applyBorder="1" applyProtection="1"/>
    <xf numFmtId="165" fontId="16" fillId="0" borderId="47" xfId="63" applyNumberFormat="1" applyFont="1" applyFill="1" applyBorder="1" applyProtection="1"/>
    <xf numFmtId="164" fontId="16" fillId="0" borderId="47" xfId="64" applyNumberFormat="1" applyFont="1" applyFill="1" applyBorder="1" applyProtection="1"/>
    <xf numFmtId="164" fontId="0" fillId="0" borderId="47" xfId="64" applyNumberFormat="1" applyFont="1" applyFill="1" applyBorder="1" applyProtection="1"/>
    <xf numFmtId="165" fontId="50" fillId="0" borderId="46" xfId="63" applyNumberFormat="1" applyFont="1" applyFill="1" applyBorder="1" applyProtection="1"/>
    <xf numFmtId="164" fontId="50" fillId="0" borderId="41" xfId="64" applyNumberFormat="1" applyFont="1" applyFill="1" applyBorder="1" applyProtection="1"/>
    <xf numFmtId="165" fontId="50" fillId="0" borderId="41" xfId="63" applyNumberFormat="1" applyFont="1" applyFill="1" applyBorder="1" applyProtection="1"/>
    <xf numFmtId="165" fontId="16" fillId="0" borderId="47" xfId="63" applyNumberFormat="1" applyFont="1" applyBorder="1" applyProtection="1"/>
    <xf numFmtId="165" fontId="0" fillId="0" borderId="47" xfId="63" applyNumberFormat="1" applyFont="1" applyFill="1" applyBorder="1" applyProtection="1"/>
    <xf numFmtId="165" fontId="16" fillId="0" borderId="53" xfId="63" applyNumberFormat="1" applyFont="1" applyFill="1" applyBorder="1" applyProtection="1"/>
    <xf numFmtId="164" fontId="16" fillId="0" borderId="53" xfId="64" applyNumberFormat="1" applyFont="1" applyFill="1" applyBorder="1" applyProtection="1"/>
    <xf numFmtId="165" fontId="16" fillId="0" borderId="56" xfId="63" applyNumberFormat="1" applyFont="1" applyFill="1" applyBorder="1" applyProtection="1"/>
    <xf numFmtId="164" fontId="16" fillId="0" borderId="57" xfId="64" applyNumberFormat="1" applyFont="1" applyBorder="1" applyProtection="1"/>
    <xf numFmtId="165" fontId="16" fillId="0" borderId="57" xfId="63" applyNumberFormat="1" applyFont="1" applyBorder="1" applyProtection="1"/>
    <xf numFmtId="165" fontId="16" fillId="0" borderId="61" xfId="63" applyNumberFormat="1" applyFont="1" applyBorder="1" applyProtection="1"/>
    <xf numFmtId="164" fontId="16" fillId="0" borderId="1" xfId="64" applyNumberFormat="1" applyFont="1" applyBorder="1" applyProtection="1"/>
    <xf numFmtId="165" fontId="16" fillId="0" borderId="1" xfId="63" applyNumberFormat="1" applyFont="1" applyBorder="1" applyProtection="1"/>
    <xf numFmtId="164" fontId="16" fillId="0" borderId="10" xfId="64" applyNumberFormat="1" applyFont="1" applyFill="1" applyBorder="1" applyProtection="1"/>
    <xf numFmtId="165" fontId="16" fillId="0" borderId="56" xfId="63" applyNumberFormat="1" applyFont="1" applyBorder="1" applyProtection="1"/>
    <xf numFmtId="164" fontId="16" fillId="0" borderId="47" xfId="64" applyNumberFormat="1" applyFont="1" applyBorder="1" applyProtection="1"/>
    <xf numFmtId="42" fontId="17" fillId="62" borderId="47" xfId="0" applyNumberFormat="1" applyFont="1" applyFill="1" applyBorder="1" applyProtection="1"/>
    <xf numFmtId="3" fontId="17" fillId="0" borderId="47" xfId="0" applyNumberFormat="1" applyFont="1" applyFill="1" applyBorder="1" applyProtection="1"/>
    <xf numFmtId="42" fontId="17" fillId="0" borderId="47" xfId="0" applyNumberFormat="1" applyFont="1" applyFill="1" applyBorder="1" applyProtection="1"/>
    <xf numFmtId="42" fontId="17" fillId="0" borderId="0" xfId="0" applyNumberFormat="1" applyFont="1" applyFill="1" applyBorder="1" applyProtection="1"/>
    <xf numFmtId="3" fontId="17" fillId="0" borderId="0" xfId="0" applyNumberFormat="1" applyFont="1" applyFill="1" applyBorder="1" applyProtection="1"/>
    <xf numFmtId="42" fontId="17" fillId="0" borderId="41" xfId="0" applyNumberFormat="1" applyFont="1" applyFill="1" applyBorder="1" applyProtection="1"/>
    <xf numFmtId="3" fontId="17" fillId="0" borderId="41" xfId="0" applyNumberFormat="1" applyFont="1" applyFill="1" applyBorder="1" applyProtection="1"/>
    <xf numFmtId="42" fontId="17" fillId="0" borderId="34" xfId="0" applyNumberFormat="1" applyFont="1" applyFill="1" applyBorder="1" applyProtection="1"/>
    <xf numFmtId="42" fontId="17" fillId="62" borderId="41" xfId="0" applyNumberFormat="1" applyFont="1" applyFill="1" applyBorder="1" applyProtection="1"/>
    <xf numFmtId="42" fontId="17" fillId="62" borderId="34" xfId="0" applyNumberFormat="1" applyFont="1" applyFill="1" applyBorder="1" applyProtection="1"/>
    <xf numFmtId="3" fontId="17" fillId="0" borderId="34" xfId="0" applyNumberFormat="1" applyFont="1" applyFill="1" applyBorder="1" applyProtection="1"/>
    <xf numFmtId="42" fontId="98" fillId="0" borderId="57" xfId="0" applyNumberFormat="1" applyFont="1" applyFill="1" applyBorder="1" applyProtection="1"/>
    <xf numFmtId="3" fontId="98" fillId="0" borderId="57" xfId="0" applyNumberFormat="1" applyFont="1" applyFill="1" applyBorder="1" applyProtection="1"/>
    <xf numFmtId="42" fontId="17" fillId="0" borderId="57" xfId="0" applyNumberFormat="1" applyFont="1" applyFill="1" applyBorder="1" applyProtection="1"/>
    <xf numFmtId="42" fontId="98" fillId="0" borderId="2" xfId="0" applyNumberFormat="1" applyFont="1" applyFill="1" applyBorder="1" applyProtection="1"/>
    <xf numFmtId="3" fontId="98" fillId="0" borderId="2" xfId="0" applyNumberFormat="1" applyFont="1" applyFill="1" applyBorder="1" applyProtection="1"/>
    <xf numFmtId="42" fontId="17" fillId="0" borderId="2" xfId="0" applyNumberFormat="1" applyFont="1" applyFill="1" applyBorder="1" applyProtection="1"/>
    <xf numFmtId="170" fontId="14" fillId="0" borderId="22" xfId="4" applyNumberFormat="1" applyFont="1" applyFill="1" applyBorder="1" applyAlignment="1" applyProtection="1">
      <protection locked="0"/>
    </xf>
    <xf numFmtId="165" fontId="3" fillId="0" borderId="1" xfId="0" quotePrefix="1" applyNumberFormat="1" applyFont="1" applyFill="1" applyBorder="1" applyAlignment="1">
      <alignment horizontal="center" wrapText="1"/>
    </xf>
    <xf numFmtId="0" fontId="3" fillId="0" borderId="1" xfId="0" quotePrefix="1" applyFont="1" applyFill="1" applyBorder="1" applyAlignment="1">
      <alignment horizontal="center" wrapText="1"/>
    </xf>
    <xf numFmtId="0" fontId="3" fillId="0" borderId="0" xfId="0" applyFont="1" applyFill="1" applyBorder="1" applyAlignment="1">
      <alignment horizontal="center" wrapText="1"/>
    </xf>
    <xf numFmtId="168" fontId="3" fillId="0" borderId="0" xfId="0" applyNumberFormat="1" applyFont="1" applyFill="1" applyBorder="1"/>
    <xf numFmtId="165" fontId="3" fillId="0" borderId="0" xfId="66" applyNumberFormat="1" applyFont="1" applyFill="1" applyBorder="1"/>
    <xf numFmtId="164" fontId="17" fillId="0" borderId="0" xfId="54" applyNumberFormat="1"/>
    <xf numFmtId="42" fontId="17" fillId="0" borderId="0" xfId="54" applyNumberFormat="1"/>
    <xf numFmtId="164" fontId="17" fillId="0" borderId="22" xfId="54" applyNumberFormat="1" applyBorder="1"/>
    <xf numFmtId="0" fontId="45" fillId="0" borderId="1" xfId="54" applyFont="1" applyBorder="1" applyAlignment="1">
      <alignment horizontal="center"/>
    </xf>
    <xf numFmtId="164" fontId="17" fillId="0" borderId="41" xfId="54" applyNumberFormat="1" applyFill="1" applyBorder="1" applyProtection="1"/>
    <xf numFmtId="42" fontId="0" fillId="0" borderId="47" xfId="56" applyNumberFormat="1" applyFont="1" applyFill="1" applyBorder="1" applyProtection="1"/>
    <xf numFmtId="42" fontId="0" fillId="0" borderId="0" xfId="56" applyNumberFormat="1" applyFont="1" applyFill="1" applyBorder="1" applyProtection="1"/>
    <xf numFmtId="0" fontId="3" fillId="0" borderId="0" xfId="0" applyFont="1" applyFill="1" applyAlignment="1">
      <alignment horizontal="center"/>
    </xf>
    <xf numFmtId="0" fontId="4" fillId="57" borderId="0" xfId="0" applyFont="1" applyFill="1"/>
    <xf numFmtId="0" fontId="3" fillId="57" borderId="0" xfId="0" applyFont="1" applyFill="1"/>
    <xf numFmtId="39" fontId="10" fillId="57" borderId="0" xfId="3" applyFont="1" applyFill="1" applyAlignment="1" applyProtection="1">
      <alignment horizontal="centerContinuous"/>
    </xf>
    <xf numFmtId="39" fontId="10" fillId="57" borderId="0" xfId="3" applyFont="1" applyFill="1" applyAlignment="1" applyProtection="1">
      <alignment horizontal="center"/>
    </xf>
    <xf numFmtId="0" fontId="3" fillId="57" borderId="0" xfId="4" applyFill="1" applyAlignment="1" applyProtection="1">
      <alignment horizontal="center"/>
    </xf>
    <xf numFmtId="0" fontId="39" fillId="54" borderId="101" xfId="0" applyFont="1" applyFill="1" applyBorder="1" applyAlignment="1">
      <alignment horizontal="centerContinuous"/>
    </xf>
    <xf numFmtId="0" fontId="3" fillId="57" borderId="0" xfId="0" applyFont="1" applyFill="1" applyAlignment="1">
      <alignment horizontal="center"/>
    </xf>
    <xf numFmtId="0" fontId="40" fillId="57" borderId="0" xfId="0" applyFont="1" applyFill="1" applyAlignment="1">
      <alignment horizontal="centerContinuous"/>
    </xf>
    <xf numFmtId="0" fontId="43" fillId="57" borderId="0" xfId="0" applyFont="1" applyFill="1"/>
    <xf numFmtId="0" fontId="0" fillId="57" borderId="0" xfId="0" applyFill="1"/>
    <xf numFmtId="42" fontId="3" fillId="57" borderId="30" xfId="0" quotePrefix="1" applyNumberFormat="1" applyFont="1" applyFill="1" applyBorder="1" applyAlignment="1">
      <alignment horizontal="left" indent="1"/>
    </xf>
    <xf numFmtId="165" fontId="3" fillId="57" borderId="30" xfId="0" quotePrefix="1" applyNumberFormat="1" applyFont="1" applyFill="1" applyBorder="1" applyAlignment="1">
      <alignment horizontal="left" indent="1"/>
    </xf>
    <xf numFmtId="164" fontId="3" fillId="57" borderId="32" xfId="0" applyNumberFormat="1" applyFont="1" applyFill="1" applyBorder="1"/>
    <xf numFmtId="42" fontId="3" fillId="57" borderId="0" xfId="0" quotePrefix="1" applyNumberFormat="1" applyFont="1" applyFill="1" applyBorder="1" applyAlignment="1">
      <alignment horizontal="left" indent="1"/>
    </xf>
    <xf numFmtId="165" fontId="3" fillId="57" borderId="0" xfId="0" quotePrefix="1" applyNumberFormat="1" applyFont="1" applyFill="1" applyBorder="1" applyAlignment="1">
      <alignment horizontal="left" indent="1"/>
    </xf>
    <xf numFmtId="164" fontId="3" fillId="57" borderId="22" xfId="0" applyNumberFormat="1" applyFont="1" applyFill="1" applyBorder="1"/>
    <xf numFmtId="0" fontId="46" fillId="0" borderId="0" xfId="54" applyFont="1" applyFill="1" applyAlignment="1">
      <alignment vertical="center"/>
    </xf>
    <xf numFmtId="42" fontId="17" fillId="0" borderId="0" xfId="54" applyNumberFormat="1" applyBorder="1"/>
    <xf numFmtId="164" fontId="0" fillId="0" borderId="41" xfId="64" applyNumberFormat="1" applyFont="1" applyFill="1" applyBorder="1" applyProtection="1"/>
    <xf numFmtId="42" fontId="17" fillId="0" borderId="47" xfId="54" applyNumberFormat="1" applyFill="1" applyBorder="1" applyProtection="1"/>
    <xf numFmtId="165" fontId="0" fillId="0" borderId="61" xfId="57" applyNumberFormat="1" applyFont="1" applyFill="1" applyBorder="1" applyProtection="1"/>
    <xf numFmtId="42" fontId="17" fillId="0" borderId="0" xfId="54" applyNumberFormat="1" applyFill="1" applyBorder="1" applyProtection="1"/>
    <xf numFmtId="164" fontId="0" fillId="0" borderId="0" xfId="64" applyNumberFormat="1" applyFont="1" applyFill="1" applyBorder="1" applyProtection="1"/>
    <xf numFmtId="173" fontId="21" fillId="0" borderId="0" xfId="64" applyNumberFormat="1" applyFont="1" applyFill="1" applyBorder="1" applyProtection="1"/>
    <xf numFmtId="164" fontId="16" fillId="0" borderId="43" xfId="64" applyNumberFormat="1" applyFont="1" applyFill="1" applyBorder="1" applyProtection="1"/>
    <xf numFmtId="0" fontId="17" fillId="14" borderId="8" xfId="54" applyFill="1" applyBorder="1"/>
    <xf numFmtId="0" fontId="49" fillId="14" borderId="45" xfId="54" applyFont="1" applyFill="1" applyBorder="1" applyAlignment="1">
      <alignment horizontal="center"/>
    </xf>
    <xf numFmtId="0" fontId="17" fillId="14" borderId="46" xfId="54" applyFill="1" applyBorder="1"/>
    <xf numFmtId="0" fontId="49" fillId="14" borderId="45" xfId="54" applyFont="1" applyFill="1" applyBorder="1"/>
    <xf numFmtId="0" fontId="17" fillId="14" borderId="0" xfId="54" applyFill="1"/>
    <xf numFmtId="165" fontId="50" fillId="14" borderId="46" xfId="57" applyNumberFormat="1" applyFont="1" applyFill="1" applyBorder="1" applyProtection="1"/>
    <xf numFmtId="164" fontId="50" fillId="14" borderId="41" xfId="64" applyNumberFormat="1" applyFont="1" applyFill="1" applyBorder="1" applyProtection="1"/>
    <xf numFmtId="165" fontId="16" fillId="14" borderId="41" xfId="57" applyNumberFormat="1" applyFont="1" applyFill="1" applyBorder="1" applyProtection="1"/>
    <xf numFmtId="164" fontId="16" fillId="14" borderId="41" xfId="64" applyNumberFormat="1" applyFont="1" applyFill="1" applyBorder="1" applyProtection="1"/>
    <xf numFmtId="164" fontId="16" fillId="14" borderId="43" xfId="64" applyNumberFormat="1" applyFont="1" applyFill="1" applyBorder="1" applyProtection="1"/>
    <xf numFmtId="164" fontId="17" fillId="0" borderId="43" xfId="64" applyNumberFormat="1" applyFont="1" applyFill="1" applyBorder="1" applyProtection="1"/>
    <xf numFmtId="164" fontId="45" fillId="0" borderId="9" xfId="64" applyNumberFormat="1" applyFont="1" applyFill="1" applyBorder="1" applyProtection="1"/>
    <xf numFmtId="0" fontId="4" fillId="0" borderId="74" xfId="54" applyFont="1" applyBorder="1"/>
    <xf numFmtId="3" fontId="21" fillId="0" borderId="74" xfId="54" applyNumberFormat="1" applyFont="1" applyFill="1" applyBorder="1" applyProtection="1"/>
    <xf numFmtId="42" fontId="21" fillId="0" borderId="74" xfId="54" applyNumberFormat="1" applyFont="1" applyFill="1" applyBorder="1" applyProtection="1"/>
    <xf numFmtId="164" fontId="21" fillId="0" borderId="70" xfId="64" applyNumberFormat="1" applyFont="1" applyFill="1" applyBorder="1" applyProtection="1"/>
    <xf numFmtId="173" fontId="21" fillId="0" borderId="0" xfId="54" applyNumberFormat="1" applyFont="1" applyBorder="1" applyProtection="1"/>
    <xf numFmtId="0" fontId="10" fillId="63" borderId="93" xfId="54" applyFont="1" applyFill="1" applyBorder="1" applyAlignment="1">
      <alignment vertical="center"/>
    </xf>
    <xf numFmtId="0" fontId="10" fillId="63" borderId="68" xfId="54" applyFont="1" applyFill="1" applyBorder="1" applyAlignment="1">
      <alignment vertical="center"/>
    </xf>
    <xf numFmtId="0" fontId="10" fillId="63" borderId="2" xfId="54" applyFont="1" applyFill="1" applyBorder="1" applyAlignment="1">
      <alignment vertical="center"/>
    </xf>
    <xf numFmtId="174" fontId="4" fillId="63" borderId="2" xfId="54" applyNumberFormat="1" applyFont="1" applyFill="1" applyBorder="1"/>
    <xf numFmtId="42" fontId="4" fillId="63" borderId="2" xfId="54" applyNumberFormat="1" applyFont="1" applyFill="1" applyBorder="1" applyAlignment="1" applyProtection="1">
      <alignment vertical="center"/>
    </xf>
    <xf numFmtId="3" fontId="4" fillId="63" borderId="2" xfId="54" applyNumberFormat="1" applyFont="1" applyFill="1" applyBorder="1" applyAlignment="1" applyProtection="1">
      <alignment vertical="center"/>
    </xf>
    <xf numFmtId="42" fontId="4" fillId="63" borderId="68" xfId="54" applyNumberFormat="1" applyFont="1" applyFill="1" applyBorder="1" applyAlignment="1" applyProtection="1">
      <alignment vertical="center"/>
    </xf>
    <xf numFmtId="0" fontId="10" fillId="63" borderId="60" xfId="54" applyFont="1" applyFill="1" applyBorder="1" applyAlignment="1">
      <alignment vertical="center"/>
    </xf>
    <xf numFmtId="0" fontId="10" fillId="63" borderId="1" xfId="54" applyFont="1" applyFill="1" applyBorder="1" applyAlignment="1">
      <alignment vertical="center"/>
    </xf>
    <xf numFmtId="173" fontId="4" fillId="63" borderId="1" xfId="54" applyNumberFormat="1" applyFont="1" applyFill="1" applyBorder="1" applyAlignment="1" applyProtection="1">
      <alignment vertical="center"/>
    </xf>
    <xf numFmtId="42" fontId="4" fillId="63" borderId="1" xfId="54" applyNumberFormat="1" applyFont="1" applyFill="1" applyBorder="1" applyAlignment="1" applyProtection="1">
      <alignment vertical="center"/>
    </xf>
    <xf numFmtId="3" fontId="4" fillId="63" borderId="1" xfId="54" applyNumberFormat="1" applyFont="1" applyFill="1" applyBorder="1" applyAlignment="1" applyProtection="1">
      <alignment vertical="center"/>
    </xf>
    <xf numFmtId="42" fontId="4" fillId="63" borderId="59" xfId="54" applyNumberFormat="1" applyFont="1" applyFill="1" applyBorder="1" applyAlignment="1" applyProtection="1">
      <alignment vertical="center"/>
    </xf>
    <xf numFmtId="164" fontId="0" fillId="4" borderId="1" xfId="64" applyNumberFormat="1" applyFont="1" applyFill="1" applyBorder="1" applyAlignment="1" applyProtection="1">
      <alignment horizontal="center"/>
    </xf>
    <xf numFmtId="164" fontId="3" fillId="57" borderId="0" xfId="0" applyNumberFormat="1" applyFont="1" applyFill="1" applyBorder="1"/>
    <xf numFmtId="164" fontId="3" fillId="57" borderId="1" xfId="0" applyNumberFormat="1" applyFont="1" applyFill="1" applyBorder="1"/>
    <xf numFmtId="41" fontId="3" fillId="57" borderId="0" xfId="0" applyNumberFormat="1" applyFont="1" applyFill="1"/>
    <xf numFmtId="165" fontId="3" fillId="57" borderId="0" xfId="0" applyNumberFormat="1" applyFont="1" applyFill="1"/>
    <xf numFmtId="41" fontId="2" fillId="0" borderId="0" xfId="51" applyNumberFormat="1" applyFont="1" applyFill="1" applyBorder="1"/>
    <xf numFmtId="41" fontId="1" fillId="0" borderId="21" xfId="0" applyNumberFormat="1" applyFont="1" applyFill="1" applyBorder="1"/>
    <xf numFmtId="41" fontId="1" fillId="0" borderId="1" xfId="0" applyNumberFormat="1" applyFont="1" applyFill="1" applyBorder="1"/>
    <xf numFmtId="168" fontId="1" fillId="0" borderId="21" xfId="2" applyNumberFormat="1" applyFont="1" applyFill="1" applyBorder="1"/>
    <xf numFmtId="164" fontId="2" fillId="0" borderId="0" xfId="51" applyNumberFormat="1" applyFont="1" applyFill="1" applyBorder="1"/>
    <xf numFmtId="164" fontId="73" fillId="0" borderId="21" xfId="51" applyNumberFormat="1" applyFont="1" applyFill="1" applyBorder="1"/>
    <xf numFmtId="164" fontId="73" fillId="0" borderId="1" xfId="51" applyNumberFormat="1" applyFont="1" applyFill="1" applyBorder="1"/>
    <xf numFmtId="0" fontId="1" fillId="0" borderId="0" xfId="0" applyFont="1"/>
    <xf numFmtId="44" fontId="1" fillId="0" borderId="19" xfId="0" applyNumberFormat="1" applyFont="1" applyBorder="1"/>
    <xf numFmtId="44" fontId="1" fillId="0" borderId="0" xfId="0" applyNumberFormat="1" applyFont="1"/>
    <xf numFmtId="41" fontId="1" fillId="0" borderId="105" xfId="0" applyNumberFormat="1" applyFont="1" applyFill="1" applyBorder="1"/>
    <xf numFmtId="0" fontId="1" fillId="57" borderId="0" xfId="51" applyFont="1" applyFill="1"/>
    <xf numFmtId="0" fontId="100" fillId="0" borderId="0" xfId="69" applyFont="1" applyFill="1" applyBorder="1"/>
    <xf numFmtId="0" fontId="101" fillId="0" borderId="0" xfId="69" applyFont="1" applyFill="1" applyBorder="1"/>
    <xf numFmtId="0" fontId="99" fillId="0" borderId="0" xfId="69" applyFont="1" applyFill="1" applyBorder="1"/>
    <xf numFmtId="0" fontId="97" fillId="0" borderId="0" xfId="69" applyFill="1" applyAlignment="1">
      <alignment horizontal="center"/>
    </xf>
    <xf numFmtId="165" fontId="0" fillId="0" borderId="7" xfId="68" applyNumberFormat="1" applyFont="1" applyFill="1" applyBorder="1"/>
    <xf numFmtId="165" fontId="0" fillId="0" borderId="0" xfId="68" applyNumberFormat="1" applyFont="1" applyFill="1" applyBorder="1"/>
    <xf numFmtId="165" fontId="0" fillId="0" borderId="8" xfId="68" applyNumberFormat="1" applyFont="1" applyFill="1" applyBorder="1"/>
    <xf numFmtId="0" fontId="3" fillId="0" borderId="80" xfId="0" applyFont="1" applyFill="1" applyBorder="1" applyAlignment="1">
      <alignment horizontal="center" wrapText="1"/>
    </xf>
    <xf numFmtId="0" fontId="3" fillId="0" borderId="10" xfId="0" quotePrefix="1" applyFont="1" applyFill="1" applyBorder="1" applyAlignment="1">
      <alignment horizontal="center" wrapText="1"/>
    </xf>
    <xf numFmtId="0" fontId="3" fillId="0" borderId="71" xfId="0" applyFont="1" applyFill="1" applyBorder="1"/>
    <xf numFmtId="0" fontId="3" fillId="0" borderId="73" xfId="0" applyFont="1" applyFill="1" applyBorder="1" applyAlignment="1">
      <alignment horizontal="centerContinuous"/>
    </xf>
    <xf numFmtId="165" fontId="3" fillId="0" borderId="73" xfId="0" applyNumberFormat="1" applyFont="1" applyFill="1" applyBorder="1" applyAlignment="1">
      <alignment horizontal="centerContinuous"/>
    </xf>
    <xf numFmtId="0" fontId="3" fillId="0" borderId="72" xfId="0" applyFont="1" applyFill="1" applyBorder="1" applyAlignment="1">
      <alignment horizontal="centerContinuous"/>
    </xf>
    <xf numFmtId="165" fontId="3" fillId="0" borderId="0" xfId="0" applyNumberFormat="1" applyFont="1" applyFill="1" applyBorder="1" applyAlignment="1">
      <alignment horizontal="centerContinuous"/>
    </xf>
    <xf numFmtId="0" fontId="3" fillId="0" borderId="8" xfId="0" applyFont="1" applyFill="1" applyBorder="1" applyAlignment="1">
      <alignment horizontal="centerContinuous"/>
    </xf>
    <xf numFmtId="165" fontId="3" fillId="0" borderId="0" xfId="0" applyNumberFormat="1" applyFont="1" applyFill="1" applyBorder="1" applyAlignment="1">
      <alignment horizontal="center" wrapText="1"/>
    </xf>
    <xf numFmtId="0" fontId="3" fillId="0" borderId="8" xfId="0" quotePrefix="1" applyFont="1" applyFill="1" applyBorder="1" applyAlignment="1">
      <alignment horizontal="center" wrapText="1"/>
    </xf>
    <xf numFmtId="0" fontId="3" fillId="0" borderId="0" xfId="0" quotePrefix="1" applyFont="1" applyFill="1" applyBorder="1" applyAlignment="1">
      <alignment horizontal="left" indent="1"/>
    </xf>
    <xf numFmtId="0" fontId="3" fillId="0" borderId="0" xfId="0" applyFont="1" applyFill="1" applyBorder="1" applyAlignment="1">
      <alignment horizontal="left" indent="1"/>
    </xf>
    <xf numFmtId="0" fontId="3" fillId="0" borderId="69" xfId="0" applyFont="1" applyFill="1" applyBorder="1"/>
    <xf numFmtId="0" fontId="3" fillId="0" borderId="74" xfId="0" applyFont="1" applyFill="1" applyBorder="1"/>
    <xf numFmtId="0" fontId="3" fillId="0" borderId="74" xfId="0" applyFont="1" applyFill="1" applyBorder="1" applyAlignment="1">
      <alignment horizontal="center"/>
    </xf>
    <xf numFmtId="165" fontId="3" fillId="0" borderId="1" xfId="53" applyNumberFormat="1" applyFont="1" applyFill="1" applyBorder="1"/>
    <xf numFmtId="164" fontId="3" fillId="0" borderId="1" xfId="53" applyNumberFormat="1" applyFont="1" applyFill="1" applyBorder="1"/>
    <xf numFmtId="168" fontId="3" fillId="0" borderId="1" xfId="53" applyNumberFormat="1" applyFont="1" applyFill="1" applyBorder="1"/>
    <xf numFmtId="0" fontId="3" fillId="0" borderId="10" xfId="53" applyFont="1" applyFill="1" applyBorder="1"/>
    <xf numFmtId="0" fontId="3" fillId="61" borderId="0" xfId="0" quotePrefix="1" applyFont="1" applyFill="1" applyBorder="1" applyAlignment="1">
      <alignment horizontal="center" wrapText="1"/>
    </xf>
    <xf numFmtId="0" fontId="3" fillId="57" borderId="0" xfId="0" applyFont="1" applyFill="1" applyBorder="1"/>
    <xf numFmtId="0" fontId="3" fillId="57" borderId="0" xfId="0" applyFont="1" applyFill="1" applyBorder="1" applyAlignment="1">
      <alignment horizontal="center"/>
    </xf>
    <xf numFmtId="165" fontId="3" fillId="57" borderId="0" xfId="0" applyNumberFormat="1" applyFont="1" applyFill="1" applyBorder="1"/>
    <xf numFmtId="0" fontId="3" fillId="57" borderId="8" xfId="0" applyFont="1" applyFill="1" applyBorder="1"/>
    <xf numFmtId="166" fontId="3" fillId="57" borderId="0" xfId="0" applyNumberFormat="1" applyFont="1" applyFill="1" applyBorder="1"/>
    <xf numFmtId="165" fontId="3" fillId="57" borderId="8" xfId="0" applyNumberFormat="1" applyFont="1" applyFill="1" applyBorder="1"/>
    <xf numFmtId="0" fontId="3" fillId="57" borderId="0" xfId="0" applyFont="1" applyFill="1" applyAlignment="1">
      <alignment horizontal="centerContinuous"/>
    </xf>
    <xf numFmtId="3" fontId="3" fillId="57" borderId="0" xfId="0" applyNumberFormat="1" applyFont="1" applyFill="1" applyAlignment="1">
      <alignment horizontal="center"/>
    </xf>
    <xf numFmtId="164" fontId="2" fillId="14" borderId="8" xfId="0" applyNumberFormat="1" applyFont="1" applyFill="1" applyBorder="1"/>
    <xf numFmtId="43" fontId="5" fillId="0" borderId="2" xfId="0" applyNumberFormat="1" applyFont="1" applyFill="1" applyBorder="1" applyAlignment="1">
      <alignment horizontal="center"/>
    </xf>
    <xf numFmtId="0" fontId="3" fillId="57" borderId="0" xfId="0" applyFont="1" applyFill="1" applyAlignment="1">
      <alignment horizontal="center"/>
    </xf>
    <xf numFmtId="0" fontId="7" fillId="0" borderId="0" xfId="0" applyFont="1" applyFill="1" applyAlignment="1">
      <alignment horizontal="left" wrapText="1"/>
    </xf>
    <xf numFmtId="0" fontId="3" fillId="0" borderId="0" xfId="0" quotePrefix="1" applyFont="1" applyFill="1" applyAlignment="1">
      <alignment horizontal="center"/>
    </xf>
    <xf numFmtId="0" fontId="7" fillId="14" borderId="0" xfId="0" applyFont="1" applyFill="1" applyAlignment="1">
      <alignment horizontal="left" vertical="top" wrapText="1"/>
    </xf>
    <xf numFmtId="0" fontId="17" fillId="0" borderId="0" xfId="54" applyFill="1" applyBorder="1" applyAlignment="1">
      <alignment horizontal="left" wrapText="1"/>
    </xf>
    <xf numFmtId="0" fontId="79" fillId="54" borderId="71" xfId="59" applyFont="1" applyFill="1" applyBorder="1" applyAlignment="1">
      <alignment horizontal="center" vertical="center" wrapText="1"/>
    </xf>
    <xf numFmtId="0" fontId="79" fillId="54" borderId="72" xfId="59" applyFont="1" applyFill="1" applyBorder="1" applyAlignment="1">
      <alignment horizontal="center" vertical="center" wrapText="1"/>
    </xf>
    <xf numFmtId="0" fontId="79" fillId="54" borderId="69" xfId="59" applyFont="1" applyFill="1" applyBorder="1" applyAlignment="1">
      <alignment horizontal="center" vertical="center" wrapText="1"/>
    </xf>
    <xf numFmtId="0" fontId="79" fillId="54" borderId="70" xfId="59" applyFont="1" applyFill="1" applyBorder="1" applyAlignment="1">
      <alignment horizontal="center" vertical="center" wrapText="1"/>
    </xf>
    <xf numFmtId="0" fontId="46" fillId="13" borderId="0" xfId="54" applyFont="1" applyFill="1" applyAlignment="1">
      <alignment horizontal="center" vertical="center"/>
    </xf>
    <xf numFmtId="177" fontId="48" fillId="0" borderId="74" xfId="54" applyNumberFormat="1" applyFont="1" applyBorder="1" applyAlignment="1">
      <alignment horizontal="left"/>
    </xf>
    <xf numFmtId="0" fontId="17" fillId="4" borderId="25" xfId="54" applyFill="1" applyBorder="1" applyAlignment="1">
      <alignment horizontal="left" vertical="top" wrapText="1"/>
    </xf>
    <xf numFmtId="0" fontId="17" fillId="4" borderId="26" xfId="54" applyFill="1" applyBorder="1" applyAlignment="1">
      <alignment horizontal="left" vertical="top" wrapText="1"/>
    </xf>
    <xf numFmtId="0" fontId="0" fillId="0" borderId="0" xfId="0" applyFill="1" applyBorder="1" applyAlignment="1">
      <alignment horizontal="left" wrapText="1"/>
    </xf>
    <xf numFmtId="0" fontId="46" fillId="13" borderId="0" xfId="0" applyFont="1" applyFill="1" applyAlignment="1">
      <alignment horizontal="center" vertical="center"/>
    </xf>
    <xf numFmtId="177" fontId="48" fillId="0" borderId="74" xfId="0" applyNumberFormat="1" applyFont="1" applyFill="1" applyBorder="1" applyAlignment="1">
      <alignment horizontal="left"/>
    </xf>
    <xf numFmtId="0" fontId="0" fillId="4" borderId="25" xfId="0" applyFill="1" applyBorder="1" applyAlignment="1">
      <alignment horizontal="left" vertical="top" wrapText="1"/>
    </xf>
    <xf numFmtId="0" fontId="0" fillId="4" borderId="26" xfId="0" applyFill="1" applyBorder="1" applyAlignment="1">
      <alignment horizontal="left" vertical="top" wrapText="1"/>
    </xf>
    <xf numFmtId="0" fontId="79" fillId="54" borderId="71" xfId="54" applyFont="1" applyFill="1" applyBorder="1" applyAlignment="1">
      <alignment horizontal="center" vertical="center" wrapText="1"/>
    </xf>
    <xf numFmtId="0" fontId="79" fillId="54" borderId="72" xfId="54" applyFont="1" applyFill="1" applyBorder="1" applyAlignment="1">
      <alignment horizontal="center" vertical="center" wrapText="1"/>
    </xf>
    <xf numFmtId="0" fontId="79" fillId="54" borderId="69" xfId="54" applyFont="1" applyFill="1" applyBorder="1" applyAlignment="1">
      <alignment horizontal="center" vertical="center" wrapText="1"/>
    </xf>
    <xf numFmtId="0" fontId="79" fillId="54" borderId="70" xfId="54" applyFont="1" applyFill="1" applyBorder="1" applyAlignment="1">
      <alignment horizontal="center" vertical="center" wrapText="1"/>
    </xf>
    <xf numFmtId="0" fontId="39" fillId="54" borderId="101" xfId="0" applyFont="1" applyFill="1" applyBorder="1" applyAlignment="1">
      <alignment horizontal="center"/>
    </xf>
    <xf numFmtId="0" fontId="39" fillId="54" borderId="103" xfId="0" applyFont="1" applyFill="1" applyBorder="1" applyAlignment="1">
      <alignment horizontal="center"/>
    </xf>
    <xf numFmtId="0" fontId="39" fillId="54" borderId="100" xfId="0" applyFont="1" applyFill="1" applyBorder="1" applyAlignment="1">
      <alignment horizontal="center"/>
    </xf>
    <xf numFmtId="0" fontId="3" fillId="0" borderId="0" xfId="53" quotePrefix="1" applyFont="1" applyFill="1" applyBorder="1" applyAlignment="1">
      <alignment horizontal="center" vertical="center" wrapText="1"/>
    </xf>
    <xf numFmtId="0" fontId="3" fillId="0" borderId="0" xfId="53" quotePrefix="1" applyFont="1" applyFill="1" applyBorder="1" applyAlignment="1">
      <alignment horizontal="center"/>
    </xf>
    <xf numFmtId="0" fontId="13" fillId="0" borderId="71" xfId="0" applyFont="1" applyFill="1" applyBorder="1" applyAlignment="1">
      <alignment horizontal="center"/>
    </xf>
    <xf numFmtId="0" fontId="13" fillId="0" borderId="73" xfId="0" applyFont="1" applyFill="1" applyBorder="1" applyAlignment="1">
      <alignment horizontal="center"/>
    </xf>
    <xf numFmtId="0" fontId="13" fillId="0" borderId="72" xfId="0" applyFont="1" applyFill="1" applyBorder="1" applyAlignment="1">
      <alignment horizontal="center"/>
    </xf>
    <xf numFmtId="0" fontId="2" fillId="0" borderId="1" xfId="51" quotePrefix="1" applyFont="1" applyFill="1" applyBorder="1" applyAlignment="1">
      <alignment horizontal="center"/>
    </xf>
    <xf numFmtId="0" fontId="9" fillId="0" borderId="0" xfId="0" quotePrefix="1" applyFont="1" applyAlignment="1">
      <alignment horizontal="center"/>
    </xf>
    <xf numFmtId="0" fontId="9" fillId="0" borderId="0" xfId="51" quotePrefix="1" applyFont="1" applyFill="1" applyAlignment="1">
      <alignment horizontal="center"/>
    </xf>
    <xf numFmtId="39" fontId="3" fillId="0" borderId="0" xfId="3" applyNumberFormat="1" applyFont="1" applyFill="1" applyAlignment="1" applyProtection="1">
      <alignment wrapText="1"/>
    </xf>
  </cellXfs>
  <cellStyles count="70">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10" xfId="66"/>
    <cellStyle name="Comma 2" xfId="57"/>
    <cellStyle name="Comma 26" xfId="63"/>
    <cellStyle name="Comma 3" xfId="68"/>
    <cellStyle name="Currency" xfId="2" builtinId="4"/>
    <cellStyle name="Currency 10 2" xfId="62"/>
    <cellStyle name="Currency 2" xfId="52"/>
    <cellStyle name="Currency 24" xfId="64"/>
    <cellStyle name="Currency 3" xfId="56"/>
    <cellStyle name="Currency 3 2" xfId="65"/>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8" builtinId="8"/>
    <cellStyle name="Hyperlink 2" xfId="58"/>
    <cellStyle name="Hyperlink 2 2" xfId="61"/>
    <cellStyle name="Hyperlink 3 2" xfId="60"/>
    <cellStyle name="Input" xfId="18" builtinId="20" customBuiltin="1"/>
    <cellStyle name="Linked Cell" xfId="21" builtinId="24" customBuiltin="1"/>
    <cellStyle name="Neutral" xfId="17" builtinId="28" customBuiltin="1"/>
    <cellStyle name="Normal" xfId="0" builtinId="0"/>
    <cellStyle name="Normal 10 5" xfId="53"/>
    <cellStyle name="Normal 2" xfId="4"/>
    <cellStyle name="Normal 2 2" xfId="69"/>
    <cellStyle name="Normal 3" xfId="51"/>
    <cellStyle name="Normal 4" xfId="54"/>
    <cellStyle name="Normal 4 2" xfId="59"/>
    <cellStyle name="Normal 8" xfId="9"/>
    <cellStyle name="Normal_Monthly" xfId="3"/>
    <cellStyle name="Normal_Year To Date" xfId="6"/>
    <cellStyle name="Note" xfId="24" builtinId="10" customBuiltin="1"/>
    <cellStyle name="Output" xfId="19" builtinId="21" customBuiltin="1"/>
    <cellStyle name="Percent" xfId="7" builtinId="5"/>
    <cellStyle name="Percent 2" xfId="5"/>
    <cellStyle name="Percent 3" xfId="55"/>
    <cellStyle name="Percent 3 2" xfId="67"/>
    <cellStyle name="Title" xfId="10" builtinId="15" customBuiltin="1"/>
    <cellStyle name="Total" xfId="26" builtinId="25" customBuiltin="1"/>
    <cellStyle name="Warning Text" xfId="23" builtinId="11" customBuiltin="1"/>
  </cellStyles>
  <dxfs count="0"/>
  <tableStyles count="0" defaultTableStyle="TableStyleMedium2" defaultPivotStyle="PivotStyleLight16"/>
  <colors>
    <mruColors>
      <color rgb="FFCCFFC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Building the 2-yr gas target'!A1"/><Relationship Id="rId2" Type="http://schemas.openxmlformats.org/officeDocument/2006/relationships/hyperlink" Target="#'Portfolio--2023 Specific'!A1"/><Relationship Id="rId1" Type="http://schemas.openxmlformats.org/officeDocument/2006/relationships/hyperlink" Target="#'Portfolio--2022-2023'!A1"/><Relationship Id="rId4" Type="http://schemas.openxmlformats.org/officeDocument/2006/relationships/hyperlink" Target="#'Building the 2-yr elec target'!A1"/></Relationships>
</file>

<file path=xl/drawings/_rels/drawing2.xml.rels><?xml version="1.0" encoding="UTF-8" standalone="yes"?>
<Relationships xmlns="http://schemas.openxmlformats.org/package/2006/relationships"><Relationship Id="rId3" Type="http://schemas.openxmlformats.org/officeDocument/2006/relationships/hyperlink" Target="#'Portfolio--2020-2021'!A1"/><Relationship Id="rId2" Type="http://schemas.openxmlformats.org/officeDocument/2006/relationships/hyperlink" Target="#'Building the 2-yr gas target'!A1"/><Relationship Id="rId1" Type="http://schemas.openxmlformats.org/officeDocument/2006/relationships/hyperlink" Target="#'Building the 2-yr elec target'!A1"/><Relationship Id="rId5" Type="http://schemas.openxmlformats.org/officeDocument/2006/relationships/image" Target="../media/image3.png"/><Relationship Id="rId4" Type="http://schemas.openxmlformats.org/officeDocument/2006/relationships/hyperlink" Target="#'Portfolio--2021 Specific'!A1"/></Relationships>
</file>

<file path=xl/drawings/_rels/drawing3.xml.rels><?xml version="1.0" encoding="UTF-8" standalone="yes"?>
<Relationships xmlns="http://schemas.openxmlformats.org/package/2006/relationships"><Relationship Id="rId3" Type="http://schemas.openxmlformats.org/officeDocument/2006/relationships/hyperlink" Target="#'Building the 2-yr elec target'!A1"/><Relationship Id="rId2" Type="http://schemas.openxmlformats.org/officeDocument/2006/relationships/hyperlink" Target="#'Portfolio--2021 Specific'!A1"/><Relationship Id="rId1" Type="http://schemas.openxmlformats.org/officeDocument/2006/relationships/hyperlink" Target="#'Portfolio--2020-2021'!A1"/><Relationship Id="rId4" Type="http://schemas.openxmlformats.org/officeDocument/2006/relationships/hyperlink" Target="#'Building the 2-yr gas target'!A1"/></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647699</xdr:colOff>
      <xdr:row>2</xdr:row>
      <xdr:rowOff>209550</xdr:rowOff>
    </xdr:from>
    <xdr:to>
      <xdr:col>8</xdr:col>
      <xdr:colOff>671511</xdr:colOff>
      <xdr:row>4</xdr:row>
      <xdr:rowOff>156623</xdr:rowOff>
    </xdr:to>
    <xdr:grpSp>
      <xdr:nvGrpSpPr>
        <xdr:cNvPr id="2" name="Group 1"/>
        <xdr:cNvGrpSpPr/>
      </xdr:nvGrpSpPr>
      <xdr:grpSpPr>
        <a:xfrm>
          <a:off x="5187949" y="1168400"/>
          <a:ext cx="3802062" cy="937673"/>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2022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0</xdr:colOff>
      <xdr:row>0</xdr:row>
      <xdr:rowOff>26670</xdr:rowOff>
    </xdr:from>
    <xdr:ext cx="1800045" cy="655885"/>
    <xdr:sp macro="" textlink="">
      <xdr:nvSpPr>
        <xdr:cNvPr id="6" name="TextBox 5"/>
        <xdr:cNvSpPr txBox="1"/>
      </xdr:nvSpPr>
      <xdr:spPr>
        <a:xfrm>
          <a:off x="33528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6</xdr:col>
      <xdr:colOff>376311</xdr:colOff>
      <xdr:row>1</xdr:row>
      <xdr:rowOff>182880</xdr:rowOff>
    </xdr:from>
    <xdr:to>
      <xdr:col>7</xdr:col>
      <xdr:colOff>4983</xdr:colOff>
      <xdr:row>2</xdr:row>
      <xdr:rowOff>73563</xdr:rowOff>
    </xdr:to>
    <xdr:sp macro="" textlink="">
      <xdr:nvSpPr>
        <xdr:cNvPr id="7" name="Rectangle 6">
          <a:hlinkClick xmlns:r="http://schemas.openxmlformats.org/officeDocument/2006/relationships" r:id="rId1"/>
        </xdr:cNvPr>
        <xdr:cNvSpPr/>
      </xdr:nvSpPr>
      <xdr:spPr>
        <a:xfrm>
          <a:off x="5961771" y="609600"/>
          <a:ext cx="901212" cy="42408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7</xdr:col>
      <xdr:colOff>225376</xdr:colOff>
      <xdr:row>1</xdr:row>
      <xdr:rowOff>182881</xdr:rowOff>
    </xdr:from>
    <xdr:to>
      <xdr:col>7</xdr:col>
      <xdr:colOff>1126588</xdr:colOff>
      <xdr:row>2</xdr:row>
      <xdr:rowOff>81183</xdr:rowOff>
    </xdr:to>
    <xdr:sp macro="" textlink="">
      <xdr:nvSpPr>
        <xdr:cNvPr id="8" name="Rectangle 7">
          <a:hlinkClick xmlns:r="http://schemas.openxmlformats.org/officeDocument/2006/relationships" r:id="rId2"/>
        </xdr:cNvPr>
        <xdr:cNvSpPr/>
      </xdr:nvSpPr>
      <xdr:spPr>
        <a:xfrm>
          <a:off x="7083376" y="609601"/>
          <a:ext cx="901212" cy="4317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2023 Portfolio view</a:t>
          </a:r>
        </a:p>
      </xdr:txBody>
    </xdr:sp>
    <xdr:clientData/>
  </xdr:twoCellAnchor>
  <xdr:twoCellAnchor>
    <xdr:from>
      <xdr:col>1</xdr:col>
      <xdr:colOff>401955</xdr:colOff>
      <xdr:row>78</xdr:row>
      <xdr:rowOff>76200</xdr:rowOff>
    </xdr:from>
    <xdr:to>
      <xdr:col>1</xdr:col>
      <xdr:colOff>838200</xdr:colOff>
      <xdr:row>82</xdr:row>
      <xdr:rowOff>0</xdr:rowOff>
    </xdr:to>
    <xdr:sp macro="" textlink="">
      <xdr:nvSpPr>
        <xdr:cNvPr id="9" name="Rectangle 8">
          <a:hlinkClick xmlns:r="http://schemas.openxmlformats.org/officeDocument/2006/relationships" r:id="rId3"/>
        </xdr:cNvPr>
        <xdr:cNvSpPr/>
      </xdr:nvSpPr>
      <xdr:spPr>
        <a:xfrm>
          <a:off x="737235" y="14798040"/>
          <a:ext cx="436245" cy="61722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0</xdr:col>
      <xdr:colOff>227135</xdr:colOff>
      <xdr:row>78</xdr:row>
      <xdr:rowOff>89534</xdr:rowOff>
    </xdr:from>
    <xdr:to>
      <xdr:col>1</xdr:col>
      <xdr:colOff>357554</xdr:colOff>
      <xdr:row>81</xdr:row>
      <xdr:rowOff>190499</xdr:rowOff>
    </xdr:to>
    <xdr:sp macro="" textlink="">
      <xdr:nvSpPr>
        <xdr:cNvPr id="10" name="Rectangle 9">
          <a:hlinkClick xmlns:r="http://schemas.openxmlformats.org/officeDocument/2006/relationships" r:id="rId4"/>
        </xdr:cNvPr>
        <xdr:cNvSpPr/>
      </xdr:nvSpPr>
      <xdr:spPr>
        <a:xfrm>
          <a:off x="227135" y="14811374"/>
          <a:ext cx="465699" cy="60388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8</xdr:col>
      <xdr:colOff>320626</xdr:colOff>
      <xdr:row>1</xdr:row>
      <xdr:rowOff>182881</xdr:rowOff>
    </xdr:from>
    <xdr:to>
      <xdr:col>9</xdr:col>
      <xdr:colOff>97888</xdr:colOff>
      <xdr:row>2</xdr:row>
      <xdr:rowOff>81183</xdr:rowOff>
    </xdr:to>
    <xdr:sp macro="" textlink="">
      <xdr:nvSpPr>
        <xdr:cNvPr id="11" name="Rectangle 10"/>
        <xdr:cNvSpPr/>
      </xdr:nvSpPr>
      <xdr:spPr>
        <a:xfrm>
          <a:off x="7582486" y="609601"/>
          <a:ext cx="1087902" cy="4317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2019 Portfolio view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609599</xdr:colOff>
      <xdr:row>2</xdr:row>
      <xdr:rowOff>179070</xdr:rowOff>
    </xdr:from>
    <xdr:to>
      <xdr:col>10</xdr:col>
      <xdr:colOff>951</xdr:colOff>
      <xdr:row>4</xdr:row>
      <xdr:rowOff>156623</xdr:rowOff>
    </xdr:to>
    <xdr:grpSp>
      <xdr:nvGrpSpPr>
        <xdr:cNvPr id="2" name="Group 1"/>
        <xdr:cNvGrpSpPr/>
      </xdr:nvGrpSpPr>
      <xdr:grpSpPr>
        <a:xfrm>
          <a:off x="5562599" y="1137920"/>
          <a:ext cx="4350702" cy="968153"/>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2018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35814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8</xdr:col>
      <xdr:colOff>320626</xdr:colOff>
      <xdr:row>1</xdr:row>
      <xdr:rowOff>182881</xdr:rowOff>
    </xdr:from>
    <xdr:to>
      <xdr:col>9</xdr:col>
      <xdr:colOff>97888</xdr:colOff>
      <xdr:row>2</xdr:row>
      <xdr:rowOff>81183</xdr:rowOff>
    </xdr:to>
    <xdr:sp macro="" textlink="">
      <xdr:nvSpPr>
        <xdr:cNvPr id="7" name="Rectangle 6"/>
        <xdr:cNvSpPr/>
      </xdr:nvSpPr>
      <xdr:spPr>
        <a:xfrm>
          <a:off x="7582486" y="609601"/>
          <a:ext cx="1087902" cy="4317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2019 Portfolio view</a:t>
          </a:r>
        </a:p>
      </xdr:txBody>
    </xdr:sp>
    <xdr:clientData/>
  </xdr:twoCellAnchor>
  <xdr:twoCellAnchor>
    <xdr:from>
      <xdr:col>1</xdr:col>
      <xdr:colOff>327660</xdr:colOff>
      <xdr:row>79</xdr:row>
      <xdr:rowOff>78105</xdr:rowOff>
    </xdr:from>
    <xdr:to>
      <xdr:col>2</xdr:col>
      <xdr:colOff>365760</xdr:colOff>
      <xdr:row>83</xdr:row>
      <xdr:rowOff>0</xdr:rowOff>
    </xdr:to>
    <xdr:sp macro="" textlink="">
      <xdr:nvSpPr>
        <xdr:cNvPr id="8" name="Rectangle 7">
          <a:hlinkClick xmlns:r="http://schemas.openxmlformats.org/officeDocument/2006/relationships" r:id="rId1"/>
        </xdr:cNvPr>
        <xdr:cNvSpPr/>
      </xdr:nvSpPr>
      <xdr:spPr>
        <a:xfrm>
          <a:off x="662940" y="15790545"/>
          <a:ext cx="441960" cy="65341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401955</xdr:colOff>
      <xdr:row>79</xdr:row>
      <xdr:rowOff>76200</xdr:rowOff>
    </xdr:from>
    <xdr:to>
      <xdr:col>2</xdr:col>
      <xdr:colOff>838200</xdr:colOff>
      <xdr:row>83</xdr:row>
      <xdr:rowOff>0</xdr:rowOff>
    </xdr:to>
    <xdr:sp macro="" textlink="">
      <xdr:nvSpPr>
        <xdr:cNvPr id="9" name="Rectangle 8">
          <a:hlinkClick xmlns:r="http://schemas.openxmlformats.org/officeDocument/2006/relationships" r:id="rId2"/>
        </xdr:cNvPr>
        <xdr:cNvSpPr/>
      </xdr:nvSpPr>
      <xdr:spPr>
        <a:xfrm>
          <a:off x="1141095" y="15788640"/>
          <a:ext cx="436245" cy="65532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297180</xdr:colOff>
      <xdr:row>79</xdr:row>
      <xdr:rowOff>89535</xdr:rowOff>
    </xdr:from>
    <xdr:to>
      <xdr:col>2</xdr:col>
      <xdr:colOff>342900</xdr:colOff>
      <xdr:row>83</xdr:row>
      <xdr:rowOff>0</xdr:rowOff>
    </xdr:to>
    <xdr:sp macro="" textlink="">
      <xdr:nvSpPr>
        <xdr:cNvPr id="10" name="Rectangle 9">
          <a:hlinkClick xmlns:r="http://schemas.openxmlformats.org/officeDocument/2006/relationships" r:id="rId1"/>
        </xdr:cNvPr>
        <xdr:cNvSpPr/>
      </xdr:nvSpPr>
      <xdr:spPr>
        <a:xfrm>
          <a:off x="632460" y="15801975"/>
          <a:ext cx="449580" cy="64198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6</xdr:col>
      <xdr:colOff>647699</xdr:colOff>
      <xdr:row>2</xdr:row>
      <xdr:rowOff>209550</xdr:rowOff>
    </xdr:from>
    <xdr:to>
      <xdr:col>9</xdr:col>
      <xdr:colOff>671511</xdr:colOff>
      <xdr:row>4</xdr:row>
      <xdr:rowOff>156623</xdr:rowOff>
    </xdr:to>
    <xdr:grpSp>
      <xdr:nvGrpSpPr>
        <xdr:cNvPr id="11" name="Group 10"/>
        <xdr:cNvGrpSpPr/>
      </xdr:nvGrpSpPr>
      <xdr:grpSpPr>
        <a:xfrm>
          <a:off x="5600699" y="1168400"/>
          <a:ext cx="3802062" cy="937673"/>
          <a:chOff x="4933950" y="161225"/>
          <a:chExt cx="3519487" cy="594773"/>
        </a:xfrm>
      </xdr:grpSpPr>
      <xdr:sp macro="" textlink="">
        <xdr:nvSpPr>
          <xdr:cNvPr id="12" name="Rectangle 11"/>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2019</a:t>
            </a:r>
          </a:p>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Sector Views</a:t>
            </a:r>
          </a:p>
        </xdr:txBody>
      </xdr:sp>
      <xdr:sp macro="" textlink="">
        <xdr:nvSpPr>
          <xdr:cNvPr id="13" name="Bent Arrow 12"/>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14" name="Bent Arrow 13"/>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twoCellAnchor>
    <xdr:from>
      <xdr:col>1</xdr:col>
      <xdr:colOff>320040</xdr:colOff>
      <xdr:row>79</xdr:row>
      <xdr:rowOff>85725</xdr:rowOff>
    </xdr:from>
    <xdr:to>
      <xdr:col>2</xdr:col>
      <xdr:colOff>365760</xdr:colOff>
      <xdr:row>83</xdr:row>
      <xdr:rowOff>0</xdr:rowOff>
    </xdr:to>
    <xdr:sp macro="" textlink="">
      <xdr:nvSpPr>
        <xdr:cNvPr id="15" name="Rectangle 14">
          <a:hlinkClick xmlns:r="http://schemas.openxmlformats.org/officeDocument/2006/relationships" r:id="rId1"/>
        </xdr:cNvPr>
        <xdr:cNvSpPr/>
      </xdr:nvSpPr>
      <xdr:spPr>
        <a:xfrm>
          <a:off x="655320" y="15798165"/>
          <a:ext cx="449580" cy="64579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394335</xdr:colOff>
      <xdr:row>79</xdr:row>
      <xdr:rowOff>83820</xdr:rowOff>
    </xdr:from>
    <xdr:to>
      <xdr:col>2</xdr:col>
      <xdr:colOff>838200</xdr:colOff>
      <xdr:row>83</xdr:row>
      <xdr:rowOff>0</xdr:rowOff>
    </xdr:to>
    <xdr:sp macro="" textlink="">
      <xdr:nvSpPr>
        <xdr:cNvPr id="16" name="Rectangle 15">
          <a:hlinkClick xmlns:r="http://schemas.openxmlformats.org/officeDocument/2006/relationships" r:id="rId2"/>
        </xdr:cNvPr>
        <xdr:cNvSpPr/>
      </xdr:nvSpPr>
      <xdr:spPr>
        <a:xfrm>
          <a:off x="1133475" y="15796260"/>
          <a:ext cx="443865" cy="6477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327660</xdr:colOff>
      <xdr:row>79</xdr:row>
      <xdr:rowOff>78105</xdr:rowOff>
    </xdr:from>
    <xdr:to>
      <xdr:col>2</xdr:col>
      <xdr:colOff>365760</xdr:colOff>
      <xdr:row>83</xdr:row>
      <xdr:rowOff>0</xdr:rowOff>
    </xdr:to>
    <xdr:sp macro="" textlink="">
      <xdr:nvSpPr>
        <xdr:cNvPr id="17" name="Rectangle 16">
          <a:hlinkClick xmlns:r="http://schemas.openxmlformats.org/officeDocument/2006/relationships" r:id="rId1"/>
        </xdr:cNvPr>
        <xdr:cNvSpPr/>
      </xdr:nvSpPr>
      <xdr:spPr>
        <a:xfrm>
          <a:off x="662940" y="15790545"/>
          <a:ext cx="441960" cy="65341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1</xdr:col>
      <xdr:colOff>297180</xdr:colOff>
      <xdr:row>79</xdr:row>
      <xdr:rowOff>89535</xdr:rowOff>
    </xdr:from>
    <xdr:to>
      <xdr:col>2</xdr:col>
      <xdr:colOff>342900</xdr:colOff>
      <xdr:row>83</xdr:row>
      <xdr:rowOff>0</xdr:rowOff>
    </xdr:to>
    <xdr:sp macro="" textlink="">
      <xdr:nvSpPr>
        <xdr:cNvPr id="18" name="Rectangle 17">
          <a:hlinkClick xmlns:r="http://schemas.openxmlformats.org/officeDocument/2006/relationships" r:id="rId1"/>
        </xdr:cNvPr>
        <xdr:cNvSpPr/>
      </xdr:nvSpPr>
      <xdr:spPr>
        <a:xfrm>
          <a:off x="632460" y="15801975"/>
          <a:ext cx="449580" cy="64198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6</xdr:col>
      <xdr:colOff>647699</xdr:colOff>
      <xdr:row>2</xdr:row>
      <xdr:rowOff>209550</xdr:rowOff>
    </xdr:from>
    <xdr:to>
      <xdr:col>9</xdr:col>
      <xdr:colOff>671511</xdr:colOff>
      <xdr:row>4</xdr:row>
      <xdr:rowOff>156623</xdr:rowOff>
    </xdr:to>
    <xdr:grpSp>
      <xdr:nvGrpSpPr>
        <xdr:cNvPr id="19" name="Group 18"/>
        <xdr:cNvGrpSpPr/>
      </xdr:nvGrpSpPr>
      <xdr:grpSpPr>
        <a:xfrm>
          <a:off x="5600699" y="1168400"/>
          <a:ext cx="3802062" cy="937673"/>
          <a:chOff x="4933950" y="161225"/>
          <a:chExt cx="3519487" cy="594773"/>
        </a:xfrm>
      </xdr:grpSpPr>
      <xdr:sp macro="" textlink="">
        <xdr:nvSpPr>
          <xdr:cNvPr id="20" name="Rectangle 19"/>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2020 Sector Views</a:t>
            </a:r>
          </a:p>
        </xdr:txBody>
      </xdr:sp>
      <xdr:sp macro="" textlink="">
        <xdr:nvSpPr>
          <xdr:cNvPr id="21" name="Bent Arrow 20"/>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22" name="Bent Arrow 21"/>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23" name="TextBox 22"/>
        <xdr:cNvSpPr txBox="1"/>
      </xdr:nvSpPr>
      <xdr:spPr>
        <a:xfrm>
          <a:off x="35814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376311</xdr:colOff>
      <xdr:row>1</xdr:row>
      <xdr:rowOff>182880</xdr:rowOff>
    </xdr:from>
    <xdr:to>
      <xdr:col>8</xdr:col>
      <xdr:colOff>4983</xdr:colOff>
      <xdr:row>2</xdr:row>
      <xdr:rowOff>73563</xdr:rowOff>
    </xdr:to>
    <xdr:sp macro="" textlink="">
      <xdr:nvSpPr>
        <xdr:cNvPr id="24" name="Rectangle 23">
          <a:hlinkClick xmlns:r="http://schemas.openxmlformats.org/officeDocument/2006/relationships" r:id="rId3"/>
        </xdr:cNvPr>
        <xdr:cNvSpPr/>
      </xdr:nvSpPr>
      <xdr:spPr>
        <a:xfrm>
          <a:off x="6365631" y="609600"/>
          <a:ext cx="901212" cy="42408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225376</xdr:colOff>
      <xdr:row>1</xdr:row>
      <xdr:rowOff>182881</xdr:rowOff>
    </xdr:from>
    <xdr:to>
      <xdr:col>8</xdr:col>
      <xdr:colOff>1126588</xdr:colOff>
      <xdr:row>2</xdr:row>
      <xdr:rowOff>81183</xdr:rowOff>
    </xdr:to>
    <xdr:sp macro="" textlink="">
      <xdr:nvSpPr>
        <xdr:cNvPr id="25" name="Rectangle 24">
          <a:hlinkClick xmlns:r="http://schemas.openxmlformats.org/officeDocument/2006/relationships" r:id="rId4"/>
        </xdr:cNvPr>
        <xdr:cNvSpPr/>
      </xdr:nvSpPr>
      <xdr:spPr>
        <a:xfrm>
          <a:off x="7487236" y="609601"/>
          <a:ext cx="901212" cy="4317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a:t>
          </a:r>
          <a:r>
            <a:rPr lang="en-US" sz="900" b="1">
              <a:solidFill>
                <a:srgbClr val="0000FF"/>
              </a:solidFill>
            </a:rPr>
            <a:t>2021 ACP </a:t>
          </a:r>
          <a:r>
            <a:rPr lang="en-US" sz="900">
              <a:solidFill>
                <a:schemeClr val="tx1"/>
              </a:solidFill>
            </a:rPr>
            <a:t>Portfolio view</a:t>
          </a:r>
        </a:p>
      </xdr:txBody>
    </xdr:sp>
    <xdr:clientData/>
  </xdr:twoCellAnchor>
  <xdr:twoCellAnchor editAs="oneCell">
    <xdr:from>
      <xdr:col>7</xdr:col>
      <xdr:colOff>198120</xdr:colOff>
      <xdr:row>3</xdr:row>
      <xdr:rowOff>114300</xdr:rowOff>
    </xdr:from>
    <xdr:to>
      <xdr:col>15</xdr:col>
      <xdr:colOff>387582</xdr:colOff>
      <xdr:row>3</xdr:row>
      <xdr:rowOff>609538</xdr:rowOff>
    </xdr:to>
    <xdr:pic>
      <xdr:nvPicPr>
        <xdr:cNvPr id="26" name="Picture 25"/>
        <xdr:cNvPicPr>
          <a:picLocks noChangeAspect="1"/>
        </xdr:cNvPicPr>
      </xdr:nvPicPr>
      <xdr:blipFill>
        <a:blip xmlns:r="http://schemas.openxmlformats.org/officeDocument/2006/relationships" r:embed="rId5"/>
        <a:stretch>
          <a:fillRect/>
        </a:stretch>
      </xdr:blipFill>
      <xdr:spPr>
        <a:xfrm>
          <a:off x="6187440" y="1287780"/>
          <a:ext cx="8304762" cy="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647699</xdr:colOff>
      <xdr:row>2</xdr:row>
      <xdr:rowOff>209550</xdr:rowOff>
    </xdr:from>
    <xdr:to>
      <xdr:col>9</xdr:col>
      <xdr:colOff>671511</xdr:colOff>
      <xdr:row>4</xdr:row>
      <xdr:rowOff>156623</xdr:rowOff>
    </xdr:to>
    <xdr:grpSp>
      <xdr:nvGrpSpPr>
        <xdr:cNvPr id="2" name="Group 1"/>
        <xdr:cNvGrpSpPr/>
      </xdr:nvGrpSpPr>
      <xdr:grpSpPr>
        <a:xfrm>
          <a:off x="5372099" y="1162050"/>
          <a:ext cx="3633787" cy="1309148"/>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2020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64770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376311</xdr:colOff>
      <xdr:row>1</xdr:row>
      <xdr:rowOff>182880</xdr:rowOff>
    </xdr:from>
    <xdr:to>
      <xdr:col>8</xdr:col>
      <xdr:colOff>4983</xdr:colOff>
      <xdr:row>2</xdr:row>
      <xdr:rowOff>73563</xdr:rowOff>
    </xdr:to>
    <xdr:sp macro="" textlink="">
      <xdr:nvSpPr>
        <xdr:cNvPr id="7" name="Rectangle 6">
          <a:hlinkClick xmlns:r="http://schemas.openxmlformats.org/officeDocument/2006/relationships" r:id="rId1"/>
        </xdr:cNvPr>
        <xdr:cNvSpPr/>
      </xdr:nvSpPr>
      <xdr:spPr>
        <a:xfrm>
          <a:off x="4750191" y="365760"/>
          <a:ext cx="253512" cy="7356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225376</xdr:colOff>
      <xdr:row>1</xdr:row>
      <xdr:rowOff>182881</xdr:rowOff>
    </xdr:from>
    <xdr:to>
      <xdr:col>8</xdr:col>
      <xdr:colOff>1126588</xdr:colOff>
      <xdr:row>2</xdr:row>
      <xdr:rowOff>81183</xdr:rowOff>
    </xdr:to>
    <xdr:sp macro="" textlink="">
      <xdr:nvSpPr>
        <xdr:cNvPr id="8" name="Rectangle 7">
          <a:hlinkClick xmlns:r="http://schemas.openxmlformats.org/officeDocument/2006/relationships" r:id="rId2"/>
        </xdr:cNvPr>
        <xdr:cNvSpPr/>
      </xdr:nvSpPr>
      <xdr:spPr>
        <a:xfrm>
          <a:off x="5224096" y="365761"/>
          <a:ext cx="398292" cy="8118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2021 Portfolio view</a:t>
          </a:r>
        </a:p>
      </xdr:txBody>
    </xdr:sp>
    <xdr:clientData/>
  </xdr:twoCellAnchor>
  <xdr:twoCellAnchor>
    <xdr:from>
      <xdr:col>1</xdr:col>
      <xdr:colOff>327660</xdr:colOff>
      <xdr:row>78</xdr:row>
      <xdr:rowOff>78105</xdr:rowOff>
    </xdr:from>
    <xdr:to>
      <xdr:col>2</xdr:col>
      <xdr:colOff>365760</xdr:colOff>
      <xdr:row>82</xdr:row>
      <xdr:rowOff>0</xdr:rowOff>
    </xdr:to>
    <xdr:sp macro="" textlink="">
      <xdr:nvSpPr>
        <xdr:cNvPr id="9" name="Rectangle 8">
          <a:hlinkClick xmlns:r="http://schemas.openxmlformats.org/officeDocument/2006/relationships" r:id="rId3"/>
        </xdr:cNvPr>
        <xdr:cNvSpPr/>
      </xdr:nvSpPr>
      <xdr:spPr>
        <a:xfrm>
          <a:off x="952500" y="14342745"/>
          <a:ext cx="662940" cy="65341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401955</xdr:colOff>
      <xdr:row>78</xdr:row>
      <xdr:rowOff>76200</xdr:rowOff>
    </xdr:from>
    <xdr:to>
      <xdr:col>2</xdr:col>
      <xdr:colOff>838200</xdr:colOff>
      <xdr:row>82</xdr:row>
      <xdr:rowOff>0</xdr:rowOff>
    </xdr:to>
    <xdr:sp macro="" textlink="">
      <xdr:nvSpPr>
        <xdr:cNvPr id="10" name="Rectangle 9">
          <a:hlinkClick xmlns:r="http://schemas.openxmlformats.org/officeDocument/2006/relationships" r:id="rId4"/>
        </xdr:cNvPr>
        <xdr:cNvSpPr/>
      </xdr:nvSpPr>
      <xdr:spPr>
        <a:xfrm>
          <a:off x="1651635" y="14340840"/>
          <a:ext cx="222885" cy="65532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297180</xdr:colOff>
      <xdr:row>78</xdr:row>
      <xdr:rowOff>89535</xdr:rowOff>
    </xdr:from>
    <xdr:to>
      <xdr:col>2</xdr:col>
      <xdr:colOff>342900</xdr:colOff>
      <xdr:row>82</xdr:row>
      <xdr:rowOff>0</xdr:rowOff>
    </xdr:to>
    <xdr:sp macro="" textlink="">
      <xdr:nvSpPr>
        <xdr:cNvPr id="11" name="Rectangle 10">
          <a:hlinkClick xmlns:r="http://schemas.openxmlformats.org/officeDocument/2006/relationships" r:id="rId3"/>
        </xdr:cNvPr>
        <xdr:cNvSpPr/>
      </xdr:nvSpPr>
      <xdr:spPr>
        <a:xfrm>
          <a:off x="922020" y="14354175"/>
          <a:ext cx="670560" cy="64198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35</xdr:row>
      <xdr:rowOff>66675</xdr:rowOff>
    </xdr:from>
    <xdr:to>
      <xdr:col>10</xdr:col>
      <xdr:colOff>666750</xdr:colOff>
      <xdr:row>41</xdr:row>
      <xdr:rowOff>47625</xdr:rowOff>
    </xdr:to>
    <xdr:cxnSp macro="">
      <xdr:nvCxnSpPr>
        <xdr:cNvPr id="2" name="Straight Arrow Connector 1"/>
        <xdr:cNvCxnSpPr/>
      </xdr:nvCxnSpPr>
      <xdr:spPr>
        <a:xfrm flipV="1">
          <a:off x="4924425" y="5410200"/>
          <a:ext cx="1781175" cy="95250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184888</xdr:colOff>
      <xdr:row>37</xdr:row>
      <xdr:rowOff>91894</xdr:rowOff>
    </xdr:from>
    <xdr:ext cx="2149191" cy="457279"/>
    <xdr:sp macro="" textlink="">
      <xdr:nvSpPr>
        <xdr:cNvPr id="3" name="TextBox 2"/>
        <xdr:cNvSpPr txBox="1"/>
      </xdr:nvSpPr>
      <xdr:spPr>
        <a:xfrm rot="19630069">
          <a:off x="5061688" y="5759269"/>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488596</xdr:colOff>
      <xdr:row>1</xdr:row>
      <xdr:rowOff>114300</xdr:rowOff>
    </xdr:from>
    <xdr:to>
      <xdr:col>15</xdr:col>
      <xdr:colOff>12469</xdr:colOff>
      <xdr:row>21</xdr:row>
      <xdr:rowOff>14616</xdr:rowOff>
    </xdr:to>
    <xdr:pic>
      <xdr:nvPicPr>
        <xdr:cNvPr id="2" name="Picture 1"/>
        <xdr:cNvPicPr>
          <a:picLocks noChangeAspect="1"/>
        </xdr:cNvPicPr>
      </xdr:nvPicPr>
      <xdr:blipFill>
        <a:blip xmlns:r="http://schemas.openxmlformats.org/officeDocument/2006/relationships" r:embed="rId1"/>
        <a:stretch>
          <a:fillRect/>
        </a:stretch>
      </xdr:blipFill>
      <xdr:spPr>
        <a:xfrm>
          <a:off x="7072276" y="297180"/>
          <a:ext cx="5010273" cy="361125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9.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21.bin"/><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23.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8"/>
  <sheetViews>
    <sheetView showGridLines="0" workbookViewId="0">
      <selection activeCell="R14" sqref="R14:R17"/>
    </sheetView>
  </sheetViews>
  <sheetFormatPr defaultRowHeight="15" x14ac:dyDescent="0.25"/>
  <cols>
    <col min="1" max="1" width="4.42578125" customWidth="1"/>
    <col min="2" max="2" width="4.5703125" customWidth="1"/>
    <col min="3" max="3" width="3.85546875" customWidth="1"/>
    <col min="4" max="4" width="5.140625" customWidth="1"/>
    <col min="15" max="17" width="9.140625" style="252"/>
    <col min="18" max="18" width="15.42578125" bestFit="1" customWidth="1"/>
    <col min="19" max="19" width="2.5703125" bestFit="1" customWidth="1"/>
  </cols>
  <sheetData>
    <row r="2" spans="1:19" x14ac:dyDescent="0.25">
      <c r="A2" t="s">
        <v>493</v>
      </c>
    </row>
    <row r="3" spans="1:19" x14ac:dyDescent="0.25">
      <c r="K3" s="387" t="s">
        <v>362</v>
      </c>
      <c r="L3" s="387"/>
      <c r="M3" s="387"/>
      <c r="N3" s="387"/>
      <c r="O3" s="387"/>
      <c r="P3" s="387"/>
      <c r="Q3" s="387"/>
      <c r="R3" s="111" t="s">
        <v>363</v>
      </c>
    </row>
    <row r="4" spans="1:19" x14ac:dyDescent="0.25">
      <c r="A4" s="111">
        <v>1</v>
      </c>
      <c r="B4" t="s">
        <v>366</v>
      </c>
      <c r="R4" s="356">
        <f>SUM(R6:R17)</f>
        <v>95701177.501407489</v>
      </c>
      <c r="S4" s="386">
        <f>'CY Rev Req Non-449'!C12-R4</f>
        <v>0</v>
      </c>
    </row>
    <row r="6" spans="1:19" x14ac:dyDescent="0.25">
      <c r="B6" s="111" t="s">
        <v>6</v>
      </c>
      <c r="C6" t="s">
        <v>385</v>
      </c>
      <c r="K6" t="s">
        <v>629</v>
      </c>
      <c r="R6" s="385">
        <f>'CY Rev Req Non-449'!C8</f>
        <v>119809113.29389761</v>
      </c>
    </row>
    <row r="7" spans="1:19" s="252" customFormat="1" x14ac:dyDescent="0.25">
      <c r="B7" s="111"/>
    </row>
    <row r="8" spans="1:19" x14ac:dyDescent="0.25">
      <c r="B8" s="111" t="s">
        <v>7</v>
      </c>
      <c r="C8" t="s">
        <v>386</v>
      </c>
    </row>
    <row r="10" spans="1:19" x14ac:dyDescent="0.25">
      <c r="C10" s="111" t="s">
        <v>196</v>
      </c>
      <c r="D10" t="s">
        <v>387</v>
      </c>
    </row>
    <row r="11" spans="1:19" x14ac:dyDescent="0.25">
      <c r="D11" t="s">
        <v>388</v>
      </c>
    </row>
    <row r="12" spans="1:19" x14ac:dyDescent="0.25">
      <c r="D12" t="s">
        <v>359</v>
      </c>
    </row>
    <row r="13" spans="1:19" s="252" customFormat="1" x14ac:dyDescent="0.25"/>
    <row r="14" spans="1:19" x14ac:dyDescent="0.25">
      <c r="D14" s="111" t="s">
        <v>6</v>
      </c>
      <c r="E14" t="s">
        <v>357</v>
      </c>
      <c r="K14" s="71" t="s">
        <v>630</v>
      </c>
      <c r="R14" s="385">
        <f>'CY True-Up'!F10</f>
        <v>-876875.3040497303</v>
      </c>
    </row>
    <row r="15" spans="1:19" x14ac:dyDescent="0.25">
      <c r="D15" s="111" t="s">
        <v>7</v>
      </c>
      <c r="E15" t="s">
        <v>360</v>
      </c>
      <c r="K15" s="71" t="s">
        <v>631</v>
      </c>
      <c r="R15" s="385">
        <f>'CY True-Up'!F23</f>
        <v>-1985130.8320380487</v>
      </c>
    </row>
    <row r="17" spans="1:19" x14ac:dyDescent="0.25">
      <c r="C17" s="111" t="s">
        <v>358</v>
      </c>
      <c r="D17" t="s">
        <v>500</v>
      </c>
      <c r="K17" s="71" t="s">
        <v>629</v>
      </c>
      <c r="R17" s="385">
        <f>'CY True-Up'!F15</f>
        <v>-21245929.656402349</v>
      </c>
    </row>
    <row r="18" spans="1:19" x14ac:dyDescent="0.25">
      <c r="D18" t="s">
        <v>389</v>
      </c>
    </row>
    <row r="19" spans="1:19" s="252" customFormat="1" x14ac:dyDescent="0.25">
      <c r="D19" s="252" t="s">
        <v>390</v>
      </c>
    </row>
    <row r="21" spans="1:19" x14ac:dyDescent="0.25">
      <c r="A21" s="111">
        <v>2</v>
      </c>
      <c r="B21" t="s">
        <v>364</v>
      </c>
    </row>
    <row r="22" spans="1:19" s="252" customFormat="1" x14ac:dyDescent="0.25">
      <c r="A22" s="111"/>
      <c r="B22" s="252" t="s">
        <v>365</v>
      </c>
      <c r="R22" s="356">
        <f>SUM(R24:R34)</f>
        <v>20538334.16352652</v>
      </c>
      <c r="S22" s="386">
        <f>'Variance Analysis'!D32-R22</f>
        <v>0</v>
      </c>
    </row>
    <row r="24" spans="1:19" x14ac:dyDescent="0.25">
      <c r="B24" s="111" t="s">
        <v>6</v>
      </c>
      <c r="C24" t="s">
        <v>391</v>
      </c>
      <c r="K24" t="s">
        <v>494</v>
      </c>
      <c r="R24" s="385">
        <f>Summary!C15</f>
        <v>19216242.047495261</v>
      </c>
    </row>
    <row r="25" spans="1:19" x14ac:dyDescent="0.25">
      <c r="R25" s="385"/>
    </row>
    <row r="26" spans="1:19" x14ac:dyDescent="0.25">
      <c r="B26" s="111" t="s">
        <v>7</v>
      </c>
      <c r="C26" t="s">
        <v>392</v>
      </c>
      <c r="R26" s="385"/>
    </row>
    <row r="27" spans="1:19" x14ac:dyDescent="0.25">
      <c r="R27" s="385"/>
    </row>
    <row r="28" spans="1:19" x14ac:dyDescent="0.25">
      <c r="C28" s="111" t="s">
        <v>196</v>
      </c>
      <c r="D28" t="s">
        <v>393</v>
      </c>
      <c r="K28" s="71" t="s">
        <v>495</v>
      </c>
      <c r="R28" s="385">
        <f>'Variance Analysis'!D15</f>
        <v>-5234191.5465826988</v>
      </c>
    </row>
    <row r="29" spans="1:19" s="252" customFormat="1" x14ac:dyDescent="0.25">
      <c r="C29" s="111"/>
      <c r="K29" s="71" t="s">
        <v>496</v>
      </c>
      <c r="R29" s="385"/>
    </row>
    <row r="30" spans="1:19" x14ac:dyDescent="0.25">
      <c r="R30" s="385"/>
    </row>
    <row r="31" spans="1:19" x14ac:dyDescent="0.25">
      <c r="C31" s="111" t="s">
        <v>358</v>
      </c>
      <c r="D31" t="s">
        <v>394</v>
      </c>
      <c r="K31" s="71" t="s">
        <v>497</v>
      </c>
      <c r="R31" s="385">
        <f>'Variance Analysis'!D19</f>
        <v>-1838211.9804973081</v>
      </c>
    </row>
    <row r="32" spans="1:19" s="252" customFormat="1" x14ac:dyDescent="0.25">
      <c r="C32" s="111"/>
      <c r="K32" s="71" t="s">
        <v>498</v>
      </c>
      <c r="R32" s="385"/>
    </row>
    <row r="33" spans="1:18" x14ac:dyDescent="0.25">
      <c r="R33" s="385"/>
    </row>
    <row r="34" spans="1:18" x14ac:dyDescent="0.25">
      <c r="C34" s="111" t="s">
        <v>361</v>
      </c>
      <c r="D34" t="s">
        <v>395</v>
      </c>
      <c r="K34" s="71" t="s">
        <v>499</v>
      </c>
      <c r="R34" s="385">
        <f>Summary!C19</f>
        <v>8394495.6431112662</v>
      </c>
    </row>
    <row r="35" spans="1:18" x14ac:dyDescent="0.25">
      <c r="R35" s="385"/>
    </row>
    <row r="36" spans="1:18" x14ac:dyDescent="0.25">
      <c r="A36" s="388" t="s">
        <v>367</v>
      </c>
      <c r="B36" s="388"/>
      <c r="C36" s="388"/>
      <c r="D36" s="388"/>
      <c r="E36" s="388"/>
      <c r="F36" s="388"/>
      <c r="G36" s="388"/>
      <c r="H36" s="388"/>
      <c r="I36" s="388"/>
      <c r="J36" s="252"/>
      <c r="K36" s="252"/>
      <c r="L36" s="252"/>
      <c r="R36" s="385"/>
    </row>
    <row r="37" spans="1:18" x14ac:dyDescent="0.25">
      <c r="A37" s="389" t="s">
        <v>368</v>
      </c>
      <c r="B37" s="389"/>
      <c r="C37" s="389"/>
      <c r="D37" s="389"/>
      <c r="E37" s="389"/>
      <c r="F37" s="389"/>
      <c r="G37" s="389"/>
      <c r="H37" s="389"/>
      <c r="I37" s="389"/>
      <c r="J37" s="252"/>
      <c r="K37" s="252"/>
      <c r="L37" s="252"/>
    </row>
    <row r="38" spans="1:18" x14ac:dyDescent="0.25">
      <c r="A38" s="390" t="s">
        <v>369</v>
      </c>
      <c r="B38" s="390"/>
      <c r="C38" s="390"/>
      <c r="D38" s="390"/>
      <c r="E38" s="390"/>
      <c r="F38" s="390"/>
      <c r="G38" s="390"/>
      <c r="H38" s="390"/>
      <c r="I38" s="390"/>
      <c r="J38" s="252"/>
      <c r="K38" s="252"/>
      <c r="L38" s="252"/>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5" x14ac:dyDescent="0.25"/>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F31"/>
  <sheetViews>
    <sheetView workbookViewId="0">
      <pane ySplit="5" topLeftCell="A6" activePane="bottomLeft" state="frozen"/>
      <selection activeCell="C19" sqref="C19"/>
      <selection pane="bottomLeft" activeCell="C7" sqref="C7"/>
    </sheetView>
  </sheetViews>
  <sheetFormatPr defaultColWidth="9.140625" defaultRowHeight="15" x14ac:dyDescent="0.25"/>
  <cols>
    <col min="1" max="1" width="44.42578125" style="85" bestFit="1" customWidth="1"/>
    <col min="2" max="2" width="13.5703125" style="85" bestFit="1" customWidth="1"/>
    <col min="3" max="3" width="14.42578125" style="85" bestFit="1" customWidth="1"/>
    <col min="4" max="4" width="9.85546875" style="85" bestFit="1" customWidth="1"/>
    <col min="5" max="5" width="9.140625" style="85"/>
    <col min="6" max="6" width="11.42578125" style="85" bestFit="1" customWidth="1"/>
    <col min="7" max="16384" width="9.140625" style="85"/>
  </cols>
  <sheetData>
    <row r="1" spans="1:6" x14ac:dyDescent="0.25">
      <c r="A1" s="350" t="s">
        <v>328</v>
      </c>
      <c r="B1" s="350"/>
      <c r="C1" s="351"/>
    </row>
    <row r="2" spans="1:6" x14ac:dyDescent="0.25">
      <c r="A2" s="350" t="s">
        <v>160</v>
      </c>
      <c r="B2" s="350"/>
      <c r="C2" s="351"/>
      <c r="F2" s="43"/>
    </row>
    <row r="3" spans="1:6" x14ac:dyDescent="0.25">
      <c r="A3" s="350" t="s">
        <v>506</v>
      </c>
      <c r="B3" s="350"/>
      <c r="C3" s="351"/>
    </row>
    <row r="4" spans="1:6" x14ac:dyDescent="0.25">
      <c r="A4" s="319"/>
      <c r="B4" s="350"/>
      <c r="C4" s="351"/>
    </row>
    <row r="5" spans="1:6" x14ac:dyDescent="0.25">
      <c r="A5" s="352" t="s">
        <v>2</v>
      </c>
      <c r="B5" s="353" t="s">
        <v>16</v>
      </c>
      <c r="C5" s="353"/>
    </row>
    <row r="7" spans="1:6" x14ac:dyDescent="0.25">
      <c r="A7" s="85" t="s">
        <v>161</v>
      </c>
      <c r="C7" s="256">
        <f>'Variance Analysis'!E9</f>
        <v>79026030.856290743</v>
      </c>
    </row>
    <row r="8" spans="1:6" x14ac:dyDescent="0.25">
      <c r="A8" s="85" t="s">
        <v>162</v>
      </c>
    </row>
    <row r="9" spans="1:6" x14ac:dyDescent="0.25">
      <c r="A9" s="95" t="s">
        <v>378</v>
      </c>
      <c r="B9" s="257">
        <f>('Variance Analysis'!C14+'Variance Analysis'!C18)</f>
        <v>-2862006.136087779</v>
      </c>
    </row>
    <row r="10" spans="1:6" x14ac:dyDescent="0.25">
      <c r="A10" s="95" t="s">
        <v>379</v>
      </c>
      <c r="B10" s="257">
        <f>('Variance Analysis'!C15+'Variance Analysis'!C19)</f>
        <v>4210397.3909922279</v>
      </c>
      <c r="D10" s="848"/>
      <c r="F10" s="97"/>
    </row>
    <row r="11" spans="1:6" x14ac:dyDescent="0.25">
      <c r="A11" s="95" t="s">
        <v>384</v>
      </c>
      <c r="B11" s="257"/>
      <c r="C11" s="97">
        <f>B9-B10</f>
        <v>-7072403.5270800069</v>
      </c>
      <c r="D11" s="848"/>
      <c r="F11" s="97"/>
    </row>
    <row r="12" spans="1:6" x14ac:dyDescent="0.25">
      <c r="A12" s="85" t="s">
        <v>163</v>
      </c>
      <c r="D12" s="848"/>
    </row>
    <row r="13" spans="1:6" x14ac:dyDescent="0.25">
      <c r="A13" s="95" t="s">
        <v>380</v>
      </c>
      <c r="B13" s="97">
        <f>'Variance Analysis'!C24</f>
        <v>119809113.29389761</v>
      </c>
      <c r="D13" s="848"/>
    </row>
    <row r="14" spans="1:6" x14ac:dyDescent="0.25">
      <c r="A14" s="95" t="s">
        <v>381</v>
      </c>
      <c r="B14" s="97">
        <f>'Variance Analysis'!C25</f>
        <v>100592871.24640235</v>
      </c>
      <c r="D14" s="848"/>
    </row>
    <row r="15" spans="1:6" x14ac:dyDescent="0.25">
      <c r="A15" s="95" t="s">
        <v>384</v>
      </c>
      <c r="B15" s="97"/>
      <c r="C15" s="97">
        <f>B13-B14</f>
        <v>19216242.047495261</v>
      </c>
      <c r="D15" s="848"/>
    </row>
    <row r="16" spans="1:6" x14ac:dyDescent="0.25">
      <c r="A16" s="849" t="s">
        <v>164</v>
      </c>
      <c r="B16" s="97"/>
    </row>
    <row r="17" spans="1:3" x14ac:dyDescent="0.25">
      <c r="A17" s="95" t="s">
        <v>382</v>
      </c>
      <c r="B17" s="257">
        <f>'Variance Analysis'!C30</f>
        <v>-21245929.656402349</v>
      </c>
    </row>
    <row r="18" spans="1:3" x14ac:dyDescent="0.25">
      <c r="A18" s="95" t="s">
        <v>383</v>
      </c>
      <c r="B18" s="257">
        <f>'Variance Analysis'!B30</f>
        <v>-29640425.299513616</v>
      </c>
    </row>
    <row r="19" spans="1:3" x14ac:dyDescent="0.25">
      <c r="A19" s="95" t="s">
        <v>384</v>
      </c>
      <c r="B19" s="257"/>
      <c r="C19" s="97">
        <f>B17-B18</f>
        <v>8394495.6431112662</v>
      </c>
    </row>
    <row r="20" spans="1:3" x14ac:dyDescent="0.25">
      <c r="A20" s="95"/>
      <c r="B20" s="257"/>
      <c r="C20" s="97"/>
    </row>
    <row r="21" spans="1:3" x14ac:dyDescent="0.25">
      <c r="A21" s="849" t="s">
        <v>177</v>
      </c>
      <c r="B21" s="257">
        <f>'Variance Analysis'!E32-'Variance Analysis'!D32</f>
        <v>1055620.4723761007</v>
      </c>
      <c r="C21" s="97">
        <f>B21</f>
        <v>1055620.4723761007</v>
      </c>
    </row>
    <row r="22" spans="1:3" x14ac:dyDescent="0.25">
      <c r="A22" s="95"/>
      <c r="B22" s="257"/>
      <c r="C22" s="98"/>
    </row>
    <row r="23" spans="1:3" x14ac:dyDescent="0.25">
      <c r="A23" s="849" t="s">
        <v>165</v>
      </c>
      <c r="B23" s="257"/>
      <c r="C23" s="97">
        <f>SUM(C11:C22)</f>
        <v>21593954.635902621</v>
      </c>
    </row>
    <row r="24" spans="1:3" x14ac:dyDescent="0.25">
      <c r="C24" s="89"/>
    </row>
    <row r="25" spans="1:3" ht="15.75" thickBot="1" x14ac:dyDescent="0.3">
      <c r="A25" s="849" t="s">
        <v>166</v>
      </c>
      <c r="C25" s="100">
        <f>C7+C23</f>
        <v>100619985.49219337</v>
      </c>
    </row>
    <row r="26" spans="1:3" ht="15.75" thickTop="1" x14ac:dyDescent="0.25">
      <c r="C26" s="850">
        <f>C25-'Variance Analysis'!E34</f>
        <v>0</v>
      </c>
    </row>
    <row r="29" spans="1:3" x14ac:dyDescent="0.25">
      <c r="B29" s="97"/>
      <c r="C29" s="43"/>
    </row>
    <row r="31" spans="1:3" x14ac:dyDescent="0.25">
      <c r="B31" s="97"/>
    </row>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sheetPr>
  <dimension ref="A1:H49"/>
  <sheetViews>
    <sheetView workbookViewId="0">
      <pane ySplit="5" topLeftCell="A24" activePane="bottomLeft" state="frozen"/>
      <selection activeCell="C19" sqref="C19"/>
      <selection pane="bottomLeft" activeCell="C29" sqref="C29"/>
    </sheetView>
  </sheetViews>
  <sheetFormatPr defaultColWidth="9.140625" defaultRowHeight="15" x14ac:dyDescent="0.25"/>
  <cols>
    <col min="1" max="1" width="88.42578125" style="85" customWidth="1"/>
    <col min="2" max="3" width="15.42578125" style="85" bestFit="1" customWidth="1"/>
    <col min="4" max="4" width="17.5703125" style="85" bestFit="1" customWidth="1"/>
    <col min="5" max="5" width="14.85546875" style="85" bestFit="1" customWidth="1"/>
    <col min="6" max="6" width="13.42578125" style="85" bestFit="1" customWidth="1"/>
    <col min="7" max="7" width="10.140625" style="85" bestFit="1" customWidth="1"/>
    <col min="8" max="8" width="26" style="85" bestFit="1" customWidth="1"/>
    <col min="9" max="16384" width="9.140625" style="85"/>
  </cols>
  <sheetData>
    <row r="1" spans="1:7" x14ac:dyDescent="0.25">
      <c r="A1" s="350" t="s">
        <v>167</v>
      </c>
      <c r="B1" s="350"/>
      <c r="C1" s="350"/>
      <c r="D1" s="350"/>
      <c r="E1" s="350"/>
    </row>
    <row r="2" spans="1:7" x14ac:dyDescent="0.25">
      <c r="A2" s="350" t="s">
        <v>508</v>
      </c>
      <c r="B2" s="350"/>
      <c r="C2" s="350"/>
      <c r="D2" s="350"/>
      <c r="E2" s="350"/>
    </row>
    <row r="3" spans="1:7" x14ac:dyDescent="0.25">
      <c r="A3" s="319"/>
      <c r="B3" s="350"/>
      <c r="C3" s="350"/>
      <c r="D3" s="851"/>
      <c r="E3" s="351" t="s">
        <v>168</v>
      </c>
    </row>
    <row r="4" spans="1:7" x14ac:dyDescent="0.25">
      <c r="A4" s="350"/>
      <c r="B4" s="350"/>
      <c r="C4" s="350"/>
      <c r="D4" s="350"/>
      <c r="E4" s="351" t="s">
        <v>169</v>
      </c>
    </row>
    <row r="5" spans="1:7" x14ac:dyDescent="0.25">
      <c r="A5" s="352" t="s">
        <v>2</v>
      </c>
      <c r="B5" s="353" t="s">
        <v>170</v>
      </c>
      <c r="C5" s="353"/>
      <c r="D5" s="352" t="s">
        <v>32</v>
      </c>
      <c r="E5" s="352" t="s">
        <v>171</v>
      </c>
    </row>
    <row r="6" spans="1:7" x14ac:dyDescent="0.25">
      <c r="B6" s="86"/>
      <c r="C6" s="86"/>
      <c r="D6" s="329" t="s">
        <v>329</v>
      </c>
      <c r="E6" s="86">
        <f>'CY Rev Req Non-449'!D8</f>
        <v>0.95111500000000004</v>
      </c>
      <c r="G6" s="88"/>
    </row>
    <row r="7" spans="1:7" x14ac:dyDescent="0.25">
      <c r="D7" s="329" t="s">
        <v>330</v>
      </c>
      <c r="E7" s="86">
        <f>'PY Rev Req Non-449 (UE-210140)'!D8</f>
        <v>0.95111500000000004</v>
      </c>
    </row>
    <row r="9" spans="1:7" x14ac:dyDescent="0.25">
      <c r="A9" s="85" t="s">
        <v>507</v>
      </c>
      <c r="D9" s="256">
        <f>'PY Rev Req Non-449 (UE-210140)'!C12</f>
        <v>75162843.337880969</v>
      </c>
      <c r="E9" s="256">
        <f>D9/ E7</f>
        <v>79026030.856290743</v>
      </c>
    </row>
    <row r="10" spans="1:7" x14ac:dyDescent="0.25">
      <c r="A10" s="85" t="s">
        <v>331</v>
      </c>
      <c r="D10" s="89"/>
      <c r="E10" s="98"/>
    </row>
    <row r="11" spans="1:7" x14ac:dyDescent="0.25">
      <c r="A11" s="90" t="s">
        <v>172</v>
      </c>
      <c r="B11" s="90"/>
      <c r="C11" s="90"/>
      <c r="D11" s="91"/>
      <c r="E11" s="91"/>
    </row>
    <row r="12" spans="1:7" x14ac:dyDescent="0.25">
      <c r="D12" s="91"/>
      <c r="E12" s="91"/>
    </row>
    <row r="13" spans="1:7" x14ac:dyDescent="0.25">
      <c r="A13" s="95" t="s">
        <v>173</v>
      </c>
      <c r="D13" s="91"/>
      <c r="E13" s="91"/>
    </row>
    <row r="14" spans="1:7" ht="30" x14ac:dyDescent="0.25">
      <c r="A14" s="92" t="s">
        <v>633</v>
      </c>
      <c r="C14" s="97">
        <f>'CY True-Up'!F10</f>
        <v>-876875.3040497303</v>
      </c>
      <c r="E14" s="97"/>
    </row>
    <row r="15" spans="1:7" x14ac:dyDescent="0.25">
      <c r="A15" s="93" t="s">
        <v>634</v>
      </c>
      <c r="C15" s="97">
        <f>'PY True-up '!F10</f>
        <v>4357316.2425329685</v>
      </c>
      <c r="D15" s="96">
        <f>C14-C15</f>
        <v>-5234191.5465826988</v>
      </c>
      <c r="E15" s="97">
        <f>C14/$E$6-C15/$E$7</f>
        <v>-5503216.2741442397</v>
      </c>
      <c r="F15" s="94"/>
      <c r="G15" s="94"/>
    </row>
    <row r="16" spans="1:7" x14ac:dyDescent="0.25">
      <c r="A16" s="93"/>
      <c r="C16" s="99"/>
      <c r="D16" s="91"/>
      <c r="E16" s="97"/>
    </row>
    <row r="17" spans="1:8" x14ac:dyDescent="0.25">
      <c r="A17" s="95" t="s">
        <v>174</v>
      </c>
      <c r="E17" s="97"/>
    </row>
    <row r="18" spans="1:8" x14ac:dyDescent="0.25">
      <c r="A18" s="93" t="s">
        <v>635</v>
      </c>
      <c r="C18" s="97">
        <f>'CY True-Up'!F23</f>
        <v>-1985130.8320380487</v>
      </c>
      <c r="E18" s="97"/>
    </row>
    <row r="19" spans="1:8" x14ac:dyDescent="0.25">
      <c r="A19" s="93" t="s">
        <v>636</v>
      </c>
      <c r="B19" s="94"/>
      <c r="C19" s="97">
        <f>'PY True-up '!F23</f>
        <v>-146918.85154074058</v>
      </c>
      <c r="D19" s="97">
        <f>C18-C19</f>
        <v>-1838211.9804973081</v>
      </c>
      <c r="E19" s="97">
        <f>C18/$E$6-C19/$E$7</f>
        <v>-1932691.6098445593</v>
      </c>
      <c r="F19" s="94"/>
    </row>
    <row r="20" spans="1:8" x14ac:dyDescent="0.25">
      <c r="A20" s="95"/>
      <c r="B20" s="94"/>
      <c r="C20" s="99"/>
      <c r="E20" s="97"/>
      <c r="F20" s="94"/>
    </row>
    <row r="21" spans="1:8" x14ac:dyDescent="0.25">
      <c r="A21" s="90" t="s">
        <v>175</v>
      </c>
      <c r="B21" s="90"/>
      <c r="C21" s="90"/>
      <c r="D21" s="94"/>
      <c r="E21" s="97"/>
      <c r="F21" s="94"/>
    </row>
    <row r="22" spans="1:8" x14ac:dyDescent="0.25">
      <c r="E22" s="97"/>
      <c r="F22" s="94"/>
    </row>
    <row r="23" spans="1:8" x14ac:dyDescent="0.25">
      <c r="A23" s="95" t="s">
        <v>509</v>
      </c>
      <c r="E23" s="97"/>
    </row>
    <row r="24" spans="1:8" x14ac:dyDescent="0.25">
      <c r="A24" s="93" t="s">
        <v>637</v>
      </c>
      <c r="C24" s="97">
        <f>'CY Rev Req Non-449'!C8</f>
        <v>119809113.29389761</v>
      </c>
      <c r="D24" s="94"/>
      <c r="E24" s="97"/>
    </row>
    <row r="25" spans="1:8" x14ac:dyDescent="0.25">
      <c r="A25" s="93" t="s">
        <v>638</v>
      </c>
      <c r="C25" s="97">
        <f>'PY Rev Req Non-449 (UE-210140)'!C8</f>
        <v>100592871.24640235</v>
      </c>
      <c r="D25" s="96">
        <f>C24-C25</f>
        <v>19216242.047495261</v>
      </c>
      <c r="E25" s="97">
        <f>C24/$E$6-C25/$E$7</f>
        <v>20203910.19750005</v>
      </c>
    </row>
    <row r="26" spans="1:8" ht="28.5" customHeight="1" x14ac:dyDescent="0.25">
      <c r="A26" s="93"/>
      <c r="B26" s="86" t="s">
        <v>640</v>
      </c>
      <c r="C26" s="1218" t="s">
        <v>641</v>
      </c>
      <c r="D26" s="94"/>
      <c r="E26" s="94"/>
    </row>
    <row r="27" spans="1:8" x14ac:dyDescent="0.25">
      <c r="A27" s="95" t="s">
        <v>356</v>
      </c>
      <c r="B27" s="87" t="s">
        <v>645</v>
      </c>
      <c r="C27" s="87" t="s">
        <v>644</v>
      </c>
      <c r="D27" s="94"/>
      <c r="E27" s="94"/>
      <c r="H27" s="852"/>
    </row>
    <row r="28" spans="1:8" x14ac:dyDescent="0.25">
      <c r="A28" s="93" t="s">
        <v>642</v>
      </c>
      <c r="B28" s="97">
        <f>'PY True-up '!E15</f>
        <v>65826974.419999994</v>
      </c>
      <c r="C28" s="97">
        <f>'CY True-Up'!E15</f>
        <v>79346941.589999989</v>
      </c>
      <c r="D28" s="94"/>
      <c r="E28" s="94"/>
    </row>
    <row r="29" spans="1:8" x14ac:dyDescent="0.25">
      <c r="A29" s="93" t="s">
        <v>643</v>
      </c>
      <c r="B29" s="97">
        <f>'PY True-up '!D15</f>
        <v>95467399.71951361</v>
      </c>
      <c r="C29" s="97">
        <f>'CY True-Up'!D15</f>
        <v>100592871.24640234</v>
      </c>
    </row>
    <row r="30" spans="1:8" x14ac:dyDescent="0.25">
      <c r="A30" s="95" t="s">
        <v>639</v>
      </c>
      <c r="B30" s="98">
        <f>B28-B29</f>
        <v>-29640425.299513616</v>
      </c>
      <c r="C30" s="98">
        <f>C28-C29</f>
        <v>-21245929.656402349</v>
      </c>
      <c r="D30" s="321">
        <f>C30-B30</f>
        <v>8394495.6431112662</v>
      </c>
      <c r="E30" s="321">
        <f>-(B30/E7-C30/E6)</f>
        <v>8825952.3223913684</v>
      </c>
    </row>
    <row r="31" spans="1:8" x14ac:dyDescent="0.25">
      <c r="B31" s="99"/>
      <c r="C31" s="89"/>
      <c r="D31" s="323"/>
      <c r="E31" s="323"/>
    </row>
    <row r="32" spans="1:8" x14ac:dyDescent="0.25">
      <c r="A32" s="85" t="s">
        <v>176</v>
      </c>
      <c r="D32" s="322">
        <f>SUM(D14:D31)</f>
        <v>20538334.16352652</v>
      </c>
      <c r="E32" s="322">
        <f>SUM(E10:E31)</f>
        <v>21593954.635902621</v>
      </c>
    </row>
    <row r="33" spans="1:5" x14ac:dyDescent="0.25">
      <c r="D33" s="324"/>
      <c r="E33" s="324"/>
    </row>
    <row r="34" spans="1:5" ht="15.75" thickBot="1" x14ac:dyDescent="0.3">
      <c r="A34" s="85" t="s">
        <v>488</v>
      </c>
      <c r="D34" s="325">
        <f>D9+D32</f>
        <v>95701177.501407489</v>
      </c>
      <c r="E34" s="325">
        <f>E9+E32</f>
        <v>100619985.49219337</v>
      </c>
    </row>
    <row r="35" spans="1:5" ht="15.75" thickTop="1" x14ac:dyDescent="0.25">
      <c r="D35" s="97">
        <f>-'CY Rev Req Non-449'!C12+D34</f>
        <v>0</v>
      </c>
      <c r="E35" s="97">
        <f>-'CY Rev Req Non-449'!E12+E34</f>
        <v>0</v>
      </c>
    </row>
    <row r="36" spans="1:5" x14ac:dyDescent="0.25">
      <c r="B36" s="84"/>
      <c r="C36" s="84"/>
    </row>
    <row r="37" spans="1:5" x14ac:dyDescent="0.25">
      <c r="B37" s="84"/>
      <c r="C37" s="84"/>
    </row>
    <row r="38" spans="1:5" x14ac:dyDescent="0.25">
      <c r="B38" s="84"/>
      <c r="C38" s="84"/>
    </row>
    <row r="39" spans="1:5" x14ac:dyDescent="0.25">
      <c r="B39" s="84"/>
      <c r="C39" s="84"/>
    </row>
    <row r="40" spans="1:5" x14ac:dyDescent="0.25">
      <c r="B40" s="84"/>
      <c r="C40" s="84"/>
    </row>
    <row r="49" spans="2:3" x14ac:dyDescent="0.25">
      <c r="B49" s="853"/>
      <c r="C49" s="853"/>
    </row>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44"/>
  <sheetViews>
    <sheetView workbookViewId="0">
      <pane ySplit="5" topLeftCell="A6" activePane="bottomLeft" state="frozen"/>
      <selection activeCell="B34" sqref="B34:F35"/>
      <selection pane="bottomLeft" activeCell="B4" sqref="B4"/>
    </sheetView>
  </sheetViews>
  <sheetFormatPr defaultColWidth="9.140625" defaultRowHeight="12.75" x14ac:dyDescent="0.2"/>
  <cols>
    <col min="1" max="1" width="4" style="7" bestFit="1" customWidth="1"/>
    <col min="2" max="2" width="50.140625" style="7" customWidth="1"/>
    <col min="3" max="3" width="45.42578125" style="7" bestFit="1" customWidth="1"/>
    <col min="4" max="4" width="17" style="7" bestFit="1" customWidth="1"/>
    <col min="5" max="5" width="15.42578125" style="7" bestFit="1" customWidth="1"/>
    <col min="6" max="6" width="13.42578125" style="7" bestFit="1" customWidth="1"/>
    <col min="7" max="16384" width="9.140625" style="7"/>
  </cols>
  <sheetData>
    <row r="1" spans="1:6" x14ac:dyDescent="0.2">
      <c r="A1" s="53" t="s">
        <v>481</v>
      </c>
      <c r="C1" s="844"/>
    </row>
    <row r="2" spans="1:6" ht="13.5" thickBot="1" x14ac:dyDescent="0.25">
      <c r="A2" s="53" t="s">
        <v>0</v>
      </c>
    </row>
    <row r="3" spans="1:6" ht="13.5" thickBot="1" x14ac:dyDescent="0.25">
      <c r="B3" s="1115" t="s">
        <v>575</v>
      </c>
      <c r="F3" s="5" t="s">
        <v>1</v>
      </c>
    </row>
    <row r="4" spans="1:6" ht="13.5" thickBot="1" x14ac:dyDescent="0.25">
      <c r="A4" s="53"/>
      <c r="C4" s="1111"/>
      <c r="D4" s="1111"/>
      <c r="E4" s="1111"/>
      <c r="F4" s="845" t="s">
        <v>5</v>
      </c>
    </row>
    <row r="5" spans="1:6" x14ac:dyDescent="0.2">
      <c r="A5" s="110"/>
      <c r="D5" s="4"/>
      <c r="E5" s="4"/>
      <c r="F5" s="5" t="s">
        <v>346</v>
      </c>
    </row>
    <row r="6" spans="1:6" x14ac:dyDescent="0.2">
      <c r="A6" s="3" t="s">
        <v>2</v>
      </c>
      <c r="B6" s="3"/>
      <c r="C6" s="3"/>
      <c r="D6" s="52" t="s">
        <v>3</v>
      </c>
      <c r="E6" s="52" t="s">
        <v>4</v>
      </c>
      <c r="F6" s="52" t="s">
        <v>347</v>
      </c>
    </row>
    <row r="7" spans="1:6" x14ac:dyDescent="0.2">
      <c r="D7" s="1109" t="s">
        <v>6</v>
      </c>
      <c r="E7" s="1109" t="s">
        <v>7</v>
      </c>
      <c r="F7" s="1109" t="s">
        <v>8</v>
      </c>
    </row>
    <row r="8" spans="1:6" x14ac:dyDescent="0.2">
      <c r="A8" s="7">
        <v>1</v>
      </c>
      <c r="B8" s="53" t="s">
        <v>482</v>
      </c>
      <c r="C8" s="53"/>
      <c r="D8" s="1109"/>
      <c r="E8" s="1109"/>
      <c r="F8" s="1109"/>
    </row>
    <row r="9" spans="1:6" x14ac:dyDescent="0.2">
      <c r="A9" s="7">
        <f t="shared" ref="A9:A27" si="0">A8+1</f>
        <v>2</v>
      </c>
      <c r="B9" s="53"/>
      <c r="C9" s="53"/>
      <c r="D9" s="1109"/>
      <c r="E9" s="1109"/>
      <c r="F9" s="1109"/>
    </row>
    <row r="10" spans="1:6" x14ac:dyDescent="0.2">
      <c r="A10" s="7">
        <f t="shared" si="0"/>
        <v>3</v>
      </c>
      <c r="B10" s="7" t="s">
        <v>9</v>
      </c>
      <c r="C10" s="7" t="s">
        <v>483</v>
      </c>
      <c r="D10" s="23">
        <v>-89574820.892315328</v>
      </c>
      <c r="E10" s="23">
        <v>-85217504.64978236</v>
      </c>
      <c r="F10" s="102">
        <f>E10-D10</f>
        <v>4357316.2425329685</v>
      </c>
    </row>
    <row r="11" spans="1:6" x14ac:dyDescent="0.2">
      <c r="A11" s="7">
        <f t="shared" si="0"/>
        <v>4</v>
      </c>
      <c r="D11" s="50"/>
      <c r="E11" s="50"/>
      <c r="F11" s="103"/>
    </row>
    <row r="12" spans="1:6" x14ac:dyDescent="0.2">
      <c r="A12" s="7">
        <f t="shared" si="0"/>
        <v>5</v>
      </c>
      <c r="B12" s="7" t="s">
        <v>10</v>
      </c>
      <c r="D12" s="47"/>
      <c r="E12" s="47"/>
      <c r="F12" s="104"/>
    </row>
    <row r="13" spans="1:6" x14ac:dyDescent="0.2">
      <c r="A13" s="7">
        <f t="shared" si="0"/>
        <v>6</v>
      </c>
      <c r="B13" s="6" t="s">
        <v>485</v>
      </c>
      <c r="D13" s="847">
        <v>94517993.110383153</v>
      </c>
      <c r="E13" s="847">
        <v>65233431.879999995</v>
      </c>
      <c r="F13" s="105">
        <f>E13-D13</f>
        <v>-29284561.230383158</v>
      </c>
    </row>
    <row r="14" spans="1:6" x14ac:dyDescent="0.2">
      <c r="A14" s="7">
        <f t="shared" si="0"/>
        <v>7</v>
      </c>
      <c r="B14" s="6" t="s">
        <v>486</v>
      </c>
      <c r="D14" s="56">
        <v>949406.60913045122</v>
      </c>
      <c r="E14" s="847">
        <v>593542.54</v>
      </c>
      <c r="F14" s="105">
        <f>E14-D14</f>
        <v>-355864.06913045119</v>
      </c>
    </row>
    <row r="15" spans="1:6" x14ac:dyDescent="0.2">
      <c r="A15" s="7">
        <f t="shared" si="0"/>
        <v>8</v>
      </c>
      <c r="B15" s="6" t="s">
        <v>11</v>
      </c>
      <c r="D15" s="78">
        <f>SUM(D13:D14)</f>
        <v>95467399.71951361</v>
      </c>
      <c r="E15" s="78">
        <f>SUM(E13:E14)</f>
        <v>65826974.419999994</v>
      </c>
      <c r="F15" s="78">
        <f>SUM(F13:F14)</f>
        <v>-29640425.299513608</v>
      </c>
    </row>
    <row r="16" spans="1:6" x14ac:dyDescent="0.2">
      <c r="A16" s="7">
        <f t="shared" si="0"/>
        <v>9</v>
      </c>
      <c r="D16" s="101"/>
      <c r="E16" s="101"/>
      <c r="F16" s="106"/>
    </row>
    <row r="17" spans="1:6" x14ac:dyDescent="0.2">
      <c r="A17" s="7">
        <f t="shared" si="0"/>
        <v>10</v>
      </c>
      <c r="B17" s="7" t="s">
        <v>505</v>
      </c>
      <c r="D17" s="105"/>
      <c r="E17" s="105"/>
      <c r="F17" s="101">
        <f>F10+F15</f>
        <v>-25283109.05698064</v>
      </c>
    </row>
    <row r="18" spans="1:6" x14ac:dyDescent="0.2">
      <c r="A18" s="7">
        <f t="shared" si="0"/>
        <v>11</v>
      </c>
      <c r="D18" s="105"/>
      <c r="E18" s="105"/>
      <c r="F18" s="105"/>
    </row>
    <row r="19" spans="1:6" x14ac:dyDescent="0.2">
      <c r="A19" s="7">
        <f t="shared" si="0"/>
        <v>12</v>
      </c>
      <c r="B19" s="53" t="s">
        <v>487</v>
      </c>
      <c r="C19" s="53"/>
      <c r="D19" s="105"/>
      <c r="E19" s="105"/>
      <c r="F19" s="105"/>
    </row>
    <row r="20" spans="1:6" x14ac:dyDescent="0.2">
      <c r="A20" s="7">
        <f t="shared" si="0"/>
        <v>13</v>
      </c>
      <c r="B20" s="53"/>
      <c r="C20" s="53"/>
      <c r="D20" s="4"/>
      <c r="E20" s="4"/>
      <c r="F20" s="5" t="s">
        <v>1</v>
      </c>
    </row>
    <row r="21" spans="1:6" x14ac:dyDescent="0.2">
      <c r="A21" s="7">
        <f t="shared" si="0"/>
        <v>14</v>
      </c>
      <c r="B21" s="7" t="s">
        <v>298</v>
      </c>
      <c r="D21" s="52" t="s">
        <v>3</v>
      </c>
      <c r="E21" s="52" t="s">
        <v>4</v>
      </c>
      <c r="F21" s="52" t="s">
        <v>5</v>
      </c>
    </row>
    <row r="22" spans="1:6" x14ac:dyDescent="0.2">
      <c r="A22" s="7">
        <f t="shared" si="0"/>
        <v>15</v>
      </c>
      <c r="B22" s="6" t="s">
        <v>490</v>
      </c>
      <c r="C22" s="6"/>
    </row>
    <row r="23" spans="1:6" x14ac:dyDescent="0.2">
      <c r="A23" s="7">
        <f t="shared" si="0"/>
        <v>16</v>
      </c>
      <c r="B23" s="6" t="s">
        <v>491</v>
      </c>
      <c r="C23" s="6"/>
      <c r="D23" s="847">
        <v>-18299387.806241345</v>
      </c>
      <c r="E23" s="847">
        <v>-18446306.657782085</v>
      </c>
      <c r="F23" s="101">
        <f>E23-D23</f>
        <v>-146918.85154074058</v>
      </c>
    </row>
    <row r="24" spans="1:6" x14ac:dyDescent="0.2">
      <c r="A24" s="7">
        <f t="shared" si="0"/>
        <v>17</v>
      </c>
      <c r="B24" s="6"/>
      <c r="C24" s="6"/>
      <c r="D24" s="56"/>
      <c r="E24" s="56"/>
      <c r="F24" s="101"/>
    </row>
    <row r="25" spans="1:6" x14ac:dyDescent="0.2">
      <c r="A25" s="7">
        <f t="shared" si="0"/>
        <v>18</v>
      </c>
      <c r="B25" s="6"/>
      <c r="C25" s="6"/>
      <c r="D25" s="56"/>
      <c r="E25" s="56"/>
      <c r="F25" s="101"/>
    </row>
    <row r="26" spans="1:6" x14ac:dyDescent="0.2">
      <c r="A26" s="7">
        <f t="shared" si="0"/>
        <v>19</v>
      </c>
      <c r="D26" s="105"/>
      <c r="E26" s="105"/>
      <c r="F26" s="106"/>
    </row>
    <row r="27" spans="1:6" ht="13.5" thickBot="1" x14ac:dyDescent="0.25">
      <c r="A27" s="7">
        <f t="shared" si="0"/>
        <v>20</v>
      </c>
      <c r="B27" s="7" t="s">
        <v>12</v>
      </c>
      <c r="D27" s="107"/>
      <c r="E27" s="105"/>
      <c r="F27" s="108">
        <f>SUM(F17:F26)</f>
        <v>-25430027.90852138</v>
      </c>
    </row>
    <row r="28" spans="1:6" ht="13.5" thickTop="1" x14ac:dyDescent="0.2"/>
    <row r="29" spans="1:6" x14ac:dyDescent="0.2">
      <c r="F29" s="105"/>
    </row>
    <row r="44" spans="4:4" x14ac:dyDescent="0.2">
      <c r="D44" s="7" t="s">
        <v>13</v>
      </c>
    </row>
  </sheetData>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5" x14ac:dyDescent="0.25"/>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59999389629810485"/>
  </sheetPr>
  <dimension ref="A1:K19"/>
  <sheetViews>
    <sheetView tabSelected="1" workbookViewId="0">
      <selection activeCell="C8" sqref="C8"/>
    </sheetView>
  </sheetViews>
  <sheetFormatPr defaultColWidth="9.140625" defaultRowHeight="12.75" x14ac:dyDescent="0.2"/>
  <cols>
    <col min="1" max="1" width="4.5703125" style="7" bestFit="1" customWidth="1"/>
    <col min="2" max="2" width="66.5703125" style="7" bestFit="1" customWidth="1"/>
    <col min="3" max="3" width="14.5703125" style="7" bestFit="1" customWidth="1"/>
    <col min="4" max="4" width="10.85546875" style="7" bestFit="1" customWidth="1"/>
    <col min="5" max="5" width="14.42578125" style="7" bestFit="1" customWidth="1"/>
    <col min="6" max="6" width="2.42578125" style="7" customWidth="1"/>
    <col min="7" max="7" width="3.5703125" style="7" customWidth="1"/>
    <col min="8" max="8" width="12.42578125" style="7" bestFit="1" customWidth="1"/>
    <col min="9" max="9" width="9.42578125" style="7" bestFit="1" customWidth="1"/>
    <col min="10" max="10" width="13.5703125" style="7" bestFit="1" customWidth="1"/>
    <col min="11" max="11" width="13.42578125" style="7" bestFit="1" customWidth="1"/>
    <col min="12" max="16384" width="9.140625" style="7"/>
  </cols>
  <sheetData>
    <row r="1" spans="1:11" x14ac:dyDescent="0.2">
      <c r="A1" s="38" t="s">
        <v>30</v>
      </c>
      <c r="B1" s="38"/>
      <c r="C1" s="38"/>
      <c r="D1" s="38"/>
      <c r="E1" s="38"/>
    </row>
    <row r="2" spans="1:11" x14ac:dyDescent="0.2">
      <c r="A2" s="38" t="s">
        <v>31</v>
      </c>
      <c r="B2" s="38"/>
      <c r="C2" s="38"/>
      <c r="D2" s="38"/>
      <c r="E2" s="38"/>
    </row>
    <row r="3" spans="1:11" x14ac:dyDescent="0.2">
      <c r="A3" s="39" t="s">
        <v>585</v>
      </c>
      <c r="B3" s="38"/>
      <c r="C3" s="38"/>
      <c r="D3" s="38"/>
      <c r="E3" s="38"/>
    </row>
    <row r="4" spans="1:11" x14ac:dyDescent="0.2">
      <c r="A4" s="1219"/>
      <c r="B4" s="1219"/>
      <c r="C4" s="1219"/>
      <c r="D4" s="1219"/>
      <c r="E4" s="1219"/>
    </row>
    <row r="5" spans="1:11" x14ac:dyDescent="0.2">
      <c r="A5" s="316"/>
      <c r="B5" s="316"/>
      <c r="C5" s="109"/>
      <c r="D5" s="109"/>
      <c r="E5" s="109"/>
    </row>
    <row r="6" spans="1:11" s="41" customFormat="1" ht="25.5" x14ac:dyDescent="0.2">
      <c r="A6" s="40" t="s">
        <v>17</v>
      </c>
      <c r="B6" s="40" t="s">
        <v>2</v>
      </c>
      <c r="C6" s="40" t="s">
        <v>32</v>
      </c>
      <c r="D6" s="40" t="s">
        <v>33</v>
      </c>
      <c r="E6" s="40" t="s">
        <v>16</v>
      </c>
      <c r="H6" s="7"/>
      <c r="I6" s="7"/>
      <c r="J6" s="7"/>
    </row>
    <row r="7" spans="1:11" x14ac:dyDescent="0.2">
      <c r="A7" s="42"/>
      <c r="B7" s="42"/>
      <c r="C7" s="42"/>
      <c r="D7" s="38"/>
    </row>
    <row r="8" spans="1:11" x14ac:dyDescent="0.2">
      <c r="A8" s="42">
        <v>1</v>
      </c>
      <c r="B8" s="17" t="s">
        <v>489</v>
      </c>
      <c r="C8" s="1166">
        <f>'CY Rev Remove 449'!F11</f>
        <v>119809113.29389761</v>
      </c>
      <c r="D8" s="1213">
        <f>'CY Conv Fctr (2019 GRC)'!E18</f>
        <v>0.95111500000000004</v>
      </c>
      <c r="E8" s="50">
        <f>+C8/D8</f>
        <v>125967010.60744244</v>
      </c>
      <c r="H8" s="913"/>
      <c r="I8" s="914"/>
      <c r="J8" s="913"/>
      <c r="K8" s="47"/>
    </row>
    <row r="9" spans="1:11" x14ac:dyDescent="0.2">
      <c r="A9" s="42"/>
      <c r="B9" s="17"/>
      <c r="C9" s="50"/>
      <c r="D9" s="43"/>
      <c r="H9" s="913"/>
      <c r="I9" s="914"/>
      <c r="J9" s="915"/>
    </row>
    <row r="10" spans="1:11" x14ac:dyDescent="0.2">
      <c r="A10" s="42">
        <v>2</v>
      </c>
      <c r="B10" s="17" t="s">
        <v>344</v>
      </c>
      <c r="C10" s="50">
        <f>'CY Rev Remove 449'!F13</f>
        <v>-24107935.792490128</v>
      </c>
      <c r="D10" s="43">
        <f>+$D$8</f>
        <v>0.95111500000000004</v>
      </c>
      <c r="E10" s="50">
        <f>+C10/D10</f>
        <v>-25347025.115249079</v>
      </c>
      <c r="H10" s="913"/>
      <c r="I10" s="914"/>
      <c r="J10" s="913"/>
      <c r="K10" s="47"/>
    </row>
    <row r="11" spans="1:11" x14ac:dyDescent="0.2">
      <c r="A11" s="42"/>
      <c r="B11" s="42"/>
      <c r="C11" s="44"/>
      <c r="D11" s="43"/>
      <c r="E11" s="45"/>
      <c r="H11" s="915"/>
      <c r="I11" s="914"/>
      <c r="J11" s="915"/>
    </row>
    <row r="12" spans="1:11" ht="13.5" thickBot="1" x14ac:dyDescent="0.25">
      <c r="A12" s="42">
        <v>3</v>
      </c>
      <c r="B12" s="19" t="s">
        <v>34</v>
      </c>
      <c r="C12" s="46">
        <f>SUM(C8:C11)</f>
        <v>95701177.501407489</v>
      </c>
      <c r="D12" s="43"/>
      <c r="E12" s="46">
        <f>SUM(E8:E11)</f>
        <v>100619985.49219336</v>
      </c>
      <c r="H12" s="913"/>
      <c r="I12" s="914"/>
      <c r="J12" s="913"/>
      <c r="K12" s="47"/>
    </row>
    <row r="13" spans="1:11" ht="13.5" thickTop="1" x14ac:dyDescent="0.2">
      <c r="A13" s="42"/>
      <c r="B13" s="42"/>
      <c r="C13" s="42"/>
      <c r="D13" s="43"/>
      <c r="E13" s="47"/>
      <c r="H13" s="47"/>
      <c r="J13" s="47"/>
      <c r="K13" s="47"/>
    </row>
    <row r="14" spans="1:11" ht="15" x14ac:dyDescent="0.25">
      <c r="B14" s="318"/>
      <c r="C14" s="49"/>
      <c r="D14" s="254"/>
      <c r="E14" s="391"/>
    </row>
    <row r="15" spans="1:11" x14ac:dyDescent="0.2">
      <c r="C15" s="47"/>
      <c r="F15" s="316"/>
    </row>
    <row r="19" spans="8:10" x14ac:dyDescent="0.2">
      <c r="H19" s="47"/>
      <c r="J19" s="47"/>
    </row>
  </sheetData>
  <mergeCells count="1">
    <mergeCell ref="A4:E4"/>
  </mergeCell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K41"/>
  <sheetViews>
    <sheetView topLeftCell="A4" workbookViewId="0">
      <selection activeCell="D11" sqref="D11"/>
    </sheetView>
  </sheetViews>
  <sheetFormatPr defaultColWidth="9.140625" defaultRowHeight="12.75" x14ac:dyDescent="0.2"/>
  <cols>
    <col min="1" max="1" width="8.42578125" style="7" bestFit="1" customWidth="1"/>
    <col min="2" max="2" width="8" style="412" bestFit="1" customWidth="1"/>
    <col min="3" max="3" width="58.140625" style="7" customWidth="1"/>
    <col min="4" max="4" width="13.5703125" style="7" bestFit="1" customWidth="1"/>
    <col min="5" max="5" width="12.140625" style="7" bestFit="1" customWidth="1"/>
    <col min="6" max="6" width="13.5703125" style="7" bestFit="1" customWidth="1"/>
    <col min="7" max="7" width="9.140625" style="7"/>
    <col min="8" max="8" width="14.42578125" style="7" bestFit="1" customWidth="1"/>
    <col min="9" max="9" width="12.140625" style="7" bestFit="1" customWidth="1"/>
    <col min="10" max="10" width="13.5703125" style="7" bestFit="1" customWidth="1"/>
    <col min="11" max="11" width="13.42578125" style="7" bestFit="1" customWidth="1"/>
    <col min="12" max="16384" width="9.140625" style="7"/>
  </cols>
  <sheetData>
    <row r="1" spans="1:11" x14ac:dyDescent="0.2">
      <c r="A1" s="1221" t="s">
        <v>14</v>
      </c>
      <c r="B1" s="1221"/>
      <c r="C1" s="1221"/>
      <c r="D1" s="1221"/>
      <c r="E1" s="1221"/>
      <c r="F1" s="1221"/>
    </row>
    <row r="2" spans="1:11" x14ac:dyDescent="0.2">
      <c r="A2" s="1221" t="s">
        <v>15</v>
      </c>
      <c r="B2" s="1221"/>
      <c r="C2" s="1221"/>
      <c r="D2" s="1221"/>
      <c r="E2" s="1221"/>
      <c r="F2" s="1221"/>
    </row>
    <row r="3" spans="1:11" x14ac:dyDescent="0.2">
      <c r="A3" s="1221" t="s">
        <v>16</v>
      </c>
      <c r="B3" s="1221"/>
      <c r="C3" s="1221"/>
      <c r="D3" s="1221"/>
      <c r="E3" s="1221"/>
      <c r="F3" s="1221"/>
    </row>
    <row r="4" spans="1:11" x14ac:dyDescent="0.2">
      <c r="A4" s="1221" t="s">
        <v>585</v>
      </c>
      <c r="B4" s="1221"/>
      <c r="C4" s="1221"/>
      <c r="D4" s="1221"/>
      <c r="E4" s="1221"/>
      <c r="F4" s="1221"/>
    </row>
    <row r="5" spans="1:11" x14ac:dyDescent="0.2">
      <c r="A5" s="109"/>
      <c r="B5" s="1215"/>
      <c r="C5" s="1215"/>
      <c r="D5" s="1215"/>
      <c r="E5" s="1215"/>
      <c r="F5" s="1215"/>
    </row>
    <row r="6" spans="1:11" x14ac:dyDescent="0.2">
      <c r="A6" s="42" t="s">
        <v>17</v>
      </c>
      <c r="B6" s="42"/>
      <c r="C6" s="42" t="s">
        <v>2</v>
      </c>
      <c r="D6" s="42" t="s">
        <v>18</v>
      </c>
      <c r="E6" s="38" t="s">
        <v>19</v>
      </c>
      <c r="F6" s="42" t="s">
        <v>20</v>
      </c>
    </row>
    <row r="7" spans="1:11" x14ac:dyDescent="0.2">
      <c r="A7" s="42"/>
      <c r="B7" s="42"/>
      <c r="C7" s="42"/>
      <c r="D7" s="42" t="s">
        <v>6</v>
      </c>
      <c r="E7" s="38" t="s">
        <v>7</v>
      </c>
      <c r="F7" s="42" t="s">
        <v>21</v>
      </c>
    </row>
    <row r="8" spans="1:11" ht="13.5" thickBot="1" x14ac:dyDescent="0.25">
      <c r="A8" s="42"/>
      <c r="B8" s="42"/>
      <c r="C8" s="42"/>
      <c r="D8" s="42"/>
      <c r="E8" s="38"/>
      <c r="F8" s="42"/>
      <c r="J8" s="41"/>
    </row>
    <row r="9" spans="1:11" x14ac:dyDescent="0.2">
      <c r="A9" s="8"/>
      <c r="B9" s="9"/>
      <c r="C9" s="10" t="s">
        <v>22</v>
      </c>
      <c r="D9" s="9"/>
      <c r="E9" s="11"/>
      <c r="F9" s="12"/>
    </row>
    <row r="10" spans="1:11" x14ac:dyDescent="0.2">
      <c r="A10" s="13"/>
      <c r="B10" s="42"/>
      <c r="C10" s="42"/>
      <c r="D10" s="42"/>
      <c r="E10" s="14"/>
      <c r="F10" s="15"/>
    </row>
    <row r="11" spans="1:11" x14ac:dyDescent="0.2">
      <c r="A11" s="16">
        <v>1</v>
      </c>
      <c r="B11" s="42"/>
      <c r="C11" s="17" t="s">
        <v>586</v>
      </c>
      <c r="D11" s="1166">
        <f>'2022 Budget UE-210822'!N79</f>
        <v>123416790.99223466</v>
      </c>
      <c r="E11" s="1166">
        <f>'2022 Budget UE-210822'!N80</f>
        <v>-3607677.6983370464</v>
      </c>
      <c r="F11" s="33">
        <f>+D11+E11</f>
        <v>119809113.29389761</v>
      </c>
      <c r="H11" s="47"/>
      <c r="I11" s="47"/>
      <c r="J11" s="47"/>
      <c r="K11" s="47"/>
    </row>
    <row r="12" spans="1:11" x14ac:dyDescent="0.2">
      <c r="A12" s="16"/>
      <c r="B12" s="42"/>
      <c r="C12" s="17"/>
      <c r="D12" s="50"/>
      <c r="E12" s="14"/>
      <c r="F12" s="15"/>
      <c r="H12" s="47"/>
    </row>
    <row r="13" spans="1:11" x14ac:dyDescent="0.2">
      <c r="A13" s="16">
        <v>2</v>
      </c>
      <c r="B13" s="18"/>
      <c r="C13" s="19" t="s">
        <v>474</v>
      </c>
      <c r="D13" s="101">
        <f>SUM(E13:F13)</f>
        <v>-24107935.792490128</v>
      </c>
      <c r="E13" s="20" t="s">
        <v>23</v>
      </c>
      <c r="F13" s="1214">
        <f>'CY True-Up'!F27</f>
        <v>-24107935.792490128</v>
      </c>
      <c r="H13" s="56"/>
      <c r="I13" s="56"/>
      <c r="J13" s="56"/>
      <c r="K13" s="47"/>
    </row>
    <row r="14" spans="1:11" ht="12.75" customHeight="1" x14ac:dyDescent="0.2">
      <c r="A14" s="16"/>
      <c r="B14" s="42"/>
      <c r="C14" s="48"/>
      <c r="D14" s="45"/>
      <c r="E14" s="45"/>
      <c r="F14" s="22"/>
    </row>
    <row r="15" spans="1:11" x14ac:dyDescent="0.2">
      <c r="A15" s="16">
        <v>3</v>
      </c>
      <c r="B15" s="18" t="s">
        <v>24</v>
      </c>
      <c r="C15" s="19" t="s">
        <v>25</v>
      </c>
      <c r="D15" s="23">
        <f>SUM(D13,D11)</f>
        <v>99308855.199744537</v>
      </c>
      <c r="E15" s="23">
        <f>SUM(E13,E11)</f>
        <v>-3607677.6983370464</v>
      </c>
      <c r="F15" s="24">
        <f>SUM(F11:F14)</f>
        <v>95701177.501407489</v>
      </c>
      <c r="H15" s="47"/>
      <c r="I15" s="47"/>
      <c r="J15" s="47"/>
      <c r="K15" s="47"/>
    </row>
    <row r="16" spans="1:11" x14ac:dyDescent="0.2">
      <c r="A16" s="16"/>
      <c r="B16" s="18"/>
      <c r="C16" s="19"/>
      <c r="D16" s="50"/>
      <c r="E16" s="50"/>
      <c r="F16" s="33"/>
      <c r="H16" s="47"/>
      <c r="I16" s="47"/>
      <c r="J16" s="47"/>
    </row>
    <row r="17" spans="1:11" ht="13.5" thickBot="1" x14ac:dyDescent="0.25">
      <c r="A17" s="25"/>
      <c r="B17" s="26"/>
      <c r="C17" s="27"/>
      <c r="D17" s="27"/>
      <c r="E17" s="27"/>
      <c r="F17" s="28"/>
    </row>
    <row r="18" spans="1:11" x14ac:dyDescent="0.2">
      <c r="A18" s="42"/>
      <c r="C18" s="7" t="s">
        <v>327</v>
      </c>
    </row>
    <row r="19" spans="1:11" ht="13.5" thickBot="1" x14ac:dyDescent="0.25">
      <c r="A19" s="42"/>
    </row>
    <row r="20" spans="1:11" x14ac:dyDescent="0.2">
      <c r="A20" s="29"/>
      <c r="B20" s="9"/>
      <c r="C20" s="10" t="s">
        <v>16</v>
      </c>
      <c r="D20" s="30"/>
      <c r="E20" s="30"/>
      <c r="F20" s="12"/>
    </row>
    <row r="21" spans="1:11" x14ac:dyDescent="0.2">
      <c r="A21" s="16"/>
      <c r="B21" s="42"/>
      <c r="C21" s="48"/>
      <c r="D21" s="48"/>
      <c r="E21" s="48"/>
      <c r="F21" s="15"/>
    </row>
    <row r="22" spans="1:11" x14ac:dyDescent="0.2">
      <c r="A22" s="16">
        <v>4</v>
      </c>
      <c r="B22" s="42"/>
      <c r="C22" s="48" t="s">
        <v>475</v>
      </c>
      <c r="D22" s="854">
        <f>'CY Conv Fctr (2019 GRC)'!E18</f>
        <v>0.95111500000000004</v>
      </c>
      <c r="E22" s="854">
        <f>D22</f>
        <v>0.95111500000000004</v>
      </c>
      <c r="F22" s="855">
        <f>E22</f>
        <v>0.95111500000000004</v>
      </c>
      <c r="H22" s="912"/>
      <c r="I22" s="912"/>
      <c r="J22" s="912"/>
    </row>
    <row r="23" spans="1:11" x14ac:dyDescent="0.2">
      <c r="A23" s="16"/>
      <c r="B23" s="42"/>
      <c r="C23" s="48"/>
      <c r="D23" s="48"/>
      <c r="E23" s="48"/>
      <c r="F23" s="15"/>
    </row>
    <row r="24" spans="1:11" x14ac:dyDescent="0.2">
      <c r="A24" s="16">
        <v>5</v>
      </c>
      <c r="B24" s="18" t="s">
        <v>26</v>
      </c>
      <c r="C24" s="17" t="s">
        <v>587</v>
      </c>
      <c r="D24" s="50">
        <f>D11/D22</f>
        <v>129760114.17361166</v>
      </c>
      <c r="E24" s="50">
        <f>+E11/E22</f>
        <v>-3793103.5661692289</v>
      </c>
      <c r="F24" s="33">
        <f>D24+E24</f>
        <v>125967010.60744242</v>
      </c>
      <c r="H24" s="47"/>
      <c r="I24" s="47"/>
      <c r="J24" s="47"/>
      <c r="K24" s="47"/>
    </row>
    <row r="25" spans="1:11" x14ac:dyDescent="0.2">
      <c r="A25" s="16"/>
      <c r="B25" s="18"/>
      <c r="C25" s="19"/>
      <c r="D25" s="31"/>
      <c r="E25" s="31"/>
      <c r="F25" s="21"/>
      <c r="H25" s="56"/>
      <c r="I25" s="56"/>
      <c r="J25" s="56"/>
    </row>
    <row r="26" spans="1:11" x14ac:dyDescent="0.2">
      <c r="A26" s="16">
        <v>6</v>
      </c>
      <c r="B26" s="18" t="s">
        <v>27</v>
      </c>
      <c r="C26" s="19" t="s">
        <v>588</v>
      </c>
      <c r="D26" s="101">
        <f>D13/D22</f>
        <v>-25347025.115249079</v>
      </c>
      <c r="E26" s="20" t="s">
        <v>23</v>
      </c>
      <c r="F26" s="21">
        <f>F13/F22</f>
        <v>-25347025.115249079</v>
      </c>
      <c r="H26" s="56"/>
      <c r="I26" s="56"/>
      <c r="J26" s="56"/>
      <c r="K26" s="47"/>
    </row>
    <row r="27" spans="1:11" ht="15" x14ac:dyDescent="0.25">
      <c r="A27" s="16"/>
      <c r="B27" s="18"/>
      <c r="C27" s="19"/>
      <c r="D27" s="326"/>
      <c r="E27" s="327"/>
      <c r="F27" s="328"/>
      <c r="H27" s="56"/>
      <c r="I27" s="56"/>
      <c r="J27" s="56"/>
    </row>
    <row r="28" spans="1:11" x14ac:dyDescent="0.2">
      <c r="A28" s="16">
        <v>7</v>
      </c>
      <c r="B28" s="18" t="s">
        <v>28</v>
      </c>
      <c r="C28" s="19" t="s">
        <v>29</v>
      </c>
      <c r="D28" s="23">
        <f>SUM(D24:D27)</f>
        <v>104413089.05836257</v>
      </c>
      <c r="E28" s="23">
        <f>SUM(E24:E27)</f>
        <v>-3793103.5661692289</v>
      </c>
      <c r="F28" s="24">
        <f>SUM(F24:F27)</f>
        <v>100619985.49219334</v>
      </c>
      <c r="H28" s="47"/>
      <c r="I28" s="47"/>
      <c r="J28" s="47"/>
      <c r="K28" s="47"/>
    </row>
    <row r="29" spans="1:11" x14ac:dyDescent="0.2">
      <c r="A29" s="16"/>
      <c r="B29" s="18"/>
      <c r="C29" s="32"/>
      <c r="D29" s="50"/>
      <c r="E29" s="50"/>
      <c r="F29" s="33"/>
    </row>
    <row r="30" spans="1:11" ht="13.5" thickBot="1" x14ac:dyDescent="0.25">
      <c r="A30" s="34"/>
      <c r="B30" s="35"/>
      <c r="C30" s="35"/>
      <c r="D30" s="35"/>
      <c r="E30" s="35"/>
      <c r="F30" s="36"/>
    </row>
    <row r="31" spans="1:11" x14ac:dyDescent="0.2">
      <c r="A31" s="37"/>
      <c r="B31" s="37"/>
      <c r="C31" s="37"/>
      <c r="D31" s="37"/>
      <c r="E31" s="37"/>
      <c r="F31" s="37"/>
    </row>
    <row r="32" spans="1:11" x14ac:dyDescent="0.2">
      <c r="A32" s="37"/>
    </row>
    <row r="33" spans="1:6" ht="15" x14ac:dyDescent="0.25">
      <c r="A33" s="37"/>
      <c r="B33" s="317"/>
      <c r="C33" s="317"/>
      <c r="D33" s="317"/>
      <c r="E33" s="317"/>
      <c r="F33" s="317"/>
    </row>
    <row r="34" spans="1:6" ht="43.5" customHeight="1" x14ac:dyDescent="0.2">
      <c r="A34" s="37"/>
      <c r="B34" s="1222" t="s">
        <v>632</v>
      </c>
      <c r="C34" s="1222"/>
      <c r="D34" s="1222"/>
      <c r="E34" s="1222"/>
      <c r="F34" s="1222"/>
    </row>
    <row r="35" spans="1:6" ht="37.5" customHeight="1" x14ac:dyDescent="0.2">
      <c r="A35" s="37"/>
      <c r="B35" s="1222"/>
      <c r="C35" s="1222"/>
      <c r="D35" s="1222"/>
      <c r="E35" s="1222"/>
      <c r="F35" s="1222"/>
    </row>
    <row r="37" spans="1:6" ht="15" customHeight="1" x14ac:dyDescent="0.2">
      <c r="B37" s="1220" t="s">
        <v>476</v>
      </c>
      <c r="C37" s="1220"/>
      <c r="D37" s="1220"/>
      <c r="E37" s="1220"/>
      <c r="F37" s="1220"/>
    </row>
    <row r="38" spans="1:6" x14ac:dyDescent="0.2">
      <c r="B38" s="1220"/>
      <c r="C38" s="1220"/>
      <c r="D38" s="1220"/>
      <c r="E38" s="1220"/>
      <c r="F38" s="1220"/>
    </row>
    <row r="41" spans="1:6" x14ac:dyDescent="0.2">
      <c r="D41" s="47"/>
    </row>
  </sheetData>
  <mergeCells count="6">
    <mergeCell ref="B37:F38"/>
    <mergeCell ref="A1:F1"/>
    <mergeCell ref="A2:F2"/>
    <mergeCell ref="A3:F3"/>
    <mergeCell ref="A4:F4"/>
    <mergeCell ref="B34:F35"/>
  </mergeCell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N96"/>
  <sheetViews>
    <sheetView topLeftCell="E1" zoomScaleNormal="100" workbookViewId="0">
      <selection activeCell="J3" sqref="J3"/>
    </sheetView>
  </sheetViews>
  <sheetFormatPr defaultColWidth="9.140625" defaultRowHeight="12.75" x14ac:dyDescent="0.2"/>
  <cols>
    <col min="1" max="1" width="4.85546875" style="413" customWidth="1"/>
    <col min="2" max="2" width="12.5703125" style="414" customWidth="1"/>
    <col min="3" max="3" width="6.42578125" style="413" customWidth="1"/>
    <col min="4" max="4" width="6.140625" style="413" customWidth="1"/>
    <col min="5" max="5" width="35" style="413" customWidth="1"/>
    <col min="6" max="6" width="16.42578125" style="413" customWidth="1"/>
    <col min="7" max="7" width="18.5703125" style="413" customWidth="1"/>
    <col min="8" max="8" width="19.140625" style="413" customWidth="1"/>
    <col min="9" max="9" width="16.85546875" style="413" customWidth="1"/>
    <col min="10" max="10" width="19.5703125" style="413" customWidth="1"/>
    <col min="11" max="13" width="9.140625" style="413"/>
    <col min="14" max="14" width="13.5703125" style="413" bestFit="1" customWidth="1"/>
    <col min="15" max="16384" width="9.140625" style="413"/>
  </cols>
  <sheetData>
    <row r="1" spans="1:11" s="806" customFormat="1" ht="33.6" customHeight="1" x14ac:dyDescent="0.25">
      <c r="B1" s="807"/>
      <c r="F1" s="1228" t="s">
        <v>581</v>
      </c>
      <c r="G1" s="1228"/>
      <c r="H1" s="1228"/>
      <c r="I1" s="1126"/>
      <c r="J1" s="1224" t="s">
        <v>653</v>
      </c>
      <c r="K1" s="1225"/>
    </row>
    <row r="2" spans="1:11" ht="42" customHeight="1" thickBot="1" x14ac:dyDescent="0.3">
      <c r="D2" s="805"/>
      <c r="E2" s="804" t="s">
        <v>304</v>
      </c>
      <c r="H2" s="803"/>
      <c r="I2" s="1127"/>
      <c r="J2" s="1226"/>
      <c r="K2" s="1227"/>
    </row>
    <row r="3" spans="1:11" ht="17.25" customHeight="1" thickBot="1" x14ac:dyDescent="0.3">
      <c r="B3" s="801"/>
      <c r="C3" s="1229">
        <v>44599</v>
      </c>
      <c r="D3" s="1229"/>
      <c r="E3" s="1229"/>
      <c r="F3" s="800"/>
      <c r="G3" s="799"/>
      <c r="H3" s="798"/>
      <c r="I3" s="797"/>
      <c r="J3" s="797"/>
    </row>
    <row r="4" spans="1:11" ht="76.5" x14ac:dyDescent="0.25">
      <c r="A4" s="486"/>
      <c r="B4" s="792" t="s">
        <v>180</v>
      </c>
      <c r="C4" s="794" t="s">
        <v>181</v>
      </c>
      <c r="D4" s="793"/>
      <c r="E4" s="792"/>
      <c r="F4" s="791" t="s">
        <v>182</v>
      </c>
      <c r="G4" s="791" t="s">
        <v>183</v>
      </c>
      <c r="H4" s="791" t="s">
        <v>184</v>
      </c>
      <c r="I4" s="791" t="s">
        <v>285</v>
      </c>
      <c r="J4" s="790" t="s">
        <v>305</v>
      </c>
    </row>
    <row r="5" spans="1:11" ht="16.5" thickBot="1" x14ac:dyDescent="0.25">
      <c r="A5" s="486"/>
      <c r="B5" s="787"/>
      <c r="C5" s="786" t="s">
        <v>306</v>
      </c>
      <c r="D5" s="785"/>
      <c r="E5" s="785"/>
      <c r="F5" s="784"/>
      <c r="G5" s="784"/>
      <c r="H5" s="784"/>
      <c r="I5" s="784"/>
      <c r="J5" s="783"/>
    </row>
    <row r="6" spans="1:11" ht="15.75" x14ac:dyDescent="0.25">
      <c r="A6" s="486"/>
      <c r="B6" s="779"/>
      <c r="C6" s="778" t="s">
        <v>185</v>
      </c>
      <c r="D6" s="778"/>
      <c r="E6" s="778"/>
      <c r="F6" s="776"/>
      <c r="G6" s="777"/>
      <c r="H6" s="776"/>
      <c r="I6" s="776"/>
      <c r="J6" s="775"/>
    </row>
    <row r="7" spans="1:11" ht="15" x14ac:dyDescent="0.25">
      <c r="A7" s="486"/>
      <c r="B7" s="579">
        <v>201</v>
      </c>
      <c r="C7" s="772" t="s">
        <v>186</v>
      </c>
      <c r="D7" s="732"/>
      <c r="E7" s="731"/>
      <c r="F7" s="751">
        <v>1977.441</v>
      </c>
      <c r="G7" s="752">
        <v>6108195.965499999</v>
      </c>
      <c r="H7" s="751">
        <v>20743.53</v>
      </c>
      <c r="I7" s="1128">
        <v>1016785.9315000001</v>
      </c>
      <c r="J7" s="934">
        <f>G7+I7</f>
        <v>7124981.8969999989</v>
      </c>
    </row>
    <row r="8" spans="1:11" ht="15" x14ac:dyDescent="0.25">
      <c r="A8" s="486"/>
      <c r="B8" s="563">
        <v>214</v>
      </c>
      <c r="C8" s="635" t="s">
        <v>307</v>
      </c>
      <c r="D8" s="634"/>
      <c r="E8" s="626"/>
      <c r="F8" s="770">
        <f>SUM(F9:F18)</f>
        <v>79769.058974999993</v>
      </c>
      <c r="G8" s="1062">
        <f t="shared" ref="G8:J8" si="0">SUM(G9:G18)</f>
        <v>21566039.879999999</v>
      </c>
      <c r="H8" s="711">
        <f t="shared" si="0"/>
        <v>4078096.074</v>
      </c>
      <c r="I8" s="1062">
        <f>SUM(I9:I18)</f>
        <v>10749947.105</v>
      </c>
      <c r="J8" s="934">
        <f t="shared" si="0"/>
        <v>32315986.984999999</v>
      </c>
    </row>
    <row r="9" spans="1:11" s="754" customFormat="1" x14ac:dyDescent="0.2">
      <c r="A9" s="767"/>
      <c r="B9" s="765"/>
      <c r="C9" s="764"/>
      <c r="D9" s="763" t="s">
        <v>187</v>
      </c>
      <c r="E9" s="762"/>
      <c r="F9" s="761">
        <v>1072.9521999999999</v>
      </c>
      <c r="G9" s="759">
        <v>1136128.75</v>
      </c>
      <c r="H9" s="760"/>
      <c r="I9" s="759"/>
      <c r="J9" s="934">
        <f t="shared" ref="J9:J22" si="1">G9+I9</f>
        <v>1136128.75</v>
      </c>
      <c r="K9" s="757"/>
    </row>
    <row r="10" spans="1:11" s="754" customFormat="1" x14ac:dyDescent="0.2">
      <c r="A10" s="767"/>
      <c r="B10" s="765"/>
      <c r="C10" s="764"/>
      <c r="D10" s="763" t="s">
        <v>188</v>
      </c>
      <c r="E10" s="762"/>
      <c r="F10" s="761">
        <v>8258.67</v>
      </c>
      <c r="G10" s="759">
        <v>4375041.3499999996</v>
      </c>
      <c r="H10" s="760">
        <v>686972</v>
      </c>
      <c r="I10" s="759">
        <v>4864474.5</v>
      </c>
      <c r="J10" s="934">
        <f t="shared" si="1"/>
        <v>9239515.8499999996</v>
      </c>
      <c r="K10" s="757"/>
    </row>
    <row r="11" spans="1:11" s="754" customFormat="1" x14ac:dyDescent="0.2">
      <c r="A11" s="767"/>
      <c r="B11" s="765"/>
      <c r="C11" s="764"/>
      <c r="D11" s="763" t="s">
        <v>190</v>
      </c>
      <c r="E11" s="762"/>
      <c r="F11" s="761">
        <v>1444.6954499999999</v>
      </c>
      <c r="G11" s="759">
        <v>1119848.75</v>
      </c>
      <c r="H11" s="760">
        <v>65469.899999999994</v>
      </c>
      <c r="I11" s="759">
        <v>476634.4</v>
      </c>
      <c r="J11" s="934">
        <f t="shared" si="1"/>
        <v>1596483.15</v>
      </c>
      <c r="K11" s="757"/>
    </row>
    <row r="12" spans="1:11" s="754" customFormat="1" x14ac:dyDescent="0.2">
      <c r="A12" s="767"/>
      <c r="B12" s="765"/>
      <c r="C12" s="764"/>
      <c r="D12" s="763" t="s">
        <v>192</v>
      </c>
      <c r="E12" s="762"/>
      <c r="F12" s="761">
        <v>0</v>
      </c>
      <c r="G12" s="759">
        <v>0</v>
      </c>
      <c r="H12" s="760"/>
      <c r="I12" s="759"/>
      <c r="J12" s="934">
        <f t="shared" si="1"/>
        <v>0</v>
      </c>
      <c r="K12" s="757"/>
    </row>
    <row r="13" spans="1:11" s="754" customFormat="1" x14ac:dyDescent="0.2">
      <c r="A13" s="767"/>
      <c r="B13" s="765"/>
      <c r="C13" s="764"/>
      <c r="D13" s="763" t="s">
        <v>194</v>
      </c>
      <c r="E13" s="762"/>
      <c r="F13" s="761">
        <v>639.32799999999997</v>
      </c>
      <c r="G13" s="759">
        <v>711824.85</v>
      </c>
      <c r="H13" s="760">
        <v>6233.4000000000005</v>
      </c>
      <c r="I13" s="759">
        <v>0</v>
      </c>
      <c r="J13" s="934">
        <f t="shared" si="1"/>
        <v>711824.85</v>
      </c>
      <c r="K13" s="757"/>
    </row>
    <row r="14" spans="1:11" s="754" customFormat="1" x14ac:dyDescent="0.2">
      <c r="A14" s="767"/>
      <c r="B14" s="765"/>
      <c r="C14" s="764"/>
      <c r="D14" s="763" t="s">
        <v>401</v>
      </c>
      <c r="E14" s="762"/>
      <c r="F14" s="761">
        <v>1235.452</v>
      </c>
      <c r="G14" s="759">
        <v>900197</v>
      </c>
      <c r="H14" s="760">
        <v>330000</v>
      </c>
      <c r="I14" s="759">
        <v>1785756.25</v>
      </c>
      <c r="J14" s="934">
        <f t="shared" si="1"/>
        <v>2685953.25</v>
      </c>
      <c r="K14" s="757"/>
    </row>
    <row r="15" spans="1:11" s="754" customFormat="1" x14ac:dyDescent="0.2">
      <c r="A15" s="767"/>
      <c r="B15" s="765"/>
      <c r="C15" s="764"/>
      <c r="D15" s="763" t="s">
        <v>582</v>
      </c>
      <c r="E15" s="762"/>
      <c r="F15" s="761">
        <v>9.4799999999999995E-2</v>
      </c>
      <c r="G15" s="759">
        <v>5108.3500000000004</v>
      </c>
      <c r="H15" s="760">
        <v>5.2</v>
      </c>
      <c r="I15" s="759">
        <v>4069.2749999999996</v>
      </c>
      <c r="J15" s="934">
        <f t="shared" si="1"/>
        <v>9177.625</v>
      </c>
      <c r="K15" s="757"/>
    </row>
    <row r="16" spans="1:11" s="754" customFormat="1" x14ac:dyDescent="0.2">
      <c r="A16" s="767"/>
      <c r="B16" s="765"/>
      <c r="C16" s="764"/>
      <c r="D16" s="763" t="s">
        <v>200</v>
      </c>
      <c r="E16" s="762"/>
      <c r="F16" s="761">
        <v>1217.1305249999994</v>
      </c>
      <c r="G16" s="759">
        <v>1099944.5</v>
      </c>
      <c r="H16" s="760">
        <v>244915.57399999999</v>
      </c>
      <c r="I16" s="759">
        <v>2392793.7999999998</v>
      </c>
      <c r="J16" s="934">
        <f t="shared" si="1"/>
        <v>3492738.3</v>
      </c>
      <c r="K16" s="757"/>
    </row>
    <row r="17" spans="1:11" s="754" customFormat="1" x14ac:dyDescent="0.2">
      <c r="A17" s="767"/>
      <c r="B17" s="765"/>
      <c r="C17" s="764"/>
      <c r="D17" s="763" t="s">
        <v>201</v>
      </c>
      <c r="E17" s="762"/>
      <c r="F17" s="761">
        <v>49484</v>
      </c>
      <c r="G17" s="759">
        <v>1574532.68</v>
      </c>
      <c r="H17" s="760">
        <v>2744500</v>
      </c>
      <c r="I17" s="759">
        <v>1226218.8799999999</v>
      </c>
      <c r="J17" s="934">
        <f t="shared" si="1"/>
        <v>2800751.5599999996</v>
      </c>
      <c r="K17" s="757"/>
    </row>
    <row r="18" spans="1:11" s="754" customFormat="1" x14ac:dyDescent="0.2">
      <c r="A18" s="767"/>
      <c r="B18" s="765"/>
      <c r="C18" s="764"/>
      <c r="D18" s="763" t="s">
        <v>583</v>
      </c>
      <c r="E18" s="762"/>
      <c r="F18" s="761">
        <v>16416.736000000001</v>
      </c>
      <c r="G18" s="759">
        <v>10643413.65</v>
      </c>
      <c r="H18" s="760">
        <v>0</v>
      </c>
      <c r="I18" s="759">
        <v>0</v>
      </c>
      <c r="J18" s="934">
        <f t="shared" si="1"/>
        <v>10643413.65</v>
      </c>
      <c r="K18" s="757"/>
    </row>
    <row r="19" spans="1:11" ht="15" x14ac:dyDescent="0.25">
      <c r="A19" s="486"/>
      <c r="B19" s="563">
        <v>215</v>
      </c>
      <c r="C19" s="753" t="s">
        <v>308</v>
      </c>
      <c r="D19" s="732"/>
      <c r="E19" s="731"/>
      <c r="F19" s="751">
        <v>255.13800000000001</v>
      </c>
      <c r="G19" s="752">
        <v>356340.2</v>
      </c>
      <c r="H19" s="751">
        <v>2095.9</v>
      </c>
      <c r="I19" s="1062">
        <v>46361.9</v>
      </c>
      <c r="J19" s="934">
        <f t="shared" si="1"/>
        <v>402702.10000000003</v>
      </c>
    </row>
    <row r="20" spans="1:11" ht="15" x14ac:dyDescent="0.25">
      <c r="A20" s="486"/>
      <c r="B20" s="563" t="s">
        <v>402</v>
      </c>
      <c r="C20" s="753" t="s">
        <v>403</v>
      </c>
      <c r="D20" s="732"/>
      <c r="E20" s="731"/>
      <c r="F20" s="751">
        <v>0</v>
      </c>
      <c r="G20" s="752">
        <v>88697.15</v>
      </c>
      <c r="H20" s="751">
        <v>0</v>
      </c>
      <c r="I20" s="1062">
        <v>42471.925000000003</v>
      </c>
      <c r="J20" s="934">
        <f t="shared" si="1"/>
        <v>131169.07500000001</v>
      </c>
    </row>
    <row r="21" spans="1:11" ht="15" x14ac:dyDescent="0.25">
      <c r="A21" s="486"/>
      <c r="B21" s="563">
        <v>217</v>
      </c>
      <c r="C21" s="635" t="s">
        <v>309</v>
      </c>
      <c r="D21" s="661"/>
      <c r="E21" s="660"/>
      <c r="F21" s="711">
        <v>9069.977200000003</v>
      </c>
      <c r="G21" s="1129">
        <v>7703559.9049999993</v>
      </c>
      <c r="H21" s="711">
        <v>37352.379999999997</v>
      </c>
      <c r="I21" s="1062">
        <v>372476.78200000001</v>
      </c>
      <c r="J21" s="934">
        <f t="shared" si="1"/>
        <v>8076036.686999999</v>
      </c>
    </row>
    <row r="22" spans="1:11" ht="15" x14ac:dyDescent="0.25">
      <c r="A22" s="486"/>
      <c r="B22" s="746">
        <v>218</v>
      </c>
      <c r="C22" s="745" t="s">
        <v>310</v>
      </c>
      <c r="D22" s="744"/>
      <c r="E22" s="744"/>
      <c r="F22" s="1130">
        <v>4500</v>
      </c>
      <c r="G22" s="1131">
        <v>2067455.425</v>
      </c>
      <c r="H22" s="743">
        <v>50000</v>
      </c>
      <c r="I22" s="1132">
        <v>354366.05</v>
      </c>
      <c r="J22" s="934">
        <f t="shared" si="1"/>
        <v>2421821.4750000001</v>
      </c>
    </row>
    <row r="23" spans="1:11" x14ac:dyDescent="0.2">
      <c r="A23" s="486"/>
      <c r="B23" s="495"/>
      <c r="C23" s="544" t="s">
        <v>206</v>
      </c>
      <c r="D23" s="544"/>
      <c r="E23" s="544"/>
      <c r="F23" s="702">
        <f>F7+F8+SUM(F19:F22)</f>
        <v>95571.615174999999</v>
      </c>
      <c r="G23" s="701">
        <f>G7+G8+SUM(G19:G22)</f>
        <v>37890288.5255</v>
      </c>
      <c r="H23" s="645">
        <f>H7+H8+SUM(H19:H22)</f>
        <v>4188287.8839999996</v>
      </c>
      <c r="I23" s="701">
        <f>I7+I8+SUM(I19:I22)</f>
        <v>12582409.693500001</v>
      </c>
      <c r="J23" s="956">
        <f>J7+J8+SUM(J19:J22)</f>
        <v>50472698.218999997</v>
      </c>
    </row>
    <row r="24" spans="1:11" x14ac:dyDescent="0.2">
      <c r="A24" s="486"/>
      <c r="B24" s="470"/>
      <c r="C24" s="683"/>
      <c r="D24" s="450"/>
      <c r="E24" s="450"/>
      <c r="F24" s="1133"/>
      <c r="G24" s="681"/>
      <c r="H24" s="682"/>
      <c r="I24" s="681"/>
      <c r="J24" s="680"/>
    </row>
    <row r="25" spans="1:11" ht="15.75" x14ac:dyDescent="0.25">
      <c r="A25" s="486"/>
      <c r="B25" s="738"/>
      <c r="C25" s="737" t="s">
        <v>207</v>
      </c>
      <c r="D25" s="737"/>
      <c r="E25" s="737"/>
      <c r="F25" s="736"/>
      <c r="G25" s="736"/>
      <c r="H25" s="736"/>
      <c r="I25" s="736"/>
      <c r="J25" s="735"/>
    </row>
    <row r="26" spans="1:11" x14ac:dyDescent="0.2">
      <c r="A26" s="486"/>
      <c r="B26" s="579">
        <v>250</v>
      </c>
      <c r="C26" s="732" t="s">
        <v>209</v>
      </c>
      <c r="D26" s="732"/>
      <c r="E26" s="731"/>
      <c r="F26" s="718">
        <v>73469.198999999993</v>
      </c>
      <c r="G26" s="1059">
        <v>25839078.888</v>
      </c>
      <c r="H26" s="718">
        <v>603268</v>
      </c>
      <c r="I26" s="1059">
        <v>2492178.65</v>
      </c>
      <c r="J26" s="966">
        <f>G26+I26</f>
        <v>28331257.537999999</v>
      </c>
    </row>
    <row r="27" spans="1:11" x14ac:dyDescent="0.2">
      <c r="A27" s="486"/>
      <c r="B27" s="563">
        <v>251</v>
      </c>
      <c r="C27" s="661" t="s">
        <v>211</v>
      </c>
      <c r="D27" s="661"/>
      <c r="E27" s="660"/>
      <c r="F27" s="727">
        <v>29500</v>
      </c>
      <c r="G27" s="1061">
        <v>8817266</v>
      </c>
      <c r="H27" s="727">
        <v>90000</v>
      </c>
      <c r="I27" s="1061">
        <v>723114.00000000012</v>
      </c>
      <c r="J27" s="1134">
        <f>G27+I27</f>
        <v>9540380</v>
      </c>
    </row>
    <row r="28" spans="1:11" x14ac:dyDescent="0.2">
      <c r="A28" s="486"/>
      <c r="B28" s="563">
        <v>253</v>
      </c>
      <c r="C28" s="661" t="s">
        <v>311</v>
      </c>
      <c r="D28" s="661"/>
      <c r="E28" s="660"/>
      <c r="F28" s="727">
        <v>16000</v>
      </c>
      <c r="G28" s="1061">
        <v>2378739.25</v>
      </c>
      <c r="H28" s="727">
        <v>571500</v>
      </c>
      <c r="I28" s="1061">
        <v>735866.75</v>
      </c>
      <c r="J28" s="1134">
        <f t="shared" ref="J28:J33" si="2">G28+I28</f>
        <v>3114606</v>
      </c>
    </row>
    <row r="29" spans="1:11" ht="15" x14ac:dyDescent="0.25">
      <c r="A29" s="486"/>
      <c r="B29" s="563" t="s">
        <v>158</v>
      </c>
      <c r="C29" s="661" t="s">
        <v>312</v>
      </c>
      <c r="D29" s="661"/>
      <c r="E29" s="660"/>
      <c r="F29" s="727">
        <f>F30+F31</f>
        <v>18176.194</v>
      </c>
      <c r="G29" s="1061">
        <f>G30+G31</f>
        <v>7892879.4833346596</v>
      </c>
      <c r="H29" s="727"/>
      <c r="I29" s="1062"/>
      <c r="J29" s="1134">
        <f>G29+I29</f>
        <v>7892879.4833346596</v>
      </c>
    </row>
    <row r="30" spans="1:11" s="1139" customFormat="1" x14ac:dyDescent="0.2">
      <c r="A30" s="1135"/>
      <c r="B30" s="1136" t="s">
        <v>158</v>
      </c>
      <c r="C30" s="1137"/>
      <c r="D30" s="1138" t="s">
        <v>313</v>
      </c>
      <c r="F30" s="1140">
        <v>7917.9210000000003</v>
      </c>
      <c r="G30" s="1141">
        <v>3607677.6983370464</v>
      </c>
      <c r="H30" s="1142"/>
      <c r="I30" s="1143"/>
      <c r="J30" s="1144">
        <f t="shared" si="2"/>
        <v>3607677.6983370464</v>
      </c>
    </row>
    <row r="31" spans="1:11" x14ac:dyDescent="0.2">
      <c r="A31" s="486"/>
      <c r="B31" s="722" t="s">
        <v>158</v>
      </c>
      <c r="C31" s="661"/>
      <c r="D31" s="721" t="s">
        <v>314</v>
      </c>
      <c r="E31" s="660"/>
      <c r="F31" s="720">
        <v>10258.272999999999</v>
      </c>
      <c r="G31" s="1064">
        <v>4285201.7849976132</v>
      </c>
      <c r="H31" s="718"/>
      <c r="I31" s="1059"/>
      <c r="J31" s="1134">
        <f t="shared" si="2"/>
        <v>4285201.7849976132</v>
      </c>
    </row>
    <row r="32" spans="1:11" ht="15" x14ac:dyDescent="0.25">
      <c r="A32" s="486"/>
      <c r="B32" s="714" t="s">
        <v>215</v>
      </c>
      <c r="C32" s="713" t="s">
        <v>120</v>
      </c>
      <c r="D32" s="712"/>
      <c r="E32" s="660"/>
      <c r="F32" s="658">
        <v>0</v>
      </c>
      <c r="G32" s="567">
        <v>0</v>
      </c>
      <c r="H32" s="711">
        <v>0</v>
      </c>
      <c r="I32" s="567">
        <v>0</v>
      </c>
      <c r="J32" s="1145">
        <f t="shared" si="2"/>
        <v>0</v>
      </c>
    </row>
    <row r="33" spans="1:11" x14ac:dyDescent="0.2">
      <c r="A33" s="486"/>
      <c r="B33" s="709">
        <v>262</v>
      </c>
      <c r="C33" s="708" t="s">
        <v>217</v>
      </c>
      <c r="D33" s="708"/>
      <c r="E33" s="707"/>
      <c r="F33" s="706">
        <v>44627.673400000007</v>
      </c>
      <c r="G33" s="1069">
        <v>15993443.059999999</v>
      </c>
      <c r="H33" s="706">
        <v>832532</v>
      </c>
      <c r="I33" s="1069">
        <v>3378810.5249999999</v>
      </c>
      <c r="J33" s="1134">
        <f t="shared" si="2"/>
        <v>19372253.584999997</v>
      </c>
    </row>
    <row r="34" spans="1:11" x14ac:dyDescent="0.2">
      <c r="A34" s="486"/>
      <c r="B34" s="495"/>
      <c r="C34" s="544" t="s">
        <v>219</v>
      </c>
      <c r="D34" s="544"/>
      <c r="E34" s="544"/>
      <c r="F34" s="702">
        <f>SUM(F26:F29)+SUM(F32:F33)</f>
        <v>181773.06639999998</v>
      </c>
      <c r="G34" s="701">
        <f>SUM(G26:G29)+SUM(G32:G33)</f>
        <v>60921406.681334659</v>
      </c>
      <c r="H34" s="702">
        <f>SUM(H26:H33)</f>
        <v>2097300</v>
      </c>
      <c r="I34" s="701">
        <f>SUM(I26:I33)</f>
        <v>7329969.9249999998</v>
      </c>
      <c r="J34" s="700">
        <f>G34+I34</f>
        <v>68251376.606334656</v>
      </c>
    </row>
    <row r="35" spans="1:11" x14ac:dyDescent="0.2">
      <c r="A35" s="486"/>
      <c r="B35" s="470"/>
      <c r="C35" s="683"/>
      <c r="D35" s="450"/>
      <c r="E35" s="450"/>
      <c r="F35" s="1133"/>
      <c r="G35" s="681"/>
      <c r="H35" s="682"/>
      <c r="I35" s="681"/>
      <c r="J35" s="680"/>
    </row>
    <row r="36" spans="1:11" ht="15.75" x14ac:dyDescent="0.25">
      <c r="A36" s="486"/>
      <c r="B36" s="696"/>
      <c r="C36" s="695" t="s">
        <v>315</v>
      </c>
      <c r="D36" s="695"/>
      <c r="E36" s="695"/>
      <c r="F36" s="694"/>
      <c r="G36" s="694"/>
      <c r="H36" s="694"/>
      <c r="I36" s="694"/>
      <c r="J36" s="693"/>
      <c r="K36" s="616"/>
    </row>
    <row r="37" spans="1:11" ht="15" x14ac:dyDescent="0.25">
      <c r="A37" s="486"/>
      <c r="B37" s="518">
        <v>249</v>
      </c>
      <c r="C37" s="517" t="s">
        <v>50</v>
      </c>
      <c r="D37" s="516"/>
      <c r="E37" s="515"/>
      <c r="F37" s="690">
        <v>862.5</v>
      </c>
      <c r="G37" s="1071">
        <v>595608.25</v>
      </c>
      <c r="H37" s="666">
        <v>25125</v>
      </c>
      <c r="I37" s="513">
        <v>0</v>
      </c>
      <c r="J37" s="1015">
        <f t="shared" ref="J37:J39" si="3">G37+I37</f>
        <v>595608.25</v>
      </c>
      <c r="K37" s="616"/>
    </row>
    <row r="38" spans="1:11" ht="15" x14ac:dyDescent="0.25">
      <c r="A38" s="486"/>
      <c r="B38" s="652">
        <v>249</v>
      </c>
      <c r="C38" s="688" t="s">
        <v>419</v>
      </c>
      <c r="D38" s="431"/>
      <c r="E38" s="431"/>
      <c r="F38" s="687">
        <v>1500</v>
      </c>
      <c r="G38" s="1074">
        <v>324350.25</v>
      </c>
      <c r="H38" s="648">
        <v>7500</v>
      </c>
      <c r="I38" s="468">
        <v>1870.05</v>
      </c>
      <c r="J38" s="1076">
        <f t="shared" si="3"/>
        <v>326220.3</v>
      </c>
      <c r="K38" s="616"/>
    </row>
    <row r="39" spans="1:11" ht="15" x14ac:dyDescent="0.25">
      <c r="A39" s="486"/>
      <c r="B39" s="495"/>
      <c r="C39" s="544" t="s">
        <v>223</v>
      </c>
      <c r="D39" s="544"/>
      <c r="E39" s="544"/>
      <c r="F39" s="645">
        <f>SUM(F37:F38)</f>
        <v>2362.5</v>
      </c>
      <c r="G39" s="594">
        <f>SUM(G37:G38)</f>
        <v>919958.5</v>
      </c>
      <c r="H39" s="645">
        <f>SUM(H37:H38)</f>
        <v>32625</v>
      </c>
      <c r="I39" s="594">
        <f>SUM(I37:I38)</f>
        <v>1870.05</v>
      </c>
      <c r="J39" s="956">
        <f t="shared" si="3"/>
        <v>921828.55</v>
      </c>
      <c r="K39" s="616"/>
    </row>
    <row r="40" spans="1:11" ht="15" x14ac:dyDescent="0.25">
      <c r="A40" s="486"/>
      <c r="B40" s="470"/>
      <c r="C40" s="683"/>
      <c r="D40" s="450"/>
      <c r="E40" s="450"/>
      <c r="F40" s="1133"/>
      <c r="G40" s="681"/>
      <c r="H40" s="682"/>
      <c r="I40" s="681"/>
      <c r="J40" s="680"/>
      <c r="K40" s="616"/>
    </row>
    <row r="41" spans="1:11" ht="15.75" x14ac:dyDescent="0.25">
      <c r="A41" s="486"/>
      <c r="B41" s="676"/>
      <c r="C41" s="675" t="s">
        <v>224</v>
      </c>
      <c r="D41" s="675"/>
      <c r="E41" s="675"/>
      <c r="F41" s="674"/>
      <c r="G41" s="674"/>
      <c r="H41" s="674"/>
      <c r="I41" s="674"/>
      <c r="J41" s="673"/>
    </row>
    <row r="42" spans="1:11" ht="15" x14ac:dyDescent="0.35">
      <c r="A42" s="486"/>
      <c r="B42" s="518" t="s">
        <v>150</v>
      </c>
      <c r="C42" s="669" t="s">
        <v>316</v>
      </c>
      <c r="D42" s="669"/>
      <c r="E42" s="669"/>
      <c r="F42" s="668">
        <v>12964.8</v>
      </c>
      <c r="G42" s="1071">
        <v>4916640</v>
      </c>
      <c r="H42" s="666"/>
      <c r="I42" s="665"/>
      <c r="J42" s="1015">
        <f t="shared" ref="J42:J46" si="4">G42+I42</f>
        <v>4916640</v>
      </c>
    </row>
    <row r="43" spans="1:11" x14ac:dyDescent="0.2">
      <c r="A43" s="486"/>
      <c r="B43" s="563"/>
      <c r="C43" s="662" t="s">
        <v>286</v>
      </c>
      <c r="D43" s="661"/>
      <c r="E43" s="660"/>
      <c r="F43" s="658"/>
      <c r="G43" s="1078"/>
      <c r="H43" s="658">
        <v>0</v>
      </c>
      <c r="I43" s="657">
        <v>1590236</v>
      </c>
      <c r="J43" s="1134">
        <f t="shared" si="4"/>
        <v>1590236</v>
      </c>
    </row>
    <row r="44" spans="1:11" x14ac:dyDescent="0.2">
      <c r="A44" s="486"/>
      <c r="B44" s="563">
        <v>219</v>
      </c>
      <c r="C44" s="662" t="s">
        <v>404</v>
      </c>
      <c r="D44" s="661"/>
      <c r="E44" s="660"/>
      <c r="F44" s="658">
        <v>0</v>
      </c>
      <c r="G44" s="1078">
        <v>616153.625</v>
      </c>
      <c r="H44" s="658">
        <v>0</v>
      </c>
      <c r="I44" s="657">
        <v>282280.125</v>
      </c>
      <c r="J44" s="1134">
        <f t="shared" si="4"/>
        <v>898433.75</v>
      </c>
    </row>
    <row r="45" spans="1:11" ht="15" x14ac:dyDescent="0.35">
      <c r="A45" s="486"/>
      <c r="B45" s="652" t="s">
        <v>317</v>
      </c>
      <c r="C45" s="651" t="s">
        <v>228</v>
      </c>
      <c r="D45" s="650"/>
      <c r="E45" s="649"/>
      <c r="F45" s="648">
        <v>6000</v>
      </c>
      <c r="G45" s="468">
        <v>0</v>
      </c>
      <c r="H45" s="648"/>
      <c r="I45" s="647"/>
      <c r="J45" s="1076">
        <f t="shared" si="4"/>
        <v>0</v>
      </c>
    </row>
    <row r="46" spans="1:11" x14ac:dyDescent="0.2">
      <c r="A46" s="486"/>
      <c r="B46" s="495"/>
      <c r="C46" s="544" t="s">
        <v>230</v>
      </c>
      <c r="D46" s="544"/>
      <c r="E46" s="544"/>
      <c r="F46" s="645">
        <f>SUM(F42:F45)</f>
        <v>18964.8</v>
      </c>
      <c r="G46" s="490">
        <f>SUM(G42:G45)</f>
        <v>5532793.625</v>
      </c>
      <c r="H46" s="645">
        <f>SUM(H42:H45)</f>
        <v>0</v>
      </c>
      <c r="I46" s="490">
        <f>SUM(I42:I45)</f>
        <v>1872516.125</v>
      </c>
      <c r="J46" s="956">
        <f t="shared" si="4"/>
        <v>7405309.75</v>
      </c>
    </row>
    <row r="47" spans="1:11" x14ac:dyDescent="0.2">
      <c r="A47" s="486"/>
      <c r="B47" s="470"/>
      <c r="C47" s="450"/>
      <c r="D47" s="450"/>
      <c r="E47" s="450"/>
      <c r="F47" s="1133"/>
      <c r="G47" s="587"/>
      <c r="H47" s="588"/>
      <c r="I47" s="587"/>
      <c r="J47" s="643"/>
    </row>
    <row r="48" spans="1:11" ht="15.75" x14ac:dyDescent="0.25">
      <c r="A48" s="486"/>
      <c r="B48" s="641"/>
      <c r="C48" s="640" t="s">
        <v>231</v>
      </c>
      <c r="D48" s="640"/>
      <c r="E48" s="640"/>
      <c r="F48" s="639"/>
      <c r="G48" s="639"/>
      <c r="H48" s="639"/>
      <c r="I48" s="639"/>
      <c r="J48" s="638"/>
    </row>
    <row r="49" spans="1:11" s="607" customFormat="1" ht="15" x14ac:dyDescent="0.25">
      <c r="A49" s="612"/>
      <c r="B49" s="611"/>
      <c r="C49" s="606" t="s">
        <v>251</v>
      </c>
      <c r="E49" s="604"/>
      <c r="F49" s="609"/>
      <c r="G49" s="560">
        <v>982456.2</v>
      </c>
      <c r="H49" s="568"/>
      <c r="I49" s="560">
        <v>146803.79999999999</v>
      </c>
      <c r="J49" s="939">
        <f t="shared" ref="J49:J61" si="5">G49+I49</f>
        <v>1129260</v>
      </c>
      <c r="K49" s="608"/>
    </row>
    <row r="50" spans="1:11" s="615" customFormat="1" ht="15" x14ac:dyDescent="0.25">
      <c r="A50" s="619"/>
      <c r="B50" s="618"/>
      <c r="C50" s="606" t="s">
        <v>247</v>
      </c>
      <c r="D50" s="634"/>
      <c r="E50" s="633"/>
      <c r="F50" s="617"/>
      <c r="G50" s="567">
        <v>917965.39</v>
      </c>
      <c r="H50" s="568"/>
      <c r="I50" s="567">
        <v>138622.10999999999</v>
      </c>
      <c r="J50" s="939">
        <f t="shared" si="5"/>
        <v>1056587.5</v>
      </c>
      <c r="K50" s="616"/>
    </row>
    <row r="51" spans="1:11" ht="15" x14ac:dyDescent="0.25">
      <c r="A51" s="486"/>
      <c r="B51" s="555"/>
      <c r="C51" s="554" t="s">
        <v>270</v>
      </c>
      <c r="D51" s="635"/>
      <c r="E51" s="552"/>
      <c r="F51" s="561"/>
      <c r="G51" s="560">
        <v>611150.18999999994</v>
      </c>
      <c r="H51" s="559"/>
      <c r="I51" s="560">
        <v>91177.31</v>
      </c>
      <c r="J51" s="939">
        <f t="shared" si="5"/>
        <v>702327.5</v>
      </c>
    </row>
    <row r="52" spans="1:11" s="615" customFormat="1" ht="15" x14ac:dyDescent="0.25">
      <c r="A52" s="619"/>
      <c r="B52" s="618"/>
      <c r="C52" s="606" t="s">
        <v>249</v>
      </c>
      <c r="D52" s="634"/>
      <c r="E52" s="633"/>
      <c r="F52" s="617"/>
      <c r="G52" s="567">
        <v>764270.42249999999</v>
      </c>
      <c r="H52" s="568"/>
      <c r="I52" s="567">
        <v>24251.922500000001</v>
      </c>
      <c r="J52" s="939">
        <f t="shared" si="5"/>
        <v>788522.34499999997</v>
      </c>
      <c r="K52" s="616"/>
    </row>
    <row r="53" spans="1:11" s="615" customFormat="1" ht="15" x14ac:dyDescent="0.25">
      <c r="A53" s="619"/>
      <c r="B53" s="631"/>
      <c r="C53" s="599" t="s">
        <v>405</v>
      </c>
      <c r="D53" s="599"/>
      <c r="E53" s="630"/>
      <c r="F53" s="568"/>
      <c r="G53" s="567">
        <v>121800</v>
      </c>
      <c r="H53" s="568"/>
      <c r="I53" s="567">
        <v>18200</v>
      </c>
      <c r="J53" s="939">
        <f t="shared" si="5"/>
        <v>140000</v>
      </c>
      <c r="K53" s="616"/>
    </row>
    <row r="54" spans="1:11" s="615" customFormat="1" ht="15" x14ac:dyDescent="0.25">
      <c r="A54" s="619"/>
      <c r="B54" s="629"/>
      <c r="C54" s="628" t="s">
        <v>406</v>
      </c>
      <c r="D54" s="627"/>
      <c r="E54" s="626"/>
      <c r="F54" s="625"/>
      <c r="G54" s="624">
        <v>12290.585499999986</v>
      </c>
      <c r="H54" s="625"/>
      <c r="I54" s="624">
        <v>-19727.414500000014</v>
      </c>
      <c r="J54" s="939">
        <f t="shared" si="5"/>
        <v>-7436.829000000027</v>
      </c>
      <c r="K54" s="616"/>
    </row>
    <row r="55" spans="1:11" s="607" customFormat="1" ht="15" x14ac:dyDescent="0.25">
      <c r="A55" s="612"/>
      <c r="B55" s="611"/>
      <c r="C55" s="599" t="s">
        <v>245</v>
      </c>
      <c r="D55" s="621"/>
      <c r="E55" s="604"/>
      <c r="F55" s="609"/>
      <c r="G55" s="567">
        <v>3076304</v>
      </c>
      <c r="H55" s="567"/>
      <c r="I55" s="567">
        <v>769076</v>
      </c>
      <c r="J55" s="939">
        <f t="shared" si="5"/>
        <v>3845380</v>
      </c>
      <c r="K55" s="608"/>
    </row>
    <row r="56" spans="1:11" s="595" customFormat="1" ht="15" x14ac:dyDescent="0.25">
      <c r="A56" s="603"/>
      <c r="B56" s="601"/>
      <c r="C56" s="599" t="s">
        <v>234</v>
      </c>
      <c r="E56" s="620"/>
      <c r="F56" s="598"/>
      <c r="G56" s="567">
        <v>1312480.71</v>
      </c>
      <c r="H56" s="567"/>
      <c r="I56" s="567">
        <v>192290.28999999998</v>
      </c>
      <c r="J56" s="939">
        <f t="shared" si="5"/>
        <v>1504771</v>
      </c>
      <c r="K56" s="596"/>
    </row>
    <row r="57" spans="1:11" s="615" customFormat="1" ht="15" x14ac:dyDescent="0.25">
      <c r="A57" s="619"/>
      <c r="B57" s="618"/>
      <c r="C57" s="599" t="s">
        <v>253</v>
      </c>
      <c r="D57" s="599"/>
      <c r="E57" s="599"/>
      <c r="F57" s="617"/>
      <c r="G57" s="567">
        <v>1200990.1074000001</v>
      </c>
      <c r="H57" s="568"/>
      <c r="I57" s="567">
        <v>184155.26454</v>
      </c>
      <c r="J57" s="939">
        <f t="shared" si="5"/>
        <v>1385145.37194</v>
      </c>
      <c r="K57" s="616"/>
    </row>
    <row r="58" spans="1:11" s="607" customFormat="1" ht="15" x14ac:dyDescent="0.25">
      <c r="A58" s="612"/>
      <c r="B58" s="611"/>
      <c r="C58" s="599" t="s">
        <v>407</v>
      </c>
      <c r="D58" s="614"/>
      <c r="E58" s="610"/>
      <c r="F58" s="609"/>
      <c r="G58" s="567">
        <v>1726947.2850000001</v>
      </c>
      <c r="H58" s="567"/>
      <c r="I58" s="567">
        <v>564414.77500000002</v>
      </c>
      <c r="J58" s="939">
        <f t="shared" si="5"/>
        <v>2291362.06</v>
      </c>
      <c r="K58" s="608"/>
    </row>
    <row r="59" spans="1:11" s="607" customFormat="1" ht="15" x14ac:dyDescent="0.25">
      <c r="A59" s="612"/>
      <c r="B59" s="611"/>
      <c r="C59" s="599" t="s">
        <v>243</v>
      </c>
      <c r="E59" s="610"/>
      <c r="F59" s="609"/>
      <c r="G59" s="567">
        <v>1425046.8</v>
      </c>
      <c r="H59" s="567"/>
      <c r="I59" s="567">
        <v>211301.35</v>
      </c>
      <c r="J59" s="939">
        <f t="shared" si="5"/>
        <v>1636348.1500000001</v>
      </c>
      <c r="K59" s="608"/>
    </row>
    <row r="60" spans="1:11" s="595" customFormat="1" ht="15" x14ac:dyDescent="0.25">
      <c r="A60" s="603"/>
      <c r="B60" s="601"/>
      <c r="C60" s="606" t="s">
        <v>236</v>
      </c>
      <c r="D60" s="605"/>
      <c r="E60" s="604"/>
      <c r="F60" s="598"/>
      <c r="G60" s="567">
        <v>531567.44999999995</v>
      </c>
      <c r="H60" s="567"/>
      <c r="I60" s="567">
        <v>109889.3</v>
      </c>
      <c r="J60" s="939">
        <f t="shared" si="5"/>
        <v>641456.75</v>
      </c>
      <c r="K60" s="596"/>
    </row>
    <row r="61" spans="1:11" x14ac:dyDescent="0.2">
      <c r="A61" s="486"/>
      <c r="B61" s="495"/>
      <c r="C61" s="544" t="s">
        <v>257</v>
      </c>
      <c r="D61" s="544"/>
      <c r="E61" s="544"/>
      <c r="F61" s="543"/>
      <c r="G61" s="594">
        <f>SUM(G49:G60)</f>
        <v>12683269.1404</v>
      </c>
      <c r="H61" s="491"/>
      <c r="I61" s="594">
        <f>SUM(I49:I60)</f>
        <v>2430454.7075399999</v>
      </c>
      <c r="J61" s="1146">
        <f t="shared" si="5"/>
        <v>15113723.84794</v>
      </c>
    </row>
    <row r="62" spans="1:11" x14ac:dyDescent="0.2">
      <c r="A62" s="486"/>
      <c r="B62" s="470"/>
      <c r="C62" s="450"/>
      <c r="D62" s="589"/>
      <c r="E62" s="450"/>
      <c r="F62" s="588"/>
      <c r="G62" s="587"/>
      <c r="H62" s="588"/>
      <c r="I62" s="587"/>
      <c r="J62" s="542"/>
    </row>
    <row r="63" spans="1:11" ht="15.75" x14ac:dyDescent="0.25">
      <c r="A63" s="486"/>
      <c r="B63" s="585"/>
      <c r="C63" s="584" t="s">
        <v>258</v>
      </c>
      <c r="D63" s="584"/>
      <c r="E63" s="584"/>
      <c r="F63" s="583"/>
      <c r="G63" s="583"/>
      <c r="H63" s="583"/>
      <c r="I63" s="583"/>
      <c r="J63" s="582"/>
    </row>
    <row r="64" spans="1:11" x14ac:dyDescent="0.2">
      <c r="A64" s="486"/>
      <c r="B64" s="579"/>
      <c r="C64" s="578" t="s">
        <v>260</v>
      </c>
      <c r="D64" s="578"/>
      <c r="E64" s="578"/>
      <c r="F64" s="577"/>
      <c r="G64" s="573">
        <v>440442.35</v>
      </c>
      <c r="H64" s="576"/>
      <c r="I64" s="573">
        <v>65813.649999999994</v>
      </c>
      <c r="J64" s="966">
        <f t="shared" ref="J64:J69" si="6">G64+I64</f>
        <v>506256</v>
      </c>
    </row>
    <row r="65" spans="1:14" ht="15" x14ac:dyDescent="0.35">
      <c r="A65" s="486"/>
      <c r="B65" s="563"/>
      <c r="C65" s="562" t="s">
        <v>262</v>
      </c>
      <c r="D65" s="562"/>
      <c r="E65" s="562"/>
      <c r="F65" s="570"/>
      <c r="G65" s="567">
        <v>507927.75</v>
      </c>
      <c r="H65" s="568"/>
      <c r="I65" s="573">
        <v>75897.25</v>
      </c>
      <c r="J65" s="966">
        <f t="shared" si="6"/>
        <v>583825</v>
      </c>
    </row>
    <row r="66" spans="1:14" ht="15" x14ac:dyDescent="0.35">
      <c r="A66" s="486"/>
      <c r="B66" s="563"/>
      <c r="C66" s="562" t="s">
        <v>264</v>
      </c>
      <c r="D66" s="562"/>
      <c r="E66" s="562"/>
      <c r="F66" s="570"/>
      <c r="G66" s="569">
        <v>203933.22</v>
      </c>
      <c r="H66" s="568"/>
      <c r="I66" s="567">
        <v>30472.78</v>
      </c>
      <c r="J66" s="966">
        <f t="shared" si="6"/>
        <v>234406</v>
      </c>
    </row>
    <row r="67" spans="1:14" x14ac:dyDescent="0.2">
      <c r="A67" s="486"/>
      <c r="B67" s="563"/>
      <c r="C67" s="562" t="s">
        <v>266</v>
      </c>
      <c r="D67" s="562"/>
      <c r="E67" s="562"/>
      <c r="F67" s="561"/>
      <c r="G67" s="560">
        <v>1635802.7</v>
      </c>
      <c r="H67" s="559"/>
      <c r="I67" s="548">
        <v>355139.3</v>
      </c>
      <c r="J67" s="966">
        <f t="shared" si="6"/>
        <v>1990942</v>
      </c>
    </row>
    <row r="68" spans="1:14" x14ac:dyDescent="0.2">
      <c r="A68" s="486"/>
      <c r="B68" s="555"/>
      <c r="C68" s="554" t="s">
        <v>268</v>
      </c>
      <c r="D68" s="553"/>
      <c r="E68" s="552"/>
      <c r="F68" s="551"/>
      <c r="G68" s="550">
        <v>150000</v>
      </c>
      <c r="H68" s="549"/>
      <c r="I68" s="548"/>
      <c r="J68" s="966">
        <f t="shared" si="6"/>
        <v>150000</v>
      </c>
    </row>
    <row r="69" spans="1:14" x14ac:dyDescent="0.2">
      <c r="A69" s="486"/>
      <c r="B69" s="495"/>
      <c r="C69" s="544" t="s">
        <v>272</v>
      </c>
      <c r="D69" s="544"/>
      <c r="E69" s="544"/>
      <c r="F69" s="543"/>
      <c r="G69" s="490">
        <f>SUM(G64:G68)</f>
        <v>2938106.02</v>
      </c>
      <c r="H69" s="491"/>
      <c r="I69" s="490">
        <f>SUM(I64:I68)</f>
        <v>527322.98</v>
      </c>
      <c r="J69" s="1012">
        <f t="shared" si="6"/>
        <v>3465429</v>
      </c>
    </row>
    <row r="70" spans="1:14" x14ac:dyDescent="0.2">
      <c r="A70" s="486"/>
      <c r="B70" s="532"/>
      <c r="C70" s="431"/>
      <c r="D70" s="431"/>
      <c r="E70" s="431"/>
      <c r="F70" s="469"/>
      <c r="G70" s="468"/>
      <c r="H70" s="469"/>
      <c r="I70" s="468"/>
      <c r="J70" s="542"/>
    </row>
    <row r="71" spans="1:14" ht="15" x14ac:dyDescent="0.25">
      <c r="A71" s="486"/>
      <c r="B71" s="540" t="s">
        <v>318</v>
      </c>
      <c r="C71" s="540"/>
      <c r="D71" s="539"/>
      <c r="E71" s="539"/>
      <c r="F71" s="538">
        <f>F23+F34+F39+F46</f>
        <v>298671.98157499998</v>
      </c>
      <c r="G71" s="537">
        <f>G23+G34+G39+G46+G61+G69</f>
        <v>120885822.49223466</v>
      </c>
      <c r="H71" s="538">
        <f>H23+H34+H39+H46</f>
        <v>6318212.8839999996</v>
      </c>
      <c r="I71" s="537">
        <f>I23+I34+I39+I46+I61+I69</f>
        <v>24744543.481040005</v>
      </c>
      <c r="J71" s="536">
        <f>G71+I71</f>
        <v>145630365.97327468</v>
      </c>
    </row>
    <row r="72" spans="1:14" x14ac:dyDescent="0.2">
      <c r="A72" s="486"/>
      <c r="B72" s="532"/>
      <c r="C72" s="431"/>
      <c r="D72" s="431"/>
      <c r="E72" s="431"/>
      <c r="F72" s="531"/>
      <c r="G72" s="468"/>
      <c r="H72" s="469"/>
      <c r="I72" s="468"/>
      <c r="J72" s="530"/>
    </row>
    <row r="73" spans="1:14" ht="15.75" x14ac:dyDescent="0.25">
      <c r="A73" s="486"/>
      <c r="B73" s="526"/>
      <c r="C73" s="525" t="s">
        <v>418</v>
      </c>
      <c r="D73" s="524"/>
      <c r="E73" s="524"/>
      <c r="F73" s="523"/>
      <c r="G73" s="523"/>
      <c r="H73" s="523"/>
      <c r="I73" s="523"/>
      <c r="J73" s="522"/>
    </row>
    <row r="74" spans="1:14" x14ac:dyDescent="0.2">
      <c r="A74" s="486"/>
      <c r="B74" s="518" t="s">
        <v>149</v>
      </c>
      <c r="C74" s="517" t="s">
        <v>119</v>
      </c>
      <c r="D74" s="516"/>
      <c r="E74" s="515"/>
      <c r="F74" s="514"/>
      <c r="G74" s="513">
        <v>2190968.5</v>
      </c>
      <c r="H74" s="512"/>
      <c r="I74" s="511"/>
      <c r="J74" s="1015">
        <f t="shared" ref="J74:J76" si="7">G74+I74</f>
        <v>2190968.5</v>
      </c>
    </row>
    <row r="75" spans="1:14" x14ac:dyDescent="0.2">
      <c r="A75" s="486"/>
      <c r="B75" s="506" t="s">
        <v>408</v>
      </c>
      <c r="C75" s="505" t="s">
        <v>409</v>
      </c>
      <c r="D75" s="504"/>
      <c r="E75" s="503"/>
      <c r="F75" s="501"/>
      <c r="G75" s="502">
        <v>340000</v>
      </c>
      <c r="H75" s="501"/>
      <c r="I75" s="500">
        <v>160000</v>
      </c>
      <c r="J75" s="1012">
        <f t="shared" si="7"/>
        <v>500000</v>
      </c>
    </row>
    <row r="76" spans="1:14" x14ac:dyDescent="0.2">
      <c r="A76" s="486"/>
      <c r="B76" s="495"/>
      <c r="C76" s="494" t="s">
        <v>417</v>
      </c>
      <c r="D76" s="493"/>
      <c r="E76" s="492"/>
      <c r="F76" s="491"/>
      <c r="G76" s="490">
        <f>SUM(G74:G75)</f>
        <v>2530968.5</v>
      </c>
      <c r="H76" s="491"/>
      <c r="I76" s="490">
        <f>SUM(I74:I75)</f>
        <v>160000</v>
      </c>
      <c r="J76" s="956">
        <f t="shared" si="7"/>
        <v>2690968.5</v>
      </c>
    </row>
    <row r="77" spans="1:14" ht="13.5" thickBot="1" x14ac:dyDescent="0.25">
      <c r="A77" s="486"/>
      <c r="B77" s="485"/>
      <c r="C77" s="1147"/>
      <c r="D77" s="1147"/>
      <c r="E77" s="1147"/>
      <c r="F77" s="1148"/>
      <c r="G77" s="1149"/>
      <c r="H77" s="1148"/>
      <c r="I77" s="1149"/>
      <c r="J77" s="1150"/>
    </row>
    <row r="78" spans="1:14" x14ac:dyDescent="0.2">
      <c r="B78" s="470"/>
      <c r="C78" s="450"/>
      <c r="D78" s="450"/>
      <c r="E78" s="450"/>
      <c r="F78" s="1151" t="s">
        <v>13</v>
      </c>
      <c r="G78" s="587"/>
      <c r="H78" s="588"/>
      <c r="I78" s="587"/>
      <c r="J78" s="587"/>
    </row>
    <row r="79" spans="1:14" ht="15" x14ac:dyDescent="0.25">
      <c r="B79" s="470"/>
      <c r="C79" s="431"/>
      <c r="D79" s="431"/>
      <c r="E79" s="431"/>
      <c r="F79" s="469"/>
      <c r="G79" s="468"/>
      <c r="H79" s="469"/>
      <c r="I79" s="468"/>
      <c r="J79" s="468"/>
      <c r="M79" s="357" t="s">
        <v>349</v>
      </c>
      <c r="N79" s="356">
        <f>+G80</f>
        <v>123416790.99223466</v>
      </c>
    </row>
    <row r="80" spans="1:14" ht="15" x14ac:dyDescent="0.25">
      <c r="B80" s="456"/>
      <c r="C80" s="1152" t="s">
        <v>584</v>
      </c>
      <c r="D80" s="1153"/>
      <c r="E80" s="1154"/>
      <c r="F80" s="1155">
        <f>F71</f>
        <v>298671.98157499998</v>
      </c>
      <c r="G80" s="1156">
        <f>G71+G76</f>
        <v>123416790.99223466</v>
      </c>
      <c r="H80" s="1157">
        <f>H71</f>
        <v>6318212.8839999996</v>
      </c>
      <c r="I80" s="1156">
        <f>I71+I76</f>
        <v>24904543.481040005</v>
      </c>
      <c r="J80" s="1158">
        <f>G80+I80</f>
        <v>148321334.47327468</v>
      </c>
      <c r="K80" s="450"/>
      <c r="M80" s="357" t="s">
        <v>291</v>
      </c>
      <c r="N80" s="253">
        <f>-G30</f>
        <v>-3607677.6983370464</v>
      </c>
    </row>
    <row r="81" spans="2:14" ht="15.75" thickBot="1" x14ac:dyDescent="0.3">
      <c r="B81" s="456"/>
      <c r="C81" s="1159"/>
      <c r="D81" s="1160"/>
      <c r="E81" s="1160"/>
      <c r="F81" s="1161">
        <f>F80/8760</f>
        <v>34.094975065639268</v>
      </c>
      <c r="G81" s="1162"/>
      <c r="H81" s="1163"/>
      <c r="I81" s="1162"/>
      <c r="J81" s="1164"/>
      <c r="K81" s="450"/>
      <c r="M81" s="357" t="s">
        <v>350</v>
      </c>
      <c r="N81" s="358">
        <f>SUM(N79:N80)</f>
        <v>119809113.29389761</v>
      </c>
    </row>
    <row r="82" spans="2:14" ht="15.75" thickTop="1" x14ac:dyDescent="0.2">
      <c r="B82" s="447"/>
      <c r="C82" s="446"/>
      <c r="D82" s="446"/>
      <c r="E82" s="446"/>
      <c r="F82" s="445"/>
      <c r="G82" s="443"/>
      <c r="H82" s="444"/>
      <c r="I82" s="443"/>
      <c r="J82" s="442"/>
    </row>
    <row r="83" spans="2:14" ht="15" x14ac:dyDescent="0.25">
      <c r="D83" s="439" t="s">
        <v>282</v>
      </c>
      <c r="E83" s="438"/>
      <c r="F83" s="437"/>
      <c r="G83" s="436">
        <f>(G39+G61)/G71</f>
        <v>0.11252955358990778</v>
      </c>
      <c r="H83" s="435"/>
      <c r="I83" s="433">
        <f>(I39+I61)/I71</f>
        <v>9.8297418960415189E-2</v>
      </c>
      <c r="J83" s="419"/>
    </row>
    <row r="84" spans="2:14" x14ac:dyDescent="0.2">
      <c r="E84" s="413" t="s">
        <v>283</v>
      </c>
      <c r="F84" s="419"/>
      <c r="G84" s="429"/>
      <c r="H84" s="419"/>
      <c r="I84" s="429"/>
      <c r="J84" s="419"/>
    </row>
    <row r="85" spans="2:14" x14ac:dyDescent="0.2">
      <c r="E85" s="413" t="s">
        <v>284</v>
      </c>
      <c r="F85" s="419"/>
      <c r="G85" s="429"/>
      <c r="H85" s="419"/>
      <c r="I85" s="429"/>
      <c r="J85" s="419"/>
    </row>
    <row r="86" spans="2:14" x14ac:dyDescent="0.2">
      <c r="D86" s="431"/>
      <c r="E86" s="431"/>
      <c r="F86" s="430"/>
      <c r="G86" s="429"/>
      <c r="H86" s="419"/>
      <c r="I86" s="429"/>
      <c r="J86" s="419"/>
    </row>
    <row r="87" spans="2:14" ht="26.25" customHeight="1" x14ac:dyDescent="0.2">
      <c r="D87" s="1230" t="s">
        <v>287</v>
      </c>
      <c r="E87" s="1231"/>
      <c r="F87" s="1231"/>
      <c r="G87" s="425">
        <f>(G49+G51+SUM(G67:G68))/(G23+G34)</f>
        <v>3.4200497045680185E-2</v>
      </c>
      <c r="H87" s="426"/>
      <c r="I87" s="425">
        <f>(I49+I51+SUM(I67:I68))/(I23+I34)</f>
        <v>2.9786515793870729E-2</v>
      </c>
      <c r="J87" s="419"/>
    </row>
    <row r="88" spans="2:14" ht="21" customHeight="1" x14ac:dyDescent="0.25">
      <c r="D88" s="423" t="s">
        <v>288</v>
      </c>
      <c r="E88" s="422"/>
      <c r="F88" s="422"/>
      <c r="G88" s="1165">
        <f>(G49+G51+SUM(G67:G68))</f>
        <v>3379409.09</v>
      </c>
      <c r="H88" s="421"/>
      <c r="I88" s="1165">
        <f>(I49+I51+SUM(I67:I68))</f>
        <v>593120.40999999992</v>
      </c>
      <c r="J88" s="419"/>
    </row>
    <row r="89" spans="2:14" ht="27" customHeight="1" x14ac:dyDescent="0.2">
      <c r="E89" s="1223" t="s">
        <v>414</v>
      </c>
      <c r="F89" s="1223"/>
      <c r="G89" s="1223"/>
      <c r="H89" s="1223"/>
      <c r="I89" s="1223"/>
    </row>
    <row r="90" spans="2:14" ht="18.75" customHeight="1" x14ac:dyDescent="0.2">
      <c r="E90" s="1223" t="s">
        <v>413</v>
      </c>
      <c r="F90" s="1223"/>
      <c r="G90" s="1223"/>
      <c r="H90" s="1223"/>
      <c r="I90" s="1223"/>
    </row>
    <row r="96" spans="2:14" ht="15" x14ac:dyDescent="0.25">
      <c r="B96" s="413"/>
      <c r="G96" s="415"/>
    </row>
  </sheetData>
  <mergeCells count="6">
    <mergeCell ref="E90:I90"/>
    <mergeCell ref="J1:K2"/>
    <mergeCell ref="F1:H1"/>
    <mergeCell ref="C3:E3"/>
    <mergeCell ref="D87:F87"/>
    <mergeCell ref="E89:I89"/>
  </mergeCells>
  <hyperlinks>
    <hyperlink ref="F4" location="'2022 Sector View Electric'!A1" display="MWh Savings"/>
    <hyperlink ref="G4" location="'2022 Sector View Electric'!A1" display="Electric Rider Budget"/>
    <hyperlink ref="H4" location="'2022 Sector View Gas'!A1" display="Therm Savings"/>
    <hyperlink ref="I4" location="'2022 Sector View Gas'!A1" display="Gas Rider Budget"/>
  </hyperlinks>
  <pageMargins left="0.28000000000000003" right="0.3" top="0.75" bottom="0.75" header="0.3" footer="0.3"/>
  <pageSetup paperSize="17" scale="80" orientation="portrait" r:id="rId1"/>
  <headerFooter>
    <oddHeader>&amp;R&amp;G</oddHeader>
    <oddFooter>&amp;R&amp;G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97"/>
  <sheetViews>
    <sheetView topLeftCell="E1" workbookViewId="0">
      <pane ySplit="4" topLeftCell="A65" activePane="bottomLeft" state="frozen"/>
      <selection activeCell="G63" sqref="G63"/>
      <selection pane="bottomLeft" activeCell="O85" sqref="O85"/>
    </sheetView>
  </sheetViews>
  <sheetFormatPr defaultColWidth="9.140625" defaultRowHeight="15" x14ac:dyDescent="0.25"/>
  <cols>
    <col min="1" max="1" width="4.85546875" style="252" customWidth="1"/>
    <col min="2" max="2" width="5.85546875" style="252" customWidth="1"/>
    <col min="3" max="3" width="12.5703125" style="111" customWidth="1"/>
    <col min="4" max="4" width="6.42578125" style="252" customWidth="1"/>
    <col min="5" max="5" width="6.140625" style="252" customWidth="1"/>
    <col min="6" max="6" width="35" style="252" customWidth="1"/>
    <col min="7" max="7" width="16.42578125" style="252" customWidth="1"/>
    <col min="8" max="8" width="18.5703125" style="252" customWidth="1"/>
    <col min="9" max="9" width="19.140625" style="252" customWidth="1"/>
    <col min="10" max="10" width="16.85546875" style="252" customWidth="1"/>
    <col min="11" max="11" width="19.5703125" style="252" customWidth="1"/>
    <col min="12" max="12" width="12.42578125" style="252" customWidth="1"/>
    <col min="13" max="14" width="9.140625" style="252"/>
    <col min="15" max="15" width="13.5703125" style="252" bestFit="1" customWidth="1"/>
    <col min="16" max="16" width="11.42578125" style="252" bestFit="1" customWidth="1"/>
    <col min="17" max="17" width="14.42578125" style="252" bestFit="1" customWidth="1"/>
    <col min="18" max="16384" width="9.140625" style="252"/>
  </cols>
  <sheetData>
    <row r="1" spans="1:21" s="916" customFormat="1" ht="33.6" customHeight="1" thickBot="1" x14ac:dyDescent="0.3">
      <c r="C1" s="917"/>
      <c r="F1" s="918" t="s">
        <v>443</v>
      </c>
      <c r="G1" s="1233" t="s">
        <v>469</v>
      </c>
      <c r="H1" s="1233"/>
      <c r="I1" s="1233"/>
      <c r="J1" s="1224" t="s">
        <v>470</v>
      </c>
      <c r="K1" s="1225"/>
    </row>
    <row r="2" spans="1:21" s="71" customFormat="1" ht="42" customHeight="1" thickBot="1" x14ac:dyDescent="0.3">
      <c r="C2" s="66"/>
      <c r="E2" s="919"/>
      <c r="F2" s="920" t="s">
        <v>304</v>
      </c>
      <c r="I2" s="921"/>
      <c r="J2" s="1226"/>
      <c r="K2" s="1227"/>
      <c r="L2" s="71" t="s">
        <v>484</v>
      </c>
    </row>
    <row r="3" spans="1:21" s="71" customFormat="1" ht="17.25" customHeight="1" thickBot="1" x14ac:dyDescent="0.3">
      <c r="B3" s="291" t="s">
        <v>178</v>
      </c>
      <c r="C3" s="911"/>
      <c r="D3" s="1234"/>
      <c r="E3" s="1234"/>
      <c r="F3" s="1234"/>
      <c r="G3" s="292"/>
      <c r="H3" s="293"/>
      <c r="I3" s="922"/>
      <c r="J3" s="923"/>
      <c r="K3" s="923"/>
    </row>
    <row r="4" spans="1:21" s="71" customFormat="1" ht="76.5" x14ac:dyDescent="0.25">
      <c r="A4" s="64"/>
      <c r="B4" s="924" t="s">
        <v>179</v>
      </c>
      <c r="C4" s="925" t="s">
        <v>180</v>
      </c>
      <c r="D4" s="926" t="s">
        <v>181</v>
      </c>
      <c r="E4" s="927"/>
      <c r="F4" s="925"/>
      <c r="G4" s="928" t="s">
        <v>182</v>
      </c>
      <c r="H4" s="928" t="s">
        <v>183</v>
      </c>
      <c r="I4" s="928" t="s">
        <v>184</v>
      </c>
      <c r="J4" s="928" t="s">
        <v>285</v>
      </c>
      <c r="K4" s="929" t="s">
        <v>305</v>
      </c>
    </row>
    <row r="5" spans="1:21" ht="16.350000000000001" customHeight="1" thickBot="1" x14ac:dyDescent="0.3">
      <c r="A5" s="114"/>
      <c r="B5" s="63"/>
      <c r="C5" s="115"/>
      <c r="D5" s="116" t="s">
        <v>306</v>
      </c>
      <c r="E5" s="117"/>
      <c r="F5" s="117"/>
      <c r="G5" s="294"/>
      <c r="H5" s="294"/>
      <c r="I5" s="294"/>
      <c r="J5" s="294"/>
      <c r="K5" s="118"/>
    </row>
    <row r="6" spans="1:21" ht="15.6" customHeight="1" x14ac:dyDescent="0.25">
      <c r="A6" s="114"/>
      <c r="B6" s="119"/>
      <c r="C6" s="120"/>
      <c r="D6" s="121" t="s">
        <v>185</v>
      </c>
      <c r="E6" s="121"/>
      <c r="F6" s="121"/>
      <c r="G6" s="122"/>
      <c r="H6" s="123"/>
      <c r="I6" s="122"/>
      <c r="J6" s="122"/>
      <c r="K6" s="124"/>
    </row>
    <row r="7" spans="1:21" ht="14.45" customHeight="1" x14ac:dyDescent="0.25">
      <c r="A7" s="114"/>
      <c r="B7" s="930" t="s">
        <v>6</v>
      </c>
      <c r="C7" s="125">
        <v>201</v>
      </c>
      <c r="D7" s="126" t="s">
        <v>186</v>
      </c>
      <c r="E7" s="127"/>
      <c r="F7" s="128"/>
      <c r="G7" s="1043">
        <v>1929.4998000000001</v>
      </c>
      <c r="H7" s="1044">
        <v>6071563.4349999996</v>
      </c>
      <c r="I7" s="933">
        <v>19175.53</v>
      </c>
      <c r="J7" s="1045">
        <v>874551.62199999997</v>
      </c>
      <c r="K7" s="934">
        <f t="array" ref="K7:K21">H7:H22+J7:J22</f>
        <v>6946115.057</v>
      </c>
    </row>
    <row r="8" spans="1:21" ht="14.45" customHeight="1" x14ac:dyDescent="0.25">
      <c r="A8" s="114"/>
      <c r="B8" s="935" t="s">
        <v>7</v>
      </c>
      <c r="C8" s="129">
        <v>214</v>
      </c>
      <c r="D8" s="130" t="s">
        <v>471</v>
      </c>
      <c r="E8" s="131"/>
      <c r="F8" s="132"/>
      <c r="G8" s="1046">
        <v>21213.877149999997</v>
      </c>
      <c r="H8" s="937">
        <v>15079925.871999998</v>
      </c>
      <c r="I8" s="1047">
        <v>1260193.1000000001</v>
      </c>
      <c r="J8" s="938">
        <v>7282730.2569999993</v>
      </c>
      <c r="K8" s="939">
        <v>22362656.128999997</v>
      </c>
    </row>
    <row r="9" spans="1:21" s="138" customFormat="1" ht="13.35" customHeight="1" x14ac:dyDescent="0.25">
      <c r="A9" s="133"/>
      <c r="B9" s="940" t="s">
        <v>130</v>
      </c>
      <c r="C9" s="134"/>
      <c r="D9" s="135"/>
      <c r="E9" s="136" t="s">
        <v>187</v>
      </c>
      <c r="F9" s="137"/>
      <c r="G9" s="1048">
        <v>1560.924</v>
      </c>
      <c r="H9" s="1049">
        <v>2319918</v>
      </c>
      <c r="I9" s="1050"/>
      <c r="J9" s="1051"/>
      <c r="K9" s="942">
        <v>2319918</v>
      </c>
      <c r="L9" s="252"/>
      <c r="M9" s="252"/>
      <c r="N9" s="252"/>
      <c r="O9" s="252"/>
      <c r="P9" s="252"/>
      <c r="Q9" s="252"/>
      <c r="R9" s="252"/>
      <c r="S9" s="252"/>
      <c r="T9" s="252"/>
      <c r="U9" s="252"/>
    </row>
    <row r="10" spans="1:21" s="138" customFormat="1" ht="13.35" customHeight="1" x14ac:dyDescent="0.25">
      <c r="A10" s="133"/>
      <c r="B10" s="940" t="s">
        <v>131</v>
      </c>
      <c r="C10" s="134"/>
      <c r="D10" s="135"/>
      <c r="E10" s="136" t="s">
        <v>188</v>
      </c>
      <c r="F10" s="137"/>
      <c r="G10" s="1048">
        <v>10809.893</v>
      </c>
      <c r="H10" s="1049">
        <v>6046360</v>
      </c>
      <c r="I10" s="1050">
        <v>594777</v>
      </c>
      <c r="J10" s="1051">
        <v>2344900</v>
      </c>
      <c r="K10" s="942">
        <v>8391260</v>
      </c>
      <c r="L10" s="252"/>
      <c r="M10" s="252"/>
      <c r="N10" s="252"/>
      <c r="O10" s="252"/>
      <c r="P10" s="252"/>
      <c r="Q10" s="252"/>
      <c r="R10" s="252"/>
      <c r="S10" s="252"/>
      <c r="T10" s="252"/>
      <c r="U10" s="252"/>
    </row>
    <row r="11" spans="1:21" s="138" customFormat="1" ht="13.35" customHeight="1" x14ac:dyDescent="0.25">
      <c r="A11" s="133"/>
      <c r="B11" s="940" t="s">
        <v>189</v>
      </c>
      <c r="C11" s="134"/>
      <c r="D11" s="135"/>
      <c r="E11" s="136" t="s">
        <v>190</v>
      </c>
      <c r="F11" s="137"/>
      <c r="G11" s="1048">
        <v>3512.25</v>
      </c>
      <c r="H11" s="1049">
        <v>2039413</v>
      </c>
      <c r="I11" s="1050">
        <v>53800</v>
      </c>
      <c r="J11" s="1051">
        <v>355925</v>
      </c>
      <c r="K11" s="942">
        <v>2395338</v>
      </c>
      <c r="L11" s="252"/>
      <c r="M11" s="252"/>
      <c r="N11" s="252"/>
      <c r="O11" s="252"/>
      <c r="P11" s="252"/>
      <c r="Q11" s="252"/>
      <c r="R11" s="252"/>
      <c r="S11" s="252"/>
      <c r="T11" s="252"/>
      <c r="U11" s="252"/>
    </row>
    <row r="12" spans="1:21" s="138" customFormat="1" ht="13.35" customHeight="1" x14ac:dyDescent="0.25">
      <c r="A12" s="133"/>
      <c r="B12" s="940" t="s">
        <v>191</v>
      </c>
      <c r="C12" s="134"/>
      <c r="D12" s="135"/>
      <c r="E12" s="136" t="s">
        <v>192</v>
      </c>
      <c r="F12" s="137"/>
      <c r="G12" s="1048">
        <v>0</v>
      </c>
      <c r="H12" s="1049">
        <v>0</v>
      </c>
      <c r="I12" s="1050">
        <v>0</v>
      </c>
      <c r="J12" s="1051">
        <v>0</v>
      </c>
      <c r="K12" s="942">
        <v>0</v>
      </c>
      <c r="L12" s="252"/>
      <c r="M12" s="252"/>
      <c r="N12" s="252"/>
      <c r="O12" s="252"/>
      <c r="P12" s="252"/>
      <c r="Q12" s="252"/>
      <c r="R12" s="252"/>
      <c r="S12" s="252"/>
      <c r="T12" s="252"/>
      <c r="U12" s="252"/>
    </row>
    <row r="13" spans="1:21" s="138" customFormat="1" ht="13.35" customHeight="1" x14ac:dyDescent="0.25">
      <c r="A13" s="133"/>
      <c r="B13" s="940" t="s">
        <v>193</v>
      </c>
      <c r="C13" s="134"/>
      <c r="D13" s="135"/>
      <c r="E13" s="136" t="s">
        <v>194</v>
      </c>
      <c r="F13" s="137"/>
      <c r="G13" s="1048">
        <v>2013.856</v>
      </c>
      <c r="H13" s="1049">
        <v>1488246.45</v>
      </c>
      <c r="I13" s="1050">
        <v>9365.2999999999993</v>
      </c>
      <c r="J13" s="1051">
        <v>0</v>
      </c>
      <c r="K13" s="942">
        <v>1488246.45</v>
      </c>
      <c r="L13" s="252"/>
      <c r="M13" s="252"/>
      <c r="N13" s="252"/>
      <c r="O13" s="252"/>
      <c r="P13" s="252"/>
      <c r="Q13" s="252"/>
      <c r="R13" s="252"/>
      <c r="S13" s="252"/>
      <c r="T13" s="252"/>
      <c r="U13" s="252"/>
    </row>
    <row r="14" spans="1:21" s="138" customFormat="1" ht="13.35" customHeight="1" x14ac:dyDescent="0.25">
      <c r="A14" s="133"/>
      <c r="B14" s="940" t="s">
        <v>195</v>
      </c>
      <c r="C14" s="134"/>
      <c r="D14" s="135"/>
      <c r="E14" s="136" t="s">
        <v>401</v>
      </c>
      <c r="F14" s="137"/>
      <c r="G14" s="1048">
        <v>799.89400000000001</v>
      </c>
      <c r="H14" s="1049">
        <v>399727.5</v>
      </c>
      <c r="I14" s="1050">
        <v>276936</v>
      </c>
      <c r="J14" s="1051">
        <v>1232530</v>
      </c>
      <c r="K14" s="942">
        <v>1632257.5</v>
      </c>
      <c r="L14" s="252"/>
      <c r="M14" s="252"/>
      <c r="N14" s="252"/>
      <c r="O14" s="252"/>
      <c r="P14" s="252"/>
      <c r="Q14" s="252"/>
      <c r="R14" s="252"/>
      <c r="S14" s="252"/>
      <c r="T14" s="252"/>
      <c r="U14" s="252"/>
    </row>
    <row r="15" spans="1:21" s="138" customFormat="1" ht="13.35" customHeight="1" x14ac:dyDescent="0.25">
      <c r="A15" s="133"/>
      <c r="B15" s="940" t="s">
        <v>196</v>
      </c>
      <c r="C15" s="134"/>
      <c r="D15" s="135"/>
      <c r="E15" s="136" t="s">
        <v>198</v>
      </c>
      <c r="F15" s="137"/>
      <c r="G15" s="1048">
        <v>323.39319999999998</v>
      </c>
      <c r="H15" s="1049">
        <v>95807.2</v>
      </c>
      <c r="I15" s="1050">
        <v>8010.4</v>
      </c>
      <c r="J15" s="1051">
        <v>39867.800000000003</v>
      </c>
      <c r="K15" s="942">
        <v>135675</v>
      </c>
      <c r="L15" s="252"/>
      <c r="M15" s="252"/>
      <c r="N15" s="252"/>
      <c r="O15" s="252"/>
      <c r="P15" s="252"/>
      <c r="Q15" s="252"/>
      <c r="R15" s="252"/>
      <c r="S15" s="252"/>
      <c r="T15" s="252"/>
      <c r="U15" s="252"/>
    </row>
    <row r="16" spans="1:21" s="138" customFormat="1" ht="13.35" customHeight="1" x14ac:dyDescent="0.25">
      <c r="A16" s="133"/>
      <c r="B16" s="940" t="s">
        <v>197</v>
      </c>
      <c r="C16" s="134"/>
      <c r="D16" s="135"/>
      <c r="E16" s="136" t="s">
        <v>200</v>
      </c>
      <c r="F16" s="137"/>
      <c r="G16" s="1048">
        <v>1293.75695</v>
      </c>
      <c r="H16" s="1052">
        <v>1192526</v>
      </c>
      <c r="I16" s="1050">
        <v>227313.4</v>
      </c>
      <c r="J16" s="1051">
        <v>2373200</v>
      </c>
      <c r="K16" s="942">
        <v>3565726</v>
      </c>
      <c r="L16" s="252"/>
      <c r="M16" s="252"/>
      <c r="N16" s="252"/>
      <c r="O16" s="252"/>
      <c r="P16" s="252"/>
      <c r="Q16" s="252"/>
      <c r="R16" s="252"/>
      <c r="S16" s="252"/>
      <c r="T16" s="252"/>
      <c r="U16" s="252"/>
    </row>
    <row r="17" spans="1:21" s="138" customFormat="1" ht="13.35" customHeight="1" x14ac:dyDescent="0.25">
      <c r="A17" s="133"/>
      <c r="B17" s="940" t="s">
        <v>199</v>
      </c>
      <c r="C17" s="134"/>
      <c r="D17" s="135"/>
      <c r="E17" s="136" t="s">
        <v>201</v>
      </c>
      <c r="F17" s="137"/>
      <c r="G17" s="1048">
        <v>899.91</v>
      </c>
      <c r="H17" s="1052">
        <v>1497927.7220000001</v>
      </c>
      <c r="I17" s="1053">
        <v>89991</v>
      </c>
      <c r="J17" s="1051">
        <v>936307.45699999994</v>
      </c>
      <c r="K17" s="942">
        <v>2434235.179</v>
      </c>
      <c r="L17" s="252"/>
      <c r="M17" s="252"/>
      <c r="N17" s="252"/>
      <c r="O17" s="252"/>
      <c r="P17" s="252"/>
      <c r="Q17" s="252"/>
      <c r="R17" s="252"/>
      <c r="S17" s="252"/>
      <c r="T17" s="252"/>
      <c r="U17" s="252"/>
    </row>
    <row r="18" spans="1:21" s="138" customFormat="1" ht="13.35" customHeight="1" x14ac:dyDescent="0.25">
      <c r="A18" s="133"/>
      <c r="B18" s="943"/>
      <c r="C18" s="129">
        <v>215</v>
      </c>
      <c r="D18" s="139" t="s">
        <v>308</v>
      </c>
      <c r="E18" s="127"/>
      <c r="F18" s="128"/>
      <c r="G18" s="1048">
        <v>462.60599999999999</v>
      </c>
      <c r="H18" s="1052">
        <v>352054</v>
      </c>
      <c r="I18" s="1053">
        <v>5575</v>
      </c>
      <c r="J18" s="941">
        <v>87592.8</v>
      </c>
      <c r="K18" s="939">
        <v>439646.8</v>
      </c>
      <c r="L18" s="252"/>
      <c r="M18" s="252"/>
      <c r="N18" s="252"/>
      <c r="O18" s="252"/>
      <c r="P18" s="252"/>
      <c r="Q18" s="252"/>
      <c r="R18" s="252"/>
      <c r="S18" s="252"/>
      <c r="T18" s="252"/>
      <c r="U18" s="252"/>
    </row>
    <row r="19" spans="1:21" s="138" customFormat="1" ht="13.35" customHeight="1" x14ac:dyDescent="0.25">
      <c r="A19" s="133"/>
      <c r="B19" s="935" t="s">
        <v>420</v>
      </c>
      <c r="C19" s="129" t="s">
        <v>402</v>
      </c>
      <c r="D19" s="139" t="s">
        <v>403</v>
      </c>
      <c r="E19" s="127"/>
      <c r="F19" s="128"/>
      <c r="G19" s="1054">
        <v>0</v>
      </c>
      <c r="H19" s="1055">
        <v>43999</v>
      </c>
      <c r="I19" s="1056">
        <v>0</v>
      </c>
      <c r="J19" s="946">
        <v>43999</v>
      </c>
      <c r="K19" s="939">
        <v>87998</v>
      </c>
      <c r="L19" s="252"/>
      <c r="M19" s="252"/>
      <c r="N19" s="252"/>
      <c r="O19" s="252"/>
      <c r="P19" s="252"/>
      <c r="Q19" s="252"/>
      <c r="R19" s="252"/>
      <c r="S19" s="252"/>
      <c r="T19" s="252"/>
      <c r="U19" s="252"/>
    </row>
    <row r="20" spans="1:21" ht="14.45" customHeight="1" x14ac:dyDescent="0.25">
      <c r="A20" s="114"/>
      <c r="B20" s="935" t="s">
        <v>202</v>
      </c>
      <c r="C20" s="129">
        <v>217</v>
      </c>
      <c r="D20" s="130" t="s">
        <v>309</v>
      </c>
      <c r="E20" s="140"/>
      <c r="F20" s="141"/>
      <c r="G20" s="1054">
        <v>9656.4889999999996</v>
      </c>
      <c r="H20" s="1055">
        <v>6789699.5894999998</v>
      </c>
      <c r="I20" s="1056">
        <v>29220.68</v>
      </c>
      <c r="J20" s="949">
        <v>277636.45199999999</v>
      </c>
      <c r="K20" s="939">
        <v>7067336.0414999994</v>
      </c>
    </row>
    <row r="21" spans="1:21" ht="14.45" customHeight="1" x14ac:dyDescent="0.25">
      <c r="A21" s="114"/>
      <c r="B21" s="935" t="s">
        <v>203</v>
      </c>
      <c r="C21" s="296">
        <v>218</v>
      </c>
      <c r="D21" s="297" t="s">
        <v>310</v>
      </c>
      <c r="E21" s="69"/>
      <c r="F21" s="69"/>
      <c r="G21" s="1054">
        <v>5750</v>
      </c>
      <c r="H21" s="1044">
        <v>2365655</v>
      </c>
      <c r="I21" s="1056">
        <v>64300</v>
      </c>
      <c r="J21" s="949">
        <v>474669</v>
      </c>
      <c r="K21" s="952">
        <v>2840324</v>
      </c>
    </row>
    <row r="22" spans="1:21" ht="14.45" customHeight="1" x14ac:dyDescent="0.25">
      <c r="A22" s="114"/>
      <c r="B22" s="950" t="s">
        <v>204</v>
      </c>
      <c r="C22" s="951"/>
      <c r="D22" s="297"/>
      <c r="E22" s="69"/>
      <c r="F22" s="69"/>
      <c r="G22" s="944"/>
      <c r="H22" s="932"/>
      <c r="I22" s="945"/>
      <c r="J22" s="949"/>
      <c r="K22" s="952"/>
    </row>
    <row r="23" spans="1:21" ht="14.45" customHeight="1" x14ac:dyDescent="0.25">
      <c r="A23" s="114"/>
      <c r="B23" s="953" t="s">
        <v>205</v>
      </c>
      <c r="C23" s="954"/>
      <c r="D23" s="955" t="s">
        <v>206</v>
      </c>
      <c r="E23" s="955"/>
      <c r="F23" s="955"/>
      <c r="G23" s="1057">
        <f>+G7+G8+SUM(G18:G22)</f>
        <v>39012.471949999999</v>
      </c>
      <c r="H23" s="145">
        <f>+H7+H8+SUM(H18:H22)</f>
        <v>30702896.896499995</v>
      </c>
      <c r="I23" s="985">
        <f>+I7+I8+SUM(I18:I22)</f>
        <v>1378464.31</v>
      </c>
      <c r="J23" s="145">
        <f>+J7+J8+SUM(J18:J22)</f>
        <v>9041179.1309999991</v>
      </c>
      <c r="K23" s="151">
        <f>+K7+K8+SUM(K18:K22)</f>
        <v>39744076.027499996</v>
      </c>
    </row>
    <row r="24" spans="1:21" ht="14.45" customHeight="1" x14ac:dyDescent="0.25">
      <c r="A24" s="114"/>
      <c r="B24" s="146"/>
      <c r="C24" s="113"/>
      <c r="D24" s="147"/>
      <c r="E24" s="63"/>
      <c r="F24" s="63"/>
      <c r="G24" s="298"/>
      <c r="H24" s="148"/>
      <c r="I24" s="149"/>
      <c r="J24" s="148"/>
      <c r="K24" s="150"/>
    </row>
    <row r="25" spans="1:21" ht="15.6" customHeight="1" x14ac:dyDescent="0.25">
      <c r="A25" s="114"/>
      <c r="B25" s="957"/>
      <c r="C25" s="958"/>
      <c r="D25" s="959"/>
      <c r="E25" s="959"/>
      <c r="F25" s="960" t="s">
        <v>207</v>
      </c>
      <c r="G25" s="961"/>
      <c r="H25" s="961"/>
      <c r="I25" s="961"/>
      <c r="J25" s="961"/>
      <c r="K25" s="962"/>
    </row>
    <row r="26" spans="1:21" ht="14.45" customHeight="1" x14ac:dyDescent="0.25">
      <c r="A26" s="114"/>
      <c r="B26" s="963" t="s">
        <v>208</v>
      </c>
      <c r="C26" s="964">
        <v>250</v>
      </c>
      <c r="D26" s="965" t="s">
        <v>444</v>
      </c>
      <c r="E26" s="947"/>
      <c r="F26" s="965"/>
      <c r="G26" s="1058">
        <v>78500</v>
      </c>
      <c r="H26" s="1059">
        <v>25857924.62359238</v>
      </c>
      <c r="I26" s="1058">
        <v>340000</v>
      </c>
      <c r="J26" s="1059">
        <v>2625925</v>
      </c>
      <c r="K26" s="966">
        <f t="shared" ref="K26:K33" si="0">+J26+H26</f>
        <v>28483849.62359238</v>
      </c>
    </row>
    <row r="27" spans="1:21" ht="14.45" customHeight="1" x14ac:dyDescent="0.25">
      <c r="A27" s="114"/>
      <c r="B27" s="967" t="s">
        <v>210</v>
      </c>
      <c r="C27" s="964">
        <v>251</v>
      </c>
      <c r="D27" s="968" t="s">
        <v>445</v>
      </c>
      <c r="E27" s="969"/>
      <c r="F27" s="968"/>
      <c r="G27" s="1060">
        <v>17500</v>
      </c>
      <c r="H27" s="1061">
        <v>4684596</v>
      </c>
      <c r="I27" s="1060">
        <v>100000</v>
      </c>
      <c r="J27" s="1061">
        <v>531384</v>
      </c>
      <c r="K27" s="966">
        <f t="shared" si="0"/>
        <v>5215980</v>
      </c>
    </row>
    <row r="28" spans="1:21" ht="14.45" customHeight="1" x14ac:dyDescent="0.25">
      <c r="A28" s="114"/>
      <c r="B28" s="963" t="s">
        <v>212</v>
      </c>
      <c r="C28" s="964">
        <v>253</v>
      </c>
      <c r="D28" s="968" t="s">
        <v>311</v>
      </c>
      <c r="E28" s="947"/>
      <c r="F28" s="968"/>
      <c r="G28" s="1060">
        <v>12500</v>
      </c>
      <c r="H28" s="1061">
        <v>1836269.2307692308</v>
      </c>
      <c r="I28" s="1060">
        <v>570000</v>
      </c>
      <c r="J28" s="1061">
        <v>605243.28358208959</v>
      </c>
      <c r="K28" s="966">
        <f t="shared" si="0"/>
        <v>2441512.5143513205</v>
      </c>
    </row>
    <row r="29" spans="1:21" ht="14.45" customHeight="1" x14ac:dyDescent="0.25">
      <c r="A29" s="114"/>
      <c r="B29" s="963" t="s">
        <v>213</v>
      </c>
      <c r="C29" s="936"/>
      <c r="D29" s="140" t="s">
        <v>312</v>
      </c>
      <c r="E29" s="140"/>
      <c r="F29" s="141"/>
      <c r="G29" s="1060">
        <v>10231.634</v>
      </c>
      <c r="H29" s="1061">
        <v>4923697.5191968773</v>
      </c>
      <c r="I29" s="1060"/>
      <c r="J29" s="1062"/>
      <c r="K29" s="966">
        <f t="shared" si="0"/>
        <v>4923697.5191968773</v>
      </c>
    </row>
    <row r="30" spans="1:21" ht="14.45" customHeight="1" x14ac:dyDescent="0.25">
      <c r="A30" s="114"/>
      <c r="B30" s="963" t="s">
        <v>214</v>
      </c>
      <c r="C30" s="964">
        <v>258</v>
      </c>
      <c r="D30" s="970"/>
      <c r="E30" s="299" t="s">
        <v>313</v>
      </c>
      <c r="F30" s="71"/>
      <c r="G30" s="1063">
        <v>5231.634</v>
      </c>
      <c r="H30" s="1064">
        <v>2107757.9336561463</v>
      </c>
      <c r="I30" s="1058"/>
      <c r="J30" s="1059"/>
      <c r="K30" s="966">
        <f t="shared" si="0"/>
        <v>2107757.9336561463</v>
      </c>
    </row>
    <row r="31" spans="1:21" ht="14.45" customHeight="1" x14ac:dyDescent="0.25">
      <c r="A31" s="114"/>
      <c r="B31" s="963" t="s">
        <v>216</v>
      </c>
      <c r="C31" s="964">
        <v>258</v>
      </c>
      <c r="D31" s="970"/>
      <c r="E31" s="299" t="s">
        <v>314</v>
      </c>
      <c r="F31" s="141"/>
      <c r="G31" s="1065">
        <v>5000</v>
      </c>
      <c r="H31" s="1064">
        <v>2815939.5855407305</v>
      </c>
      <c r="I31" s="1058"/>
      <c r="J31" s="1059"/>
      <c r="K31" s="966">
        <f t="shared" si="0"/>
        <v>2815939.5855407305</v>
      </c>
    </row>
    <row r="32" spans="1:21" ht="14.45" customHeight="1" x14ac:dyDescent="0.25">
      <c r="A32" s="114"/>
      <c r="B32" s="967" t="s">
        <v>218</v>
      </c>
      <c r="C32" s="971" t="s">
        <v>215</v>
      </c>
      <c r="D32" s="153" t="s">
        <v>120</v>
      </c>
      <c r="E32" s="154"/>
      <c r="F32" s="141"/>
      <c r="G32" s="1066">
        <v>0</v>
      </c>
      <c r="H32" s="155">
        <v>0</v>
      </c>
      <c r="I32" s="1067">
        <v>0</v>
      </c>
      <c r="J32" s="155">
        <v>0</v>
      </c>
      <c r="K32" s="966">
        <f t="shared" si="0"/>
        <v>0</v>
      </c>
    </row>
    <row r="33" spans="1:12" ht="14.45" customHeight="1" x14ac:dyDescent="0.25">
      <c r="A33" s="114"/>
      <c r="B33" s="963" t="s">
        <v>220</v>
      </c>
      <c r="C33" s="972">
        <v>262</v>
      </c>
      <c r="D33" s="156" t="s">
        <v>217</v>
      </c>
      <c r="E33" s="156"/>
      <c r="F33" s="157"/>
      <c r="G33" s="1068">
        <v>34568.027099999999</v>
      </c>
      <c r="H33" s="1069">
        <v>14808171.4</v>
      </c>
      <c r="I33" s="1068">
        <v>890938</v>
      </c>
      <c r="J33" s="1069">
        <v>3295908.6</v>
      </c>
      <c r="K33" s="966">
        <f t="shared" si="0"/>
        <v>18104080</v>
      </c>
    </row>
    <row r="34" spans="1:12" ht="14.45" customHeight="1" x14ac:dyDescent="0.25">
      <c r="A34" s="114"/>
      <c r="B34" s="953" t="s">
        <v>221</v>
      </c>
      <c r="C34" s="954"/>
      <c r="D34" s="955" t="s">
        <v>219</v>
      </c>
      <c r="E34" s="955"/>
      <c r="F34" s="955"/>
      <c r="G34" s="1057">
        <f>SUM(G26:G33)</f>
        <v>163531.29510000002</v>
      </c>
      <c r="H34" s="145">
        <f>SUM(H26:H29)+SUM(H32:H33)</f>
        <v>52110658.77355849</v>
      </c>
      <c r="I34" s="1057">
        <f>SUM(I26:I33)</f>
        <v>1900938</v>
      </c>
      <c r="J34" s="145">
        <f>SUM(J26:J33)</f>
        <v>7058460.8835820891</v>
      </c>
      <c r="K34" s="151">
        <f>SUM(K26:K29)+SUM(K32:K33)</f>
        <v>59169119.657140575</v>
      </c>
    </row>
    <row r="35" spans="1:12" ht="14.45" customHeight="1" x14ac:dyDescent="0.25">
      <c r="A35" s="114"/>
      <c r="B35" s="950"/>
      <c r="C35" s="65"/>
      <c r="D35" s="973"/>
      <c r="E35" s="69"/>
      <c r="F35" s="69"/>
      <c r="G35" s="298"/>
      <c r="H35" s="974"/>
      <c r="I35" s="975"/>
      <c r="J35" s="974"/>
      <c r="K35" s="150"/>
    </row>
    <row r="36" spans="1:12" ht="15.6" customHeight="1" x14ac:dyDescent="0.25">
      <c r="A36" s="114"/>
      <c r="B36" s="976"/>
      <c r="C36" s="958"/>
      <c r="D36" s="977"/>
      <c r="E36" s="977"/>
      <c r="F36" s="978" t="s">
        <v>446</v>
      </c>
      <c r="G36" s="961"/>
      <c r="H36" s="961"/>
      <c r="I36" s="961"/>
      <c r="J36" s="961"/>
      <c r="K36" s="962"/>
      <c r="L36" s="300"/>
    </row>
    <row r="37" spans="1:12" ht="14.45" customHeight="1" x14ac:dyDescent="0.25">
      <c r="A37" s="114"/>
      <c r="B37" s="979" t="s">
        <v>222</v>
      </c>
      <c r="C37" s="980">
        <v>249</v>
      </c>
      <c r="D37" s="162" t="s">
        <v>50</v>
      </c>
      <c r="E37" s="981"/>
      <c r="F37" s="982"/>
      <c r="G37" s="1070">
        <v>2250</v>
      </c>
      <c r="H37" s="1071">
        <v>683425</v>
      </c>
      <c r="I37" s="1072">
        <v>100500</v>
      </c>
      <c r="J37" s="158">
        <v>0</v>
      </c>
      <c r="K37" s="1015">
        <f>+J37+H37</f>
        <v>683425</v>
      </c>
      <c r="L37" s="300"/>
    </row>
    <row r="38" spans="1:12" ht="14.45" customHeight="1" x14ac:dyDescent="0.25">
      <c r="A38" s="114"/>
      <c r="B38" s="983" t="s">
        <v>225</v>
      </c>
      <c r="C38" s="984">
        <v>249</v>
      </c>
      <c r="D38" s="165" t="s">
        <v>419</v>
      </c>
      <c r="E38" s="166"/>
      <c r="F38" s="166"/>
      <c r="G38" s="1073">
        <v>1025.1849999999999</v>
      </c>
      <c r="H38" s="1074">
        <v>613750</v>
      </c>
      <c r="I38" s="1075">
        <v>10000</v>
      </c>
      <c r="J38" s="160">
        <v>12562.5</v>
      </c>
      <c r="K38" s="1076">
        <f>+J38+H38</f>
        <v>626312.5</v>
      </c>
      <c r="L38" s="300"/>
    </row>
    <row r="39" spans="1:12" ht="14.45" customHeight="1" x14ac:dyDescent="0.25">
      <c r="A39" s="114"/>
      <c r="B39" s="953" t="s">
        <v>226</v>
      </c>
      <c r="C39" s="954"/>
      <c r="D39" s="955" t="s">
        <v>223</v>
      </c>
      <c r="E39" s="955"/>
      <c r="F39" s="955"/>
      <c r="G39" s="985">
        <f>SUM(G37:G38)</f>
        <v>3275.1849999999999</v>
      </c>
      <c r="H39" s="161">
        <f>SUM(H37:H38)</f>
        <v>1297175</v>
      </c>
      <c r="I39" s="985">
        <f>SUM(I37:I38)</f>
        <v>110500</v>
      </c>
      <c r="J39" s="161">
        <f>SUM(J37:J38)</f>
        <v>12562.5</v>
      </c>
      <c r="K39" s="956">
        <f>SUM(K37:K38)</f>
        <v>1309737.5</v>
      </c>
      <c r="L39" s="300"/>
    </row>
    <row r="40" spans="1:12" ht="14.45" customHeight="1" x14ac:dyDescent="0.25">
      <c r="A40" s="114"/>
      <c r="B40" s="950"/>
      <c r="C40" s="65"/>
      <c r="D40" s="973"/>
      <c r="E40" s="69"/>
      <c r="F40" s="69"/>
      <c r="G40" s="298"/>
      <c r="H40" s="974"/>
      <c r="I40" s="974"/>
      <c r="J40" s="974"/>
      <c r="K40" s="150"/>
      <c r="L40" s="300"/>
    </row>
    <row r="41" spans="1:12" ht="15.6" customHeight="1" x14ac:dyDescent="0.25">
      <c r="A41" s="114"/>
      <c r="B41" s="976"/>
      <c r="C41" s="958"/>
      <c r="D41" s="986" t="s">
        <v>224</v>
      </c>
      <c r="E41" s="987"/>
      <c r="F41" s="987"/>
      <c r="G41" s="961"/>
      <c r="H41" s="961"/>
      <c r="I41" s="961"/>
      <c r="J41" s="961"/>
      <c r="K41" s="962"/>
    </row>
    <row r="42" spans="1:12" ht="15.6" customHeight="1" x14ac:dyDescent="0.35">
      <c r="A42" s="114"/>
      <c r="B42" s="979" t="s">
        <v>227</v>
      </c>
      <c r="C42" s="964">
        <v>254</v>
      </c>
      <c r="D42" s="948" t="s">
        <v>447</v>
      </c>
      <c r="E42" s="162"/>
      <c r="F42" s="162"/>
      <c r="G42" s="1077">
        <v>12877.2</v>
      </c>
      <c r="H42" s="1071">
        <v>3986205</v>
      </c>
      <c r="I42" s="1072"/>
      <c r="J42" s="163"/>
      <c r="K42" s="966">
        <f>+J42+H42</f>
        <v>3986205</v>
      </c>
    </row>
    <row r="43" spans="1:12" ht="14.45" customHeight="1" x14ac:dyDescent="0.25">
      <c r="A43" s="114"/>
      <c r="B43" s="967" t="s">
        <v>229</v>
      </c>
      <c r="C43" s="964"/>
      <c r="D43" s="948" t="s">
        <v>448</v>
      </c>
      <c r="E43" s="140"/>
      <c r="F43" s="141"/>
      <c r="G43" s="1066"/>
      <c r="H43" s="1078"/>
      <c r="I43" s="1066" t="s">
        <v>472</v>
      </c>
      <c r="J43" s="164">
        <v>608889</v>
      </c>
      <c r="K43" s="966">
        <f>+J43+H43</f>
        <v>608889</v>
      </c>
    </row>
    <row r="44" spans="1:12" ht="15.6" customHeight="1" x14ac:dyDescent="0.25">
      <c r="A44" s="114"/>
      <c r="B44" s="967" t="s">
        <v>232</v>
      </c>
      <c r="C44" s="964">
        <v>292</v>
      </c>
      <c r="D44" s="948" t="s">
        <v>449</v>
      </c>
      <c r="E44" s="140"/>
      <c r="F44" s="141"/>
      <c r="G44" s="1066">
        <v>0</v>
      </c>
      <c r="H44" s="1078">
        <v>486311</v>
      </c>
      <c r="I44" s="1066">
        <v>0</v>
      </c>
      <c r="J44" s="164">
        <v>208419</v>
      </c>
      <c r="K44" s="966">
        <f>+J44+H44</f>
        <v>694730</v>
      </c>
    </row>
    <row r="45" spans="1:12" ht="14.45" customHeight="1" x14ac:dyDescent="0.35">
      <c r="A45" s="114"/>
      <c r="B45" s="983" t="s">
        <v>233</v>
      </c>
      <c r="C45" s="964"/>
      <c r="D45" s="948" t="s">
        <v>404</v>
      </c>
      <c r="E45" s="166"/>
      <c r="F45" s="167"/>
      <c r="G45" s="1075">
        <v>500</v>
      </c>
      <c r="H45" s="160">
        <v>0</v>
      </c>
      <c r="I45" s="1075"/>
      <c r="J45" s="168"/>
      <c r="K45" s="966">
        <f>+J45+H45</f>
        <v>0</v>
      </c>
    </row>
    <row r="46" spans="1:12" ht="14.45" customHeight="1" x14ac:dyDescent="0.25">
      <c r="A46" s="114"/>
      <c r="B46" s="953" t="s">
        <v>235</v>
      </c>
      <c r="C46" s="954"/>
      <c r="D46" s="955" t="s">
        <v>230</v>
      </c>
      <c r="E46" s="955"/>
      <c r="F46" s="955"/>
      <c r="G46" s="985">
        <f>SUM(G42:G45)</f>
        <v>13377.2</v>
      </c>
      <c r="H46" s="988">
        <f>SUM(H42:H45)</f>
        <v>4472516</v>
      </c>
      <c r="I46" s="985">
        <v>0</v>
      </c>
      <c r="J46" s="169">
        <f>SUM(J42:J45)</f>
        <v>817308</v>
      </c>
      <c r="K46" s="956">
        <f>SUM(K42:K45)</f>
        <v>5289824</v>
      </c>
    </row>
    <row r="47" spans="1:12" ht="15.6" customHeight="1" x14ac:dyDescent="0.25">
      <c r="A47" s="114"/>
      <c r="B47" s="989"/>
      <c r="C47" s="990"/>
      <c r="D47" s="991"/>
      <c r="E47" s="991" t="s">
        <v>231</v>
      </c>
      <c r="F47" s="991"/>
      <c r="G47" s="992"/>
      <c r="H47" s="992"/>
      <c r="I47" s="992"/>
      <c r="J47" s="992"/>
      <c r="K47" s="993"/>
    </row>
    <row r="48" spans="1:12" s="188" customFormat="1" ht="14.45" customHeight="1" x14ac:dyDescent="0.2">
      <c r="A48" s="185"/>
      <c r="B48" s="967" t="s">
        <v>237</v>
      </c>
      <c r="C48" s="994"/>
      <c r="D48" s="995" t="s">
        <v>251</v>
      </c>
      <c r="E48" s="996"/>
      <c r="F48" s="179"/>
      <c r="G48" s="187"/>
      <c r="H48" s="1079">
        <v>1071753</v>
      </c>
      <c r="I48" s="1080"/>
      <c r="J48" s="1079">
        <v>160147</v>
      </c>
      <c r="K48" s="966">
        <f t="shared" ref="K48:K57" si="1">+J48+H48</f>
        <v>1231900</v>
      </c>
      <c r="L48" s="301"/>
    </row>
    <row r="49" spans="1:12" s="177" customFormat="1" ht="14.45" customHeight="1" x14ac:dyDescent="0.25">
      <c r="A49" s="175"/>
      <c r="B49" s="967" t="s">
        <v>239</v>
      </c>
      <c r="C49" s="997"/>
      <c r="D49" s="995" t="s">
        <v>450</v>
      </c>
      <c r="E49" s="131"/>
      <c r="F49" s="189"/>
      <c r="G49" s="184"/>
      <c r="H49" s="1081">
        <v>642559.5</v>
      </c>
      <c r="I49" s="1080"/>
      <c r="J49" s="1081">
        <v>102667</v>
      </c>
      <c r="K49" s="966">
        <f t="shared" si="1"/>
        <v>745226.5</v>
      </c>
      <c r="L49" s="300"/>
    </row>
    <row r="50" spans="1:12" ht="14.45" customHeight="1" x14ac:dyDescent="0.25">
      <c r="A50" s="114"/>
      <c r="B50" s="935" t="s">
        <v>240</v>
      </c>
      <c r="C50" s="998"/>
      <c r="D50" s="948" t="s">
        <v>451</v>
      </c>
      <c r="E50" s="130"/>
      <c r="F50" s="203"/>
      <c r="G50" s="999"/>
      <c r="H50" s="1079">
        <v>593917</v>
      </c>
      <c r="I50" s="1080"/>
      <c r="J50" s="1079">
        <v>87433</v>
      </c>
      <c r="K50" s="966">
        <f t="shared" si="1"/>
        <v>681350</v>
      </c>
    </row>
    <row r="51" spans="1:12" s="177" customFormat="1" ht="14.45" customHeight="1" x14ac:dyDescent="0.25">
      <c r="A51" s="175"/>
      <c r="B51" s="967" t="s">
        <v>241</v>
      </c>
      <c r="C51" s="997"/>
      <c r="D51" s="1000" t="s">
        <v>249</v>
      </c>
      <c r="E51" s="131"/>
      <c r="F51" s="189"/>
      <c r="G51" s="184"/>
      <c r="H51" s="1081">
        <v>689729.99999999988</v>
      </c>
      <c r="I51" s="1080"/>
      <c r="J51" s="1081">
        <v>103270</v>
      </c>
      <c r="K51" s="966">
        <f t="shared" si="1"/>
        <v>792999.99999999988</v>
      </c>
      <c r="L51" s="300"/>
    </row>
    <row r="52" spans="1:12" s="177" customFormat="1" ht="14.45" customHeight="1" x14ac:dyDescent="0.25">
      <c r="A52" s="175"/>
      <c r="B52" s="963" t="s">
        <v>242</v>
      </c>
      <c r="C52" s="1001"/>
      <c r="D52" s="948" t="s">
        <v>452</v>
      </c>
      <c r="E52" s="190"/>
      <c r="F52" s="302"/>
      <c r="G52" s="176"/>
      <c r="H52" s="1081">
        <v>118000</v>
      </c>
      <c r="I52" s="1080"/>
      <c r="J52" s="1081">
        <v>22000</v>
      </c>
      <c r="K52" s="966">
        <f t="shared" si="1"/>
        <v>140000</v>
      </c>
      <c r="L52" s="300"/>
    </row>
    <row r="53" spans="1:12" s="177" customFormat="1" ht="14.45" customHeight="1" x14ac:dyDescent="0.25">
      <c r="A53" s="175"/>
      <c r="B53" s="967" t="s">
        <v>244</v>
      </c>
      <c r="C53" s="1002"/>
      <c r="D53" s="1003" t="s">
        <v>453</v>
      </c>
      <c r="E53" s="191"/>
      <c r="F53" s="132"/>
      <c r="G53" s="192"/>
      <c r="H53" s="1082">
        <v>48850</v>
      </c>
      <c r="I53" s="1083"/>
      <c r="J53" s="1082">
        <v>48850</v>
      </c>
      <c r="K53" s="966">
        <f t="shared" si="1"/>
        <v>97700</v>
      </c>
      <c r="L53" s="300"/>
    </row>
    <row r="54" spans="1:12" s="188" customFormat="1" ht="14.45" customHeight="1" x14ac:dyDescent="0.2">
      <c r="A54" s="185"/>
      <c r="B54" s="967" t="s">
        <v>246</v>
      </c>
      <c r="C54" s="994"/>
      <c r="D54" s="1003" t="s">
        <v>245</v>
      </c>
      <c r="E54" s="1004"/>
      <c r="F54" s="179"/>
      <c r="G54" s="187"/>
      <c r="H54" s="1081">
        <v>539240</v>
      </c>
      <c r="I54" s="1081"/>
      <c r="J54" s="1081">
        <v>139500</v>
      </c>
      <c r="K54" s="966">
        <f t="shared" si="1"/>
        <v>678740</v>
      </c>
      <c r="L54" s="301"/>
    </row>
    <row r="55" spans="1:12" s="182" customFormat="1" ht="14.45" customHeight="1" x14ac:dyDescent="0.2">
      <c r="A55" s="178"/>
      <c r="B55" s="967" t="s">
        <v>248</v>
      </c>
      <c r="C55" s="1005"/>
      <c r="D55" s="1003" t="s">
        <v>454</v>
      </c>
      <c r="E55" s="1006"/>
      <c r="F55" s="180"/>
      <c r="G55" s="181"/>
      <c r="H55" s="1081">
        <v>1397079</v>
      </c>
      <c r="I55" s="1081"/>
      <c r="J55" s="1081">
        <v>204528</v>
      </c>
      <c r="K55" s="966">
        <f t="shared" si="1"/>
        <v>1601607</v>
      </c>
      <c r="L55" s="303"/>
    </row>
    <row r="56" spans="1:12" s="177" customFormat="1" ht="14.45" customHeight="1" x14ac:dyDescent="0.25">
      <c r="A56" s="175"/>
      <c r="B56" s="967" t="s">
        <v>250</v>
      </c>
      <c r="C56" s="997"/>
      <c r="D56" s="1003" t="s">
        <v>253</v>
      </c>
      <c r="E56" s="190"/>
      <c r="F56" s="190"/>
      <c r="G56" s="184"/>
      <c r="H56" s="1081">
        <v>1103490</v>
      </c>
      <c r="I56" s="1080"/>
      <c r="J56" s="1081">
        <v>245400</v>
      </c>
      <c r="K56" s="966">
        <f t="shared" si="1"/>
        <v>1348890</v>
      </c>
      <c r="L56" s="300"/>
    </row>
    <row r="57" spans="1:12" s="188" customFormat="1" ht="14.45" customHeight="1" x14ac:dyDescent="0.2">
      <c r="A57" s="185"/>
      <c r="B57" s="967" t="s">
        <v>252</v>
      </c>
      <c r="C57" s="994"/>
      <c r="D57" s="1003" t="s">
        <v>455</v>
      </c>
      <c r="E57" s="186"/>
      <c r="F57" s="186"/>
      <c r="G57" s="187"/>
      <c r="H57" s="1081">
        <v>1539128.8599999999</v>
      </c>
      <c r="I57" s="1081"/>
      <c r="J57" s="1081">
        <v>616986.60000000009</v>
      </c>
      <c r="K57" s="966">
        <f t="shared" si="1"/>
        <v>2156115.46</v>
      </c>
      <c r="L57" s="301"/>
    </row>
    <row r="58" spans="1:12" s="188" customFormat="1" ht="14.45" customHeight="1" x14ac:dyDescent="0.25">
      <c r="A58" s="185"/>
      <c r="B58" s="967" t="s">
        <v>254</v>
      </c>
      <c r="C58" s="994"/>
      <c r="D58" s="190"/>
      <c r="E58" s="996"/>
      <c r="F58" s="186"/>
      <c r="G58" s="187"/>
      <c r="H58" s="1081">
        <v>1256957.75</v>
      </c>
      <c r="I58" s="1081"/>
      <c r="J58" s="1081">
        <v>188937.25</v>
      </c>
      <c r="K58" s="966"/>
      <c r="L58" s="301"/>
    </row>
    <row r="59" spans="1:12" s="182" customFormat="1" ht="14.45" customHeight="1" x14ac:dyDescent="0.2">
      <c r="A59" s="178"/>
      <c r="B59" s="967" t="s">
        <v>255</v>
      </c>
      <c r="C59" s="1005"/>
      <c r="D59" s="1003" t="s">
        <v>236</v>
      </c>
      <c r="E59" s="1007"/>
      <c r="F59" s="179"/>
      <c r="G59" s="181"/>
      <c r="H59" s="1081">
        <v>325448.90000000002</v>
      </c>
      <c r="I59" s="1081"/>
      <c r="J59" s="1081">
        <v>54011.1</v>
      </c>
      <c r="K59" s="966">
        <f>+J59+H59</f>
        <v>379460</v>
      </c>
      <c r="L59" s="303"/>
    </row>
    <row r="60" spans="1:12" s="182" customFormat="1" ht="14.45" customHeight="1" x14ac:dyDescent="0.25">
      <c r="A60" s="178"/>
      <c r="B60" s="967" t="s">
        <v>256</v>
      </c>
      <c r="C60" s="1005"/>
      <c r="D60" s="1003" t="s">
        <v>238</v>
      </c>
      <c r="E60" s="180"/>
      <c r="F60" s="190"/>
      <c r="G60" s="181"/>
      <c r="H60" s="1081">
        <v>0</v>
      </c>
      <c r="I60" s="1081"/>
      <c r="J60" s="1081">
        <v>0</v>
      </c>
      <c r="K60" s="966">
        <f>+J60+H60</f>
        <v>0</v>
      </c>
      <c r="L60" s="303"/>
    </row>
    <row r="61" spans="1:12" s="182" customFormat="1" ht="14.45" customHeight="1" x14ac:dyDescent="0.25">
      <c r="A61" s="178"/>
      <c r="B61" s="152"/>
      <c r="C61" s="183"/>
      <c r="D61" s="190"/>
      <c r="E61" s="304"/>
      <c r="F61" s="179"/>
      <c r="G61" s="181"/>
      <c r="H61" s="155"/>
      <c r="I61" s="155"/>
      <c r="J61" s="155"/>
      <c r="K61" s="295"/>
      <c r="L61" s="303"/>
    </row>
    <row r="62" spans="1:12" ht="14.45" customHeight="1" x14ac:dyDescent="0.25">
      <c r="A62" s="114"/>
      <c r="B62" s="142" t="s">
        <v>259</v>
      </c>
      <c r="C62" s="143"/>
      <c r="D62" s="144" t="s">
        <v>257</v>
      </c>
      <c r="E62" s="144"/>
      <c r="F62" s="144"/>
      <c r="G62" s="193"/>
      <c r="H62" s="161">
        <f>SUM(H48:H61)</f>
        <v>9326154.0099999998</v>
      </c>
      <c r="I62" s="194"/>
      <c r="J62" s="161">
        <f>SUM(J48:J61)</f>
        <v>1973729.9500000002</v>
      </c>
      <c r="K62" s="1008">
        <f>SUM(H62:J62)</f>
        <v>11299883.960000001</v>
      </c>
    </row>
    <row r="63" spans="1:12" ht="14.45" customHeight="1" x14ac:dyDescent="0.25">
      <c r="A63" s="114"/>
      <c r="B63" s="146"/>
      <c r="C63" s="113"/>
      <c r="D63" s="63"/>
      <c r="E63" s="72"/>
      <c r="F63" s="63"/>
      <c r="G63" s="171"/>
      <c r="H63" s="170"/>
      <c r="I63" s="171"/>
      <c r="J63" s="170"/>
      <c r="K63" s="305"/>
    </row>
    <row r="64" spans="1:12" ht="15.6" customHeight="1" x14ac:dyDescent="0.25">
      <c r="A64" s="114"/>
      <c r="B64" s="195"/>
      <c r="C64" s="196"/>
      <c r="D64" s="197" t="s">
        <v>258</v>
      </c>
      <c r="E64" s="197"/>
      <c r="F64" s="197"/>
      <c r="G64" s="198"/>
      <c r="H64" s="198"/>
      <c r="I64" s="198"/>
      <c r="J64" s="198"/>
      <c r="K64" s="199"/>
    </row>
    <row r="65" spans="1:15" ht="14.45" customHeight="1" x14ac:dyDescent="0.25">
      <c r="A65" s="114"/>
      <c r="B65" s="930" t="s">
        <v>261</v>
      </c>
      <c r="C65" s="931"/>
      <c r="D65" s="948" t="s">
        <v>260</v>
      </c>
      <c r="E65" s="200"/>
      <c r="F65" s="200"/>
      <c r="G65" s="1009"/>
      <c r="H65" s="1084">
        <v>227146</v>
      </c>
      <c r="I65" s="1085"/>
      <c r="J65" s="1084">
        <v>34029</v>
      </c>
      <c r="K65" s="966">
        <f>+J65+H65</f>
        <v>261175</v>
      </c>
    </row>
    <row r="66" spans="1:15" ht="15.6" customHeight="1" x14ac:dyDescent="0.35">
      <c r="A66" s="114"/>
      <c r="B66" s="935" t="s">
        <v>263</v>
      </c>
      <c r="C66" s="936"/>
      <c r="D66" s="948" t="s">
        <v>456</v>
      </c>
      <c r="E66" s="201"/>
      <c r="F66" s="201"/>
      <c r="G66" s="1010"/>
      <c r="H66" s="1081">
        <v>685972.25</v>
      </c>
      <c r="I66" s="1080"/>
      <c r="J66" s="1084">
        <v>50202.75</v>
      </c>
      <c r="K66" s="966">
        <f>+J66+H66</f>
        <v>736175</v>
      </c>
    </row>
    <row r="67" spans="1:15" ht="15.6" customHeight="1" x14ac:dyDescent="0.35">
      <c r="A67" s="114"/>
      <c r="B67" s="935" t="s">
        <v>265</v>
      </c>
      <c r="C67" s="936"/>
      <c r="D67" s="948" t="s">
        <v>264</v>
      </c>
      <c r="E67" s="201"/>
      <c r="F67" s="201"/>
      <c r="G67" s="1010"/>
      <c r="H67" s="1086">
        <v>178693.00000000003</v>
      </c>
      <c r="I67" s="1080"/>
      <c r="J67" s="1081">
        <v>24464</v>
      </c>
      <c r="K67" s="966">
        <f>+J67+H67</f>
        <v>203157.00000000003</v>
      </c>
    </row>
    <row r="68" spans="1:15" ht="14.45" customHeight="1" x14ac:dyDescent="0.25">
      <c r="A68" s="114"/>
      <c r="B68" s="930" t="s">
        <v>267</v>
      </c>
      <c r="C68" s="936"/>
      <c r="D68" s="1000" t="s">
        <v>457</v>
      </c>
      <c r="E68" s="201"/>
      <c r="F68" s="201"/>
      <c r="G68" s="999"/>
      <c r="H68" s="1079">
        <v>1658037.25</v>
      </c>
      <c r="I68" s="1080"/>
      <c r="J68" s="1087">
        <v>333172.75</v>
      </c>
      <c r="K68" s="966">
        <f>+J68+H68</f>
        <v>1991210</v>
      </c>
    </row>
    <row r="69" spans="1:15" ht="14.45" customHeight="1" x14ac:dyDescent="0.25">
      <c r="A69" s="114"/>
      <c r="B69" s="935" t="s">
        <v>269</v>
      </c>
      <c r="C69" s="998"/>
      <c r="D69" s="1000" t="s">
        <v>268</v>
      </c>
      <c r="E69" s="202"/>
      <c r="F69" s="203"/>
      <c r="G69" s="1011"/>
      <c r="H69" s="1088">
        <v>69000</v>
      </c>
      <c r="I69" s="1089"/>
      <c r="J69" s="1087"/>
      <c r="K69" s="966">
        <f>+J69+H69</f>
        <v>69000</v>
      </c>
    </row>
    <row r="70" spans="1:15" ht="14.45" customHeight="1" x14ac:dyDescent="0.25">
      <c r="A70" s="114"/>
      <c r="B70" s="953" t="s">
        <v>271</v>
      </c>
      <c r="C70" s="954"/>
      <c r="D70" s="955" t="s">
        <v>272</v>
      </c>
      <c r="E70" s="955"/>
      <c r="F70" s="955"/>
      <c r="G70" s="193"/>
      <c r="H70" s="169">
        <f>SUM(H65:H69)</f>
        <v>2818848.5</v>
      </c>
      <c r="I70" s="194"/>
      <c r="J70" s="169">
        <f>SUM(J65:J69)</f>
        <v>441868.5</v>
      </c>
      <c r="K70" s="1012">
        <f>SUM(K65:K69)</f>
        <v>3260717</v>
      </c>
    </row>
    <row r="71" spans="1:15" ht="14.45" customHeight="1" x14ac:dyDescent="0.25">
      <c r="A71" s="114"/>
      <c r="B71" s="172"/>
      <c r="C71" s="112"/>
      <c r="D71" s="159"/>
      <c r="E71" s="159"/>
      <c r="F71" s="159"/>
      <c r="G71" s="173"/>
      <c r="H71" s="160"/>
      <c r="I71" s="173"/>
      <c r="J71" s="160"/>
      <c r="K71" s="305"/>
    </row>
    <row r="72" spans="1:15" ht="14.45" customHeight="1" x14ac:dyDescent="0.25">
      <c r="A72" s="114"/>
      <c r="B72" s="204" t="s">
        <v>273</v>
      </c>
      <c r="C72" s="205" t="s">
        <v>318</v>
      </c>
      <c r="D72" s="205"/>
      <c r="E72" s="206"/>
      <c r="F72" s="206"/>
      <c r="G72" s="207">
        <f>G23+G34+G39+G45</f>
        <v>206318.95205000002</v>
      </c>
      <c r="H72" s="208">
        <f>H23+H34+H39+H46+H62+H70</f>
        <v>100728249.18005849</v>
      </c>
      <c r="I72" s="207">
        <f>I23+I34+I39+I46+I62+I70</f>
        <v>3389902.31</v>
      </c>
      <c r="J72" s="208">
        <f>J23+J34+J39+J46+J62+J70</f>
        <v>19345108.964582089</v>
      </c>
      <c r="K72" s="209">
        <f>H72+J72</f>
        <v>120073358.14464058</v>
      </c>
    </row>
    <row r="73" spans="1:15" ht="14.45" customHeight="1" x14ac:dyDescent="0.25">
      <c r="A73" s="114"/>
      <c r="B73" s="172"/>
      <c r="C73" s="112"/>
      <c r="D73" s="159"/>
      <c r="E73" s="159"/>
      <c r="F73" s="159"/>
      <c r="G73" s="210"/>
      <c r="H73" s="160"/>
      <c r="I73" s="173"/>
      <c r="J73" s="160"/>
      <c r="K73" s="174"/>
    </row>
    <row r="74" spans="1:15" ht="15.75" x14ac:dyDescent="0.25">
      <c r="A74" s="114"/>
      <c r="B74" s="211"/>
      <c r="C74" s="212"/>
      <c r="D74" s="213" t="s">
        <v>274</v>
      </c>
      <c r="E74" s="214"/>
      <c r="F74" s="214"/>
      <c r="G74" s="215"/>
      <c r="H74" s="215"/>
      <c r="I74" s="215"/>
      <c r="J74" s="215"/>
      <c r="K74" s="216"/>
    </row>
    <row r="75" spans="1:15" x14ac:dyDescent="0.25">
      <c r="A75" s="114"/>
      <c r="B75" s="1013" t="s">
        <v>275</v>
      </c>
      <c r="C75" s="980" t="s">
        <v>149</v>
      </c>
      <c r="D75" s="162" t="s">
        <v>119</v>
      </c>
      <c r="E75" s="981"/>
      <c r="F75" s="982"/>
      <c r="G75" s="1014"/>
      <c r="H75" s="1090">
        <v>1769380</v>
      </c>
      <c r="I75" s="1091"/>
      <c r="J75" s="1092"/>
      <c r="K75" s="1015">
        <f t="array" ref="K75:K77">H75:H77+J75:J77</f>
        <v>1769380</v>
      </c>
    </row>
    <row r="76" spans="1:15" x14ac:dyDescent="0.25">
      <c r="A76" s="114"/>
      <c r="B76" s="1016" t="s">
        <v>276</v>
      </c>
      <c r="C76" s="1017" t="s">
        <v>408</v>
      </c>
      <c r="D76" s="1018" t="s">
        <v>409</v>
      </c>
      <c r="E76" s="1019"/>
      <c r="F76" s="1020"/>
      <c r="G76" s="1021"/>
      <c r="H76" s="1093">
        <v>203000</v>
      </c>
      <c r="I76" s="1094"/>
      <c r="J76" s="1095">
        <v>87000</v>
      </c>
      <c r="K76" s="1012">
        <v>290000</v>
      </c>
    </row>
    <row r="77" spans="1:15" x14ac:dyDescent="0.25">
      <c r="A77" s="114"/>
      <c r="B77" s="953" t="s">
        <v>277</v>
      </c>
      <c r="C77" s="954"/>
      <c r="D77" s="1022" t="s">
        <v>417</v>
      </c>
      <c r="E77" s="1023"/>
      <c r="F77" s="1024"/>
      <c r="G77" s="194"/>
      <c r="H77" s="169">
        <f>SUM(H75:H76)</f>
        <v>1972380</v>
      </c>
      <c r="I77" s="194"/>
      <c r="J77" s="169">
        <f>SUM(J75:J76)</f>
        <v>87000</v>
      </c>
      <c r="K77" s="956">
        <v>2059380</v>
      </c>
    </row>
    <row r="78" spans="1:15" ht="15.75" thickBot="1" x14ac:dyDescent="0.3">
      <c r="A78" s="114"/>
      <c r="B78" s="306"/>
      <c r="C78" s="306"/>
      <c r="D78" s="307"/>
      <c r="E78" s="307"/>
      <c r="F78" s="307"/>
      <c r="G78" s="308"/>
      <c r="H78" s="309"/>
      <c r="I78" s="308"/>
      <c r="J78" s="309"/>
      <c r="K78" s="310"/>
    </row>
    <row r="79" spans="1:15" ht="15.75" thickBot="1" x14ac:dyDescent="0.3">
      <c r="B79" s="2"/>
      <c r="C79" s="113"/>
      <c r="D79" s="1025" t="s">
        <v>412</v>
      </c>
      <c r="E79" s="1026"/>
      <c r="F79" s="1026"/>
      <c r="G79" s="1027" t="s">
        <v>13</v>
      </c>
      <c r="H79" s="1028"/>
      <c r="I79" s="1029"/>
      <c r="J79" s="1028"/>
      <c r="K79" s="1028"/>
    </row>
    <row r="80" spans="1:15" x14ac:dyDescent="0.25">
      <c r="C80" s="113"/>
      <c r="D80" s="159"/>
      <c r="E80" s="159"/>
      <c r="F80" s="159"/>
      <c r="G80" s="173"/>
      <c r="H80" s="160"/>
      <c r="I80" s="173"/>
      <c r="J80" s="160"/>
      <c r="K80" s="160"/>
      <c r="N80" s="357" t="s">
        <v>349</v>
      </c>
      <c r="O80" s="356">
        <f>+H81</f>
        <v>102700629.18005849</v>
      </c>
    </row>
    <row r="81" spans="2:17" x14ac:dyDescent="0.25">
      <c r="B81" s="217" t="s">
        <v>277</v>
      </c>
      <c r="C81" s="218"/>
      <c r="D81" s="219" t="s">
        <v>279</v>
      </c>
      <c r="E81" s="220"/>
      <c r="F81" s="221"/>
      <c r="G81" s="222">
        <f>G72</f>
        <v>206318.95205000002</v>
      </c>
      <c r="H81" s="223">
        <f>H72+H77+H79</f>
        <v>102700629.18005849</v>
      </c>
      <c r="I81" s="224">
        <f>I72</f>
        <v>3389902.31</v>
      </c>
      <c r="J81" s="223">
        <f>J72+J77</f>
        <v>19432108.964582089</v>
      </c>
      <c r="K81" s="225">
        <f>H81+J81</f>
        <v>122132738.14464058</v>
      </c>
      <c r="L81" s="63"/>
      <c r="N81" s="357" t="s">
        <v>291</v>
      </c>
      <c r="O81" s="253">
        <f>-H30</f>
        <v>-2107757.9336561463</v>
      </c>
    </row>
    <row r="82" spans="2:17" ht="15.75" thickBot="1" x14ac:dyDescent="0.3">
      <c r="B82" s="217"/>
      <c r="C82" s="218"/>
      <c r="D82" s="226"/>
      <c r="E82" s="227"/>
      <c r="F82" s="227"/>
      <c r="G82" s="228">
        <f>G81/8760</f>
        <v>23.552391786529682</v>
      </c>
      <c r="H82" s="229"/>
      <c r="I82" s="230"/>
      <c r="J82" s="229"/>
      <c r="K82" s="231"/>
      <c r="L82" s="63"/>
      <c r="N82" s="357" t="s">
        <v>350</v>
      </c>
      <c r="O82" s="358">
        <f>SUM(O80:O81)</f>
        <v>100592871.24640235</v>
      </c>
    </row>
    <row r="83" spans="2:17" ht="15.75" thickTop="1" x14ac:dyDescent="0.25">
      <c r="B83" s="232"/>
      <c r="C83" s="233"/>
      <c r="D83" s="234"/>
      <c r="E83" s="234"/>
      <c r="F83" s="234"/>
      <c r="G83" s="235"/>
      <c r="H83" s="236"/>
      <c r="I83" s="237"/>
      <c r="J83" s="236"/>
      <c r="K83" s="238"/>
    </row>
    <row r="84" spans="2:17" x14ac:dyDescent="0.25">
      <c r="B84" s="232" t="s">
        <v>278</v>
      </c>
      <c r="E84" s="239" t="s">
        <v>282</v>
      </c>
      <c r="F84" s="240"/>
      <c r="G84" s="241"/>
      <c r="H84" s="311">
        <f>(H39+H62)/H72</f>
        <v>0.10546524035189063</v>
      </c>
      <c r="I84" s="242"/>
      <c r="J84" s="312">
        <f>(J39+J62)/J72</f>
        <v>0.10267672586577803</v>
      </c>
      <c r="K84" s="243"/>
      <c r="M84" s="1105" t="s">
        <v>504</v>
      </c>
      <c r="N84" s="1105"/>
      <c r="O84" s="1105" t="s">
        <v>20</v>
      </c>
      <c r="P84" s="1105">
        <v>449</v>
      </c>
      <c r="Q84" s="1105" t="s">
        <v>77</v>
      </c>
    </row>
    <row r="85" spans="2:17" x14ac:dyDescent="0.25">
      <c r="B85" s="232"/>
      <c r="F85" s="252" t="s">
        <v>283</v>
      </c>
      <c r="G85" s="243"/>
      <c r="H85" s="244"/>
      <c r="I85" s="243"/>
      <c r="J85" s="244"/>
      <c r="K85" s="243"/>
      <c r="M85" s="413" t="s">
        <v>501</v>
      </c>
      <c r="N85" s="413"/>
      <c r="O85" s="1102">
        <f>H31</f>
        <v>2815939.5855407305</v>
      </c>
      <c r="P85" s="1102">
        <f>H30</f>
        <v>2107757.9336561463</v>
      </c>
      <c r="Q85" s="1102">
        <f>SUM(O85:P85)</f>
        <v>4923697.5191968773</v>
      </c>
    </row>
    <row r="86" spans="2:17" x14ac:dyDescent="0.25">
      <c r="B86" s="232"/>
      <c r="F86" s="252" t="s">
        <v>284</v>
      </c>
      <c r="G86" s="243"/>
      <c r="H86" s="244"/>
      <c r="I86" s="243"/>
      <c r="J86" s="244"/>
      <c r="K86" s="243"/>
      <c r="M86" s="413" t="s">
        <v>502</v>
      </c>
      <c r="N86" s="413"/>
      <c r="O86" s="1103">
        <f>SUM(H23+H34-H29+H39+H46+H62+H70+H77+H80)</f>
        <v>97776931.660861611</v>
      </c>
      <c r="P86" s="413"/>
      <c r="Q86" s="1103">
        <f>SUM(O86:P86)</f>
        <v>97776931.660861611</v>
      </c>
    </row>
    <row r="87" spans="2:17" ht="15.75" thickBot="1" x14ac:dyDescent="0.3">
      <c r="E87" s="159"/>
      <c r="F87" s="159"/>
      <c r="G87" s="245"/>
      <c r="H87" s="244"/>
      <c r="I87" s="243"/>
      <c r="J87" s="244"/>
      <c r="K87" s="243"/>
      <c r="M87" s="413" t="s">
        <v>503</v>
      </c>
      <c r="N87" s="413"/>
      <c r="O87" s="1104">
        <f>SUM(O85:O86)</f>
        <v>100592871.24640234</v>
      </c>
      <c r="P87" s="1104">
        <f>SUM(P85:P86)</f>
        <v>2107757.9336561463</v>
      </c>
      <c r="Q87" s="1104">
        <f>SUM(Q85:Q86)</f>
        <v>102700629.18005849</v>
      </c>
    </row>
    <row r="88" spans="2:17" ht="26.25" customHeight="1" thickTop="1" x14ac:dyDescent="0.25">
      <c r="B88" s="217" t="s">
        <v>280</v>
      </c>
      <c r="E88" s="1235" t="s">
        <v>287</v>
      </c>
      <c r="F88" s="1236"/>
      <c r="G88" s="1236"/>
      <c r="H88" s="313">
        <f>(H48+H50+SUM(H68:H69))/(H23+H34)</f>
        <v>4.096801812878377E-2</v>
      </c>
      <c r="I88" s="246"/>
      <c r="J88" s="313">
        <f>(J48+J50+SUM(J68:J69))/(J23+J34)</f>
        <v>3.6072405934169272E-2</v>
      </c>
      <c r="K88" s="243"/>
      <c r="M88" s="413"/>
      <c r="N88" s="413"/>
      <c r="O88" s="413"/>
      <c r="P88" s="413"/>
      <c r="Q88" s="1103">
        <f>H81-Q87</f>
        <v>0</v>
      </c>
    </row>
    <row r="89" spans="2:17" ht="21" customHeight="1" x14ac:dyDescent="0.25">
      <c r="B89" s="217" t="s">
        <v>281</v>
      </c>
      <c r="E89" s="247" t="s">
        <v>288</v>
      </c>
      <c r="F89" s="248"/>
      <c r="G89" s="248"/>
      <c r="H89" s="314">
        <f>(H48+H50+SUM(H68:H69))</f>
        <v>3392707.25</v>
      </c>
      <c r="I89" s="249"/>
      <c r="J89" s="314">
        <f>(J48+J50+SUM(J68:J69))</f>
        <v>580752.75</v>
      </c>
      <c r="K89" s="243"/>
    </row>
    <row r="90" spans="2:17" ht="27" customHeight="1" x14ac:dyDescent="0.25">
      <c r="B90" s="217"/>
      <c r="F90" s="1232" t="s">
        <v>319</v>
      </c>
      <c r="G90" s="1232"/>
      <c r="H90" s="1232"/>
      <c r="I90" s="1232"/>
      <c r="J90" s="1232"/>
    </row>
    <row r="91" spans="2:17" ht="18.75" customHeight="1" x14ac:dyDescent="0.25">
      <c r="F91" s="1232" t="s">
        <v>458</v>
      </c>
      <c r="G91" s="1232"/>
      <c r="H91" s="1232"/>
      <c r="I91" s="1232"/>
      <c r="J91" s="1232"/>
    </row>
    <row r="92" spans="2:17" x14ac:dyDescent="0.25">
      <c r="B92" s="217"/>
    </row>
    <row r="93" spans="2:17" x14ac:dyDescent="0.25">
      <c r="G93" s="390"/>
      <c r="H93" s="390"/>
      <c r="I93" s="390"/>
      <c r="J93" s="390"/>
      <c r="K93" s="390"/>
    </row>
    <row r="97" spans="3:8" x14ac:dyDescent="0.25">
      <c r="C97" s="252"/>
      <c r="H97" s="315"/>
    </row>
  </sheetData>
  <mergeCells count="6">
    <mergeCell ref="F91:J91"/>
    <mergeCell ref="G1:I1"/>
    <mergeCell ref="J1:K2"/>
    <mergeCell ref="D3:F3"/>
    <mergeCell ref="E88:G88"/>
    <mergeCell ref="F90:J90"/>
  </mergeCells>
  <hyperlinks>
    <hyperlink ref="G4" location="'2020 Sector View Electric'!A1" display="MWh Savings"/>
    <hyperlink ref="H4" location="'2020 Sector View Electric'!A1" display="Electric Rider Budget"/>
    <hyperlink ref="I4" location="'2020 Sector View Gas'!A1" display="Therm Savings"/>
    <hyperlink ref="J4" location="'2020 Sector View Gas'!A1" display="Gas Rider Budget"/>
  </hyperlinks>
  <pageMargins left="0.7" right="0.7" top="0.75" bottom="0.75" header="0.3" footer="0.3"/>
  <pageSetup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96"/>
  <sheetViews>
    <sheetView showGridLines="0" topLeftCell="G1" zoomScaleNormal="100" workbookViewId="0">
      <pane ySplit="5" topLeftCell="A78" activePane="bottomLeft" state="frozen"/>
      <selection activeCell="D43" sqref="D43"/>
      <selection pane="bottomLeft" activeCell="R83" sqref="R83"/>
    </sheetView>
  </sheetViews>
  <sheetFormatPr defaultColWidth="9.140625" defaultRowHeight="12.75" outlineLevelCol="1" x14ac:dyDescent="0.2"/>
  <cols>
    <col min="1" max="1" width="4.85546875" style="413" customWidth="1"/>
    <col min="2" max="2" width="5.85546875" style="413" customWidth="1"/>
    <col min="3" max="3" width="12.5703125" style="414" customWidth="1"/>
    <col min="4" max="4" width="6.42578125" style="413" customWidth="1"/>
    <col min="5" max="5" width="6.140625" style="413" customWidth="1"/>
    <col min="6" max="6" width="35" style="413" customWidth="1"/>
    <col min="7" max="7" width="16.42578125" style="413" customWidth="1"/>
    <col min="8" max="8" width="18.5703125" style="413" customWidth="1"/>
    <col min="9" max="9" width="19.140625" style="413" customWidth="1"/>
    <col min="10" max="10" width="16.85546875" style="413" customWidth="1"/>
    <col min="11" max="11" width="19.5703125" style="413" hidden="1" customWidth="1" outlineLevel="1"/>
    <col min="12" max="12" width="0" style="413" hidden="1" customWidth="1" outlineLevel="1"/>
    <col min="13" max="13" width="18.5703125" style="413" customWidth="1" collapsed="1"/>
    <col min="14" max="14" width="18.5703125" style="413" customWidth="1"/>
    <col min="15" max="17" width="9.140625" style="413"/>
    <col min="18" max="18" width="12.42578125" style="413" bestFit="1" customWidth="1"/>
    <col min="19" max="19" width="11.42578125" style="413" bestFit="1" customWidth="1"/>
    <col min="20" max="20" width="12.42578125" style="413" bestFit="1" customWidth="1"/>
    <col min="21" max="16384" width="9.140625" style="413"/>
  </cols>
  <sheetData>
    <row r="1" spans="1:14" s="806" customFormat="1" ht="33.6" customHeight="1" x14ac:dyDescent="0.25">
      <c r="C1" s="807"/>
      <c r="G1" s="1228">
        <v>2020</v>
      </c>
      <c r="H1" s="1228"/>
      <c r="I1" s="1228"/>
      <c r="J1" s="1237" t="s">
        <v>424</v>
      </c>
      <c r="K1" s="1238"/>
      <c r="M1" s="1237" t="s">
        <v>423</v>
      </c>
      <c r="N1" s="1238"/>
    </row>
    <row r="2" spans="1:14" ht="42" customHeight="1" thickBot="1" x14ac:dyDescent="0.3">
      <c r="E2" s="805"/>
      <c r="F2" s="804" t="s">
        <v>304</v>
      </c>
      <c r="I2" s="803"/>
      <c r="J2" s="1239"/>
      <c r="K2" s="1240"/>
      <c r="M2" s="1239"/>
      <c r="N2" s="1240"/>
    </row>
    <row r="3" spans="1:14" ht="17.25" customHeight="1" thickBot="1" x14ac:dyDescent="0.3">
      <c r="B3" s="802" t="s">
        <v>178</v>
      </c>
      <c r="C3" s="801"/>
      <c r="D3" s="1229">
        <v>43909.622977430554</v>
      </c>
      <c r="E3" s="1229"/>
      <c r="F3" s="1229"/>
      <c r="G3" s="800"/>
      <c r="H3" s="799"/>
      <c r="I3" s="798"/>
      <c r="J3" s="797"/>
      <c r="K3" s="797"/>
      <c r="M3" s="796"/>
      <c r="N3" s="796"/>
    </row>
    <row r="4" spans="1:14" ht="90" x14ac:dyDescent="0.25">
      <c r="A4" s="486"/>
      <c r="B4" s="795" t="s">
        <v>179</v>
      </c>
      <c r="C4" s="792" t="s">
        <v>180</v>
      </c>
      <c r="D4" s="794" t="s">
        <v>181</v>
      </c>
      <c r="E4" s="793"/>
      <c r="F4" s="792"/>
      <c r="G4" s="791" t="s">
        <v>182</v>
      </c>
      <c r="H4" s="791" t="s">
        <v>183</v>
      </c>
      <c r="I4" s="791" t="s">
        <v>184</v>
      </c>
      <c r="J4" s="791" t="s">
        <v>285</v>
      </c>
      <c r="K4" s="790" t="s">
        <v>305</v>
      </c>
      <c r="M4" s="789" t="s">
        <v>422</v>
      </c>
      <c r="N4" s="788" t="s">
        <v>421</v>
      </c>
    </row>
    <row r="5" spans="1:14" ht="16.5" thickBot="1" x14ac:dyDescent="0.25">
      <c r="A5" s="486"/>
      <c r="B5" s="450"/>
      <c r="C5" s="787"/>
      <c r="D5" s="786" t="s">
        <v>306</v>
      </c>
      <c r="E5" s="785"/>
      <c r="F5" s="785"/>
      <c r="G5" s="784"/>
      <c r="H5" s="784"/>
      <c r="I5" s="784"/>
      <c r="J5" s="784"/>
      <c r="K5" s="783"/>
      <c r="M5" s="782"/>
      <c r="N5" s="781"/>
    </row>
    <row r="6" spans="1:14" ht="15.75" x14ac:dyDescent="0.25">
      <c r="A6" s="486"/>
      <c r="B6" s="780"/>
      <c r="C6" s="779"/>
      <c r="D6" s="778" t="s">
        <v>185</v>
      </c>
      <c r="E6" s="778"/>
      <c r="F6" s="778"/>
      <c r="G6" s="776"/>
      <c r="H6" s="777"/>
      <c r="I6" s="776"/>
      <c r="J6" s="776"/>
      <c r="K6" s="775"/>
      <c r="M6" s="774"/>
      <c r="N6" s="773"/>
    </row>
    <row r="7" spans="1:14" ht="15" x14ac:dyDescent="0.25">
      <c r="A7" s="486"/>
      <c r="B7" s="564" t="s">
        <v>6</v>
      </c>
      <c r="C7" s="579">
        <v>201</v>
      </c>
      <c r="D7" s="772" t="s">
        <v>186</v>
      </c>
      <c r="E7" s="732"/>
      <c r="F7" s="731"/>
      <c r="G7" s="751">
        <v>1965.8721</v>
      </c>
      <c r="H7" s="752">
        <v>6149015.801500001</v>
      </c>
      <c r="I7" s="751">
        <v>25007.23</v>
      </c>
      <c r="J7" s="752">
        <v>1272180.7555</v>
      </c>
      <c r="K7" s="771"/>
      <c r="M7" s="750"/>
      <c r="N7" s="749">
        <f t="shared" ref="N7:N21" si="0">H7+M7</f>
        <v>6149015.801500001</v>
      </c>
    </row>
    <row r="8" spans="1:14" ht="15" x14ac:dyDescent="0.25">
      <c r="A8" s="486"/>
      <c r="B8" s="556" t="s">
        <v>7</v>
      </c>
      <c r="C8" s="563">
        <v>214</v>
      </c>
      <c r="D8" s="635" t="s">
        <v>307</v>
      </c>
      <c r="E8" s="634"/>
      <c r="F8" s="626"/>
      <c r="G8" s="770">
        <v>106089.75947</v>
      </c>
      <c r="H8" s="726">
        <v>19521339.950000003</v>
      </c>
      <c r="I8" s="751">
        <v>2702707.7</v>
      </c>
      <c r="J8" s="1106">
        <v>7147688.5899999999</v>
      </c>
      <c r="K8" s="597"/>
      <c r="M8" s="769">
        <f>SUM(M9:M17)</f>
        <v>0</v>
      </c>
      <c r="N8" s="768">
        <f t="shared" si="0"/>
        <v>19521339.950000003</v>
      </c>
    </row>
    <row r="9" spans="1:14" s="754" customFormat="1" x14ac:dyDescent="0.2">
      <c r="A9" s="767"/>
      <c r="B9" s="766" t="s">
        <v>130</v>
      </c>
      <c r="C9" s="765"/>
      <c r="D9" s="764"/>
      <c r="E9" s="763" t="s">
        <v>187</v>
      </c>
      <c r="F9" s="762"/>
      <c r="G9" s="761">
        <v>31185.377550000001</v>
      </c>
      <c r="H9" s="759">
        <v>6511511.3000000007</v>
      </c>
      <c r="I9" s="760"/>
      <c r="J9" s="759"/>
      <c r="K9" s="758"/>
      <c r="L9" s="757"/>
      <c r="M9" s="756"/>
      <c r="N9" s="755">
        <f t="shared" si="0"/>
        <v>6511511.3000000007</v>
      </c>
    </row>
    <row r="10" spans="1:14" s="754" customFormat="1" x14ac:dyDescent="0.2">
      <c r="A10" s="767"/>
      <c r="B10" s="766" t="s">
        <v>131</v>
      </c>
      <c r="C10" s="765"/>
      <c r="D10" s="764"/>
      <c r="E10" s="763" t="s">
        <v>188</v>
      </c>
      <c r="F10" s="762"/>
      <c r="G10" s="761">
        <v>14207.24</v>
      </c>
      <c r="H10" s="759">
        <v>6437919.5</v>
      </c>
      <c r="I10" s="760">
        <v>565225</v>
      </c>
      <c r="J10" s="759">
        <v>2188169.5</v>
      </c>
      <c r="K10" s="758"/>
      <c r="L10" s="757"/>
      <c r="M10" s="756"/>
      <c r="N10" s="755">
        <f t="shared" si="0"/>
        <v>6437919.5</v>
      </c>
    </row>
    <row r="11" spans="1:14" s="754" customFormat="1" x14ac:dyDescent="0.2">
      <c r="A11" s="767"/>
      <c r="B11" s="766" t="s">
        <v>189</v>
      </c>
      <c r="C11" s="765"/>
      <c r="D11" s="764"/>
      <c r="E11" s="763" t="s">
        <v>190</v>
      </c>
      <c r="F11" s="762"/>
      <c r="G11" s="761">
        <v>2225</v>
      </c>
      <c r="H11" s="759">
        <v>992459.75</v>
      </c>
      <c r="I11" s="760">
        <v>53800</v>
      </c>
      <c r="J11" s="759">
        <v>328959.75</v>
      </c>
      <c r="K11" s="758"/>
      <c r="L11" s="757"/>
      <c r="M11" s="756"/>
      <c r="N11" s="755">
        <f t="shared" si="0"/>
        <v>992459.75</v>
      </c>
    </row>
    <row r="12" spans="1:14" s="754" customFormat="1" x14ac:dyDescent="0.2">
      <c r="A12" s="767"/>
      <c r="B12" s="766" t="s">
        <v>191</v>
      </c>
      <c r="C12" s="765"/>
      <c r="D12" s="764"/>
      <c r="E12" s="763" t="s">
        <v>192</v>
      </c>
      <c r="F12" s="762"/>
      <c r="G12" s="761">
        <v>3657.1774</v>
      </c>
      <c r="H12" s="759">
        <v>1225694.5999999999</v>
      </c>
      <c r="I12" s="760">
        <v>0</v>
      </c>
      <c r="J12" s="759">
        <v>0</v>
      </c>
      <c r="K12" s="758"/>
      <c r="L12" s="757"/>
      <c r="M12" s="756"/>
      <c r="N12" s="755">
        <f t="shared" si="0"/>
        <v>1225694.5999999999</v>
      </c>
    </row>
    <row r="13" spans="1:14" s="754" customFormat="1" x14ac:dyDescent="0.2">
      <c r="A13" s="767"/>
      <c r="B13" s="766" t="s">
        <v>193</v>
      </c>
      <c r="C13" s="765"/>
      <c r="D13" s="764"/>
      <c r="E13" s="763" t="s">
        <v>194</v>
      </c>
      <c r="F13" s="762"/>
      <c r="G13" s="761">
        <v>2513.4202799999998</v>
      </c>
      <c r="H13" s="759">
        <v>1315721.29</v>
      </c>
      <c r="I13" s="760">
        <v>6784.8</v>
      </c>
      <c r="J13" s="759">
        <v>0</v>
      </c>
      <c r="K13" s="758"/>
      <c r="L13" s="757"/>
      <c r="M13" s="756"/>
      <c r="N13" s="755">
        <f t="shared" si="0"/>
        <v>1315721.29</v>
      </c>
    </row>
    <row r="14" spans="1:14" s="754" customFormat="1" x14ac:dyDescent="0.2">
      <c r="A14" s="767"/>
      <c r="B14" s="766" t="s">
        <v>195</v>
      </c>
      <c r="C14" s="765"/>
      <c r="D14" s="764"/>
      <c r="E14" s="763" t="s">
        <v>401</v>
      </c>
      <c r="F14" s="762"/>
      <c r="G14" s="761">
        <v>781.88743999999997</v>
      </c>
      <c r="H14" s="759">
        <v>260517.16</v>
      </c>
      <c r="I14" s="760">
        <v>315223.80000000005</v>
      </c>
      <c r="J14" s="759">
        <v>1281820.75</v>
      </c>
      <c r="K14" s="758"/>
      <c r="L14" s="757"/>
      <c r="M14" s="756"/>
      <c r="N14" s="755">
        <f t="shared" si="0"/>
        <v>260517.16</v>
      </c>
    </row>
    <row r="15" spans="1:14" s="754" customFormat="1" x14ac:dyDescent="0.2">
      <c r="A15" s="767"/>
      <c r="B15" s="766" t="s">
        <v>196</v>
      </c>
      <c r="C15" s="765"/>
      <c r="D15" s="764"/>
      <c r="E15" s="763" t="s">
        <v>198</v>
      </c>
      <c r="F15" s="762"/>
      <c r="G15" s="761">
        <v>2581.9947999999999</v>
      </c>
      <c r="H15" s="759">
        <v>662875.44999999995</v>
      </c>
      <c r="I15" s="760">
        <v>72138.699999999983</v>
      </c>
      <c r="J15" s="759">
        <v>267798.99</v>
      </c>
      <c r="K15" s="758"/>
      <c r="L15" s="757"/>
      <c r="M15" s="756"/>
      <c r="N15" s="755">
        <f t="shared" si="0"/>
        <v>662875.44999999995</v>
      </c>
    </row>
    <row r="16" spans="1:14" s="754" customFormat="1" x14ac:dyDescent="0.2">
      <c r="A16" s="767"/>
      <c r="B16" s="766" t="s">
        <v>197</v>
      </c>
      <c r="C16" s="765"/>
      <c r="D16" s="764"/>
      <c r="E16" s="763" t="s">
        <v>200</v>
      </c>
      <c r="F16" s="762"/>
      <c r="G16" s="761">
        <v>2061.2620000000002</v>
      </c>
      <c r="H16" s="759">
        <v>747078.1</v>
      </c>
      <c r="I16" s="760">
        <v>347675.4</v>
      </c>
      <c r="J16" s="759">
        <v>2081666.8999999997</v>
      </c>
      <c r="K16" s="758"/>
      <c r="L16" s="757"/>
      <c r="M16" s="756"/>
      <c r="N16" s="755">
        <f t="shared" si="0"/>
        <v>747078.1</v>
      </c>
    </row>
    <row r="17" spans="1:14" s="754" customFormat="1" x14ac:dyDescent="0.2">
      <c r="A17" s="767"/>
      <c r="B17" s="766" t="s">
        <v>199</v>
      </c>
      <c r="C17" s="765"/>
      <c r="D17" s="764"/>
      <c r="E17" s="763" t="s">
        <v>201</v>
      </c>
      <c r="F17" s="762"/>
      <c r="G17" s="761">
        <v>46876.4</v>
      </c>
      <c r="H17" s="759">
        <v>1367562.7999999991</v>
      </c>
      <c r="I17" s="760">
        <v>1341860</v>
      </c>
      <c r="J17" s="759">
        <v>999272.7</v>
      </c>
      <c r="K17" s="758"/>
      <c r="L17" s="757"/>
      <c r="M17" s="756"/>
      <c r="N17" s="755">
        <f t="shared" si="0"/>
        <v>1367562.7999999991</v>
      </c>
    </row>
    <row r="18" spans="1:14" ht="15" x14ac:dyDescent="0.25">
      <c r="A18" s="486"/>
      <c r="B18" s="556" t="s">
        <v>420</v>
      </c>
      <c r="C18" s="563">
        <v>215</v>
      </c>
      <c r="D18" s="753" t="s">
        <v>308</v>
      </c>
      <c r="E18" s="732"/>
      <c r="F18" s="731"/>
      <c r="G18" s="751">
        <v>723.85</v>
      </c>
      <c r="H18" s="1107">
        <v>514254.41000000003</v>
      </c>
      <c r="I18" s="751">
        <v>25930</v>
      </c>
      <c r="J18" s="1106">
        <v>145643.66</v>
      </c>
      <c r="K18" s="597"/>
      <c r="M18" s="750"/>
      <c r="N18" s="749">
        <f t="shared" si="0"/>
        <v>514254.41000000003</v>
      </c>
    </row>
    <row r="19" spans="1:14" ht="15" x14ac:dyDescent="0.25">
      <c r="A19" s="486"/>
      <c r="B19" s="556" t="s">
        <v>202</v>
      </c>
      <c r="C19" s="563" t="s">
        <v>402</v>
      </c>
      <c r="D19" s="753" t="s">
        <v>403</v>
      </c>
      <c r="E19" s="732"/>
      <c r="F19" s="731"/>
      <c r="G19" s="751">
        <v>0</v>
      </c>
      <c r="H19" s="1107">
        <v>43738.33</v>
      </c>
      <c r="I19" s="751">
        <v>0</v>
      </c>
      <c r="J19" s="1106">
        <v>43738.33</v>
      </c>
      <c r="K19" s="597"/>
      <c r="M19" s="750"/>
      <c r="N19" s="749">
        <f t="shared" si="0"/>
        <v>43738.33</v>
      </c>
    </row>
    <row r="20" spans="1:14" ht="15" x14ac:dyDescent="0.25">
      <c r="A20" s="486"/>
      <c r="B20" s="556" t="s">
        <v>203</v>
      </c>
      <c r="C20" s="563">
        <v>217</v>
      </c>
      <c r="D20" s="635" t="s">
        <v>309</v>
      </c>
      <c r="E20" s="661"/>
      <c r="F20" s="660"/>
      <c r="G20" s="711">
        <v>15736.24012</v>
      </c>
      <c r="H20" s="1107">
        <v>7389025.5366600007</v>
      </c>
      <c r="I20" s="751">
        <v>26854.68</v>
      </c>
      <c r="J20" s="1106">
        <v>272562.43199999997</v>
      </c>
      <c r="K20" s="597"/>
      <c r="M20" s="748"/>
      <c r="N20" s="747">
        <f t="shared" si="0"/>
        <v>7389025.5366600007</v>
      </c>
    </row>
    <row r="21" spans="1:14" ht="15" x14ac:dyDescent="0.25">
      <c r="A21" s="486"/>
      <c r="B21" s="590" t="s">
        <v>204</v>
      </c>
      <c r="C21" s="746">
        <v>218</v>
      </c>
      <c r="D21" s="745" t="s">
        <v>310</v>
      </c>
      <c r="E21" s="744"/>
      <c r="F21" s="744"/>
      <c r="G21" s="743">
        <v>5112</v>
      </c>
      <c r="H21" s="1108">
        <v>1975725.55</v>
      </c>
      <c r="I21" s="751">
        <v>45600</v>
      </c>
      <c r="J21" s="1106">
        <v>400714.53</v>
      </c>
      <c r="K21" s="742"/>
      <c r="M21" s="741"/>
      <c r="N21" s="740">
        <f t="shared" si="0"/>
        <v>1975725.55</v>
      </c>
    </row>
    <row r="22" spans="1:14" x14ac:dyDescent="0.2">
      <c r="A22" s="486"/>
      <c r="B22" s="496" t="s">
        <v>205</v>
      </c>
      <c r="C22" s="495"/>
      <c r="D22" s="544" t="s">
        <v>206</v>
      </c>
      <c r="E22" s="544"/>
      <c r="F22" s="544"/>
      <c r="G22" s="702">
        <f>G7+G8+SUM(G18:G21)</f>
        <v>129627.72169000001</v>
      </c>
      <c r="H22" s="701">
        <f>H7+H8+SUM(H18:H21)</f>
        <v>35593099.578160003</v>
      </c>
      <c r="I22" s="645">
        <f>I7+I8+SUM(I18:I21)</f>
        <v>2826099.6100000003</v>
      </c>
      <c r="J22" s="701">
        <f>J7+J8+SUM(J18:J21)</f>
        <v>9282528.2974999994</v>
      </c>
      <c r="K22" s="489"/>
      <c r="M22" s="699">
        <f>M7+M8+SUM(M18:M21)</f>
        <v>0</v>
      </c>
      <c r="N22" s="698">
        <f>N7+N8+SUM(N18:N21)</f>
        <v>35593099.578160003</v>
      </c>
    </row>
    <row r="23" spans="1:14" x14ac:dyDescent="0.2">
      <c r="A23" s="486"/>
      <c r="B23" s="590"/>
      <c r="C23" s="470"/>
      <c r="D23" s="683"/>
      <c r="E23" s="450"/>
      <c r="F23" s="450"/>
      <c r="G23" s="644"/>
      <c r="H23" s="681"/>
      <c r="I23" s="682"/>
      <c r="J23" s="681"/>
      <c r="K23" s="680"/>
      <c r="M23" s="679"/>
      <c r="N23" s="678"/>
    </row>
    <row r="24" spans="1:14" ht="15.75" x14ac:dyDescent="0.25">
      <c r="A24" s="486"/>
      <c r="B24" s="739"/>
      <c r="C24" s="738"/>
      <c r="D24" s="737" t="s">
        <v>207</v>
      </c>
      <c r="E24" s="737"/>
      <c r="F24" s="737"/>
      <c r="G24" s="736"/>
      <c r="H24" s="736"/>
      <c r="I24" s="736"/>
      <c r="J24" s="736"/>
      <c r="K24" s="735"/>
      <c r="M24" s="734"/>
      <c r="N24" s="733"/>
    </row>
    <row r="25" spans="1:14" x14ac:dyDescent="0.2">
      <c r="A25" s="486"/>
      <c r="B25" s="632" t="s">
        <v>208</v>
      </c>
      <c r="C25" s="579">
        <v>250</v>
      </c>
      <c r="D25" s="732" t="s">
        <v>209</v>
      </c>
      <c r="E25" s="732"/>
      <c r="F25" s="731"/>
      <c r="G25" s="718">
        <v>70000</v>
      </c>
      <c r="H25" s="717">
        <v>19924506.445530843</v>
      </c>
      <c r="I25" s="718">
        <v>330000</v>
      </c>
      <c r="J25" s="717">
        <v>1509420</v>
      </c>
      <c r="K25" s="547">
        <f t="array" ref="K25:K33">H25:H33+J25:J33</f>
        <v>21433926.445530843</v>
      </c>
      <c r="M25" s="730"/>
      <c r="N25" s="729">
        <f t="shared" ref="N25:N32" si="1">H25+M25</f>
        <v>19924506.445530843</v>
      </c>
    </row>
    <row r="26" spans="1:14" x14ac:dyDescent="0.2">
      <c r="A26" s="486"/>
      <c r="B26" s="602" t="s">
        <v>210</v>
      </c>
      <c r="C26" s="563">
        <v>251</v>
      </c>
      <c r="D26" s="661" t="s">
        <v>211</v>
      </c>
      <c r="E26" s="661"/>
      <c r="F26" s="660"/>
      <c r="G26" s="727">
        <v>17500</v>
      </c>
      <c r="H26" s="728">
        <v>4666298</v>
      </c>
      <c r="I26" s="727">
        <v>100000</v>
      </c>
      <c r="J26" s="728">
        <v>525342</v>
      </c>
      <c r="K26" s="656">
        <v>5191640</v>
      </c>
      <c r="M26" s="725"/>
      <c r="N26" s="724">
        <f t="shared" si="1"/>
        <v>4666298</v>
      </c>
    </row>
    <row r="27" spans="1:14" x14ac:dyDescent="0.2">
      <c r="A27" s="486"/>
      <c r="B27" s="632" t="s">
        <v>212</v>
      </c>
      <c r="C27" s="563">
        <v>253</v>
      </c>
      <c r="D27" s="661" t="s">
        <v>311</v>
      </c>
      <c r="E27" s="661"/>
      <c r="F27" s="660"/>
      <c r="G27" s="727">
        <v>14500</v>
      </c>
      <c r="H27" s="728">
        <v>1765437.5476923077</v>
      </c>
      <c r="I27" s="727">
        <v>570000</v>
      </c>
      <c r="J27" s="728">
        <v>563816.50558208954</v>
      </c>
      <c r="K27" s="656">
        <v>2329254.0532743973</v>
      </c>
      <c r="M27" s="725"/>
      <c r="N27" s="724">
        <f t="shared" si="1"/>
        <v>1765437.5476923077</v>
      </c>
    </row>
    <row r="28" spans="1:14" ht="15" x14ac:dyDescent="0.25">
      <c r="A28" s="486"/>
      <c r="B28" s="632" t="s">
        <v>213</v>
      </c>
      <c r="C28" s="563" t="s">
        <v>158</v>
      </c>
      <c r="D28" s="661" t="s">
        <v>312</v>
      </c>
      <c r="E28" s="661"/>
      <c r="F28" s="660"/>
      <c r="G28" s="727">
        <v>5118.3590000000004</v>
      </c>
      <c r="H28" s="728">
        <v>3091810.9760302091</v>
      </c>
      <c r="I28" s="727"/>
      <c r="J28" s="726"/>
      <c r="K28" s="656">
        <v>3091810.9760302091</v>
      </c>
      <c r="M28" s="725">
        <f>M29+M30</f>
        <v>0</v>
      </c>
      <c r="N28" s="724">
        <f t="shared" si="1"/>
        <v>3091810.9760302091</v>
      </c>
    </row>
    <row r="29" spans="1:14" x14ac:dyDescent="0.2">
      <c r="A29" s="486"/>
      <c r="B29" s="632" t="s">
        <v>214</v>
      </c>
      <c r="C29" s="722" t="s">
        <v>158</v>
      </c>
      <c r="D29" s="635"/>
      <c r="E29" s="721" t="s">
        <v>313</v>
      </c>
      <c r="G29" s="723">
        <v>3966.1570000000002</v>
      </c>
      <c r="H29" s="719">
        <v>2142404.3668997576</v>
      </c>
      <c r="I29" s="718"/>
      <c r="J29" s="717"/>
      <c r="K29" s="656">
        <v>2142404.3668997576</v>
      </c>
      <c r="M29" s="716"/>
      <c r="N29" s="715">
        <f t="shared" si="1"/>
        <v>2142404.3668997576</v>
      </c>
    </row>
    <row r="30" spans="1:14" x14ac:dyDescent="0.2">
      <c r="A30" s="486"/>
      <c r="B30" s="632" t="s">
        <v>216</v>
      </c>
      <c r="C30" s="722" t="s">
        <v>158</v>
      </c>
      <c r="D30" s="661"/>
      <c r="E30" s="721" t="s">
        <v>314</v>
      </c>
      <c r="F30" s="660"/>
      <c r="G30" s="720">
        <v>1152.202</v>
      </c>
      <c r="H30" s="719">
        <v>949406.60913045122</v>
      </c>
      <c r="I30" s="718"/>
      <c r="J30" s="717"/>
      <c r="K30" s="656">
        <v>949406.60913045122</v>
      </c>
      <c r="M30" s="716"/>
      <c r="N30" s="715">
        <f t="shared" si="1"/>
        <v>949406.60913045122</v>
      </c>
    </row>
    <row r="31" spans="1:14" ht="15" x14ac:dyDescent="0.25">
      <c r="A31" s="486"/>
      <c r="B31" s="602" t="s">
        <v>218</v>
      </c>
      <c r="C31" s="714" t="s">
        <v>215</v>
      </c>
      <c r="D31" s="713" t="s">
        <v>120</v>
      </c>
      <c r="E31" s="712"/>
      <c r="F31" s="660"/>
      <c r="G31" s="658">
        <v>0</v>
      </c>
      <c r="H31" s="567">
        <v>0</v>
      </c>
      <c r="I31" s="711">
        <v>0</v>
      </c>
      <c r="J31" s="567">
        <v>0</v>
      </c>
      <c r="K31" s="710">
        <v>0</v>
      </c>
      <c r="M31" s="572"/>
      <c r="N31" s="571">
        <f t="shared" si="1"/>
        <v>0</v>
      </c>
    </row>
    <row r="32" spans="1:14" x14ac:dyDescent="0.2">
      <c r="A32" s="486"/>
      <c r="B32" s="632" t="s">
        <v>220</v>
      </c>
      <c r="C32" s="709">
        <v>262</v>
      </c>
      <c r="D32" s="708" t="s">
        <v>217</v>
      </c>
      <c r="E32" s="708"/>
      <c r="F32" s="707"/>
      <c r="G32" s="706">
        <v>38187.872299999995</v>
      </c>
      <c r="H32" s="705">
        <v>12944258.228</v>
      </c>
      <c r="I32" s="706">
        <v>642448</v>
      </c>
      <c r="J32" s="705">
        <v>2400695.4220000003</v>
      </c>
      <c r="K32" s="656">
        <v>15344953.65</v>
      </c>
      <c r="M32" s="704"/>
      <c r="N32" s="703">
        <f t="shared" si="1"/>
        <v>12944258.228</v>
      </c>
    </row>
    <row r="33" spans="1:14" x14ac:dyDescent="0.2">
      <c r="A33" s="486"/>
      <c r="B33" s="496" t="s">
        <v>221</v>
      </c>
      <c r="C33" s="495"/>
      <c r="D33" s="544" t="s">
        <v>219</v>
      </c>
      <c r="E33" s="544"/>
      <c r="F33" s="544"/>
      <c r="G33" s="702">
        <f>SUM(G25:G28)+SUM(G31:G32)</f>
        <v>145306.23129999998</v>
      </c>
      <c r="H33" s="701">
        <f>SUM(H25:H28)+SUM(H31:H32)</f>
        <v>42392311.197253361</v>
      </c>
      <c r="I33" s="702">
        <f>SUM(I25:I32)</f>
        <v>1642448</v>
      </c>
      <c r="J33" s="701">
        <f>SUM(J25:J32)</f>
        <v>4999273.9275820898</v>
      </c>
      <c r="K33" s="700">
        <v>47391585.124835454</v>
      </c>
      <c r="M33" s="699">
        <f>SUM(M25:M28)+SUM(M31:M32)</f>
        <v>0</v>
      </c>
      <c r="N33" s="698">
        <f>SUM(N25:N28)+SUM(N31:N32)</f>
        <v>42392311.197253361</v>
      </c>
    </row>
    <row r="34" spans="1:14" x14ac:dyDescent="0.2">
      <c r="A34" s="486"/>
      <c r="B34" s="590"/>
      <c r="C34" s="470"/>
      <c r="D34" s="683"/>
      <c r="E34" s="450"/>
      <c r="F34" s="450"/>
      <c r="G34" s="644"/>
      <c r="H34" s="681"/>
      <c r="I34" s="682"/>
      <c r="J34" s="681"/>
      <c r="K34" s="680"/>
      <c r="M34" s="679"/>
      <c r="N34" s="678"/>
    </row>
    <row r="35" spans="1:14" ht="16.5" thickBot="1" x14ac:dyDescent="0.3">
      <c r="A35" s="486"/>
      <c r="B35" s="697"/>
      <c r="C35" s="696"/>
      <c r="D35" s="695" t="s">
        <v>315</v>
      </c>
      <c r="E35" s="695"/>
      <c r="F35" s="695"/>
      <c r="G35" s="694"/>
      <c r="H35" s="694"/>
      <c r="I35" s="694"/>
      <c r="J35" s="694"/>
      <c r="K35" s="693"/>
      <c r="L35" s="616"/>
      <c r="M35" s="692"/>
      <c r="N35" s="691"/>
    </row>
    <row r="36" spans="1:14" ht="15.75" thickBot="1" x14ac:dyDescent="0.3">
      <c r="A36" s="486"/>
      <c r="B36" s="670" t="s">
        <v>222</v>
      </c>
      <c r="C36" s="518">
        <v>249</v>
      </c>
      <c r="D36" s="517" t="s">
        <v>50</v>
      </c>
      <c r="E36" s="516"/>
      <c r="F36" s="515"/>
      <c r="G36" s="690">
        <v>5740</v>
      </c>
      <c r="H36" s="667">
        <v>0</v>
      </c>
      <c r="I36" s="666">
        <v>150000</v>
      </c>
      <c r="J36" s="513">
        <v>88350</v>
      </c>
      <c r="K36" s="510">
        <f t="array" ref="K36:K38">H36:H38+J36:J38</f>
        <v>88350</v>
      </c>
      <c r="L36" s="616"/>
      <c r="M36" s="689">
        <v>1400975</v>
      </c>
      <c r="N36" s="663">
        <f>H36+M36</f>
        <v>1400975</v>
      </c>
    </row>
    <row r="37" spans="1:14" ht="15" x14ac:dyDescent="0.25">
      <c r="A37" s="486"/>
      <c r="B37" s="653" t="s">
        <v>225</v>
      </c>
      <c r="C37" s="652">
        <v>249</v>
      </c>
      <c r="D37" s="688" t="s">
        <v>419</v>
      </c>
      <c r="E37" s="431"/>
      <c r="F37" s="431"/>
      <c r="G37" s="687">
        <v>1800</v>
      </c>
      <c r="H37" s="686">
        <v>606280</v>
      </c>
      <c r="I37" s="648">
        <v>10000</v>
      </c>
      <c r="J37" s="468">
        <v>12562.5</v>
      </c>
      <c r="K37" s="646">
        <v>618842.5</v>
      </c>
      <c r="L37" s="616"/>
      <c r="M37" s="685"/>
      <c r="N37" s="684">
        <f>H37+M37</f>
        <v>606280</v>
      </c>
    </row>
    <row r="38" spans="1:14" ht="15" x14ac:dyDescent="0.25">
      <c r="A38" s="486"/>
      <c r="B38" s="496" t="s">
        <v>226</v>
      </c>
      <c r="C38" s="495"/>
      <c r="D38" s="544" t="s">
        <v>223</v>
      </c>
      <c r="E38" s="544"/>
      <c r="F38" s="544"/>
      <c r="G38" s="645">
        <f>SUM(G36:G37)</f>
        <v>7540</v>
      </c>
      <c r="H38" s="594">
        <f>SUM(H36:H37)</f>
        <v>606280</v>
      </c>
      <c r="I38" s="645">
        <f>SUM(I36:I37)</f>
        <v>160000</v>
      </c>
      <c r="J38" s="594">
        <f>SUM(J36:J37)</f>
        <v>100912.5</v>
      </c>
      <c r="K38" s="489">
        <v>707192.5</v>
      </c>
      <c r="L38" s="616"/>
      <c r="M38" s="592">
        <f>SUM(M36:M37)</f>
        <v>1400975</v>
      </c>
      <c r="N38" s="591">
        <f>SUM(N36:N37)</f>
        <v>2007255</v>
      </c>
    </row>
    <row r="39" spans="1:14" ht="15" x14ac:dyDescent="0.25">
      <c r="A39" s="486"/>
      <c r="B39" s="590"/>
      <c r="C39" s="470"/>
      <c r="D39" s="683"/>
      <c r="E39" s="450"/>
      <c r="F39" s="450"/>
      <c r="G39" s="644"/>
      <c r="H39" s="681"/>
      <c r="I39" s="682"/>
      <c r="J39" s="681"/>
      <c r="K39" s="680"/>
      <c r="L39" s="616"/>
      <c r="M39" s="679"/>
      <c r="N39" s="678"/>
    </row>
    <row r="40" spans="1:14" ht="15.75" x14ac:dyDescent="0.25">
      <c r="A40" s="486"/>
      <c r="B40" s="677"/>
      <c r="C40" s="676"/>
      <c r="D40" s="675" t="s">
        <v>224</v>
      </c>
      <c r="E40" s="675"/>
      <c r="F40" s="675"/>
      <c r="G40" s="674"/>
      <c r="H40" s="674"/>
      <c r="I40" s="674"/>
      <c r="J40" s="674"/>
      <c r="K40" s="673"/>
      <c r="M40" s="672"/>
      <c r="N40" s="671"/>
    </row>
    <row r="41" spans="1:14" ht="15" x14ac:dyDescent="0.35">
      <c r="A41" s="486"/>
      <c r="B41" s="670" t="s">
        <v>227</v>
      </c>
      <c r="C41" s="518" t="s">
        <v>150</v>
      </c>
      <c r="D41" s="669" t="s">
        <v>316</v>
      </c>
      <c r="E41" s="669"/>
      <c r="F41" s="669"/>
      <c r="G41" s="668">
        <v>12702</v>
      </c>
      <c r="H41" s="667">
        <v>4457205</v>
      </c>
      <c r="I41" s="666"/>
      <c r="J41" s="665"/>
      <c r="K41" s="510">
        <f t="array" ref="K41:K45">H41:H45+J41:J45</f>
        <v>4457205</v>
      </c>
      <c r="M41" s="664"/>
      <c r="N41" s="663">
        <f>H41+M41</f>
        <v>4457205</v>
      </c>
    </row>
    <row r="42" spans="1:14" x14ac:dyDescent="0.2">
      <c r="A42" s="486"/>
      <c r="B42" s="602" t="s">
        <v>229</v>
      </c>
      <c r="C42" s="563"/>
      <c r="D42" s="662" t="s">
        <v>286</v>
      </c>
      <c r="E42" s="661"/>
      <c r="F42" s="660"/>
      <c r="G42" s="658"/>
      <c r="H42" s="659"/>
      <c r="I42" s="658">
        <v>0</v>
      </c>
      <c r="J42" s="657">
        <v>983444</v>
      </c>
      <c r="K42" s="656">
        <v>983444</v>
      </c>
      <c r="M42" s="655"/>
      <c r="N42" s="654">
        <f>H42+M42</f>
        <v>0</v>
      </c>
    </row>
    <row r="43" spans="1:14" x14ac:dyDescent="0.2">
      <c r="A43" s="486"/>
      <c r="B43" s="602" t="s">
        <v>232</v>
      </c>
      <c r="C43" s="563">
        <v>219</v>
      </c>
      <c r="D43" s="662" t="s">
        <v>404</v>
      </c>
      <c r="E43" s="661"/>
      <c r="F43" s="660"/>
      <c r="G43" s="658">
        <v>0</v>
      </c>
      <c r="H43" s="659">
        <v>445892.37</v>
      </c>
      <c r="I43" s="658">
        <v>0</v>
      </c>
      <c r="J43" s="657">
        <v>191096.73</v>
      </c>
      <c r="K43" s="656">
        <v>636989.1</v>
      </c>
      <c r="M43" s="655"/>
      <c r="N43" s="654">
        <f>H43+M43</f>
        <v>445892.37</v>
      </c>
    </row>
    <row r="44" spans="1:14" ht="15" x14ac:dyDescent="0.35">
      <c r="A44" s="486"/>
      <c r="B44" s="653" t="s">
        <v>233</v>
      </c>
      <c r="C44" s="652" t="s">
        <v>317</v>
      </c>
      <c r="D44" s="651" t="s">
        <v>228</v>
      </c>
      <c r="E44" s="650"/>
      <c r="F44" s="649"/>
      <c r="G44" s="648">
        <v>750</v>
      </c>
      <c r="H44" s="468">
        <v>0</v>
      </c>
      <c r="I44" s="648"/>
      <c r="J44" s="647"/>
      <c r="K44" s="646">
        <v>0</v>
      </c>
      <c r="M44" s="529"/>
      <c r="N44" s="528">
        <f>H44+M44</f>
        <v>0</v>
      </c>
    </row>
    <row r="45" spans="1:14" x14ac:dyDescent="0.2">
      <c r="A45" s="486"/>
      <c r="B45" s="496" t="s">
        <v>235</v>
      </c>
      <c r="C45" s="495"/>
      <c r="D45" s="544" t="s">
        <v>230</v>
      </c>
      <c r="E45" s="544"/>
      <c r="F45" s="544"/>
      <c r="G45" s="645">
        <f>SUM(G41:G44)</f>
        <v>13452</v>
      </c>
      <c r="H45" s="490">
        <f>SUM(H41:H44)</f>
        <v>4903097.37</v>
      </c>
      <c r="I45" s="645">
        <f>SUM(I41:I44)</f>
        <v>0</v>
      </c>
      <c r="J45" s="490">
        <f>SUM(J41:J44)</f>
        <v>1174540.73</v>
      </c>
      <c r="K45" s="489">
        <v>6077638.0999999996</v>
      </c>
      <c r="M45" s="488">
        <f>SUM(M41:M44)</f>
        <v>0</v>
      </c>
      <c r="N45" s="487">
        <f>SUM(N41:N44)</f>
        <v>4903097.37</v>
      </c>
    </row>
    <row r="46" spans="1:14" x14ac:dyDescent="0.2">
      <c r="A46" s="486"/>
      <c r="B46" s="590"/>
      <c r="C46" s="470"/>
      <c r="D46" s="450"/>
      <c r="E46" s="450"/>
      <c r="F46" s="450"/>
      <c r="G46" s="644"/>
      <c r="H46" s="587"/>
      <c r="I46" s="588"/>
      <c r="J46" s="587"/>
      <c r="K46" s="643"/>
      <c r="M46" s="467"/>
      <c r="N46" s="466"/>
    </row>
    <row r="47" spans="1:14" ht="15.75" x14ac:dyDescent="0.25">
      <c r="A47" s="486"/>
      <c r="B47" s="642"/>
      <c r="C47" s="641"/>
      <c r="D47" s="640" t="s">
        <v>231</v>
      </c>
      <c r="E47" s="640"/>
      <c r="F47" s="640"/>
      <c r="G47" s="639"/>
      <c r="H47" s="639"/>
      <c r="I47" s="639"/>
      <c r="J47" s="639"/>
      <c r="K47" s="638"/>
      <c r="M47" s="637"/>
      <c r="N47" s="636"/>
    </row>
    <row r="48" spans="1:14" s="607" customFormat="1" ht="15" x14ac:dyDescent="0.25">
      <c r="A48" s="612"/>
      <c r="B48" s="602" t="s">
        <v>237</v>
      </c>
      <c r="C48" s="611"/>
      <c r="D48" s="606" t="s">
        <v>251</v>
      </c>
      <c r="F48" s="604"/>
      <c r="G48" s="609"/>
      <c r="H48" s="560">
        <v>1060689.21</v>
      </c>
      <c r="I48" s="568"/>
      <c r="J48" s="560">
        <v>158493.79</v>
      </c>
      <c r="K48" s="597">
        <f t="array" ref="K48:K61">H48:H61+J48:J61</f>
        <v>1219183</v>
      </c>
      <c r="L48" s="608"/>
      <c r="M48" s="558"/>
      <c r="N48" s="557">
        <f t="shared" ref="N48:N60" si="2">H48+M48</f>
        <v>1060689.21</v>
      </c>
    </row>
    <row r="49" spans="1:14" s="615" customFormat="1" ht="15" x14ac:dyDescent="0.25">
      <c r="A49" s="619"/>
      <c r="B49" s="602" t="s">
        <v>239</v>
      </c>
      <c r="C49" s="618"/>
      <c r="D49" s="606" t="s">
        <v>247</v>
      </c>
      <c r="E49" s="634"/>
      <c r="F49" s="633"/>
      <c r="G49" s="617"/>
      <c r="H49" s="567">
        <v>634067.86499999999</v>
      </c>
      <c r="I49" s="568"/>
      <c r="J49" s="567">
        <v>101413.39</v>
      </c>
      <c r="K49" s="597">
        <v>735481.255</v>
      </c>
      <c r="L49" s="616"/>
      <c r="M49" s="572"/>
      <c r="N49" s="571">
        <f t="shared" si="2"/>
        <v>634067.86499999999</v>
      </c>
    </row>
    <row r="50" spans="1:14" ht="15" x14ac:dyDescent="0.25">
      <c r="A50" s="486"/>
      <c r="B50" s="556" t="s">
        <v>240</v>
      </c>
      <c r="C50" s="555"/>
      <c r="D50" s="554" t="s">
        <v>270</v>
      </c>
      <c r="E50" s="635"/>
      <c r="F50" s="552"/>
      <c r="G50" s="561"/>
      <c r="H50" s="560">
        <v>585778.39</v>
      </c>
      <c r="I50" s="559"/>
      <c r="J50" s="560">
        <v>86229.61</v>
      </c>
      <c r="K50" s="597">
        <v>672008</v>
      </c>
      <c r="M50" s="558"/>
      <c r="N50" s="557">
        <f t="shared" si="2"/>
        <v>585778.39</v>
      </c>
    </row>
    <row r="51" spans="1:14" s="615" customFormat="1" ht="15" x14ac:dyDescent="0.25">
      <c r="A51" s="619"/>
      <c r="B51" s="602" t="s">
        <v>241</v>
      </c>
      <c r="C51" s="618"/>
      <c r="D51" s="606" t="s">
        <v>249</v>
      </c>
      <c r="E51" s="634"/>
      <c r="F51" s="633"/>
      <c r="G51" s="617"/>
      <c r="H51" s="567">
        <v>412859.46</v>
      </c>
      <c r="I51" s="568"/>
      <c r="J51" s="567">
        <v>61898.54</v>
      </c>
      <c r="K51" s="597">
        <v>474758</v>
      </c>
      <c r="L51" s="616"/>
      <c r="M51" s="572"/>
      <c r="N51" s="571">
        <f t="shared" si="2"/>
        <v>412859.46</v>
      </c>
    </row>
    <row r="52" spans="1:14" s="615" customFormat="1" ht="15" x14ac:dyDescent="0.25">
      <c r="A52" s="619"/>
      <c r="B52" s="632" t="s">
        <v>242</v>
      </c>
      <c r="C52" s="631"/>
      <c r="D52" s="599" t="s">
        <v>405</v>
      </c>
      <c r="E52" s="599"/>
      <c r="F52" s="630"/>
      <c r="G52" s="568"/>
      <c r="H52" s="567">
        <v>118000</v>
      </c>
      <c r="I52" s="568"/>
      <c r="J52" s="567">
        <v>22000</v>
      </c>
      <c r="K52" s="597">
        <v>140000</v>
      </c>
      <c r="L52" s="616"/>
      <c r="M52" s="572"/>
      <c r="N52" s="571">
        <f t="shared" si="2"/>
        <v>118000</v>
      </c>
    </row>
    <row r="53" spans="1:14" s="615" customFormat="1" ht="15" x14ac:dyDescent="0.25">
      <c r="A53" s="619"/>
      <c r="B53" s="602" t="s">
        <v>244</v>
      </c>
      <c r="C53" s="629"/>
      <c r="D53" s="628" t="s">
        <v>406</v>
      </c>
      <c r="E53" s="627"/>
      <c r="F53" s="626"/>
      <c r="G53" s="625"/>
      <c r="H53" s="624">
        <v>211.5</v>
      </c>
      <c r="I53" s="625"/>
      <c r="J53" s="624">
        <v>211.5</v>
      </c>
      <c r="K53" s="597">
        <v>423</v>
      </c>
      <c r="L53" s="616"/>
      <c r="M53" s="623"/>
      <c r="N53" s="622">
        <f t="shared" si="2"/>
        <v>211.5</v>
      </c>
    </row>
    <row r="54" spans="1:14" s="607" customFormat="1" ht="15" x14ac:dyDescent="0.25">
      <c r="A54" s="612"/>
      <c r="B54" s="602" t="s">
        <v>246</v>
      </c>
      <c r="C54" s="611"/>
      <c r="D54" s="599" t="s">
        <v>245</v>
      </c>
      <c r="E54" s="621"/>
      <c r="F54" s="604"/>
      <c r="G54" s="609"/>
      <c r="H54" s="567">
        <v>347995.8</v>
      </c>
      <c r="I54" s="567"/>
      <c r="J54" s="567">
        <v>157920</v>
      </c>
      <c r="K54" s="597">
        <v>505915.8</v>
      </c>
      <c r="L54" s="608"/>
      <c r="M54" s="572"/>
      <c r="N54" s="571">
        <f t="shared" si="2"/>
        <v>347995.8</v>
      </c>
    </row>
    <row r="55" spans="1:14" s="595" customFormat="1" ht="15" x14ac:dyDescent="0.25">
      <c r="A55" s="603"/>
      <c r="B55" s="602" t="s">
        <v>248</v>
      </c>
      <c r="C55" s="601"/>
      <c r="D55" s="599" t="s">
        <v>234</v>
      </c>
      <c r="F55" s="620"/>
      <c r="G55" s="598"/>
      <c r="H55" s="567">
        <v>1377884.4300000002</v>
      </c>
      <c r="I55" s="567"/>
      <c r="J55" s="567">
        <v>201774.57</v>
      </c>
      <c r="K55" s="597">
        <v>1579659.0000000002</v>
      </c>
      <c r="L55" s="596"/>
      <c r="M55" s="572"/>
      <c r="N55" s="571">
        <f t="shared" si="2"/>
        <v>1377884.4300000002</v>
      </c>
    </row>
    <row r="56" spans="1:14" s="615" customFormat="1" ht="15.75" thickBot="1" x14ac:dyDescent="0.3">
      <c r="A56" s="619"/>
      <c r="B56" s="602" t="s">
        <v>250</v>
      </c>
      <c r="C56" s="618"/>
      <c r="D56" s="599" t="s">
        <v>253</v>
      </c>
      <c r="E56" s="599"/>
      <c r="F56" s="599"/>
      <c r="G56" s="617"/>
      <c r="H56" s="567">
        <v>1032233.405</v>
      </c>
      <c r="I56" s="568"/>
      <c r="J56" s="567">
        <v>238058.88</v>
      </c>
      <c r="K56" s="597">
        <v>1270292.2850000001</v>
      </c>
      <c r="L56" s="616"/>
      <c r="M56" s="566"/>
      <c r="N56" s="571">
        <f t="shared" si="2"/>
        <v>1032233.405</v>
      </c>
    </row>
    <row r="57" spans="1:14" s="607" customFormat="1" ht="15.75" thickBot="1" x14ac:dyDescent="0.3">
      <c r="A57" s="612"/>
      <c r="B57" s="602" t="s">
        <v>252</v>
      </c>
      <c r="C57" s="611"/>
      <c r="D57" s="599" t="s">
        <v>407</v>
      </c>
      <c r="E57" s="614"/>
      <c r="F57" s="610"/>
      <c r="G57" s="609"/>
      <c r="H57" s="567">
        <v>644875.15</v>
      </c>
      <c r="I57" s="567"/>
      <c r="J57" s="567">
        <v>461209.13</v>
      </c>
      <c r="K57" s="597">
        <v>1106084.28</v>
      </c>
      <c r="L57" s="608"/>
      <c r="M57" s="613">
        <v>690992</v>
      </c>
      <c r="N57" s="571">
        <f t="shared" si="2"/>
        <v>1335867.1499999999</v>
      </c>
    </row>
    <row r="58" spans="1:14" s="607" customFormat="1" ht="15" x14ac:dyDescent="0.25">
      <c r="A58" s="612"/>
      <c r="B58" s="602" t="s">
        <v>254</v>
      </c>
      <c r="C58" s="611"/>
      <c r="D58" s="599" t="s">
        <v>243</v>
      </c>
      <c r="F58" s="610"/>
      <c r="G58" s="609"/>
      <c r="H58" s="567">
        <v>315790.26949999999</v>
      </c>
      <c r="I58" s="567"/>
      <c r="J58" s="567">
        <v>46833.980500000005</v>
      </c>
      <c r="K58" s="597">
        <v>362624.25</v>
      </c>
      <c r="L58" s="608"/>
      <c r="M58" s="575"/>
      <c r="N58" s="571">
        <f t="shared" si="2"/>
        <v>315790.26949999999</v>
      </c>
    </row>
    <row r="59" spans="1:14" s="595" customFormat="1" ht="15" x14ac:dyDescent="0.25">
      <c r="A59" s="603"/>
      <c r="B59" s="602" t="s">
        <v>255</v>
      </c>
      <c r="C59" s="601"/>
      <c r="D59" s="606" t="s">
        <v>236</v>
      </c>
      <c r="E59" s="605"/>
      <c r="F59" s="604"/>
      <c r="G59" s="598"/>
      <c r="H59" s="567">
        <v>384923.03150000004</v>
      </c>
      <c r="I59" s="567"/>
      <c r="J59" s="567">
        <v>57649.4185</v>
      </c>
      <c r="K59" s="597">
        <v>442572.45000000007</v>
      </c>
      <c r="L59" s="596"/>
      <c r="M59" s="572"/>
      <c r="N59" s="571">
        <f t="shared" si="2"/>
        <v>384923.03150000004</v>
      </c>
    </row>
    <row r="60" spans="1:14" s="595" customFormat="1" ht="15" x14ac:dyDescent="0.25">
      <c r="A60" s="603"/>
      <c r="B60" s="602" t="s">
        <v>256</v>
      </c>
      <c r="C60" s="601"/>
      <c r="D60" s="599" t="s">
        <v>238</v>
      </c>
      <c r="E60" s="600"/>
      <c r="F60" s="599"/>
      <c r="G60" s="598"/>
      <c r="H60" s="567">
        <v>0</v>
      </c>
      <c r="I60" s="567"/>
      <c r="J60" s="567">
        <v>0</v>
      </c>
      <c r="K60" s="597">
        <v>0</v>
      </c>
      <c r="L60" s="596"/>
      <c r="M60" s="572"/>
      <c r="N60" s="571">
        <f t="shared" si="2"/>
        <v>0</v>
      </c>
    </row>
    <row r="61" spans="1:14" x14ac:dyDescent="0.2">
      <c r="A61" s="486"/>
      <c r="B61" s="496" t="s">
        <v>259</v>
      </c>
      <c r="C61" s="495"/>
      <c r="D61" s="544" t="s">
        <v>257</v>
      </c>
      <c r="E61" s="544"/>
      <c r="F61" s="544"/>
      <c r="G61" s="543"/>
      <c r="H61" s="594">
        <f>SUM(H48:H60)</f>
        <v>6915308.5109999999</v>
      </c>
      <c r="I61" s="491"/>
      <c r="J61" s="594">
        <f>SUM(J48:J60)</f>
        <v>1593692.8089999999</v>
      </c>
      <c r="K61" s="593">
        <v>8509001.3200000003</v>
      </c>
      <c r="M61" s="592">
        <f>SUM(M48:M60)</f>
        <v>690992</v>
      </c>
      <c r="N61" s="591">
        <f>SUM(N48:N60)</f>
        <v>7606300.5109999999</v>
      </c>
    </row>
    <row r="62" spans="1:14" x14ac:dyDescent="0.2">
      <c r="A62" s="486"/>
      <c r="B62" s="590"/>
      <c r="C62" s="470"/>
      <c r="D62" s="450"/>
      <c r="E62" s="589"/>
      <c r="F62" s="450"/>
      <c r="G62" s="588"/>
      <c r="H62" s="587"/>
      <c r="I62" s="588"/>
      <c r="J62" s="587"/>
      <c r="K62" s="542"/>
      <c r="M62" s="467"/>
      <c r="N62" s="466"/>
    </row>
    <row r="63" spans="1:14" ht="15.75" x14ac:dyDescent="0.25">
      <c r="A63" s="486"/>
      <c r="B63" s="586"/>
      <c r="C63" s="585"/>
      <c r="D63" s="584" t="s">
        <v>258</v>
      </c>
      <c r="E63" s="584"/>
      <c r="F63" s="584"/>
      <c r="G63" s="583"/>
      <c r="H63" s="583"/>
      <c r="I63" s="583"/>
      <c r="J63" s="583"/>
      <c r="K63" s="582"/>
      <c r="M63" s="581"/>
      <c r="N63" s="580"/>
    </row>
    <row r="64" spans="1:14" x14ac:dyDescent="0.2">
      <c r="A64" s="486"/>
      <c r="B64" s="564" t="s">
        <v>261</v>
      </c>
      <c r="C64" s="579"/>
      <c r="D64" s="578" t="s">
        <v>260</v>
      </c>
      <c r="E64" s="578"/>
      <c r="F64" s="578"/>
      <c r="G64" s="577"/>
      <c r="H64" s="573">
        <v>408539.82</v>
      </c>
      <c r="I64" s="576"/>
      <c r="J64" s="573">
        <v>61046.18</v>
      </c>
      <c r="K64" s="547">
        <f t="array" ref="K64">H64:H68+J64:J68</f>
        <v>469586</v>
      </c>
      <c r="M64" s="575"/>
      <c r="N64" s="574">
        <f>H64+M64</f>
        <v>408539.82</v>
      </c>
    </row>
    <row r="65" spans="1:14" ht="15" x14ac:dyDescent="0.35">
      <c r="A65" s="486"/>
      <c r="B65" s="556" t="s">
        <v>263</v>
      </c>
      <c r="C65" s="563"/>
      <c r="D65" s="562" t="s">
        <v>262</v>
      </c>
      <c r="E65" s="562"/>
      <c r="F65" s="562"/>
      <c r="G65" s="570"/>
      <c r="H65" s="567">
        <v>730185.86749999993</v>
      </c>
      <c r="I65" s="568"/>
      <c r="J65" s="573">
        <v>56809.3825</v>
      </c>
      <c r="K65" s="547">
        <f t="array" ref="K65">H65:H69+J65:J69</f>
        <v>786995.24999999988</v>
      </c>
      <c r="M65" s="572"/>
      <c r="N65" s="571">
        <f>H65+M65</f>
        <v>730185.86749999993</v>
      </c>
    </row>
    <row r="66" spans="1:14" ht="15" x14ac:dyDescent="0.35">
      <c r="A66" s="486"/>
      <c r="B66" s="556" t="s">
        <v>265</v>
      </c>
      <c r="C66" s="563"/>
      <c r="D66" s="562" t="s">
        <v>264</v>
      </c>
      <c r="E66" s="562"/>
      <c r="F66" s="562"/>
      <c r="G66" s="570"/>
      <c r="H66" s="569">
        <v>166829.44</v>
      </c>
      <c r="I66" s="568"/>
      <c r="J66" s="567">
        <v>25635.760000000002</v>
      </c>
      <c r="K66" s="547">
        <f t="array" ref="K66">H66:H70+J66:J70</f>
        <v>192465.2</v>
      </c>
      <c r="M66" s="566"/>
      <c r="N66" s="565">
        <f>H66+M66</f>
        <v>166829.44</v>
      </c>
    </row>
    <row r="67" spans="1:14" x14ac:dyDescent="0.2">
      <c r="A67" s="486"/>
      <c r="B67" s="564" t="s">
        <v>267</v>
      </c>
      <c r="C67" s="563"/>
      <c r="D67" s="562" t="s">
        <v>266</v>
      </c>
      <c r="E67" s="562"/>
      <c r="F67" s="562"/>
      <c r="G67" s="561"/>
      <c r="H67" s="560">
        <v>2000828.0525</v>
      </c>
      <c r="I67" s="559"/>
      <c r="J67" s="548">
        <v>380192.69750000001</v>
      </c>
      <c r="K67" s="547">
        <f t="array" ref="K67">H67:H71+J67:J71</f>
        <v>2381020.75</v>
      </c>
      <c r="M67" s="558"/>
      <c r="N67" s="557">
        <f>H67+M67</f>
        <v>2000828.0525</v>
      </c>
    </row>
    <row r="68" spans="1:14" x14ac:dyDescent="0.2">
      <c r="A68" s="486"/>
      <c r="B68" s="556" t="s">
        <v>269</v>
      </c>
      <c r="C68" s="555"/>
      <c r="D68" s="554" t="s">
        <v>268</v>
      </c>
      <c r="E68" s="553"/>
      <c r="F68" s="552"/>
      <c r="G68" s="551"/>
      <c r="H68" s="550">
        <v>90000</v>
      </c>
      <c r="I68" s="549"/>
      <c r="J68" s="548"/>
      <c r="K68" s="547">
        <f t="array" ref="K68">H68:H72+J68:J72</f>
        <v>90000</v>
      </c>
      <c r="M68" s="546"/>
      <c r="N68" s="545">
        <f>H68+M68</f>
        <v>90000</v>
      </c>
    </row>
    <row r="69" spans="1:14" x14ac:dyDescent="0.2">
      <c r="A69" s="486"/>
      <c r="B69" s="496" t="s">
        <v>271</v>
      </c>
      <c r="C69" s="495"/>
      <c r="D69" s="544" t="s">
        <v>272</v>
      </c>
      <c r="E69" s="544"/>
      <c r="F69" s="544"/>
      <c r="G69" s="543"/>
      <c r="H69" s="490">
        <f>SUM(H64:H68)</f>
        <v>3396383.1799999997</v>
      </c>
      <c r="I69" s="491"/>
      <c r="J69" s="490">
        <f>SUM(J64:J68)</f>
        <v>523684.02</v>
      </c>
      <c r="K69" s="499">
        <f>H69+J69</f>
        <v>3920067.1999999997</v>
      </c>
      <c r="M69" s="488">
        <f>SUM(M64:M68)</f>
        <v>0</v>
      </c>
      <c r="N69" s="487">
        <f>SUM(N64:N68)</f>
        <v>3396383.1799999997</v>
      </c>
    </row>
    <row r="70" spans="1:14" x14ac:dyDescent="0.2">
      <c r="A70" s="486"/>
      <c r="B70" s="533"/>
      <c r="C70" s="532"/>
      <c r="D70" s="431"/>
      <c r="E70" s="431"/>
      <c r="F70" s="431"/>
      <c r="G70" s="469"/>
      <c r="H70" s="468"/>
      <c r="I70" s="469"/>
      <c r="J70" s="468"/>
      <c r="K70" s="542"/>
      <c r="M70" s="529"/>
      <c r="N70" s="528"/>
    </row>
    <row r="71" spans="1:14" ht="15" x14ac:dyDescent="0.25">
      <c r="A71" s="486"/>
      <c r="B71" s="541" t="s">
        <v>273</v>
      </c>
      <c r="C71" s="540" t="s">
        <v>318</v>
      </c>
      <c r="D71" s="540"/>
      <c r="E71" s="539"/>
      <c r="F71" s="539"/>
      <c r="G71" s="538">
        <f>G22+G33+G38+G45</f>
        <v>295925.95299000002</v>
      </c>
      <c r="H71" s="537">
        <f>H22+H33+H38+H45+H61+H69</f>
        <v>93806479.836413383</v>
      </c>
      <c r="I71" s="538">
        <f>I22+I33+I38+I45</f>
        <v>4628547.6100000003</v>
      </c>
      <c r="J71" s="537">
        <f>J22+J33+J38+J45+J61+J69</f>
        <v>17674632.284082089</v>
      </c>
      <c r="K71" s="536">
        <f>H71+J71</f>
        <v>111481112.12049547</v>
      </c>
      <c r="M71" s="535">
        <f>M22+M33+M38+M45+M61+M69</f>
        <v>2091967</v>
      </c>
      <c r="N71" s="534">
        <f>N22+N33+N38+N45+N61+N69</f>
        <v>95898446.836413383</v>
      </c>
    </row>
    <row r="72" spans="1:14" x14ac:dyDescent="0.2">
      <c r="A72" s="486"/>
      <c r="B72" s="533"/>
      <c r="C72" s="532"/>
      <c r="D72" s="431"/>
      <c r="E72" s="431"/>
      <c r="F72" s="431"/>
      <c r="G72" s="531"/>
      <c r="H72" s="468"/>
      <c r="I72" s="469"/>
      <c r="J72" s="468"/>
      <c r="K72" s="530"/>
      <c r="M72" s="529"/>
      <c r="N72" s="528"/>
    </row>
    <row r="73" spans="1:14" ht="15.75" x14ac:dyDescent="0.25">
      <c r="A73" s="486"/>
      <c r="B73" s="527"/>
      <c r="C73" s="526"/>
      <c r="D73" s="525" t="s">
        <v>418</v>
      </c>
      <c r="E73" s="524"/>
      <c r="F73" s="524"/>
      <c r="G73" s="523"/>
      <c r="H73" s="523"/>
      <c r="I73" s="523"/>
      <c r="J73" s="523"/>
      <c r="K73" s="522"/>
      <c r="M73" s="521"/>
      <c r="N73" s="520"/>
    </row>
    <row r="74" spans="1:14" x14ac:dyDescent="0.2">
      <c r="A74" s="486"/>
      <c r="B74" s="519" t="s">
        <v>275</v>
      </c>
      <c r="C74" s="518" t="s">
        <v>149</v>
      </c>
      <c r="D74" s="517" t="s">
        <v>119</v>
      </c>
      <c r="E74" s="516"/>
      <c r="F74" s="515"/>
      <c r="G74" s="514"/>
      <c r="H74" s="513">
        <v>1429257.25</v>
      </c>
      <c r="I74" s="512"/>
      <c r="J74" s="511"/>
      <c r="K74" s="510">
        <f t="array" ref="K74:K76">H74:H76+J74:J76</f>
        <v>1429257.25</v>
      </c>
      <c r="M74" s="509"/>
      <c r="N74" s="508">
        <f>H74+M74</f>
        <v>1429257.25</v>
      </c>
    </row>
    <row r="75" spans="1:14" x14ac:dyDescent="0.2">
      <c r="A75" s="486"/>
      <c r="B75" s="507" t="s">
        <v>276</v>
      </c>
      <c r="C75" s="506" t="s">
        <v>408</v>
      </c>
      <c r="D75" s="505" t="s">
        <v>409</v>
      </c>
      <c r="E75" s="504"/>
      <c r="F75" s="503"/>
      <c r="G75" s="501"/>
      <c r="H75" s="502">
        <v>282100</v>
      </c>
      <c r="I75" s="501"/>
      <c r="J75" s="500">
        <v>120900</v>
      </c>
      <c r="K75" s="499">
        <v>403000</v>
      </c>
      <c r="M75" s="498"/>
      <c r="N75" s="497">
        <f>H75+M75</f>
        <v>282100</v>
      </c>
    </row>
    <row r="76" spans="1:14" x14ac:dyDescent="0.2">
      <c r="A76" s="486"/>
      <c r="B76" s="496" t="s">
        <v>277</v>
      </c>
      <c r="C76" s="495"/>
      <c r="D76" s="494" t="s">
        <v>417</v>
      </c>
      <c r="E76" s="493"/>
      <c r="F76" s="492"/>
      <c r="G76" s="491"/>
      <c r="H76" s="490">
        <f>SUM(H74:H75)</f>
        <v>1711357.25</v>
      </c>
      <c r="I76" s="491"/>
      <c r="J76" s="490">
        <f>SUM(J74:J75)</f>
        <v>120900</v>
      </c>
      <c r="K76" s="489">
        <v>1832257.25</v>
      </c>
      <c r="M76" s="488">
        <f>SUM(M74:M75)</f>
        <v>0</v>
      </c>
      <c r="N76" s="487">
        <f>SUM(N74:N75)</f>
        <v>1711357.25</v>
      </c>
    </row>
    <row r="77" spans="1:14" ht="13.5" thickBot="1" x14ac:dyDescent="0.25">
      <c r="A77" s="486"/>
      <c r="B77" s="485"/>
      <c r="C77" s="485"/>
      <c r="D77" s="484"/>
      <c r="E77" s="484"/>
      <c r="F77" s="484"/>
      <c r="G77" s="483"/>
      <c r="H77" s="482"/>
      <c r="I77" s="483"/>
      <c r="J77" s="482"/>
      <c r="K77" s="481"/>
      <c r="M77" s="480"/>
      <c r="N77" s="479"/>
    </row>
    <row r="78" spans="1:14" ht="13.5" thickBot="1" x14ac:dyDescent="0.25">
      <c r="B78" s="478"/>
      <c r="C78" s="470"/>
      <c r="D78" s="477" t="s">
        <v>412</v>
      </c>
      <c r="E78" s="473"/>
      <c r="F78" s="473"/>
      <c r="G78" s="476" t="s">
        <v>13</v>
      </c>
      <c r="H78" s="1028"/>
      <c r="I78" s="475"/>
      <c r="J78" s="474"/>
      <c r="K78" s="474"/>
      <c r="L78" s="473"/>
      <c r="M78" s="472"/>
      <c r="N78" s="471">
        <f>H78+M78</f>
        <v>0</v>
      </c>
    </row>
    <row r="79" spans="1:14" ht="13.5" thickBot="1" x14ac:dyDescent="0.25">
      <c r="C79" s="470"/>
      <c r="D79" s="431"/>
      <c r="E79" s="431"/>
      <c r="F79" s="431"/>
      <c r="G79" s="469"/>
      <c r="H79" s="468"/>
      <c r="I79" s="469"/>
      <c r="J79" s="468"/>
      <c r="K79" s="468"/>
      <c r="M79" s="467"/>
      <c r="N79" s="466"/>
    </row>
    <row r="80" spans="1:14" ht="15.75" thickBot="1" x14ac:dyDescent="0.25">
      <c r="B80" s="416" t="s">
        <v>278</v>
      </c>
      <c r="C80" s="456"/>
      <c r="D80" s="465" t="s">
        <v>416</v>
      </c>
      <c r="E80" s="464"/>
      <c r="F80" s="463"/>
      <c r="G80" s="462">
        <f>G71</f>
        <v>295925.95299000002</v>
      </c>
      <c r="H80" s="460">
        <f>H71+H76+H78</f>
        <v>95517837.086413383</v>
      </c>
      <c r="I80" s="461">
        <f>I71</f>
        <v>4628547.6100000003</v>
      </c>
      <c r="J80" s="460">
        <f>J71+J76</f>
        <v>17795532.284082089</v>
      </c>
      <c r="K80" s="459">
        <f>H80+J80</f>
        <v>113313369.37049547</v>
      </c>
      <c r="L80" s="450"/>
      <c r="M80" s="458">
        <f>M71+M76+M78</f>
        <v>2091967</v>
      </c>
      <c r="N80" s="457">
        <f>N71+N76+N78</f>
        <v>97609804.086413383</v>
      </c>
    </row>
    <row r="81" spans="2:20" ht="15" x14ac:dyDescent="0.2">
      <c r="B81" s="416"/>
      <c r="C81" s="456"/>
      <c r="D81" s="455"/>
      <c r="E81" s="454"/>
      <c r="F81" s="454"/>
      <c r="G81" s="453">
        <f>G80/8760</f>
        <v>33.781501482876713</v>
      </c>
      <c r="H81" s="451"/>
      <c r="I81" s="452"/>
      <c r="J81" s="451"/>
      <c r="K81" s="448"/>
      <c r="L81" s="450"/>
      <c r="M81" s="449"/>
      <c r="N81" s="448"/>
    </row>
    <row r="82" spans="2:20" ht="15" x14ac:dyDescent="0.2">
      <c r="B82" s="432"/>
      <c r="C82" s="447"/>
      <c r="D82" s="446"/>
      <c r="E82" s="446"/>
      <c r="F82" s="446"/>
      <c r="G82" s="445"/>
      <c r="H82" s="443"/>
      <c r="I82" s="444"/>
      <c r="J82" s="443"/>
      <c r="K82" s="442"/>
      <c r="M82" s="441"/>
      <c r="N82" s="440"/>
      <c r="P82" s="1105" t="s">
        <v>504</v>
      </c>
      <c r="Q82" s="1105"/>
      <c r="R82" s="1105" t="s">
        <v>20</v>
      </c>
      <c r="S82" s="1105">
        <v>449</v>
      </c>
      <c r="T82" s="1105" t="s">
        <v>77</v>
      </c>
    </row>
    <row r="83" spans="2:20" ht="15" x14ac:dyDescent="0.25">
      <c r="B83" s="432" t="s">
        <v>280</v>
      </c>
      <c r="E83" s="439" t="s">
        <v>282</v>
      </c>
      <c r="F83" s="438"/>
      <c r="G83" s="437"/>
      <c r="H83" s="436">
        <f>(H38+H61)/H71</f>
        <v>8.0181971694457538E-2</v>
      </c>
      <c r="I83" s="435"/>
      <c r="J83" s="433">
        <f>(J38+J61)/J71</f>
        <v>9.5877825448520054E-2</v>
      </c>
      <c r="K83" s="419"/>
      <c r="M83" s="434"/>
      <c r="N83" s="433"/>
      <c r="P83" s="413" t="s">
        <v>501</v>
      </c>
      <c r="R83" s="1102">
        <f>N30</f>
        <v>949406.60913045122</v>
      </c>
      <c r="S83" s="1102">
        <f>N29</f>
        <v>2142404.3668997576</v>
      </c>
      <c r="T83" s="1102">
        <f>SUM(R83:S83)</f>
        <v>3091810.9760302091</v>
      </c>
    </row>
    <row r="84" spans="2:20" x14ac:dyDescent="0.2">
      <c r="B84" s="432"/>
      <c r="F84" s="413" t="s">
        <v>283</v>
      </c>
      <c r="G84" s="419"/>
      <c r="H84" s="429"/>
      <c r="I84" s="419"/>
      <c r="J84" s="429"/>
      <c r="K84" s="419"/>
      <c r="M84" s="428"/>
      <c r="N84" s="427"/>
      <c r="P84" s="413" t="s">
        <v>502</v>
      </c>
      <c r="R84" s="1103">
        <f>SUM(N22+N33-N28+N38+N45+N61+N69+N76+N78)</f>
        <v>94517993.110383153</v>
      </c>
      <c r="T84" s="1103">
        <f>SUM(R84:S84)</f>
        <v>94517993.110383153</v>
      </c>
    </row>
    <row r="85" spans="2:20" ht="15.75" thickBot="1" x14ac:dyDescent="0.3">
      <c r="B85" s="432"/>
      <c r="F85" s="413" t="s">
        <v>284</v>
      </c>
      <c r="G85" s="419"/>
      <c r="H85" s="429"/>
      <c r="I85" s="419"/>
      <c r="J85" s="429"/>
      <c r="K85" s="419"/>
      <c r="M85" s="428"/>
      <c r="N85" s="356">
        <f>+N80</f>
        <v>97609804.086413383</v>
      </c>
      <c r="P85" s="413" t="s">
        <v>503</v>
      </c>
      <c r="R85" s="1104">
        <f>SUM(R83:R84)</f>
        <v>95467399.71951361</v>
      </c>
      <c r="S85" s="1104">
        <f>SUM(S83:S84)</f>
        <v>2142404.3668997576</v>
      </c>
      <c r="T85" s="1104">
        <f>SUM(T83:T84)</f>
        <v>97609804.086413369</v>
      </c>
    </row>
    <row r="86" spans="2:20" ht="15.75" thickTop="1" x14ac:dyDescent="0.25">
      <c r="E86" s="431"/>
      <c r="F86" s="431"/>
      <c r="G86" s="430"/>
      <c r="H86" s="429"/>
      <c r="I86" s="419"/>
      <c r="J86" s="429"/>
      <c r="K86" s="419"/>
      <c r="M86" s="428"/>
      <c r="N86" s="253">
        <f>-H29</f>
        <v>-2142404.3668997576</v>
      </c>
      <c r="T86" s="1103">
        <f>N80-T85</f>
        <v>0</v>
      </c>
    </row>
    <row r="87" spans="2:20" ht="26.25" customHeight="1" thickBot="1" x14ac:dyDescent="0.3">
      <c r="B87" s="416" t="s">
        <v>281</v>
      </c>
      <c r="E87" s="1230" t="s">
        <v>287</v>
      </c>
      <c r="F87" s="1231"/>
      <c r="G87" s="1231"/>
      <c r="H87" s="425">
        <f>(H48+H50+SUM(H67:H68))/(H22+H33)</f>
        <v>4.7923010411048135E-2</v>
      </c>
      <c r="I87" s="426"/>
      <c r="J87" s="425">
        <f>(J48+J50+SUM(J67:J68))/(J22+J33)</f>
        <v>4.3756109183650888E-2</v>
      </c>
      <c r="K87" s="419"/>
      <c r="M87" s="424"/>
      <c r="N87" s="358">
        <f>SUM(N85:N86)</f>
        <v>95467399.719513625</v>
      </c>
    </row>
    <row r="88" spans="2:20" ht="21" customHeight="1" thickTop="1" x14ac:dyDescent="0.25">
      <c r="B88" s="416" t="s">
        <v>415</v>
      </c>
      <c r="E88" s="423" t="s">
        <v>288</v>
      </c>
      <c r="F88" s="422"/>
      <c r="G88" s="422"/>
      <c r="H88" s="420">
        <f>(H48+H50+SUM(H67:H68))</f>
        <v>3737295.6524999999</v>
      </c>
      <c r="I88" s="421"/>
      <c r="J88" s="420">
        <f>(J48+J50+SUM(J67:J68))</f>
        <v>624916.09750000003</v>
      </c>
      <c r="K88" s="419"/>
      <c r="M88" s="418"/>
      <c r="N88" s="417"/>
    </row>
    <row r="89" spans="2:20" ht="27" customHeight="1" x14ac:dyDescent="0.2">
      <c r="B89" s="416"/>
      <c r="F89" s="1223" t="s">
        <v>414</v>
      </c>
      <c r="G89" s="1223"/>
      <c r="H89" s="1223"/>
      <c r="I89" s="1223"/>
      <c r="J89" s="1223"/>
    </row>
    <row r="90" spans="2:20" ht="18.75" customHeight="1" x14ac:dyDescent="0.2">
      <c r="F90" s="1223" t="s">
        <v>413</v>
      </c>
      <c r="G90" s="1223"/>
      <c r="H90" s="1223"/>
      <c r="I90" s="1223"/>
      <c r="J90" s="1223"/>
    </row>
    <row r="91" spans="2:20" x14ac:dyDescent="0.2">
      <c r="B91" s="416"/>
    </row>
    <row r="96" spans="2:20" ht="15" x14ac:dyDescent="0.25">
      <c r="C96" s="413"/>
      <c r="H96" s="415"/>
      <c r="M96" s="415"/>
      <c r="N96" s="415"/>
    </row>
  </sheetData>
  <mergeCells count="7">
    <mergeCell ref="F90:J90"/>
    <mergeCell ref="J1:K2"/>
    <mergeCell ref="M1:N2"/>
    <mergeCell ref="G1:I1"/>
    <mergeCell ref="D3:F3"/>
    <mergeCell ref="E87:G87"/>
    <mergeCell ref="F89:J89"/>
  </mergeCells>
  <hyperlinks>
    <hyperlink ref="G4" location="'2020 Sector View Electric'!A1" display="MWh Savings"/>
    <hyperlink ref="H4" location="'2020 Sector View Electric'!A1" display="Electric Rider Budget"/>
    <hyperlink ref="I4" location="'2020 Sector View Gas'!A1" display="Therm Savings"/>
    <hyperlink ref="J4" location="'2020 Sector View Gas'!A1" display="Gas Rider Budget"/>
  </hyperlinks>
  <pageMargins left="0.28000000000000003" right="0.3" top="0.75" bottom="0.75" header="0.3" footer="0.3"/>
  <pageSetup paperSize="17" scale="80" orientation="portrait" r:id="rId1"/>
  <headerFooter>
    <oddHeader>&amp;R&amp;G</oddHeader>
    <oddFooter>&amp;R&amp;G</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59999389629810485"/>
  </sheetPr>
  <dimension ref="A1:E21"/>
  <sheetViews>
    <sheetView workbookViewId="0">
      <selection activeCell="E18" sqref="E18"/>
    </sheetView>
  </sheetViews>
  <sheetFormatPr defaultColWidth="9.140625" defaultRowHeight="12.75" x14ac:dyDescent="0.2"/>
  <cols>
    <col min="1" max="1" width="5" style="290" bestFit="1" customWidth="1"/>
    <col min="2" max="2" width="61.5703125" style="290" bestFit="1" customWidth="1"/>
    <col min="3" max="3" width="2.140625" style="290" customWidth="1"/>
    <col min="4" max="4" width="8" style="290" bestFit="1" customWidth="1"/>
    <col min="5" max="5" width="13" style="290" customWidth="1"/>
    <col min="6" max="16384" width="9.140625" style="290"/>
  </cols>
  <sheetData>
    <row r="1" spans="1:5" x14ac:dyDescent="0.2">
      <c r="A1" s="362"/>
      <c r="B1" s="362"/>
      <c r="C1" s="362"/>
      <c r="D1" s="362"/>
      <c r="E1" s="363" t="s">
        <v>465</v>
      </c>
    </row>
    <row r="2" spans="1:5" x14ac:dyDescent="0.2">
      <c r="A2" s="362"/>
      <c r="B2" s="1039" t="s">
        <v>463</v>
      </c>
      <c r="C2" s="362"/>
      <c r="D2" s="362"/>
      <c r="E2" s="363"/>
    </row>
    <row r="3" spans="1:5" x14ac:dyDescent="0.2">
      <c r="A3" s="364"/>
      <c r="B3" s="1039" t="s">
        <v>464</v>
      </c>
      <c r="C3" s="365"/>
      <c r="D3" s="365"/>
      <c r="E3" s="365"/>
    </row>
    <row r="4" spans="1:5" x14ac:dyDescent="0.2">
      <c r="A4" s="366"/>
      <c r="B4" s="1039" t="s">
        <v>648</v>
      </c>
      <c r="C4" s="366"/>
      <c r="D4" s="366"/>
      <c r="E4" s="366"/>
    </row>
    <row r="5" spans="1:5" ht="15" x14ac:dyDescent="0.25">
      <c r="A5" s="367"/>
      <c r="B5" s="1039" t="s">
        <v>647</v>
      </c>
      <c r="C5" s="369"/>
      <c r="D5" s="368"/>
      <c r="E5" s="370"/>
    </row>
    <row r="6" spans="1:5" x14ac:dyDescent="0.2">
      <c r="A6" s="365"/>
      <c r="B6" s="1039" t="s">
        <v>352</v>
      </c>
      <c r="C6" s="365"/>
      <c r="D6" s="365"/>
      <c r="E6" s="365"/>
    </row>
    <row r="7" spans="1:5" x14ac:dyDescent="0.2">
      <c r="A7" s="364"/>
      <c r="B7" s="365"/>
      <c r="C7" s="365"/>
      <c r="D7" s="365"/>
      <c r="E7" s="365"/>
    </row>
    <row r="8" spans="1:5" x14ac:dyDescent="0.2">
      <c r="A8" s="371"/>
      <c r="B8" s="371"/>
      <c r="C8" s="371"/>
      <c r="D8" s="371"/>
      <c r="E8" s="371"/>
    </row>
    <row r="9" spans="1:5" x14ac:dyDescent="0.2">
      <c r="A9" s="372" t="s">
        <v>121</v>
      </c>
      <c r="B9" s="371"/>
      <c r="C9" s="371"/>
      <c r="D9" s="371"/>
      <c r="E9" s="371"/>
    </row>
    <row r="10" spans="1:5" x14ac:dyDescent="0.2">
      <c r="A10" s="373" t="s">
        <v>122</v>
      </c>
      <c r="B10" s="374" t="s">
        <v>123</v>
      </c>
      <c r="C10" s="375"/>
      <c r="D10" s="375"/>
      <c r="E10" s="376" t="s">
        <v>124</v>
      </c>
    </row>
    <row r="11" spans="1:5" x14ac:dyDescent="0.2">
      <c r="A11" s="377"/>
      <c r="B11" s="377"/>
      <c r="C11" s="377"/>
      <c r="D11" s="377"/>
      <c r="E11" s="378"/>
    </row>
    <row r="12" spans="1:5" x14ac:dyDescent="0.2">
      <c r="A12" s="379">
        <v>1</v>
      </c>
      <c r="B12" s="380" t="s">
        <v>125</v>
      </c>
      <c r="C12" s="377"/>
      <c r="D12" s="377"/>
      <c r="E12" s="381">
        <v>8.4790000000000004E-3</v>
      </c>
    </row>
    <row r="13" spans="1:5" x14ac:dyDescent="0.2">
      <c r="A13" s="379">
        <v>2</v>
      </c>
      <c r="B13" s="380" t="s">
        <v>126</v>
      </c>
      <c r="C13" s="377"/>
      <c r="D13" s="377"/>
      <c r="E13" s="381">
        <v>2E-3</v>
      </c>
    </row>
    <row r="14" spans="1:5" ht="15" x14ac:dyDescent="0.25">
      <c r="A14" s="379">
        <v>3</v>
      </c>
      <c r="B14" s="380" t="str">
        <f>"STATE UTILITY TAX ( "&amp;D14*100&amp;"% - ( LINE 1 * "&amp;D14*100&amp;"% )  )"</f>
        <v>STATE UTILITY TAX ( 3.8734% - ( LINE 1 * 3.8734% )  )</v>
      </c>
      <c r="C14" s="382"/>
      <c r="D14" s="383">
        <v>3.8733999999999998E-2</v>
      </c>
      <c r="E14" s="381">
        <v>3.8406000000000003E-2</v>
      </c>
    </row>
    <row r="15" spans="1:5" x14ac:dyDescent="0.2">
      <c r="A15" s="379">
        <v>4</v>
      </c>
      <c r="B15" s="380"/>
      <c r="C15" s="377"/>
      <c r="D15" s="377"/>
      <c r="E15" s="384"/>
    </row>
    <row r="16" spans="1:5" x14ac:dyDescent="0.2">
      <c r="A16" s="379">
        <v>5</v>
      </c>
      <c r="B16" s="380" t="s">
        <v>127</v>
      </c>
      <c r="C16" s="377"/>
      <c r="D16" s="377"/>
      <c r="E16" s="381">
        <f>ROUND(SUM(E12:E14),6)</f>
        <v>4.8884999999999998E-2</v>
      </c>
    </row>
    <row r="17" spans="1:5" x14ac:dyDescent="0.2">
      <c r="A17" s="379">
        <v>6</v>
      </c>
      <c r="B17" s="377"/>
      <c r="C17" s="377"/>
      <c r="D17" s="377"/>
      <c r="E17" s="381"/>
    </row>
    <row r="18" spans="1:5" x14ac:dyDescent="0.2">
      <c r="A18" s="379">
        <v>7</v>
      </c>
      <c r="B18" s="377" t="str">
        <f>"CONVERSION FACTOR EXCLUDING FEDERAL INCOME TAX ( 1 - LINE "&amp;A16&amp;" )"</f>
        <v>CONVERSION FACTOR EXCLUDING FEDERAL INCOME TAX ( 1 - LINE 5 )</v>
      </c>
      <c r="C18" s="377"/>
      <c r="D18" s="377"/>
      <c r="E18" s="381">
        <f>ROUND(1-E16,6)</f>
        <v>0.95111500000000004</v>
      </c>
    </row>
    <row r="19" spans="1:5" ht="13.5" thickBot="1" x14ac:dyDescent="0.25">
      <c r="A19" s="379">
        <v>8</v>
      </c>
      <c r="B19" s="380" t="str">
        <f>"FEDERAL INCOME TAX ( LINE "&amp;A18&amp;"  * "&amp;D19*100&amp;"% )"</f>
        <v>FEDERAL INCOME TAX ( LINE 7  * 21% )</v>
      </c>
      <c r="C19" s="377"/>
      <c r="D19" s="1040">
        <v>0.21</v>
      </c>
      <c r="E19" s="1096">
        <f>ROUND((E18)*D19,6)</f>
        <v>0.19973399999999999</v>
      </c>
    </row>
    <row r="20" spans="1:5" ht="14.25" thickTop="1" thickBot="1" x14ac:dyDescent="0.25">
      <c r="A20" s="379">
        <v>9</v>
      </c>
      <c r="B20" s="380" t="str">
        <f>"CONVERSION FACTOR INCL FEDERAL INCOME TAX ( LINE "&amp;A18&amp;" - LINE "&amp;A19&amp;" ) "</f>
        <v xml:space="preserve">CONVERSION FACTOR INCL FEDERAL INCOME TAX ( LINE 7 - LINE 8 ) </v>
      </c>
      <c r="C20" s="377"/>
      <c r="D20" s="377"/>
      <c r="E20" s="1096">
        <f>E18-E19</f>
        <v>0.75138100000000008</v>
      </c>
    </row>
    <row r="21" spans="1:5" ht="13.5" thickTop="1" x14ac:dyDescent="0.2"/>
  </sheetData>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5" x14ac:dyDescent="0.25"/>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sheetPr>
  <dimension ref="A1:I44"/>
  <sheetViews>
    <sheetView topLeftCell="A5" workbookViewId="0">
      <selection activeCell="E10" sqref="E10"/>
    </sheetView>
  </sheetViews>
  <sheetFormatPr defaultColWidth="9.140625" defaultRowHeight="12.75" x14ac:dyDescent="0.2"/>
  <cols>
    <col min="1" max="1" width="4" style="7" bestFit="1" customWidth="1"/>
    <col min="2" max="2" width="50.140625" style="7" customWidth="1"/>
    <col min="3" max="3" width="45.42578125" style="7" bestFit="1" customWidth="1"/>
    <col min="4" max="4" width="17" style="7" bestFit="1" customWidth="1"/>
    <col min="5" max="5" width="15.42578125" style="7" bestFit="1" customWidth="1"/>
    <col min="6" max="6" width="14.140625" style="7" customWidth="1"/>
    <col min="7" max="7" width="11.5703125" style="7" customWidth="1"/>
    <col min="8" max="8" width="10.85546875" style="7" bestFit="1" customWidth="1"/>
    <col min="9" max="16384" width="9.140625" style="7"/>
  </cols>
  <sheetData>
    <row r="1" spans="1:9" x14ac:dyDescent="0.2">
      <c r="A1" s="53" t="s">
        <v>589</v>
      </c>
      <c r="C1" s="844"/>
    </row>
    <row r="2" spans="1:9" x14ac:dyDescent="0.2">
      <c r="A2" s="53" t="s">
        <v>0</v>
      </c>
    </row>
    <row r="3" spans="1:9" x14ac:dyDescent="0.2">
      <c r="A3" s="53"/>
      <c r="F3" s="5" t="s">
        <v>1</v>
      </c>
    </row>
    <row r="4" spans="1:9" ht="13.5" thickBot="1" x14ac:dyDescent="0.25">
      <c r="A4" s="53"/>
      <c r="B4" s="1111"/>
      <c r="C4" s="1111"/>
      <c r="D4" s="1111"/>
      <c r="E4" s="1111"/>
      <c r="F4" s="845" t="s">
        <v>5</v>
      </c>
    </row>
    <row r="5" spans="1:9" x14ac:dyDescent="0.2">
      <c r="A5" s="110"/>
      <c r="D5" s="4"/>
      <c r="E5" s="4"/>
      <c r="F5" s="5" t="s">
        <v>346</v>
      </c>
    </row>
    <row r="6" spans="1:9" x14ac:dyDescent="0.2">
      <c r="A6" s="3" t="s">
        <v>2</v>
      </c>
      <c r="B6" s="3"/>
      <c r="C6" s="3"/>
      <c r="D6" s="52" t="s">
        <v>3</v>
      </c>
      <c r="E6" s="52" t="s">
        <v>4</v>
      </c>
      <c r="F6" s="52" t="s">
        <v>347</v>
      </c>
    </row>
    <row r="7" spans="1:9" x14ac:dyDescent="0.2">
      <c r="D7" s="412" t="s">
        <v>6</v>
      </c>
      <c r="E7" s="412" t="s">
        <v>7</v>
      </c>
      <c r="F7" s="412" t="s">
        <v>8</v>
      </c>
    </row>
    <row r="8" spans="1:9" x14ac:dyDescent="0.2">
      <c r="A8" s="7">
        <v>1</v>
      </c>
      <c r="B8" s="53" t="s">
        <v>590</v>
      </c>
      <c r="C8" s="53"/>
    </row>
    <row r="9" spans="1:9" x14ac:dyDescent="0.2">
      <c r="A9" s="7">
        <f t="shared" ref="A9:A27" si="0">A8+1</f>
        <v>2</v>
      </c>
      <c r="B9" s="53"/>
      <c r="C9" s="53"/>
      <c r="G9" s="846"/>
      <c r="H9" s="846"/>
    </row>
    <row r="10" spans="1:9" x14ac:dyDescent="0.2">
      <c r="A10" s="7">
        <f t="shared" si="0"/>
        <v>3</v>
      </c>
      <c r="B10" s="7" t="s">
        <v>9</v>
      </c>
      <c r="C10" s="7" t="s">
        <v>591</v>
      </c>
      <c r="D10" s="1167">
        <f>-'PY Rev Req Non-449 (UE-210140)'!C12</f>
        <v>-75162843.337880969</v>
      </c>
      <c r="E10" s="1167">
        <f>'2021 Collections'!C6</f>
        <v>-76039718.641930699</v>
      </c>
      <c r="F10" s="102">
        <f>E10-D10</f>
        <v>-876875.3040497303</v>
      </c>
      <c r="G10" s="392"/>
      <c r="H10" s="392"/>
      <c r="I10" s="393"/>
    </row>
    <row r="11" spans="1:9" x14ac:dyDescent="0.2">
      <c r="A11" s="7">
        <f t="shared" si="0"/>
        <v>4</v>
      </c>
      <c r="D11" s="50"/>
      <c r="E11" s="50"/>
      <c r="F11" s="103"/>
    </row>
    <row r="12" spans="1:9" x14ac:dyDescent="0.2">
      <c r="A12" s="7">
        <f t="shared" si="0"/>
        <v>5</v>
      </c>
      <c r="B12" s="7" t="s">
        <v>10</v>
      </c>
      <c r="D12" s="47"/>
      <c r="E12" s="47"/>
      <c r="F12" s="104"/>
    </row>
    <row r="13" spans="1:9" x14ac:dyDescent="0.2">
      <c r="A13" s="7">
        <f t="shared" si="0"/>
        <v>6</v>
      </c>
      <c r="B13" s="6" t="s">
        <v>594</v>
      </c>
      <c r="D13" s="1168">
        <f>'2021 Budget (Rvsd) UE-210140'!O86</f>
        <v>97776931.660861611</v>
      </c>
      <c r="E13" s="1168">
        <f>'PY Actual Program Costs'!D10</f>
        <v>77348850.039999992</v>
      </c>
      <c r="F13" s="105">
        <f>E13-D13</f>
        <v>-20428081.62086162</v>
      </c>
    </row>
    <row r="14" spans="1:9" x14ac:dyDescent="0.2">
      <c r="A14" s="7">
        <f t="shared" si="0"/>
        <v>7</v>
      </c>
      <c r="B14" s="6" t="s">
        <v>595</v>
      </c>
      <c r="D14" s="1169">
        <f>'2021 Budget (Rvsd) UE-210140'!O85</f>
        <v>2815939.5855407305</v>
      </c>
      <c r="E14" s="1168">
        <f>'PY Actual Program Costs'!D9</f>
        <v>1998091.55</v>
      </c>
      <c r="F14" s="105">
        <f>E14-D14</f>
        <v>-817848.03554073046</v>
      </c>
    </row>
    <row r="15" spans="1:9" x14ac:dyDescent="0.2">
      <c r="A15" s="7">
        <f t="shared" si="0"/>
        <v>8</v>
      </c>
      <c r="B15" s="6" t="s">
        <v>11</v>
      </c>
      <c r="D15" s="78">
        <f>'2021 Budget (Rvsd) UE-210140'!O87</f>
        <v>100592871.24640234</v>
      </c>
      <c r="E15" s="78">
        <f>SUM(E13:E14)</f>
        <v>79346941.589999989</v>
      </c>
      <c r="F15" s="78">
        <f>SUM(F13:F14)</f>
        <v>-21245929.656402349</v>
      </c>
    </row>
    <row r="16" spans="1:9" x14ac:dyDescent="0.2">
      <c r="A16" s="7">
        <f t="shared" si="0"/>
        <v>9</v>
      </c>
      <c r="D16" s="101">
        <f>'PY Rev Req Non-449 (UE-210140)'!C8-D15</f>
        <v>0</v>
      </c>
      <c r="E16" s="101">
        <f>'PY Actual Program Costs'!D6-E15</f>
        <v>0</v>
      </c>
      <c r="F16" s="106"/>
    </row>
    <row r="17" spans="1:9" x14ac:dyDescent="0.2">
      <c r="A17" s="7">
        <f t="shared" si="0"/>
        <v>10</v>
      </c>
      <c r="B17" s="53" t="s">
        <v>590</v>
      </c>
      <c r="D17" s="105"/>
      <c r="E17" s="105"/>
      <c r="F17" s="101">
        <f>F10+F15</f>
        <v>-22122804.96045208</v>
      </c>
    </row>
    <row r="18" spans="1:9" x14ac:dyDescent="0.2">
      <c r="A18" s="7">
        <f t="shared" si="0"/>
        <v>11</v>
      </c>
      <c r="D18" s="105"/>
      <c r="E18" s="105"/>
      <c r="F18" s="105"/>
    </row>
    <row r="19" spans="1:9" x14ac:dyDescent="0.2">
      <c r="A19" s="7">
        <f t="shared" si="0"/>
        <v>12</v>
      </c>
      <c r="B19" s="53" t="s">
        <v>596</v>
      </c>
      <c r="C19" s="53"/>
      <c r="D19" s="105"/>
      <c r="E19" s="105"/>
      <c r="F19" s="105"/>
    </row>
    <row r="20" spans="1:9" x14ac:dyDescent="0.2">
      <c r="A20" s="7">
        <f t="shared" si="0"/>
        <v>13</v>
      </c>
      <c r="B20" s="53"/>
      <c r="C20" s="53"/>
      <c r="D20" s="4"/>
      <c r="E20" s="4"/>
      <c r="F20" s="5" t="s">
        <v>1</v>
      </c>
    </row>
    <row r="21" spans="1:9" x14ac:dyDescent="0.2">
      <c r="A21" s="7">
        <f t="shared" si="0"/>
        <v>14</v>
      </c>
      <c r="B21" s="7" t="s">
        <v>298</v>
      </c>
      <c r="D21" s="52" t="s">
        <v>3</v>
      </c>
      <c r="E21" s="52" t="s">
        <v>4</v>
      </c>
      <c r="F21" s="52" t="s">
        <v>5</v>
      </c>
    </row>
    <row r="22" spans="1:9" x14ac:dyDescent="0.2">
      <c r="A22" s="7">
        <f t="shared" si="0"/>
        <v>15</v>
      </c>
      <c r="B22" s="6" t="s">
        <v>592</v>
      </c>
      <c r="C22" s="6"/>
      <c r="G22" s="846"/>
      <c r="H22" s="846"/>
    </row>
    <row r="23" spans="1:9" x14ac:dyDescent="0.2">
      <c r="A23" s="7">
        <f t="shared" si="0"/>
        <v>16</v>
      </c>
      <c r="B23" s="6" t="s">
        <v>593</v>
      </c>
      <c r="C23" s="6"/>
      <c r="D23" s="1168">
        <f>-'PY Est - Actual v Est'!B10</f>
        <v>-21831633.082258601</v>
      </c>
      <c r="E23" s="1168">
        <f>-'PY Est - Actual v Est'!C10</f>
        <v>-23816763.914296649</v>
      </c>
      <c r="F23" s="101">
        <f>E23-D23</f>
        <v>-1985130.8320380487</v>
      </c>
      <c r="G23" s="392"/>
      <c r="H23" s="392"/>
      <c r="I23" s="393"/>
    </row>
    <row r="24" spans="1:9" x14ac:dyDescent="0.2">
      <c r="A24" s="7">
        <f t="shared" si="0"/>
        <v>17</v>
      </c>
      <c r="B24" s="6"/>
      <c r="C24" s="6"/>
      <c r="D24" s="56"/>
      <c r="E24" s="56"/>
      <c r="F24" s="101"/>
    </row>
    <row r="25" spans="1:9" x14ac:dyDescent="0.2">
      <c r="A25" s="7">
        <f t="shared" si="0"/>
        <v>18</v>
      </c>
      <c r="B25" s="6"/>
      <c r="C25" s="6"/>
      <c r="D25" s="56"/>
      <c r="E25" s="56"/>
      <c r="F25" s="101"/>
    </row>
    <row r="26" spans="1:9" x14ac:dyDescent="0.2">
      <c r="A26" s="7">
        <f t="shared" si="0"/>
        <v>19</v>
      </c>
      <c r="D26" s="105"/>
      <c r="E26" s="105"/>
      <c r="F26" s="106"/>
    </row>
    <row r="27" spans="1:9" ht="13.5" thickBot="1" x14ac:dyDescent="0.25">
      <c r="A27" s="7">
        <f t="shared" si="0"/>
        <v>20</v>
      </c>
      <c r="B27" s="7" t="s">
        <v>12</v>
      </c>
      <c r="D27" s="107"/>
      <c r="E27" s="105"/>
      <c r="F27" s="108">
        <f>SUM(F17:F26)</f>
        <v>-24107935.792490128</v>
      </c>
    </row>
    <row r="28" spans="1:9" ht="13.5" thickTop="1" x14ac:dyDescent="0.2"/>
    <row r="29" spans="1:9" x14ac:dyDescent="0.2">
      <c r="F29" s="105"/>
    </row>
    <row r="32" spans="1:9" x14ac:dyDescent="0.2">
      <c r="D32" s="393"/>
    </row>
    <row r="33" spans="4:9" x14ac:dyDescent="0.2">
      <c r="D33" s="393"/>
      <c r="E33" s="393"/>
      <c r="F33" s="393"/>
      <c r="G33" s="393"/>
      <c r="H33" s="393"/>
    </row>
    <row r="34" spans="4:9" x14ac:dyDescent="0.2">
      <c r="D34" s="393"/>
      <c r="E34" s="392"/>
      <c r="F34" s="392"/>
      <c r="G34" s="392"/>
      <c r="H34" s="394"/>
      <c r="I34" s="393"/>
    </row>
    <row r="44" spans="4:9" x14ac:dyDescent="0.2">
      <c r="D44" s="7" t="s">
        <v>13</v>
      </c>
    </row>
  </sheetData>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5" x14ac:dyDescent="0.25"/>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sheetPr>
  <dimension ref="A1:F15"/>
  <sheetViews>
    <sheetView workbookViewId="0">
      <selection activeCell="D27" sqref="D27"/>
    </sheetView>
  </sheetViews>
  <sheetFormatPr defaultColWidth="9.140625" defaultRowHeight="12.75" x14ac:dyDescent="0.2"/>
  <cols>
    <col min="1" max="1" width="4.5703125" style="7" bestFit="1" customWidth="1"/>
    <col min="2" max="2" width="57.42578125" style="7" customWidth="1"/>
    <col min="3" max="3" width="14.5703125" style="7" bestFit="1" customWidth="1"/>
    <col min="4" max="4" width="10.85546875" style="7" bestFit="1" customWidth="1"/>
    <col min="5" max="5" width="14.42578125" style="7" bestFit="1" customWidth="1"/>
    <col min="6" max="6" width="2.42578125" style="7" customWidth="1"/>
    <col min="7" max="16384" width="9.140625" style="7"/>
  </cols>
  <sheetData>
    <row r="1" spans="1:6" ht="13.35" customHeight="1" x14ac:dyDescent="0.2">
      <c r="A1" s="38" t="s">
        <v>30</v>
      </c>
      <c r="B1" s="38"/>
      <c r="C1" s="38"/>
      <c r="D1" s="38"/>
      <c r="E1" s="38"/>
    </row>
    <row r="2" spans="1:6" x14ac:dyDescent="0.2">
      <c r="A2" s="38" t="s">
        <v>31</v>
      </c>
      <c r="B2" s="38"/>
      <c r="C2" s="38"/>
      <c r="D2" s="38"/>
      <c r="E2" s="38"/>
    </row>
    <row r="3" spans="1:6" ht="13.5" thickBot="1" x14ac:dyDescent="0.25">
      <c r="A3" s="39" t="s">
        <v>473</v>
      </c>
      <c r="B3" s="38"/>
      <c r="C3" s="38"/>
      <c r="D3" s="38"/>
      <c r="E3" s="38"/>
    </row>
    <row r="4" spans="1:6" ht="13.35" customHeight="1" thickBot="1" x14ac:dyDescent="0.25">
      <c r="A4" s="1241" t="s">
        <v>575</v>
      </c>
      <c r="B4" s="1242"/>
      <c r="C4" s="1242"/>
      <c r="D4" s="1242"/>
      <c r="E4" s="1243"/>
    </row>
    <row r="5" spans="1:6" ht="13.35" customHeight="1" x14ac:dyDescent="0.2">
      <c r="A5" s="1116"/>
      <c r="B5" s="1116"/>
      <c r="C5" s="1117"/>
      <c r="D5" s="1117"/>
      <c r="E5" s="1117"/>
    </row>
    <row r="6" spans="1:6" s="41" customFormat="1" ht="26.45" customHeight="1" x14ac:dyDescent="0.2">
      <c r="A6" s="40" t="s">
        <v>17</v>
      </c>
      <c r="B6" s="40" t="s">
        <v>2</v>
      </c>
      <c r="C6" s="40" t="s">
        <v>32</v>
      </c>
      <c r="D6" s="40" t="s">
        <v>33</v>
      </c>
      <c r="E6" s="40" t="s">
        <v>16</v>
      </c>
    </row>
    <row r="7" spans="1:6" ht="13.35" customHeight="1" x14ac:dyDescent="0.2">
      <c r="A7" s="42"/>
      <c r="B7" s="42"/>
      <c r="C7" s="42"/>
      <c r="D7" s="38"/>
    </row>
    <row r="8" spans="1:6" ht="13.35" customHeight="1" x14ac:dyDescent="0.2">
      <c r="A8" s="42">
        <v>1</v>
      </c>
      <c r="B8" s="17" t="s">
        <v>489</v>
      </c>
      <c r="C8" s="50">
        <v>100592871.24640235</v>
      </c>
      <c r="D8" s="43">
        <v>0.95111500000000004</v>
      </c>
      <c r="E8" s="50">
        <f>+C8/D8</f>
        <v>105763100.40994239</v>
      </c>
    </row>
    <row r="9" spans="1:6" ht="13.35" customHeight="1" x14ac:dyDescent="0.2">
      <c r="A9" s="42"/>
      <c r="B9" s="17"/>
      <c r="C9" s="50"/>
      <c r="D9" s="43"/>
    </row>
    <row r="10" spans="1:6" ht="13.35" customHeight="1" x14ac:dyDescent="0.2">
      <c r="A10" s="42">
        <v>2</v>
      </c>
      <c r="B10" s="17" t="s">
        <v>344</v>
      </c>
      <c r="C10" s="50">
        <v>-25430027.90852138</v>
      </c>
      <c r="D10" s="43">
        <v>0.95111500000000004</v>
      </c>
      <c r="E10" s="50">
        <f>+C10/D10</f>
        <v>-26737069.553651638</v>
      </c>
    </row>
    <row r="11" spans="1:6" ht="13.35" customHeight="1" x14ac:dyDescent="0.2">
      <c r="A11" s="42"/>
      <c r="B11" s="42"/>
      <c r="C11" s="44"/>
      <c r="D11" s="43"/>
      <c r="E11" s="45"/>
    </row>
    <row r="12" spans="1:6" ht="14.1" customHeight="1" thickBot="1" x14ac:dyDescent="0.25">
      <c r="A12" s="42">
        <v>3</v>
      </c>
      <c r="B12" s="19" t="s">
        <v>34</v>
      </c>
      <c r="C12" s="46">
        <f>SUM(C8:C11)</f>
        <v>75162843.337880969</v>
      </c>
      <c r="D12" s="43"/>
      <c r="E12" s="46">
        <f>SUM(E8:E11)</f>
        <v>79026030.856290758</v>
      </c>
    </row>
    <row r="13" spans="1:6" ht="13.5" thickTop="1" x14ac:dyDescent="0.2">
      <c r="A13" s="42"/>
      <c r="B13" s="42"/>
      <c r="C13" s="42"/>
      <c r="D13" s="43"/>
      <c r="E13" s="47"/>
    </row>
    <row r="14" spans="1:6" ht="15" x14ac:dyDescent="0.25">
      <c r="B14" s="48"/>
      <c r="C14" s="49"/>
      <c r="D14" s="254"/>
      <c r="E14" s="50"/>
    </row>
    <row r="15" spans="1:6" x14ac:dyDescent="0.2">
      <c r="F15" s="412"/>
    </row>
  </sheetData>
  <mergeCells count="1">
    <mergeCell ref="A4:E4"/>
  </mergeCell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59999389629810485"/>
  </sheetPr>
  <dimension ref="A1:N40"/>
  <sheetViews>
    <sheetView workbookViewId="0">
      <pane xSplit="2" ySplit="1" topLeftCell="C15" activePane="bottomRight" state="frozen"/>
      <selection activeCell="G63" sqref="G63"/>
      <selection pane="topRight" activeCell="G63" sqref="G63"/>
      <selection pane="bottomLeft" activeCell="G63" sqref="G63"/>
      <selection pane="bottomRight" activeCell="B26" sqref="B26"/>
    </sheetView>
  </sheetViews>
  <sheetFormatPr defaultColWidth="8.85546875" defaultRowHeight="15" x14ac:dyDescent="0.25"/>
  <cols>
    <col min="1" max="1" width="3" style="71" bestFit="1" customWidth="1"/>
    <col min="2" max="2" width="66.140625" style="71" customWidth="1"/>
    <col min="3" max="3" width="16.85546875" style="71" bestFit="1" customWidth="1"/>
    <col min="4" max="4" width="21.42578125" style="71" bestFit="1" customWidth="1"/>
    <col min="5" max="5" width="16.85546875" style="71" bestFit="1" customWidth="1"/>
    <col min="6" max="6" width="14.42578125" style="71" bestFit="1" customWidth="1"/>
    <col min="7" max="7" width="3.5703125" style="71" customWidth="1"/>
    <col min="8" max="8" width="12.85546875" style="71" bestFit="1" customWidth="1"/>
    <col min="9" max="9" width="10.42578125" style="71" bestFit="1" customWidth="1"/>
    <col min="10" max="10" width="12.85546875" style="71" bestFit="1" customWidth="1"/>
    <col min="11" max="11" width="11" style="71" bestFit="1" customWidth="1"/>
    <col min="12" max="12" width="12.85546875" style="71" bestFit="1" customWidth="1"/>
    <col min="13" max="13" width="10.42578125" style="71" bestFit="1" customWidth="1"/>
    <col min="14" max="14" width="12.85546875" style="71" bestFit="1" customWidth="1"/>
    <col min="15" max="16384" width="8.85546875" style="71"/>
  </cols>
  <sheetData>
    <row r="1" spans="1:5" x14ac:dyDescent="0.25">
      <c r="A1" s="7"/>
      <c r="B1" s="7"/>
      <c r="C1" s="52" t="s">
        <v>75</v>
      </c>
      <c r="D1" s="52" t="s">
        <v>76</v>
      </c>
      <c r="E1" s="52" t="s">
        <v>77</v>
      </c>
    </row>
    <row r="2" spans="1:5" x14ac:dyDescent="0.25">
      <c r="A2" s="7"/>
      <c r="B2" s="1110"/>
      <c r="C2" s="1111"/>
      <c r="D2" s="1111"/>
      <c r="E2" s="1111"/>
    </row>
    <row r="3" spans="1:5" x14ac:dyDescent="0.25">
      <c r="A3" s="7">
        <v>1</v>
      </c>
      <c r="B3" s="53" t="s">
        <v>625</v>
      </c>
      <c r="C3" s="7"/>
      <c r="D3" s="7"/>
      <c r="E3" s="7"/>
    </row>
    <row r="4" spans="1:5" x14ac:dyDescent="0.25">
      <c r="A4" s="7">
        <v>2</v>
      </c>
      <c r="B4" s="6" t="s">
        <v>626</v>
      </c>
      <c r="C4" s="60">
        <f>C21</f>
        <v>-58313252.401674896</v>
      </c>
      <c r="D4" s="60">
        <f>D21</f>
        <v>-1485927.6683251001</v>
      </c>
      <c r="E4" s="60">
        <f>E21</f>
        <v>-59799180.069999993</v>
      </c>
    </row>
    <row r="5" spans="1:5" x14ac:dyDescent="0.25">
      <c r="A5" s="7">
        <v>3</v>
      </c>
      <c r="B5" s="6" t="s">
        <v>627</v>
      </c>
      <c r="C5" s="56">
        <f>C33</f>
        <v>-17726466.240255807</v>
      </c>
      <c r="D5" s="56">
        <f>D33</f>
        <v>-440859.56987019361</v>
      </c>
      <c r="E5" s="56">
        <f>E33</f>
        <v>-18167325.810125999</v>
      </c>
    </row>
    <row r="6" spans="1:5" ht="15.75" thickBot="1" x14ac:dyDescent="0.3">
      <c r="A6" s="7">
        <v>4</v>
      </c>
      <c r="B6" s="7" t="s">
        <v>78</v>
      </c>
      <c r="C6" s="58">
        <f>SUM(C4:C5)</f>
        <v>-76039718.641930699</v>
      </c>
      <c r="D6" s="58">
        <f>SUM(D4:D5)</f>
        <v>-1926787.2381952936</v>
      </c>
      <c r="E6" s="58">
        <f>SUM(E4:E5)</f>
        <v>-77966505.880125999</v>
      </c>
    </row>
    <row r="7" spans="1:5" ht="15.75" thickTop="1" x14ac:dyDescent="0.25">
      <c r="A7" s="7">
        <v>5</v>
      </c>
      <c r="B7" s="7"/>
      <c r="C7" s="7"/>
      <c r="D7" s="7"/>
      <c r="E7" s="7"/>
    </row>
    <row r="8" spans="1:5" ht="18" x14ac:dyDescent="0.25">
      <c r="A8" s="7">
        <v>6</v>
      </c>
      <c r="B8" s="320"/>
      <c r="C8" s="7"/>
      <c r="D8" s="7"/>
      <c r="E8" s="7"/>
    </row>
    <row r="9" spans="1:5" x14ac:dyDescent="0.25">
      <c r="A9" s="7">
        <v>7</v>
      </c>
      <c r="B9" s="7"/>
      <c r="C9" s="7"/>
      <c r="D9" s="7"/>
      <c r="E9" s="7"/>
    </row>
    <row r="10" spans="1:5" x14ac:dyDescent="0.25">
      <c r="A10" s="7">
        <v>8</v>
      </c>
      <c r="B10" s="7"/>
      <c r="C10" s="7"/>
      <c r="D10" s="7"/>
      <c r="E10" s="7"/>
    </row>
    <row r="11" spans="1:5" x14ac:dyDescent="0.25">
      <c r="A11" s="7">
        <v>9</v>
      </c>
      <c r="B11" s="54" t="s">
        <v>79</v>
      </c>
      <c r="C11" s="7"/>
      <c r="D11" s="7"/>
      <c r="E11" s="7"/>
    </row>
    <row r="12" spans="1:5" x14ac:dyDescent="0.25">
      <c r="A12" s="7">
        <v>10</v>
      </c>
      <c r="B12" s="55">
        <v>44347</v>
      </c>
      <c r="C12" s="56"/>
      <c r="D12" s="56"/>
      <c r="E12" s="56">
        <f>'AC 1820621'!I12</f>
        <v>-5629456.4799999967</v>
      </c>
    </row>
    <row r="13" spans="1:5" x14ac:dyDescent="0.25">
      <c r="A13" s="7">
        <v>11</v>
      </c>
      <c r="B13" s="55">
        <v>44377</v>
      </c>
      <c r="C13" s="56"/>
      <c r="D13" s="56"/>
      <c r="E13" s="56">
        <f>'AC 1820621'!D10</f>
        <v>-6243835.4100000011</v>
      </c>
    </row>
    <row r="14" spans="1:5" x14ac:dyDescent="0.25">
      <c r="A14" s="7">
        <v>12</v>
      </c>
      <c r="B14" s="55">
        <v>44408</v>
      </c>
      <c r="C14" s="56"/>
      <c r="D14" s="56"/>
      <c r="E14" s="56">
        <f>'AC 1820621'!D11</f>
        <v>-5935017.4899999993</v>
      </c>
    </row>
    <row r="15" spans="1:5" x14ac:dyDescent="0.25">
      <c r="A15" s="7">
        <v>13</v>
      </c>
      <c r="B15" s="55">
        <v>44439</v>
      </c>
      <c r="C15" s="56"/>
      <c r="D15" s="56"/>
      <c r="E15" s="56">
        <f>'AC 1820621'!D12</f>
        <v>-6138728.9499999993</v>
      </c>
    </row>
    <row r="16" spans="1:5" x14ac:dyDescent="0.25">
      <c r="A16" s="7">
        <v>14</v>
      </c>
      <c r="B16" s="55">
        <v>44469</v>
      </c>
      <c r="C16" s="56"/>
      <c r="D16" s="56"/>
      <c r="E16" s="56">
        <f>'AC 1820621'!D13</f>
        <v>-5505887.2799999993</v>
      </c>
    </row>
    <row r="17" spans="1:14" x14ac:dyDescent="0.25">
      <c r="A17" s="7">
        <v>15</v>
      </c>
      <c r="B17" s="55">
        <v>44500</v>
      </c>
      <c r="C17" s="56"/>
      <c r="D17" s="56"/>
      <c r="E17" s="56">
        <f>'AC 1820621'!D14</f>
        <v>-6477179.8300000001</v>
      </c>
    </row>
    <row r="18" spans="1:14" x14ac:dyDescent="0.25">
      <c r="A18" s="7">
        <v>16</v>
      </c>
      <c r="B18" s="55">
        <v>44530</v>
      </c>
      <c r="C18" s="56"/>
      <c r="D18" s="56"/>
      <c r="E18" s="56">
        <f>'AC 1820621'!D15</f>
        <v>-6892941.9100000001</v>
      </c>
    </row>
    <row r="19" spans="1:14" x14ac:dyDescent="0.25">
      <c r="A19" s="7">
        <v>17</v>
      </c>
      <c r="B19" s="55">
        <v>44561</v>
      </c>
      <c r="C19" s="56"/>
      <c r="D19" s="56"/>
      <c r="E19" s="56">
        <f>'AC 1820621'!D16</f>
        <v>-8378875.8299999991</v>
      </c>
    </row>
    <row r="20" spans="1:14" x14ac:dyDescent="0.25">
      <c r="A20" s="7">
        <v>18</v>
      </c>
      <c r="B20" s="55">
        <v>44592</v>
      </c>
      <c r="C20" s="56"/>
      <c r="D20" s="83"/>
      <c r="E20" s="56">
        <f>'AC 1820621'!D28</f>
        <v>-8597256.8900000006</v>
      </c>
    </row>
    <row r="21" spans="1:14" ht="15.75" thickBot="1" x14ac:dyDescent="0.3">
      <c r="A21" s="7">
        <v>19</v>
      </c>
      <c r="B21" s="57"/>
      <c r="C21" s="58">
        <f>E21-D21</f>
        <v>-58313252.401674896</v>
      </c>
      <c r="D21" s="58">
        <f>-'258 Cons Tbl 20-21'!N21</f>
        <v>-1485927.6683251001</v>
      </c>
      <c r="E21" s="58">
        <f>SUM(E12:E20)</f>
        <v>-59799180.069999993</v>
      </c>
    </row>
    <row r="22" spans="1:14" ht="15.75" thickTop="1" x14ac:dyDescent="0.25">
      <c r="A22" s="7">
        <v>20</v>
      </c>
      <c r="B22" s="54" t="s">
        <v>80</v>
      </c>
      <c r="C22" s="56"/>
      <c r="D22" s="59" t="s">
        <v>81</v>
      </c>
      <c r="E22" s="56"/>
    </row>
    <row r="23" spans="1:14" x14ac:dyDescent="0.25">
      <c r="A23" s="7">
        <v>21</v>
      </c>
      <c r="B23" s="57" t="str">
        <f>"Totals are based on average total composite rate of "&amp;DOLLAR('PY COS'!F52,6)&amp;" per kWh x"</f>
        <v>Totals are based on average total composite rate of $0.003452 per kWh x</v>
      </c>
      <c r="C23" s="56"/>
      <c r="D23" s="56"/>
      <c r="E23" s="56"/>
    </row>
    <row r="24" spans="1:14" x14ac:dyDescent="0.25">
      <c r="A24" s="7">
        <v>22</v>
      </c>
      <c r="B24" s="57" t="str">
        <f>'Variance Analysis'!E6&amp;" conversion factor in existing Sch 120 from UE-210140"</f>
        <v>0.951115 conversion factor in existing Sch 120 from UE-210140</v>
      </c>
      <c r="C24" s="56"/>
      <c r="D24" s="56"/>
      <c r="E24" s="56"/>
    </row>
    <row r="25" spans="1:14" x14ac:dyDescent="0.25">
      <c r="A25" s="7">
        <v>23</v>
      </c>
      <c r="B25" s="57" t="s">
        <v>628</v>
      </c>
      <c r="C25" s="56"/>
      <c r="D25" s="56"/>
      <c r="E25" s="56"/>
    </row>
    <row r="26" spans="1:14" x14ac:dyDescent="0.25">
      <c r="A26" s="7">
        <v>24</v>
      </c>
      <c r="B26" s="839">
        <f>'PY COS'!F52</f>
        <v>3.45239925E-3</v>
      </c>
      <c r="C26" s="7"/>
      <c r="D26" s="7"/>
      <c r="E26" s="7"/>
      <c r="F26" s="839"/>
      <c r="G26" s="69"/>
      <c r="H26" s="69"/>
      <c r="I26" s="69"/>
      <c r="J26" s="69"/>
      <c r="K26" s="69"/>
      <c r="L26" s="69"/>
      <c r="M26" s="69"/>
      <c r="N26" s="69"/>
    </row>
    <row r="27" spans="1:14" x14ac:dyDescent="0.25">
      <c r="A27" s="7">
        <v>25</v>
      </c>
      <c r="B27" s="840">
        <v>44255</v>
      </c>
      <c r="C27" s="60"/>
      <c r="D27" s="60"/>
      <c r="E27" s="7"/>
      <c r="F27" s="69"/>
      <c r="G27" s="69"/>
      <c r="H27" s="69"/>
      <c r="I27" s="69"/>
      <c r="J27" s="69"/>
      <c r="K27" s="69"/>
      <c r="L27" s="69"/>
      <c r="M27" s="69"/>
      <c r="N27" s="69"/>
    </row>
    <row r="28" spans="1:14" x14ac:dyDescent="0.25">
      <c r="A28" s="7">
        <v>26</v>
      </c>
      <c r="B28" s="1216">
        <f>'F2021 Load Forecast'!S21</f>
        <v>1794632</v>
      </c>
      <c r="C28" s="60">
        <f>E28-D28</f>
        <v>-6048541.8081425894</v>
      </c>
      <c r="D28" s="60">
        <f>-'258 Cons Tbl 20-21'!H27</f>
        <v>-147244.36268341096</v>
      </c>
      <c r="E28" s="60">
        <f>-B28*B$26*1000</f>
        <v>-6195786.1708260002</v>
      </c>
      <c r="F28" s="841"/>
      <c r="G28" s="69"/>
      <c r="H28" s="842"/>
      <c r="I28" s="842"/>
      <c r="J28" s="842"/>
      <c r="K28" s="69"/>
      <c r="L28" s="842"/>
      <c r="M28" s="842"/>
      <c r="N28" s="842"/>
    </row>
    <row r="29" spans="1:14" x14ac:dyDescent="0.25">
      <c r="A29" s="7">
        <v>27</v>
      </c>
      <c r="B29" s="840">
        <v>44286</v>
      </c>
      <c r="C29" s="60"/>
      <c r="D29" s="60"/>
      <c r="E29" s="60"/>
      <c r="F29" s="841"/>
      <c r="G29" s="69"/>
      <c r="H29" s="842"/>
      <c r="I29" s="842"/>
      <c r="J29" s="842"/>
      <c r="K29" s="69"/>
      <c r="L29" s="842"/>
      <c r="M29" s="842"/>
      <c r="N29" s="842"/>
    </row>
    <row r="30" spans="1:14" x14ac:dyDescent="0.25">
      <c r="A30" s="7">
        <v>28</v>
      </c>
      <c r="B30" s="61">
        <f>'F2021 Load Forecast'!S22</f>
        <v>1873496</v>
      </c>
      <c r="C30" s="56">
        <f>E30-D30</f>
        <v>-6317241.5741213644</v>
      </c>
      <c r="D30" s="56">
        <f>-'258 Cons Tbl 20-21'!I27</f>
        <v>-150814.61115663548</v>
      </c>
      <c r="E30" s="56">
        <f>-B30*B$26*1000</f>
        <v>-6468056.1852780003</v>
      </c>
      <c r="F30" s="841"/>
      <c r="G30" s="69"/>
      <c r="H30" s="31"/>
      <c r="I30" s="31"/>
      <c r="J30" s="31"/>
      <c r="K30" s="69"/>
      <c r="L30" s="31"/>
      <c r="M30" s="31"/>
      <c r="N30" s="31"/>
    </row>
    <row r="31" spans="1:14" x14ac:dyDescent="0.25">
      <c r="A31" s="7">
        <v>29</v>
      </c>
      <c r="B31" s="840">
        <v>44316</v>
      </c>
      <c r="C31" s="56"/>
      <c r="D31" s="56"/>
      <c r="E31" s="56"/>
      <c r="F31" s="841"/>
      <c r="G31" s="69"/>
      <c r="H31" s="31"/>
      <c r="I31" s="31"/>
      <c r="J31" s="31"/>
      <c r="K31" s="69"/>
      <c r="L31" s="31"/>
      <c r="M31" s="31"/>
      <c r="N31" s="31"/>
    </row>
    <row r="32" spans="1:14" x14ac:dyDescent="0.25">
      <c r="A32" s="7">
        <v>30</v>
      </c>
      <c r="B32" s="61">
        <f>'F2021 Load Forecast'!S23</f>
        <v>1594104</v>
      </c>
      <c r="C32" s="56">
        <f>E32-D32</f>
        <v>-5360682.8579918528</v>
      </c>
      <c r="D32" s="56">
        <f>-'258 Cons Tbl 20-21'!J27</f>
        <v>-142800.59603014714</v>
      </c>
      <c r="E32" s="56">
        <f>-B32*B$26*1000</f>
        <v>-5503483.4540219996</v>
      </c>
      <c r="F32" s="841"/>
      <c r="G32" s="69"/>
      <c r="H32" s="31"/>
      <c r="I32" s="31"/>
      <c r="J32" s="31"/>
      <c r="K32" s="69"/>
      <c r="L32" s="31"/>
      <c r="M32" s="31"/>
      <c r="N32" s="31"/>
    </row>
    <row r="33" spans="1:14" ht="15.75" thickBot="1" x14ac:dyDescent="0.3">
      <c r="A33" s="7">
        <v>31</v>
      </c>
      <c r="B33" s="7"/>
      <c r="C33" s="58">
        <f>E33-D33</f>
        <v>-17726466.240255807</v>
      </c>
      <c r="D33" s="58">
        <f>SUM(D28:D32)</f>
        <v>-440859.56987019361</v>
      </c>
      <c r="E33" s="58">
        <f>SUM(E27:E32)</f>
        <v>-18167325.810125999</v>
      </c>
      <c r="F33" s="69"/>
      <c r="G33" s="69"/>
      <c r="H33" s="50"/>
      <c r="I33" s="50"/>
      <c r="J33" s="50"/>
      <c r="K33" s="69"/>
      <c r="L33" s="50"/>
      <c r="M33" s="50"/>
      <c r="N33" s="50"/>
    </row>
    <row r="34" spans="1:14" ht="15.75" thickTop="1" x14ac:dyDescent="0.25">
      <c r="A34" s="7">
        <v>32</v>
      </c>
      <c r="B34" s="61"/>
      <c r="C34" s="56"/>
      <c r="D34" s="62" t="s">
        <v>81</v>
      </c>
      <c r="E34" s="7"/>
    </row>
    <row r="35" spans="1:14" x14ac:dyDescent="0.25">
      <c r="A35" s="7">
        <v>33</v>
      </c>
      <c r="B35" s="7"/>
      <c r="C35" s="56"/>
      <c r="D35" s="56"/>
      <c r="E35" s="56"/>
    </row>
    <row r="36" spans="1:14" x14ac:dyDescent="0.25">
      <c r="A36" s="7">
        <v>34</v>
      </c>
      <c r="B36" s="7" t="s">
        <v>82</v>
      </c>
    </row>
    <row r="38" spans="1:14" x14ac:dyDescent="0.25">
      <c r="B38" s="1030"/>
      <c r="C38" s="1030"/>
      <c r="D38" s="1030"/>
    </row>
    <row r="39" spans="1:14" x14ac:dyDescent="0.25">
      <c r="B39" s="51"/>
    </row>
    <row r="40" spans="1:14" x14ac:dyDescent="0.25">
      <c r="B40" s="51"/>
    </row>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sheetPr>
  <dimension ref="A1:J52"/>
  <sheetViews>
    <sheetView workbookViewId="0">
      <selection activeCell="I12" sqref="I12"/>
    </sheetView>
  </sheetViews>
  <sheetFormatPr defaultColWidth="11.5703125" defaultRowHeight="12.75" x14ac:dyDescent="0.2"/>
  <cols>
    <col min="1" max="1" width="19.140625" style="286" bestFit="1" customWidth="1"/>
    <col min="2" max="3" width="13.5703125" style="286" bestFit="1" customWidth="1"/>
    <col min="4" max="4" width="13.42578125" style="286" bestFit="1" customWidth="1"/>
    <col min="5" max="5" width="16.5703125" style="286" bestFit="1" customWidth="1"/>
    <col min="6" max="6" width="1.42578125" style="286" customWidth="1"/>
    <col min="7" max="7" width="11.5703125" style="286"/>
    <col min="8" max="8" width="14.85546875" style="286" bestFit="1" customWidth="1"/>
    <col min="9" max="9" width="18.85546875" style="286" customWidth="1"/>
    <col min="10" max="10" width="45.85546875" style="286" bestFit="1" customWidth="1"/>
    <col min="11" max="14" width="11.5703125" style="286"/>
    <col min="15" max="15" width="22" style="286" bestFit="1" customWidth="1"/>
    <col min="16" max="16" width="45.85546875" style="286" bestFit="1" customWidth="1"/>
    <col min="17" max="16384" width="11.5703125" style="286"/>
  </cols>
  <sheetData>
    <row r="1" spans="1:10" ht="15" x14ac:dyDescent="0.25">
      <c r="A1" s="345">
        <v>18230621</v>
      </c>
      <c r="B1" s="332" t="s">
        <v>343</v>
      </c>
      <c r="J1" s="286" t="s">
        <v>348</v>
      </c>
    </row>
    <row r="2" spans="1:10" ht="15" x14ac:dyDescent="0.25">
      <c r="A2" s="410" t="s">
        <v>460</v>
      </c>
      <c r="B2" s="1118"/>
      <c r="C2" s="1118"/>
      <c r="D2" s="1118"/>
      <c r="E2" s="1118"/>
      <c r="F2" s="1118"/>
      <c r="G2" s="1119"/>
      <c r="H2" s="1118"/>
      <c r="I2" s="252"/>
      <c r="J2" s="252"/>
    </row>
    <row r="3" spans="1:10" ht="15" x14ac:dyDescent="0.25">
      <c r="A3" s="287" t="s">
        <v>83</v>
      </c>
      <c r="B3" s="287" t="s">
        <v>84</v>
      </c>
      <c r="C3" s="287" t="s">
        <v>85</v>
      </c>
      <c r="D3" s="287" t="s">
        <v>86</v>
      </c>
      <c r="E3" s="287" t="s">
        <v>87</v>
      </c>
      <c r="G3" s="252"/>
      <c r="H3" s="252"/>
      <c r="I3" s="252"/>
      <c r="J3" s="252"/>
    </row>
    <row r="4" spans="1:10" ht="15" x14ac:dyDescent="0.25">
      <c r="A4" s="177" t="s">
        <v>88</v>
      </c>
      <c r="B4" s="288">
        <v>0</v>
      </c>
      <c r="C4" s="288">
        <v>0</v>
      </c>
      <c r="D4" s="288">
        <v>0</v>
      </c>
      <c r="E4" s="288">
        <v>-67155398.239999995</v>
      </c>
      <c r="G4" s="347" t="s">
        <v>338</v>
      </c>
      <c r="H4" s="347" t="s">
        <v>339</v>
      </c>
      <c r="I4" s="347" t="s">
        <v>340</v>
      </c>
      <c r="J4" s="347" t="s">
        <v>296</v>
      </c>
    </row>
    <row r="5" spans="1:10" ht="15" x14ac:dyDescent="0.25">
      <c r="A5" s="177" t="s">
        <v>89</v>
      </c>
      <c r="B5" s="288">
        <v>5991110.4699999997</v>
      </c>
      <c r="C5" s="288">
        <v>14752154.65</v>
      </c>
      <c r="D5" s="288">
        <f>+B5-C5</f>
        <v>-8761044.1799999997</v>
      </c>
      <c r="E5" s="288">
        <f>+E4+D5</f>
        <v>-75916442.419999987</v>
      </c>
      <c r="G5" s="908">
        <v>20190430</v>
      </c>
      <c r="H5" s="908" t="s">
        <v>459</v>
      </c>
      <c r="I5" s="909">
        <v>5003407.4000000004</v>
      </c>
      <c r="J5" s="908" t="s">
        <v>577</v>
      </c>
    </row>
    <row r="6" spans="1:10" ht="15" x14ac:dyDescent="0.25">
      <c r="A6" s="177" t="s">
        <v>90</v>
      </c>
      <c r="B6" s="288">
        <v>6050371.9100000001</v>
      </c>
      <c r="C6" s="288">
        <v>15070038.83</v>
      </c>
      <c r="D6" s="288">
        <f t="shared" ref="D6:D16" si="0">+B6-C6</f>
        <v>-9019666.9199999999</v>
      </c>
      <c r="E6" s="288">
        <f t="shared" ref="E6:E16" si="1">+E5+D6</f>
        <v>-84936109.339999989</v>
      </c>
      <c r="G6" s="908">
        <v>20190531</v>
      </c>
      <c r="H6" s="908" t="s">
        <v>459</v>
      </c>
      <c r="I6" s="909">
        <v>67242602.5</v>
      </c>
      <c r="J6" s="908" t="s">
        <v>578</v>
      </c>
    </row>
    <row r="7" spans="1:10" ht="15" x14ac:dyDescent="0.25">
      <c r="A7" s="177" t="s">
        <v>91</v>
      </c>
      <c r="B7" s="288">
        <v>6164587.3799999999</v>
      </c>
      <c r="C7" s="288">
        <v>14495004.18</v>
      </c>
      <c r="D7" s="288">
        <f t="shared" si="0"/>
        <v>-8330416.7999999998</v>
      </c>
      <c r="E7" s="288">
        <f t="shared" si="1"/>
        <v>-93266526.139999986</v>
      </c>
      <c r="G7" s="908">
        <v>20190531</v>
      </c>
      <c r="H7" s="908" t="s">
        <v>459</v>
      </c>
      <c r="I7" s="909">
        <v>-6271699.0700000003</v>
      </c>
      <c r="J7" s="908" t="s">
        <v>579</v>
      </c>
    </row>
    <row r="8" spans="1:10" ht="15" x14ac:dyDescent="0.25">
      <c r="A8" s="177" t="s">
        <v>92</v>
      </c>
      <c r="B8" s="288">
        <v>5951590.0899999999</v>
      </c>
      <c r="C8" s="288">
        <v>12926319.51</v>
      </c>
      <c r="D8" s="288">
        <f t="shared" si="0"/>
        <v>-6974729.4199999999</v>
      </c>
      <c r="E8" s="288">
        <f t="shared" si="1"/>
        <v>-100241255.55999999</v>
      </c>
      <c r="G8" s="908">
        <v>20190531</v>
      </c>
      <c r="H8" s="908" t="s">
        <v>459</v>
      </c>
      <c r="I8" s="909">
        <v>-4361164.8099999996</v>
      </c>
      <c r="J8" s="908" t="s">
        <v>580</v>
      </c>
    </row>
    <row r="9" spans="1:10" ht="15" x14ac:dyDescent="0.25">
      <c r="A9" s="177" t="s">
        <v>93</v>
      </c>
      <c r="B9" s="288">
        <v>72246009.900000006</v>
      </c>
      <c r="C9" s="288">
        <v>10632863.880000001</v>
      </c>
      <c r="D9" s="288">
        <f t="shared" si="0"/>
        <v>61613146.020000003</v>
      </c>
      <c r="E9" s="288">
        <f t="shared" si="1"/>
        <v>-38628109.539999984</v>
      </c>
      <c r="G9" s="348" t="s">
        <v>297</v>
      </c>
      <c r="H9" s="348"/>
      <c r="I9" s="346">
        <f>SUM(I5:I8)</f>
        <v>61613146.020000003</v>
      </c>
      <c r="J9" s="348" t="s">
        <v>341</v>
      </c>
    </row>
    <row r="10" spans="1:10" ht="15" x14ac:dyDescent="0.25">
      <c r="A10" s="177" t="s">
        <v>94</v>
      </c>
      <c r="B10" s="288">
        <v>4361164.8099999996</v>
      </c>
      <c r="C10" s="288">
        <v>10605000.220000001</v>
      </c>
      <c r="D10" s="288">
        <f t="shared" si="0"/>
        <v>-6243835.4100000011</v>
      </c>
      <c r="E10" s="288">
        <f t="shared" si="1"/>
        <v>-44871944.949999988</v>
      </c>
      <c r="G10" s="349"/>
      <c r="H10" s="349"/>
      <c r="I10" s="346">
        <f>I9</f>
        <v>61613146.020000003</v>
      </c>
      <c r="J10" s="349"/>
    </row>
    <row r="11" spans="1:10" ht="15" x14ac:dyDescent="0.25">
      <c r="A11" s="177" t="s">
        <v>95</v>
      </c>
      <c r="B11" s="288">
        <v>4655728.28</v>
      </c>
      <c r="C11" s="288">
        <v>10590745.77</v>
      </c>
      <c r="D11" s="288">
        <f t="shared" si="0"/>
        <v>-5935017.4899999993</v>
      </c>
      <c r="E11" s="288">
        <f t="shared" si="1"/>
        <v>-50806962.43999999</v>
      </c>
      <c r="G11" s="252"/>
      <c r="H11" s="286" t="s">
        <v>336</v>
      </c>
      <c r="I11" s="288">
        <f>-I6</f>
        <v>-67242602.5</v>
      </c>
    </row>
    <row r="12" spans="1:10" ht="15" x14ac:dyDescent="0.25">
      <c r="A12" s="177" t="s">
        <v>96</v>
      </c>
      <c r="B12" s="288">
        <v>4299740.34</v>
      </c>
      <c r="C12" s="288">
        <v>10438469.289999999</v>
      </c>
      <c r="D12" s="288">
        <f t="shared" si="0"/>
        <v>-6138728.9499999993</v>
      </c>
      <c r="E12" s="288">
        <f t="shared" si="1"/>
        <v>-56945691.389999986</v>
      </c>
      <c r="G12" s="252"/>
      <c r="H12" s="286" t="s">
        <v>337</v>
      </c>
      <c r="I12" s="288">
        <f>I10+I11</f>
        <v>-5629456.4799999967</v>
      </c>
      <c r="J12" s="286" t="s">
        <v>342</v>
      </c>
    </row>
    <row r="13" spans="1:10" ht="15" x14ac:dyDescent="0.25">
      <c r="A13" s="177" t="s">
        <v>97</v>
      </c>
      <c r="B13" s="288">
        <v>4471492.74</v>
      </c>
      <c r="C13" s="288">
        <v>9977380.0199999996</v>
      </c>
      <c r="D13" s="288">
        <f t="shared" si="0"/>
        <v>-5505887.2799999993</v>
      </c>
      <c r="E13" s="288">
        <f t="shared" si="1"/>
        <v>-62451578.669999987</v>
      </c>
    </row>
    <row r="14" spans="1:10" ht="15" x14ac:dyDescent="0.25">
      <c r="A14" s="177" t="s">
        <v>98</v>
      </c>
      <c r="B14" s="288">
        <v>4081614.72</v>
      </c>
      <c r="C14" s="288">
        <v>10558794.550000001</v>
      </c>
      <c r="D14" s="288">
        <f t="shared" si="0"/>
        <v>-6477179.8300000001</v>
      </c>
      <c r="E14" s="288">
        <f t="shared" si="1"/>
        <v>-68928758.499999985</v>
      </c>
      <c r="H14" s="252"/>
      <c r="I14" s="252"/>
    </row>
    <row r="15" spans="1:10" ht="15" x14ac:dyDescent="0.25">
      <c r="A15" s="177" t="s">
        <v>99</v>
      </c>
      <c r="B15" s="288">
        <v>4731839.43</v>
      </c>
      <c r="C15" s="288">
        <v>11624781.34</v>
      </c>
      <c r="D15" s="288">
        <f t="shared" si="0"/>
        <v>-6892941.9100000001</v>
      </c>
      <c r="E15" s="288">
        <f t="shared" si="1"/>
        <v>-75821700.409999982</v>
      </c>
      <c r="H15" s="252"/>
      <c r="I15" s="252"/>
    </row>
    <row r="16" spans="1:10" ht="15" x14ac:dyDescent="0.25">
      <c r="A16" s="177" t="s">
        <v>100</v>
      </c>
      <c r="B16" s="288">
        <v>4899669.79</v>
      </c>
      <c r="C16" s="288">
        <v>13278545.619999999</v>
      </c>
      <c r="D16" s="288">
        <f t="shared" si="0"/>
        <v>-8378875.8299999991</v>
      </c>
      <c r="E16" s="288">
        <f t="shared" si="1"/>
        <v>-84200576.23999998</v>
      </c>
      <c r="H16" s="71"/>
      <c r="I16" s="71"/>
      <c r="J16" s="910"/>
    </row>
    <row r="17" spans="1:10" ht="15" x14ac:dyDescent="0.25">
      <c r="A17" s="177" t="s">
        <v>101</v>
      </c>
      <c r="B17" s="288">
        <v>0</v>
      </c>
      <c r="C17" s="288">
        <v>0</v>
      </c>
      <c r="D17" s="288">
        <v>0</v>
      </c>
      <c r="E17" s="288">
        <f>+E16</f>
        <v>-84200576.23999998</v>
      </c>
      <c r="H17" s="71"/>
      <c r="I17" s="71"/>
      <c r="J17" s="910"/>
    </row>
    <row r="18" spans="1:10" ht="15" x14ac:dyDescent="0.25">
      <c r="A18" s="177" t="s">
        <v>102</v>
      </c>
      <c r="B18" s="288">
        <v>0</v>
      </c>
      <c r="C18" s="288">
        <v>0</v>
      </c>
      <c r="D18" s="288">
        <v>0</v>
      </c>
      <c r="E18" s="288"/>
      <c r="H18" s="252"/>
      <c r="I18" s="252"/>
    </row>
    <row r="19" spans="1:10" ht="15" x14ac:dyDescent="0.25">
      <c r="A19" s="177" t="s">
        <v>103</v>
      </c>
      <c r="B19" s="288">
        <v>0</v>
      </c>
      <c r="C19" s="288">
        <v>0</v>
      </c>
      <c r="D19" s="288">
        <v>0</v>
      </c>
      <c r="E19" s="288"/>
      <c r="H19" s="252"/>
      <c r="I19" s="252"/>
    </row>
    <row r="20" spans="1:10" ht="15" x14ac:dyDescent="0.25">
      <c r="A20" s="177" t="s">
        <v>104</v>
      </c>
      <c r="B20" s="288">
        <v>0</v>
      </c>
      <c r="C20" s="288">
        <v>0</v>
      </c>
      <c r="D20" s="288">
        <v>0</v>
      </c>
      <c r="E20" s="288"/>
      <c r="H20" s="252"/>
      <c r="I20" s="252"/>
    </row>
    <row r="21" spans="1:10" ht="15" x14ac:dyDescent="0.25">
      <c r="A21" s="177" t="s">
        <v>77</v>
      </c>
      <c r="B21" s="288">
        <f>SUM(B4:B20)</f>
        <v>127904919.86</v>
      </c>
      <c r="C21" s="288">
        <f>SUM(C4:C20)</f>
        <v>144950097.85999998</v>
      </c>
      <c r="D21" s="288">
        <f>SUM(D4:D20)</f>
        <v>-17045177.999999993</v>
      </c>
      <c r="E21" s="288"/>
      <c r="H21" s="252"/>
      <c r="I21" s="252"/>
    </row>
    <row r="22" spans="1:10" ht="15" x14ac:dyDescent="0.25">
      <c r="H22" s="252"/>
      <c r="I22" s="252"/>
    </row>
    <row r="23" spans="1:10" ht="15" x14ac:dyDescent="0.25">
      <c r="H23" s="252"/>
      <c r="I23" s="252"/>
    </row>
    <row r="24" spans="1:10" ht="15" x14ac:dyDescent="0.25">
      <c r="H24" s="252"/>
      <c r="I24" s="252"/>
    </row>
    <row r="25" spans="1:10" ht="15" x14ac:dyDescent="0.25">
      <c r="A25" s="410" t="s">
        <v>576</v>
      </c>
      <c r="H25" s="252"/>
      <c r="I25" s="252"/>
    </row>
    <row r="26" spans="1:10" ht="15" x14ac:dyDescent="0.25">
      <c r="A26" s="251" t="s">
        <v>83</v>
      </c>
      <c r="B26" s="251" t="s">
        <v>84</v>
      </c>
      <c r="C26" s="251" t="s">
        <v>85</v>
      </c>
      <c r="D26" s="251" t="s">
        <v>86</v>
      </c>
      <c r="E26" s="251" t="s">
        <v>87</v>
      </c>
      <c r="H26" s="252"/>
      <c r="I26" s="252"/>
    </row>
    <row r="27" spans="1:10" ht="15" x14ac:dyDescent="0.25">
      <c r="A27" s="250" t="s">
        <v>88</v>
      </c>
      <c r="B27" s="255">
        <v>0</v>
      </c>
      <c r="C27" s="255">
        <v>0</v>
      </c>
      <c r="D27" s="255">
        <v>0</v>
      </c>
      <c r="E27" s="255">
        <f>E16</f>
        <v>-84200576.23999998</v>
      </c>
      <c r="H27" s="252"/>
      <c r="I27" s="252"/>
    </row>
    <row r="28" spans="1:10" ht="15" x14ac:dyDescent="0.25">
      <c r="A28" s="354" t="s">
        <v>89</v>
      </c>
      <c r="B28" s="355">
        <v>5786761.9400000004</v>
      </c>
      <c r="C28" s="355">
        <v>14384018.83</v>
      </c>
      <c r="D28" s="288">
        <f>+B28-C28</f>
        <v>-8597256.8900000006</v>
      </c>
      <c r="E28" s="288">
        <f>+E27+D28</f>
        <v>-92797833.12999998</v>
      </c>
      <c r="H28" s="252"/>
      <c r="I28" s="252"/>
    </row>
    <row r="29" spans="1:10" ht="15" x14ac:dyDescent="0.25">
      <c r="A29" s="250" t="s">
        <v>90</v>
      </c>
      <c r="B29" s="255">
        <v>0</v>
      </c>
      <c r="C29" s="255">
        <v>0</v>
      </c>
      <c r="D29" s="255">
        <v>0</v>
      </c>
      <c r="E29" s="288">
        <f t="shared" ref="E29:E39" si="2">+E28+D29</f>
        <v>-92797833.12999998</v>
      </c>
      <c r="H29" s="252"/>
      <c r="I29" s="252"/>
    </row>
    <row r="30" spans="1:10" ht="15" x14ac:dyDescent="0.25">
      <c r="A30" s="250" t="s">
        <v>91</v>
      </c>
      <c r="B30" s="255">
        <v>0</v>
      </c>
      <c r="C30" s="255">
        <v>0</v>
      </c>
      <c r="D30" s="255">
        <v>0</v>
      </c>
      <c r="E30" s="288">
        <f t="shared" si="2"/>
        <v>-92797833.12999998</v>
      </c>
      <c r="H30" s="252"/>
      <c r="I30" s="252"/>
    </row>
    <row r="31" spans="1:10" ht="15" x14ac:dyDescent="0.25">
      <c r="A31" s="250" t="s">
        <v>92</v>
      </c>
      <c r="B31" s="255">
        <v>0</v>
      </c>
      <c r="C31" s="255">
        <v>0</v>
      </c>
      <c r="D31" s="255">
        <v>0</v>
      </c>
      <c r="E31" s="288">
        <f t="shared" si="2"/>
        <v>-92797833.12999998</v>
      </c>
      <c r="H31" s="252"/>
      <c r="I31" s="252"/>
    </row>
    <row r="32" spans="1:10" ht="15" x14ac:dyDescent="0.25">
      <c r="A32" s="250" t="s">
        <v>93</v>
      </c>
      <c r="B32" s="255">
        <v>0</v>
      </c>
      <c r="C32" s="255">
        <v>0</v>
      </c>
      <c r="D32" s="255">
        <v>0</v>
      </c>
      <c r="E32" s="288">
        <f t="shared" si="2"/>
        <v>-92797833.12999998</v>
      </c>
      <c r="H32" s="252"/>
      <c r="I32" s="252"/>
    </row>
    <row r="33" spans="1:9" ht="15" x14ac:dyDescent="0.25">
      <c r="A33" s="250" t="s">
        <v>94</v>
      </c>
      <c r="B33" s="255">
        <v>0</v>
      </c>
      <c r="C33" s="255">
        <v>0</v>
      </c>
      <c r="D33" s="255">
        <v>0</v>
      </c>
      <c r="E33" s="288">
        <f t="shared" si="2"/>
        <v>-92797833.12999998</v>
      </c>
      <c r="H33" s="252"/>
      <c r="I33" s="252"/>
    </row>
    <row r="34" spans="1:9" ht="15" x14ac:dyDescent="0.25">
      <c r="A34" s="250" t="s">
        <v>95</v>
      </c>
      <c r="B34" s="255">
        <v>0</v>
      </c>
      <c r="C34" s="255">
        <v>0</v>
      </c>
      <c r="D34" s="255">
        <v>0</v>
      </c>
      <c r="E34" s="288">
        <f t="shared" si="2"/>
        <v>-92797833.12999998</v>
      </c>
      <c r="H34" s="252"/>
      <c r="I34" s="252"/>
    </row>
    <row r="35" spans="1:9" ht="15" x14ac:dyDescent="0.25">
      <c r="A35" s="250" t="s">
        <v>96</v>
      </c>
      <c r="B35" s="255">
        <v>0</v>
      </c>
      <c r="C35" s="255">
        <v>0</v>
      </c>
      <c r="D35" s="255">
        <v>0</v>
      </c>
      <c r="E35" s="288">
        <f t="shared" si="2"/>
        <v>-92797833.12999998</v>
      </c>
      <c r="H35" s="252"/>
      <c r="I35" s="252"/>
    </row>
    <row r="36" spans="1:9" ht="15" x14ac:dyDescent="0.25">
      <c r="A36" s="250" t="s">
        <v>97</v>
      </c>
      <c r="B36" s="255">
        <v>0</v>
      </c>
      <c r="C36" s="255">
        <v>0</v>
      </c>
      <c r="D36" s="255">
        <v>0</v>
      </c>
      <c r="E36" s="288">
        <f t="shared" si="2"/>
        <v>-92797833.12999998</v>
      </c>
      <c r="H36" s="252"/>
      <c r="I36" s="252"/>
    </row>
    <row r="37" spans="1:9" ht="15" x14ac:dyDescent="0.25">
      <c r="A37" s="250" t="s">
        <v>98</v>
      </c>
      <c r="B37" s="255">
        <v>0</v>
      </c>
      <c r="C37" s="255">
        <v>0</v>
      </c>
      <c r="D37" s="255">
        <v>0</v>
      </c>
      <c r="E37" s="288">
        <f t="shared" si="2"/>
        <v>-92797833.12999998</v>
      </c>
      <c r="H37" s="252"/>
      <c r="I37" s="252"/>
    </row>
    <row r="38" spans="1:9" ht="15" x14ac:dyDescent="0.25">
      <c r="A38" s="250" t="s">
        <v>99</v>
      </c>
      <c r="B38" s="255">
        <v>0</v>
      </c>
      <c r="C38" s="255">
        <v>0</v>
      </c>
      <c r="D38" s="255">
        <v>0</v>
      </c>
      <c r="E38" s="288">
        <f t="shared" si="2"/>
        <v>-92797833.12999998</v>
      </c>
      <c r="H38" s="252"/>
      <c r="I38" s="252"/>
    </row>
    <row r="39" spans="1:9" ht="15" x14ac:dyDescent="0.25">
      <c r="A39" s="250" t="s">
        <v>100</v>
      </c>
      <c r="B39" s="255">
        <v>0</v>
      </c>
      <c r="C39" s="255">
        <v>0</v>
      </c>
      <c r="D39" s="255">
        <v>0</v>
      </c>
      <c r="E39" s="288">
        <f t="shared" si="2"/>
        <v>-92797833.12999998</v>
      </c>
      <c r="H39" s="252"/>
      <c r="I39" s="252"/>
    </row>
    <row r="40" spans="1:9" ht="15" x14ac:dyDescent="0.25">
      <c r="A40" s="250" t="s">
        <v>101</v>
      </c>
      <c r="B40" s="255">
        <v>0</v>
      </c>
      <c r="C40" s="255">
        <v>0</v>
      </c>
      <c r="D40" s="255">
        <v>0</v>
      </c>
      <c r="E40" s="255"/>
      <c r="H40" s="252"/>
      <c r="I40" s="252"/>
    </row>
    <row r="41" spans="1:9" ht="15" x14ac:dyDescent="0.25">
      <c r="A41" s="250" t="s">
        <v>102</v>
      </c>
      <c r="B41" s="255">
        <v>0</v>
      </c>
      <c r="C41" s="255">
        <v>0</v>
      </c>
      <c r="D41" s="255">
        <v>0</v>
      </c>
      <c r="E41" s="255"/>
      <c r="H41" s="252"/>
      <c r="I41" s="252"/>
    </row>
    <row r="42" spans="1:9" ht="15" x14ac:dyDescent="0.25">
      <c r="A42" s="250" t="s">
        <v>103</v>
      </c>
      <c r="B42" s="255">
        <v>0</v>
      </c>
      <c r="C42" s="255">
        <v>0</v>
      </c>
      <c r="D42" s="255">
        <v>0</v>
      </c>
      <c r="E42" s="255"/>
      <c r="H42" s="252"/>
      <c r="I42" s="252"/>
    </row>
    <row r="43" spans="1:9" ht="15" x14ac:dyDescent="0.25">
      <c r="A43" s="250" t="s">
        <v>104</v>
      </c>
      <c r="B43" s="255">
        <v>0</v>
      </c>
      <c r="C43" s="255">
        <v>0</v>
      </c>
      <c r="D43" s="255">
        <v>0</v>
      </c>
      <c r="E43" s="255"/>
      <c r="H43" s="73"/>
      <c r="I43" s="252"/>
    </row>
    <row r="44" spans="1:9" ht="15" x14ac:dyDescent="0.2">
      <c r="A44" s="250" t="s">
        <v>77</v>
      </c>
      <c r="B44" s="255">
        <f>SUM(B27:B43)</f>
        <v>5786761.9400000004</v>
      </c>
      <c r="C44" s="255">
        <f>SUM(C27:C43)</f>
        <v>14384018.83</v>
      </c>
      <c r="D44" s="255">
        <f>SUM(D27:D43)</f>
        <v>-8597256.8900000006</v>
      </c>
      <c r="E44" s="255"/>
      <c r="H44" s="73"/>
      <c r="I44" s="73"/>
    </row>
    <row r="45" spans="1:9" ht="15" x14ac:dyDescent="0.25">
      <c r="B45" s="289"/>
      <c r="C45" s="289"/>
      <c r="D45" s="289"/>
      <c r="E45" s="289"/>
      <c r="H45" s="73"/>
      <c r="I45" s="252"/>
    </row>
    <row r="46" spans="1:9" ht="15" x14ac:dyDescent="0.25">
      <c r="H46" s="73"/>
      <c r="I46" s="252"/>
    </row>
    <row r="47" spans="1:9" ht="15" x14ac:dyDescent="0.25">
      <c r="H47" s="73"/>
      <c r="I47" s="252"/>
    </row>
    <row r="48" spans="1:9" ht="15" x14ac:dyDescent="0.25">
      <c r="H48" s="73"/>
      <c r="I48" s="252"/>
    </row>
    <row r="49" spans="9:9" ht="15" x14ac:dyDescent="0.25">
      <c r="I49" s="252"/>
    </row>
    <row r="50" spans="9:9" ht="15" x14ac:dyDescent="0.25">
      <c r="I50" s="252"/>
    </row>
    <row r="51" spans="9:9" ht="15" x14ac:dyDescent="0.25">
      <c r="I51" s="252"/>
    </row>
    <row r="52" spans="9:9" ht="15" x14ac:dyDescent="0.25">
      <c r="I52" s="252"/>
    </row>
  </sheetData>
  <pageMargins left="0.7" right="0.7" top="0.75" bottom="0.75" header="0.3" footer="0.3"/>
  <customProperties>
    <customPr name="_pios_id" r:id="rId1"/>
  </customPropertie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P53"/>
  <sheetViews>
    <sheetView workbookViewId="0">
      <pane xSplit="3" ySplit="4" topLeftCell="D37" activePane="bottomRight" state="frozen"/>
      <selection activeCell="G63" sqref="G63"/>
      <selection pane="topRight" activeCell="G63" sqref="G63"/>
      <selection pane="bottomLeft" activeCell="G63" sqref="G63"/>
      <selection pane="bottomRight" activeCell="F51" sqref="F51"/>
    </sheetView>
  </sheetViews>
  <sheetFormatPr defaultColWidth="9.140625" defaultRowHeight="12.75" x14ac:dyDescent="0.2"/>
  <cols>
    <col min="1" max="1" width="4.42578125" style="808" bestFit="1" customWidth="1"/>
    <col min="2" max="2" width="32.5703125" style="808" customWidth="1"/>
    <col min="3" max="3" width="11" style="810" bestFit="1" customWidth="1"/>
    <col min="4" max="4" width="15" style="809" bestFit="1" customWidth="1"/>
    <col min="5" max="5" width="17.5703125" style="809" bestFit="1" customWidth="1"/>
    <col min="6" max="6" width="12.42578125" style="808" customWidth="1"/>
    <col min="7" max="7" width="15.42578125" style="809" bestFit="1" customWidth="1"/>
    <col min="8" max="8" width="13.5703125" style="808" bestFit="1" customWidth="1"/>
    <col min="9" max="9" width="11.42578125" style="808" bestFit="1" customWidth="1"/>
    <col min="10" max="10" width="3.42578125" style="808" customWidth="1"/>
    <col min="11" max="11" width="13.42578125" style="808" bestFit="1" customWidth="1"/>
    <col min="12" max="12" width="13.5703125" style="808" bestFit="1" customWidth="1"/>
    <col min="13" max="13" width="13.42578125" style="808" bestFit="1" customWidth="1"/>
    <col min="14" max="14" width="12.85546875" style="808" bestFit="1" customWidth="1"/>
    <col min="15" max="16384" width="9.140625" style="808"/>
  </cols>
  <sheetData>
    <row r="1" spans="1:14" x14ac:dyDescent="0.2">
      <c r="A1" s="1191"/>
      <c r="B1" s="1192" t="s">
        <v>620</v>
      </c>
      <c r="C1" s="1192"/>
      <c r="D1" s="1193"/>
      <c r="E1" s="1193"/>
      <c r="F1" s="1192"/>
      <c r="G1" s="1193"/>
      <c r="H1" s="1192"/>
      <c r="I1" s="1194"/>
    </row>
    <row r="2" spans="1:14" x14ac:dyDescent="0.2">
      <c r="A2" s="13"/>
      <c r="B2" s="14" t="s">
        <v>440</v>
      </c>
      <c r="C2" s="14"/>
      <c r="D2" s="1195"/>
      <c r="E2" s="1195"/>
      <c r="F2" s="14"/>
      <c r="G2" s="1195"/>
      <c r="H2" s="14"/>
      <c r="I2" s="1196"/>
    </row>
    <row r="3" spans="1:14" x14ac:dyDescent="0.2">
      <c r="A3" s="13"/>
      <c r="B3" s="1209"/>
      <c r="C3" s="1210"/>
      <c r="D3" s="1211"/>
      <c r="E3" s="1211"/>
      <c r="F3" s="1209"/>
      <c r="G3" s="1211"/>
      <c r="H3" s="1209"/>
      <c r="I3" s="1212"/>
      <c r="K3" s="1244" t="s">
        <v>439</v>
      </c>
      <c r="L3" s="1244"/>
      <c r="M3" s="1244"/>
      <c r="N3" s="1244"/>
    </row>
    <row r="4" spans="1:14" s="836" customFormat="1" ht="63.75" x14ac:dyDescent="0.2">
      <c r="A4" s="1189" t="s">
        <v>320</v>
      </c>
      <c r="B4" s="40" t="s">
        <v>128</v>
      </c>
      <c r="C4" s="40" t="s">
        <v>129</v>
      </c>
      <c r="D4" s="1097" t="s">
        <v>651</v>
      </c>
      <c r="E4" s="1097" t="s">
        <v>652</v>
      </c>
      <c r="F4" s="1098" t="s">
        <v>618</v>
      </c>
      <c r="G4" s="1097" t="s">
        <v>619</v>
      </c>
      <c r="H4" s="1098" t="s">
        <v>621</v>
      </c>
      <c r="I4" s="1190" t="s">
        <v>622</v>
      </c>
      <c r="J4" s="1099"/>
      <c r="K4" s="1099" t="s">
        <v>438</v>
      </c>
      <c r="L4" s="1099" t="s">
        <v>437</v>
      </c>
      <c r="M4" s="1208" t="s">
        <v>477</v>
      </c>
      <c r="N4" s="1208" t="s">
        <v>478</v>
      </c>
    </row>
    <row r="5" spans="1:14" s="836" customFormat="1" x14ac:dyDescent="0.2">
      <c r="A5" s="838"/>
      <c r="D5" s="1197" t="s">
        <v>6</v>
      </c>
      <c r="E5" s="1197" t="s">
        <v>7</v>
      </c>
      <c r="F5" s="1099" t="s">
        <v>130</v>
      </c>
      <c r="G5" s="1197" t="s">
        <v>436</v>
      </c>
      <c r="H5" s="1099" t="s">
        <v>435</v>
      </c>
      <c r="I5" s="1198" t="s">
        <v>623</v>
      </c>
      <c r="K5" s="836" t="s">
        <v>434</v>
      </c>
      <c r="L5" s="837" t="s">
        <v>433</v>
      </c>
      <c r="M5" s="836" t="s">
        <v>13</v>
      </c>
      <c r="N5" s="836" t="s">
        <v>197</v>
      </c>
    </row>
    <row r="6" spans="1:14" x14ac:dyDescent="0.2">
      <c r="A6" s="16">
        <v>1</v>
      </c>
      <c r="B6" s="48"/>
      <c r="C6" s="42"/>
      <c r="I6" s="834"/>
    </row>
    <row r="7" spans="1:14" x14ac:dyDescent="0.2">
      <c r="A7" s="16">
        <f>+A6+1</f>
        <v>2</v>
      </c>
      <c r="B7" s="19" t="s">
        <v>50</v>
      </c>
      <c r="C7" s="42">
        <v>7</v>
      </c>
      <c r="D7" s="809">
        <v>10836904000</v>
      </c>
      <c r="E7" s="816">
        <v>1129947000</v>
      </c>
      <c r="F7" s="818">
        <v>3.8250000000000003E-3</v>
      </c>
      <c r="G7" s="816">
        <v>1171398157.8</v>
      </c>
      <c r="H7" s="816">
        <f>+G7-E7</f>
        <v>41451157.799999952</v>
      </c>
      <c r="I7" s="835">
        <f>IF(E7=0,"n/a",+H7/E7)</f>
        <v>3.6684161115521308E-2</v>
      </c>
      <c r="K7" s="816">
        <f>+L7-H7</f>
        <v>-401.37621020525694</v>
      </c>
      <c r="L7" s="816">
        <f>SUM(M7:N7)</f>
        <v>41450756.423789747</v>
      </c>
      <c r="M7" s="816">
        <v>55740800.263566293</v>
      </c>
      <c r="N7" s="816">
        <v>-14290043.839776548</v>
      </c>
    </row>
    <row r="8" spans="1:14" x14ac:dyDescent="0.2">
      <c r="A8" s="16">
        <f t="shared" ref="A8:A33" si="0">+A7+1</f>
        <v>3</v>
      </c>
      <c r="B8" s="19"/>
      <c r="C8" s="42"/>
      <c r="E8" s="816"/>
      <c r="F8" s="818"/>
      <c r="G8" s="816"/>
      <c r="H8" s="816"/>
      <c r="I8" s="835"/>
    </row>
    <row r="9" spans="1:14" x14ac:dyDescent="0.2">
      <c r="A9" s="16">
        <f t="shared" si="0"/>
        <v>4</v>
      </c>
      <c r="B9" s="1199" t="s">
        <v>132</v>
      </c>
      <c r="C9" s="18" t="s">
        <v>321</v>
      </c>
      <c r="D9" s="809">
        <v>2675945000</v>
      </c>
      <c r="E9" s="816">
        <v>281269000</v>
      </c>
      <c r="F9" s="818">
        <v>3.8499999999999997E-3</v>
      </c>
      <c r="G9" s="816">
        <v>291571388.25</v>
      </c>
      <c r="H9" s="816">
        <f>+G9-E9</f>
        <v>10302388.25</v>
      </c>
      <c r="I9" s="831">
        <f>IF(E9=0,"n/a",+H9/E9)</f>
        <v>3.6628239336720367E-2</v>
      </c>
      <c r="K9" s="816">
        <f>+L9-H9</f>
        <v>2072.4326502159238</v>
      </c>
      <c r="L9" s="816">
        <f>SUM(M9:N9)</f>
        <v>10304460.682650216</v>
      </c>
      <c r="M9" s="816">
        <v>13808884.310739882</v>
      </c>
      <c r="N9" s="816">
        <v>-3504423.6280896654</v>
      </c>
    </row>
    <row r="10" spans="1:14" x14ac:dyDescent="0.2">
      <c r="A10" s="16">
        <f t="shared" si="0"/>
        <v>5</v>
      </c>
      <c r="B10" s="1200" t="s">
        <v>133</v>
      </c>
      <c r="C10" s="18" t="s">
        <v>322</v>
      </c>
      <c r="D10" s="809">
        <v>2841443000</v>
      </c>
      <c r="E10" s="816">
        <v>268955000</v>
      </c>
      <c r="F10" s="818">
        <v>4.0879999999999996E-3</v>
      </c>
      <c r="G10" s="816">
        <v>280570818.98400003</v>
      </c>
      <c r="H10" s="816">
        <f>+G10-E10</f>
        <v>11615818.984000027</v>
      </c>
      <c r="I10" s="831">
        <f>IF(E10=0,"n/a",+H10/E10)</f>
        <v>4.3188708088713827E-2</v>
      </c>
      <c r="K10" s="816">
        <f>+L10-H10</f>
        <v>139.75970550812781</v>
      </c>
      <c r="L10" s="816">
        <f>SUM(M10:N10)</f>
        <v>11615958.743705535</v>
      </c>
      <c r="M10" s="816">
        <v>15147469.966666434</v>
      </c>
      <c r="N10" s="816">
        <v>-3531511.2229608991</v>
      </c>
    </row>
    <row r="11" spans="1:14" x14ac:dyDescent="0.2">
      <c r="A11" s="16">
        <f t="shared" si="0"/>
        <v>6</v>
      </c>
      <c r="B11" s="1200" t="s">
        <v>134</v>
      </c>
      <c r="C11" s="18" t="s">
        <v>323</v>
      </c>
      <c r="D11" s="809">
        <v>1673580000</v>
      </c>
      <c r="E11" s="816">
        <v>146893000</v>
      </c>
      <c r="F11" s="818">
        <v>4.1999999999999997E-3</v>
      </c>
      <c r="G11" s="816">
        <v>153922036</v>
      </c>
      <c r="H11" s="816">
        <f>+G11-E11</f>
        <v>7029036</v>
      </c>
      <c r="I11" s="831">
        <f>IF(E11=0,"n/a",+H11/E11)</f>
        <v>4.7851402040941363E-2</v>
      </c>
      <c r="K11" s="816">
        <f>+L11-H11</f>
        <v>-1122.186850156635</v>
      </c>
      <c r="L11" s="816">
        <f>SUM(M11:N11)</f>
        <v>7027913.8131498434</v>
      </c>
      <c r="M11" s="816">
        <v>9371656.3474484459</v>
      </c>
      <c r="N11" s="816">
        <v>-2343742.534298602</v>
      </c>
    </row>
    <row r="12" spans="1:14" x14ac:dyDescent="0.2">
      <c r="A12" s="16">
        <f t="shared" si="0"/>
        <v>7</v>
      </c>
      <c r="B12" s="1200" t="s">
        <v>135</v>
      </c>
      <c r="C12" s="42">
        <v>29</v>
      </c>
      <c r="D12" s="809">
        <v>14601000</v>
      </c>
      <c r="E12" s="816">
        <v>1095000</v>
      </c>
      <c r="F12" s="818">
        <v>3.4200000000000003E-3</v>
      </c>
      <c r="G12" s="816">
        <v>1144935.42</v>
      </c>
      <c r="H12" s="816">
        <f>+G12-E12</f>
        <v>49935.419999999925</v>
      </c>
      <c r="I12" s="831">
        <f>IF(E12=0,"n/a",+H12/E12)</f>
        <v>4.5603123287671167E-2</v>
      </c>
      <c r="K12" s="816">
        <f>+L12-H12</f>
        <v>3.1595312819554238</v>
      </c>
      <c r="L12" s="816">
        <f>SUM(M12:N12)</f>
        <v>49938.579531281881</v>
      </c>
      <c r="M12" s="816">
        <v>64244.248501699236</v>
      </c>
      <c r="N12" s="816">
        <v>-14305.668970417359</v>
      </c>
    </row>
    <row r="13" spans="1:14" x14ac:dyDescent="0.2">
      <c r="A13" s="16">
        <f t="shared" si="0"/>
        <v>8</v>
      </c>
      <c r="B13" s="19"/>
      <c r="C13" s="42"/>
      <c r="E13" s="816"/>
      <c r="F13" s="818"/>
      <c r="G13" s="816"/>
      <c r="H13" s="816"/>
      <c r="I13" s="835"/>
    </row>
    <row r="14" spans="1:14" x14ac:dyDescent="0.2">
      <c r="A14" s="16">
        <f t="shared" si="0"/>
        <v>9</v>
      </c>
      <c r="B14" s="19" t="s">
        <v>136</v>
      </c>
      <c r="C14" s="42"/>
      <c r="D14" s="809">
        <v>7205569000</v>
      </c>
      <c r="E14" s="816">
        <v>698212000</v>
      </c>
      <c r="F14" s="818">
        <v>4.0239999999999998E-3</v>
      </c>
      <c r="G14" s="816">
        <v>727209178.65399992</v>
      </c>
      <c r="H14" s="816">
        <f>SUM(H9:H12)</f>
        <v>28997178.654000029</v>
      </c>
      <c r="I14" s="831">
        <f>IF(E14=0,"n/a",+H14/E14)</f>
        <v>4.1530622008788202E-2</v>
      </c>
    </row>
    <row r="15" spans="1:14" x14ac:dyDescent="0.2">
      <c r="A15" s="16">
        <f t="shared" si="0"/>
        <v>10</v>
      </c>
      <c r="B15" s="19"/>
      <c r="C15" s="42"/>
      <c r="E15" s="816"/>
      <c r="F15" s="818"/>
      <c r="G15" s="816"/>
      <c r="H15" s="816"/>
      <c r="I15" s="835"/>
    </row>
    <row r="16" spans="1:14" x14ac:dyDescent="0.2">
      <c r="A16" s="16">
        <f t="shared" si="0"/>
        <v>11</v>
      </c>
      <c r="B16" s="1200" t="s">
        <v>137</v>
      </c>
      <c r="C16" s="18" t="s">
        <v>324</v>
      </c>
      <c r="D16" s="809">
        <v>1279393000</v>
      </c>
      <c r="E16" s="816">
        <v>111222000</v>
      </c>
      <c r="F16" s="818">
        <v>3.8220000000000003E-3</v>
      </c>
      <c r="G16" s="816">
        <v>116111840.046</v>
      </c>
      <c r="H16" s="816">
        <f>+G16-E16</f>
        <v>4889840.0460000038</v>
      </c>
      <c r="I16" s="831">
        <f>IF(E16=0,"n/a",+H16/E16)</f>
        <v>4.3964683659707647E-2</v>
      </c>
      <c r="K16" s="816">
        <f>+L16-H16</f>
        <v>-814.34120981395245</v>
      </c>
      <c r="L16" s="816">
        <f>SUM(M16:N16)</f>
        <v>4889025.7047901899</v>
      </c>
      <c r="M16" s="816">
        <v>6541101.9171792548</v>
      </c>
      <c r="N16" s="816">
        <v>-1652076.2123890647</v>
      </c>
    </row>
    <row r="17" spans="1:14" x14ac:dyDescent="0.2">
      <c r="A17" s="16">
        <f t="shared" si="0"/>
        <v>12</v>
      </c>
      <c r="B17" s="1200" t="s">
        <v>138</v>
      </c>
      <c r="C17" s="42">
        <v>35</v>
      </c>
      <c r="D17" s="809">
        <v>4334000</v>
      </c>
      <c r="E17" s="816">
        <v>249000</v>
      </c>
      <c r="F17" s="818">
        <v>2.8170000000000001E-3</v>
      </c>
      <c r="G17" s="816">
        <v>261208.878</v>
      </c>
      <c r="H17" s="816">
        <f>+G17-E17</f>
        <v>12208.877999999997</v>
      </c>
      <c r="I17" s="831">
        <f>IF(E17=0,"n/a",+H17/E17)</f>
        <v>4.9031638554216855E-2</v>
      </c>
      <c r="K17" s="816">
        <f>+L17-H17</f>
        <v>2.3121692687454924</v>
      </c>
      <c r="L17" s="816">
        <f>SUM(M17:N17)</f>
        <v>12211.190169268742</v>
      </c>
      <c r="M17" s="816">
        <v>16348.758538174534</v>
      </c>
      <c r="N17" s="816">
        <v>-4137.5683689057905</v>
      </c>
    </row>
    <row r="18" spans="1:14" x14ac:dyDescent="0.2">
      <c r="A18" s="16">
        <f t="shared" si="0"/>
        <v>13</v>
      </c>
      <c r="B18" s="1200" t="s">
        <v>139</v>
      </c>
      <c r="C18" s="42">
        <v>43</v>
      </c>
      <c r="D18" s="809">
        <v>110092000</v>
      </c>
      <c r="E18" s="816">
        <v>10245000</v>
      </c>
      <c r="F18" s="818">
        <v>3.0660000000000001E-3</v>
      </c>
      <c r="G18" s="816">
        <v>10582542.072000001</v>
      </c>
      <c r="H18" s="816">
        <f>+G18-E18</f>
        <v>337542.07200000063</v>
      </c>
      <c r="I18" s="831">
        <f>IF(E18=0,"n/a",+H18/E18)</f>
        <v>3.2947005563689666E-2</v>
      </c>
      <c r="K18" s="816">
        <f>+L18-H18</f>
        <v>13.572548721975181</v>
      </c>
      <c r="L18" s="816">
        <f>SUM(M18:N18)</f>
        <v>337555.6445487226</v>
      </c>
      <c r="M18" s="816">
        <v>449917.66208192235</v>
      </c>
      <c r="N18" s="816">
        <v>-112362.01753319973</v>
      </c>
    </row>
    <row r="19" spans="1:14" x14ac:dyDescent="0.2">
      <c r="A19" s="16">
        <f t="shared" si="0"/>
        <v>14</v>
      </c>
      <c r="B19" s="17"/>
      <c r="C19" s="42"/>
      <c r="E19" s="816"/>
      <c r="F19" s="818"/>
      <c r="G19" s="816"/>
      <c r="H19" s="816"/>
      <c r="I19" s="835"/>
      <c r="L19" s="816"/>
    </row>
    <row r="20" spans="1:14" x14ac:dyDescent="0.2">
      <c r="A20" s="16">
        <f t="shared" si="0"/>
        <v>15</v>
      </c>
      <c r="B20" s="17" t="s">
        <v>141</v>
      </c>
      <c r="C20" s="42"/>
      <c r="D20" s="809">
        <v>1393819000</v>
      </c>
      <c r="E20" s="816">
        <v>121716000</v>
      </c>
      <c r="F20" s="818">
        <v>3.7590000000000002E-3</v>
      </c>
      <c r="G20" s="816">
        <v>126955590.99600001</v>
      </c>
      <c r="H20" s="816">
        <f>SUM(H16:H18)</f>
        <v>5239590.996000004</v>
      </c>
      <c r="I20" s="831">
        <f>IF(E20=0,"n/a",+H20/E20)</f>
        <v>4.3047676525682768E-2</v>
      </c>
      <c r="L20" s="816"/>
    </row>
    <row r="21" spans="1:14" x14ac:dyDescent="0.2">
      <c r="A21" s="16">
        <f t="shared" si="0"/>
        <v>16</v>
      </c>
      <c r="B21" s="17"/>
      <c r="C21" s="42"/>
      <c r="E21" s="816"/>
      <c r="F21" s="818"/>
      <c r="G21" s="816"/>
      <c r="H21" s="816"/>
      <c r="I21" s="835"/>
      <c r="L21" s="816"/>
    </row>
    <row r="22" spans="1:14" x14ac:dyDescent="0.2">
      <c r="A22" s="16">
        <f t="shared" si="0"/>
        <v>17</v>
      </c>
      <c r="B22" s="1200" t="s">
        <v>142</v>
      </c>
      <c r="C22" s="42">
        <v>46</v>
      </c>
      <c r="D22" s="809">
        <v>64495000</v>
      </c>
      <c r="E22" s="816">
        <v>4522000</v>
      </c>
      <c r="F22" s="818">
        <v>3.5590000000000005E-3</v>
      </c>
      <c r="G22" s="816">
        <v>4751537.7050000001</v>
      </c>
      <c r="H22" s="816">
        <f>+G22-E22</f>
        <v>229537.70500000007</v>
      </c>
      <c r="I22" s="831">
        <f>IF(E22=0,"n/a",+H22/E22)</f>
        <v>5.0760217823971714E-2</v>
      </c>
      <c r="K22" s="816">
        <f>+L22-H22</f>
        <v>-23.55841246372438</v>
      </c>
      <c r="L22" s="816">
        <f>SUM(M22:N22)</f>
        <v>229514.14658753635</v>
      </c>
      <c r="M22" s="816">
        <v>282144.46938777057</v>
      </c>
      <c r="N22" s="816">
        <v>-52630.322800234215</v>
      </c>
    </row>
    <row r="23" spans="1:14" x14ac:dyDescent="0.2">
      <c r="A23" s="16">
        <f t="shared" si="0"/>
        <v>18</v>
      </c>
      <c r="B23" s="1199" t="s">
        <v>143</v>
      </c>
      <c r="C23" s="42">
        <v>49</v>
      </c>
      <c r="D23" s="809">
        <v>512961000</v>
      </c>
      <c r="E23" s="816">
        <v>35019000</v>
      </c>
      <c r="F23" s="818">
        <v>3.49E-3</v>
      </c>
      <c r="G23" s="816">
        <v>36809233.890000001</v>
      </c>
      <c r="H23" s="816">
        <f>+G23-E23</f>
        <v>1790233.8900000006</v>
      </c>
      <c r="I23" s="835"/>
      <c r="K23" s="816">
        <f>+L23-H23</f>
        <v>98.138289610855281</v>
      </c>
      <c r="L23" s="816">
        <f>SUM(M23:N23)</f>
        <v>1790332.0282896115</v>
      </c>
      <c r="M23" s="816">
        <v>2420662.8984601968</v>
      </c>
      <c r="N23" s="816">
        <v>-630330.87017058535</v>
      </c>
    </row>
    <row r="24" spans="1:14" x14ac:dyDescent="0.2">
      <c r="A24" s="16">
        <f t="shared" si="0"/>
        <v>19</v>
      </c>
      <c r="B24" s="19"/>
      <c r="C24" s="42"/>
      <c r="E24" s="816"/>
      <c r="F24" s="818"/>
      <c r="G24" s="816"/>
      <c r="H24" s="816"/>
      <c r="I24" s="831" t="str">
        <f>IF(E24=0,"n/a",+H24/E24)</f>
        <v>n/a</v>
      </c>
      <c r="K24" s="816"/>
      <c r="L24" s="816"/>
      <c r="M24" s="816"/>
      <c r="N24" s="816"/>
    </row>
    <row r="25" spans="1:14" x14ac:dyDescent="0.2">
      <c r="A25" s="16">
        <f t="shared" si="0"/>
        <v>20</v>
      </c>
      <c r="B25" s="19" t="s">
        <v>144</v>
      </c>
      <c r="C25" s="42"/>
      <c r="D25" s="809">
        <v>577456000</v>
      </c>
      <c r="E25" s="816">
        <v>39541000</v>
      </c>
      <c r="F25" s="818">
        <v>3.4979999999999998E-3</v>
      </c>
      <c r="G25" s="816">
        <v>41560771.594999999</v>
      </c>
      <c r="H25" s="816">
        <f>+G25-E25</f>
        <v>2019771.5949999988</v>
      </c>
      <c r="I25" s="831">
        <f>IF(E25=0,"n/a",+H25/E25)</f>
        <v>5.108043789990134E-2</v>
      </c>
      <c r="K25" s="816">
        <f>+L25-H25</f>
        <v>-2019771.5949999988</v>
      </c>
      <c r="L25" s="816">
        <f>SUM(M25:N25)</f>
        <v>0</v>
      </c>
      <c r="M25" s="816">
        <v>0</v>
      </c>
      <c r="N25" s="816">
        <v>0</v>
      </c>
    </row>
    <row r="26" spans="1:14" x14ac:dyDescent="0.2">
      <c r="A26" s="16">
        <f t="shared" si="0"/>
        <v>21</v>
      </c>
      <c r="B26" s="19"/>
      <c r="C26" s="42"/>
      <c r="E26" s="816"/>
      <c r="F26" s="818"/>
      <c r="G26" s="816"/>
      <c r="H26" s="816"/>
      <c r="I26" s="835"/>
      <c r="L26" s="816"/>
    </row>
    <row r="27" spans="1:14" x14ac:dyDescent="0.2">
      <c r="A27" s="16">
        <f t="shared" si="0"/>
        <v>22</v>
      </c>
      <c r="B27" s="19" t="s">
        <v>325</v>
      </c>
      <c r="C27" s="42" t="s">
        <v>140</v>
      </c>
      <c r="D27" s="809">
        <v>1999367000</v>
      </c>
      <c r="E27" s="816">
        <v>10085000</v>
      </c>
      <c r="F27" s="818">
        <v>1.047E-3</v>
      </c>
      <c r="G27" s="816">
        <v>12178337.249</v>
      </c>
      <c r="H27" s="50">
        <f>+G27-E27</f>
        <v>2093337.2489999998</v>
      </c>
      <c r="I27" s="831">
        <f>IF(E27=0,"n/a",+H27/E27)</f>
        <v>0.20756938512642537</v>
      </c>
      <c r="K27" s="816">
        <f>+L27-H27</f>
        <v>0</v>
      </c>
      <c r="L27" s="816">
        <f>SUM(M27:N27)</f>
        <v>2093337.2489999998</v>
      </c>
      <c r="M27" s="816">
        <v>2093337.2489999998</v>
      </c>
      <c r="N27" s="816">
        <v>0</v>
      </c>
    </row>
    <row r="28" spans="1:14" x14ac:dyDescent="0.2">
      <c r="A28" s="16">
        <f t="shared" si="0"/>
        <v>23</v>
      </c>
      <c r="B28" s="19"/>
      <c r="C28" s="42"/>
      <c r="E28" s="816"/>
      <c r="F28" s="818"/>
      <c r="H28" s="816"/>
      <c r="I28" s="831"/>
      <c r="L28" s="816"/>
    </row>
    <row r="29" spans="1:14" x14ac:dyDescent="0.2">
      <c r="A29" s="16">
        <f t="shared" si="0"/>
        <v>24</v>
      </c>
      <c r="B29" s="19" t="s">
        <v>479</v>
      </c>
      <c r="C29" s="42" t="s">
        <v>480</v>
      </c>
      <c r="D29" s="809">
        <v>480416000</v>
      </c>
      <c r="E29" s="816">
        <v>8077000</v>
      </c>
      <c r="F29" s="818">
        <v>2.2719999999999997E-3</v>
      </c>
      <c r="G29" s="816">
        <v>9168505.1519999988</v>
      </c>
      <c r="H29" s="816">
        <f>+G29-E29</f>
        <v>1091505.1519999988</v>
      </c>
      <c r="I29" s="831">
        <f>IF(E29=0,"n/a",+H29/E29)</f>
        <v>0.13513744608146575</v>
      </c>
      <c r="K29" s="816">
        <f>+L29-H29</f>
        <v>218.91054274491034</v>
      </c>
      <c r="L29" s="816">
        <f>SUM(M29:N29)</f>
        <v>1091724.0625427437</v>
      </c>
      <c r="M29" s="816">
        <v>1596562.4978516717</v>
      </c>
      <c r="N29" s="816">
        <v>-504838.43530892796</v>
      </c>
    </row>
    <row r="30" spans="1:14" x14ac:dyDescent="0.2">
      <c r="A30" s="16">
        <f t="shared" si="0"/>
        <v>25</v>
      </c>
      <c r="B30" s="48"/>
      <c r="C30" s="42"/>
      <c r="E30" s="816"/>
      <c r="F30" s="818"/>
      <c r="G30" s="816"/>
      <c r="H30" s="816"/>
      <c r="I30" s="831"/>
      <c r="K30" s="816"/>
      <c r="L30" s="816"/>
      <c r="M30" s="816"/>
      <c r="N30" s="816"/>
    </row>
    <row r="31" spans="1:14" x14ac:dyDescent="0.2">
      <c r="A31" s="16">
        <f t="shared" si="0"/>
        <v>26</v>
      </c>
      <c r="B31" s="48" t="s">
        <v>145</v>
      </c>
      <c r="C31" s="18" t="s">
        <v>326</v>
      </c>
      <c r="D31" s="809">
        <v>62835000</v>
      </c>
      <c r="E31" s="816">
        <v>15746000</v>
      </c>
      <c r="F31" s="818">
        <v>3.607E-3</v>
      </c>
      <c r="G31" s="816">
        <v>15972645.845000001</v>
      </c>
      <c r="H31" s="816">
        <f t="shared" ref="H31" si="1">+G31-E31</f>
        <v>226645.84500000067</v>
      </c>
      <c r="I31" s="831">
        <f t="shared" ref="I31" si="2">IF(E31=0,"n/a",+H31/E31)</f>
        <v>1.4393867966467718E-2</v>
      </c>
      <c r="K31" s="816">
        <f t="shared" ref="K31" si="3">+L31-H31</f>
        <v>-6.0084639407286886</v>
      </c>
      <c r="L31" s="816">
        <f t="shared" ref="L31" si="4">SUM(M31:N31)</f>
        <v>226639.83653605994</v>
      </c>
      <c r="M31" s="816">
        <v>323307.06952065032</v>
      </c>
      <c r="N31" s="816">
        <v>-96667.232984590373</v>
      </c>
    </row>
    <row r="32" spans="1:14" x14ac:dyDescent="0.2">
      <c r="A32" s="16">
        <f t="shared" si="0"/>
        <v>27</v>
      </c>
      <c r="B32" s="48"/>
      <c r="C32" s="42"/>
      <c r="E32" s="816"/>
      <c r="F32" s="818"/>
      <c r="G32" s="816"/>
      <c r="H32" s="816"/>
      <c r="I32" s="835"/>
      <c r="L32" s="816"/>
    </row>
    <row r="33" spans="1:16" x14ac:dyDescent="0.2">
      <c r="A33" s="16">
        <f t="shared" si="0"/>
        <v>28</v>
      </c>
      <c r="B33" s="19" t="s">
        <v>77</v>
      </c>
      <c r="C33" s="42"/>
      <c r="D33" s="1101">
        <f>SUM(D7,D14,D20,D25,D27,D29,D31)</f>
        <v>22556366000</v>
      </c>
      <c r="E33" s="816">
        <f>SUM(E7,E14,E20,E25,E27,E29,E31)</f>
        <v>2023324000</v>
      </c>
      <c r="F33" s="1100">
        <f>ROUND(($D7*F7+$D14*F14+$D20*F20+$D25*F25+$D27*F27+$D29*F29+$D31*F31)/$D33,6)</f>
        <v>3.5959999999999998E-3</v>
      </c>
      <c r="G33" s="1101">
        <f>SUM(G7,G14,G20,G25,G27,G29,G31)</f>
        <v>2104443187.2910001</v>
      </c>
      <c r="H33" s="816">
        <f>+G33-E33</f>
        <v>81119187.291000128</v>
      </c>
      <c r="I33" s="831">
        <f>IF(E33=0,"n/a",+H33/E33)</f>
        <v>4.0092040271849753E-2</v>
      </c>
      <c r="K33" s="816">
        <f>+L33-H33</f>
        <v>180.81429064273834</v>
      </c>
      <c r="L33" s="816">
        <f>SUM(M33:N33)</f>
        <v>81119368.105290771</v>
      </c>
      <c r="M33" s="50">
        <f>SUM(M7:M31)</f>
        <v>107856437.6589424</v>
      </c>
      <c r="N33" s="50">
        <f>SUM(N7:N31)</f>
        <v>-26737069.553651638</v>
      </c>
    </row>
    <row r="34" spans="1:16" ht="13.5" thickBot="1" x14ac:dyDescent="0.25">
      <c r="A34" s="1201"/>
      <c r="B34" s="1202"/>
      <c r="C34" s="1203"/>
      <c r="D34" s="1204"/>
      <c r="E34" s="1205"/>
      <c r="F34" s="1206"/>
      <c r="G34" s="1205"/>
      <c r="H34" s="1205"/>
      <c r="I34" s="1207"/>
      <c r="L34" s="816"/>
    </row>
    <row r="35" spans="1:16" x14ac:dyDescent="0.2">
      <c r="A35" s="833"/>
      <c r="B35" s="832"/>
      <c r="K35" s="816"/>
      <c r="L35" s="816"/>
      <c r="M35" s="50"/>
      <c r="N35" s="50"/>
    </row>
    <row r="36" spans="1:16" ht="13.5" thickBot="1" x14ac:dyDescent="0.25">
      <c r="A36" s="830"/>
      <c r="B36" s="827"/>
      <c r="C36" s="829"/>
      <c r="D36" s="828"/>
      <c r="E36" s="828"/>
      <c r="F36" s="827"/>
      <c r="G36" s="828"/>
      <c r="H36" s="827"/>
      <c r="I36" s="826"/>
    </row>
    <row r="37" spans="1:16" x14ac:dyDescent="0.2">
      <c r="K37" s="816"/>
      <c r="N37" s="1101"/>
      <c r="O37" s="50"/>
      <c r="P37" s="1100"/>
    </row>
    <row r="38" spans="1:16" ht="13.35" customHeight="1" x14ac:dyDescent="0.2">
      <c r="B38" s="1245" t="s">
        <v>432</v>
      </c>
      <c r="C38" s="1245"/>
      <c r="D38" s="1245"/>
      <c r="E38" s="1245"/>
      <c r="F38" s="1245"/>
      <c r="G38" s="1245"/>
      <c r="H38" s="1245"/>
      <c r="I38" s="1245"/>
      <c r="J38" s="825"/>
      <c r="K38" s="825"/>
    </row>
    <row r="39" spans="1:16" x14ac:dyDescent="0.2">
      <c r="K39" s="816"/>
    </row>
    <row r="40" spans="1:16" x14ac:dyDescent="0.2">
      <c r="B40" s="824" t="s">
        <v>431</v>
      </c>
      <c r="D40" s="822"/>
      <c r="E40" s="823"/>
      <c r="H40" s="816">
        <v>79026030.856290728</v>
      </c>
      <c r="K40" s="816"/>
    </row>
    <row r="41" spans="1:16" x14ac:dyDescent="0.2">
      <c r="B41" s="824" t="s">
        <v>430</v>
      </c>
      <c r="D41" s="822"/>
      <c r="E41" s="822"/>
      <c r="H41" s="816">
        <v>2093337.2489999998</v>
      </c>
      <c r="I41" s="816"/>
    </row>
    <row r="42" spans="1:16" x14ac:dyDescent="0.2">
      <c r="B42" s="824"/>
      <c r="D42" s="822"/>
      <c r="E42" s="822"/>
      <c r="H42" s="816">
        <f>SUM(H40:H41)</f>
        <v>81119368.105290726</v>
      </c>
      <c r="I42" s="816"/>
    </row>
    <row r="43" spans="1:16" x14ac:dyDescent="0.2">
      <c r="B43" s="824" t="s">
        <v>429</v>
      </c>
      <c r="D43" s="822"/>
      <c r="E43" s="823"/>
      <c r="H43" s="50">
        <f>+H42-H33</f>
        <v>180.81429059803486</v>
      </c>
    </row>
    <row r="44" spans="1:16" x14ac:dyDescent="0.2">
      <c r="D44" s="822"/>
      <c r="E44" s="822"/>
    </row>
    <row r="45" spans="1:16" x14ac:dyDescent="0.2">
      <c r="D45" s="822"/>
      <c r="E45" s="822"/>
    </row>
    <row r="46" spans="1:16" x14ac:dyDescent="0.2">
      <c r="A46" s="820" t="s">
        <v>624</v>
      </c>
      <c r="B46" s="820"/>
      <c r="C46" s="820"/>
      <c r="D46" s="821"/>
      <c r="E46" s="821"/>
      <c r="F46" s="820"/>
      <c r="G46" s="821"/>
      <c r="H46" s="820"/>
      <c r="I46" s="820"/>
      <c r="J46" s="820"/>
      <c r="K46" s="820"/>
      <c r="L46" s="820"/>
      <c r="M46" s="820"/>
    </row>
    <row r="47" spans="1:16" x14ac:dyDescent="0.2">
      <c r="G47" s="819" t="s">
        <v>377</v>
      </c>
    </row>
    <row r="48" spans="1:16" x14ac:dyDescent="0.2">
      <c r="B48" s="808" t="s">
        <v>428</v>
      </c>
      <c r="D48" s="809">
        <f>D33</f>
        <v>22556366000</v>
      </c>
      <c r="F48" s="818">
        <f>ROUND(H48/D48,6)</f>
        <v>3.5959999999999998E-3</v>
      </c>
      <c r="G48" s="817">
        <f>F33-F48</f>
        <v>0</v>
      </c>
      <c r="H48" s="816">
        <f>H33</f>
        <v>81119187.291000128</v>
      </c>
    </row>
    <row r="49" spans="2:8" x14ac:dyDescent="0.2">
      <c r="B49" s="808" t="s">
        <v>376</v>
      </c>
      <c r="D49" s="809">
        <f>-D29</f>
        <v>-480416000</v>
      </c>
      <c r="F49" s="818">
        <f>-ROUND(H49/D49,6)</f>
        <v>-2.2720000000000001E-3</v>
      </c>
      <c r="G49" s="817">
        <f>F29+F49</f>
        <v>0</v>
      </c>
      <c r="H49" s="816">
        <f>-H29</f>
        <v>-1091505.1519999988</v>
      </c>
    </row>
    <row r="50" spans="2:8" ht="13.5" thickBot="1" x14ac:dyDescent="0.25">
      <c r="B50" s="808" t="s">
        <v>427</v>
      </c>
      <c r="D50" s="815">
        <f>SUM(D48:D49)</f>
        <v>22075950000</v>
      </c>
      <c r="F50" s="812">
        <f>ROUND(H50/D50,6)</f>
        <v>3.6250000000000002E-3</v>
      </c>
      <c r="H50" s="814">
        <f>SUM(H48:H49)</f>
        <v>80027682.139000133</v>
      </c>
    </row>
    <row r="51" spans="2:8" ht="13.5" thickTop="1" x14ac:dyDescent="0.2">
      <c r="B51" s="808" t="s">
        <v>426</v>
      </c>
      <c r="F51" s="813">
        <v>0.95238599999999995</v>
      </c>
    </row>
    <row r="52" spans="2:8" ht="13.5" thickBot="1" x14ac:dyDescent="0.25">
      <c r="B52" s="808" t="s">
        <v>425</v>
      </c>
      <c r="F52" s="843">
        <f>F50*F51</f>
        <v>3.45239925E-3</v>
      </c>
      <c r="G52" s="809" t="s">
        <v>442</v>
      </c>
    </row>
    <row r="53" spans="2:8" ht="13.5" thickTop="1" x14ac:dyDescent="0.2">
      <c r="E53" s="811"/>
      <c r="F53" s="811"/>
    </row>
  </sheetData>
  <mergeCells count="2">
    <mergeCell ref="K3:N3"/>
    <mergeCell ref="B38:I38"/>
  </mergeCells>
  <printOptions horizontalCentered="1"/>
  <pageMargins left="0.7" right="0.7" top="0.75" bottom="0.75" header="0.3" footer="0.3"/>
  <pageSetup scale="64" orientation="landscape" r:id="rId1"/>
  <headerFooter alignWithMargins="0">
    <oddHeader>&amp;RAdvice No. 2019-xx
Electric Schedule 120 Rate Design Workpapers
Page &amp;P of &amp;N</oddHeader>
    <oddFooter>&amp;L&amp;F
&amp;A&amp;R&amp;D</oddFooter>
  </headerFooter>
  <customProperties>
    <customPr name="_pios_id" r:id="rId2"/>
  </customProperties>
  <drawing r:id="rId3"/>
  <legacy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59999389629810485"/>
  </sheetPr>
  <dimension ref="A1:S55"/>
  <sheetViews>
    <sheetView workbookViewId="0">
      <pane xSplit="4" ySplit="6" topLeftCell="E7" activePane="bottomRight" state="frozen"/>
      <selection activeCell="G63" sqref="G63"/>
      <selection pane="topRight" activeCell="G63" sqref="G63"/>
      <selection pane="bottomLeft" activeCell="G63" sqref="G63"/>
      <selection pane="bottomRight" activeCell="Q23" sqref="Q23"/>
    </sheetView>
  </sheetViews>
  <sheetFormatPr defaultColWidth="8.85546875" defaultRowHeight="15" x14ac:dyDescent="0.25"/>
  <cols>
    <col min="1" max="1" width="8.85546875" style="71" customWidth="1"/>
    <col min="2" max="2" width="6.42578125" style="71" bestFit="1" customWidth="1"/>
    <col min="3" max="3" width="9.5703125" style="71" bestFit="1" customWidth="1"/>
    <col min="4" max="4" width="8.85546875" style="71"/>
    <col min="5" max="5" width="11.42578125" style="71" bestFit="1" customWidth="1"/>
    <col min="6" max="6" width="10.5703125" style="71" bestFit="1" customWidth="1"/>
    <col min="7" max="7" width="10.42578125" style="71" bestFit="1" customWidth="1"/>
    <col min="8" max="8" width="9" style="71" bestFit="1" customWidth="1"/>
    <col min="9" max="9" width="6.85546875" style="71" bestFit="1" customWidth="1"/>
    <col min="10" max="10" width="13.5703125" style="71" bestFit="1" customWidth="1"/>
    <col min="11" max="11" width="10.42578125" style="71" bestFit="1" customWidth="1"/>
    <col min="12" max="12" width="11.42578125" style="71" bestFit="1" customWidth="1"/>
    <col min="13" max="13" width="13.140625" style="71" bestFit="1" customWidth="1"/>
    <col min="14" max="14" width="19.42578125" style="71" bestFit="1" customWidth="1"/>
    <col min="15" max="15" width="11.42578125" style="71" bestFit="1" customWidth="1"/>
    <col min="16" max="16" width="8.85546875" style="71"/>
    <col min="17" max="17" width="10.5703125" style="71" bestFit="1" customWidth="1"/>
    <col min="18" max="18" width="8.85546875" style="71"/>
    <col min="19" max="19" width="10.5703125" style="71" bestFit="1" customWidth="1"/>
    <col min="20" max="16384" width="8.85546875" style="71"/>
  </cols>
  <sheetData>
    <row r="1" spans="1:15" ht="31.5" x14ac:dyDescent="0.5">
      <c r="A1" s="1182" t="s">
        <v>617</v>
      </c>
    </row>
    <row r="2" spans="1:15" ht="21" x14ac:dyDescent="0.35">
      <c r="A2" s="1183" t="s">
        <v>105</v>
      </c>
      <c r="G2" s="1119"/>
      <c r="H2" s="1119"/>
      <c r="I2" s="1119"/>
      <c r="J2" s="1119"/>
      <c r="K2" s="1119"/>
      <c r="L2" s="1119"/>
      <c r="M2" s="1119"/>
      <c r="N2" s="1119"/>
    </row>
    <row r="3" spans="1:15" ht="15.75" thickBot="1" x14ac:dyDescent="0.3">
      <c r="A3" s="1184" t="s">
        <v>616</v>
      </c>
      <c r="B3" s="1041"/>
      <c r="C3" s="1041"/>
    </row>
    <row r="4" spans="1:15" x14ac:dyDescent="0.25">
      <c r="E4" s="1246" t="s">
        <v>106</v>
      </c>
      <c r="F4" s="1247"/>
      <c r="G4" s="1247"/>
      <c r="H4" s="1247"/>
      <c r="I4" s="1247"/>
      <c r="J4" s="1247"/>
      <c r="K4" s="1247"/>
      <c r="L4" s="1247"/>
      <c r="M4" s="1247"/>
      <c r="N4" s="1247"/>
      <c r="O4" s="1248"/>
    </row>
    <row r="5" spans="1:15" x14ac:dyDescent="0.25">
      <c r="A5" s="66" t="s">
        <v>107</v>
      </c>
      <c r="B5" s="66" t="s">
        <v>108</v>
      </c>
      <c r="C5" s="66" t="s">
        <v>109</v>
      </c>
      <c r="E5" s="67" t="s">
        <v>50</v>
      </c>
      <c r="F5" s="65" t="s">
        <v>51</v>
      </c>
      <c r="G5" s="65" t="s">
        <v>52</v>
      </c>
      <c r="H5" s="65" t="s">
        <v>110</v>
      </c>
      <c r="I5" s="65" t="s">
        <v>111</v>
      </c>
      <c r="J5" s="65" t="s">
        <v>112</v>
      </c>
      <c r="K5" s="65" t="s">
        <v>113</v>
      </c>
      <c r="L5" s="65" t="s">
        <v>114</v>
      </c>
      <c r="M5" s="65" t="s">
        <v>115</v>
      </c>
      <c r="N5" s="65" t="s">
        <v>116</v>
      </c>
      <c r="O5" s="68" t="s">
        <v>117</v>
      </c>
    </row>
    <row r="6" spans="1:15" x14ac:dyDescent="0.25">
      <c r="E6" s="70"/>
      <c r="F6" s="69"/>
      <c r="G6" s="69"/>
      <c r="H6" s="69"/>
      <c r="I6" s="69"/>
      <c r="J6" s="69"/>
      <c r="K6" s="69"/>
      <c r="L6" s="69"/>
      <c r="M6" s="69"/>
      <c r="N6" s="69"/>
      <c r="O6" s="64"/>
    </row>
    <row r="8" spans="1:15" x14ac:dyDescent="0.25">
      <c r="A8" s="1185">
        <v>2021</v>
      </c>
      <c r="B8" s="1185">
        <v>1</v>
      </c>
      <c r="C8" s="863">
        <f t="shared" ref="C8:C55" si="0">DATE(A8,B8,1)</f>
        <v>44197</v>
      </c>
      <c r="E8" s="1186">
        <v>1272970</v>
      </c>
      <c r="F8" s="1187">
        <v>729848</v>
      </c>
      <c r="G8" s="1187">
        <v>90714</v>
      </c>
      <c r="H8" s="1187">
        <v>6428</v>
      </c>
      <c r="I8" s="1187">
        <v>964</v>
      </c>
      <c r="J8" s="1187">
        <v>2100924</v>
      </c>
      <c r="K8" s="1187">
        <v>175267</v>
      </c>
      <c r="L8" s="1187">
        <v>2276191</v>
      </c>
      <c r="M8" s="1187">
        <v>2243</v>
      </c>
      <c r="N8" s="1187">
        <v>187</v>
      </c>
      <c r="O8" s="1188">
        <f t="shared" ref="O8:O48" si="1">SUM(L8:N8)</f>
        <v>2278621</v>
      </c>
    </row>
    <row r="9" spans="1:15" x14ac:dyDescent="0.25">
      <c r="A9" s="1185">
        <f t="shared" ref="A9:A55" si="2">IF(B9=1,A8+1,A8)</f>
        <v>2021</v>
      </c>
      <c r="B9" s="1185">
        <f t="shared" ref="B9:B55" si="3">IF(B8=12,1,B8+1)</f>
        <v>2</v>
      </c>
      <c r="C9" s="863">
        <f t="shared" si="0"/>
        <v>44228</v>
      </c>
      <c r="E9" s="1186">
        <v>1036148</v>
      </c>
      <c r="F9" s="1187">
        <v>654167</v>
      </c>
      <c r="G9" s="1187">
        <v>80904</v>
      </c>
      <c r="H9" s="1187">
        <v>5822</v>
      </c>
      <c r="I9" s="1187">
        <v>854</v>
      </c>
      <c r="J9" s="1187">
        <v>1777895</v>
      </c>
      <c r="K9" s="1187">
        <v>148318</v>
      </c>
      <c r="L9" s="1187">
        <v>1926213</v>
      </c>
      <c r="M9" s="1187">
        <v>2355</v>
      </c>
      <c r="N9" s="1187">
        <v>196</v>
      </c>
      <c r="O9" s="1188">
        <f t="shared" si="1"/>
        <v>1928764</v>
      </c>
    </row>
    <row r="10" spans="1:15" x14ac:dyDescent="0.25">
      <c r="A10" s="1185">
        <f t="shared" si="2"/>
        <v>2021</v>
      </c>
      <c r="B10" s="1185">
        <f t="shared" si="3"/>
        <v>3</v>
      </c>
      <c r="C10" s="863">
        <f t="shared" si="0"/>
        <v>44256</v>
      </c>
      <c r="E10" s="1186">
        <v>1111369</v>
      </c>
      <c r="F10" s="1187">
        <v>660933</v>
      </c>
      <c r="G10" s="1187">
        <v>78444</v>
      </c>
      <c r="H10" s="1187">
        <v>5579</v>
      </c>
      <c r="I10" s="1187">
        <v>872</v>
      </c>
      <c r="J10" s="1187">
        <v>1857197</v>
      </c>
      <c r="K10" s="1187">
        <v>154934</v>
      </c>
      <c r="L10" s="1187">
        <v>2012131</v>
      </c>
      <c r="M10" s="1187">
        <v>2263</v>
      </c>
      <c r="N10" s="1187">
        <v>189</v>
      </c>
      <c r="O10" s="1188">
        <f t="shared" si="1"/>
        <v>2014583</v>
      </c>
    </row>
    <row r="11" spans="1:15" x14ac:dyDescent="0.25">
      <c r="A11" s="1185">
        <f t="shared" si="2"/>
        <v>2021</v>
      </c>
      <c r="B11" s="1185">
        <f t="shared" si="3"/>
        <v>4</v>
      </c>
      <c r="C11" s="863">
        <f t="shared" si="0"/>
        <v>44287</v>
      </c>
      <c r="E11" s="1186">
        <v>884523</v>
      </c>
      <c r="F11" s="1187">
        <v>616615</v>
      </c>
      <c r="G11" s="1187">
        <v>73633</v>
      </c>
      <c r="H11" s="1187">
        <v>5979</v>
      </c>
      <c r="I11" s="1187">
        <v>727</v>
      </c>
      <c r="J11" s="1187">
        <v>1581477</v>
      </c>
      <c r="K11" s="1187">
        <v>131933</v>
      </c>
      <c r="L11" s="1187">
        <v>1713410</v>
      </c>
      <c r="M11" s="1187">
        <v>2101</v>
      </c>
      <c r="N11" s="1187">
        <v>175</v>
      </c>
      <c r="O11" s="1188">
        <f t="shared" si="1"/>
        <v>1715686</v>
      </c>
    </row>
    <row r="12" spans="1:15" x14ac:dyDescent="0.25">
      <c r="A12" s="1185">
        <f t="shared" si="2"/>
        <v>2021</v>
      </c>
      <c r="B12" s="1185">
        <f t="shared" si="3"/>
        <v>5</v>
      </c>
      <c r="C12" s="863">
        <f t="shared" si="0"/>
        <v>44317</v>
      </c>
      <c r="E12" s="1186">
        <v>792982</v>
      </c>
      <c r="F12" s="1187">
        <v>634686</v>
      </c>
      <c r="G12" s="1187">
        <v>86680</v>
      </c>
      <c r="H12" s="1187">
        <v>5915</v>
      </c>
      <c r="I12" s="1187">
        <v>500</v>
      </c>
      <c r="J12" s="1187">
        <v>1520763</v>
      </c>
      <c r="K12" s="1187">
        <v>126868</v>
      </c>
      <c r="L12" s="1187">
        <v>1647631</v>
      </c>
      <c r="M12" s="1187">
        <v>2097</v>
      </c>
      <c r="N12" s="1187">
        <v>175</v>
      </c>
      <c r="O12" s="1188">
        <f t="shared" si="1"/>
        <v>1649903</v>
      </c>
    </row>
    <row r="13" spans="1:15" x14ac:dyDescent="0.25">
      <c r="A13" s="1185">
        <f t="shared" si="2"/>
        <v>2021</v>
      </c>
      <c r="B13" s="1185">
        <f t="shared" si="3"/>
        <v>6</v>
      </c>
      <c r="C13" s="863">
        <f t="shared" si="0"/>
        <v>44348</v>
      </c>
      <c r="E13" s="1186">
        <v>691236</v>
      </c>
      <c r="F13" s="1187">
        <v>605142</v>
      </c>
      <c r="G13" s="1187">
        <v>87798</v>
      </c>
      <c r="H13" s="1187">
        <v>5581</v>
      </c>
      <c r="I13" s="1187">
        <v>392</v>
      </c>
      <c r="J13" s="1187">
        <v>1390149</v>
      </c>
      <c r="K13" s="1187">
        <v>115971</v>
      </c>
      <c r="L13" s="1187">
        <v>1506120</v>
      </c>
      <c r="M13" s="1187">
        <v>1727</v>
      </c>
      <c r="N13" s="1187">
        <v>144</v>
      </c>
      <c r="O13" s="1188">
        <f t="shared" si="1"/>
        <v>1507991</v>
      </c>
    </row>
    <row r="14" spans="1:15" x14ac:dyDescent="0.25">
      <c r="A14" s="1185">
        <f t="shared" si="2"/>
        <v>2021</v>
      </c>
      <c r="B14" s="1185">
        <f t="shared" si="3"/>
        <v>7</v>
      </c>
      <c r="C14" s="863">
        <f t="shared" si="0"/>
        <v>44378</v>
      </c>
      <c r="E14" s="1186">
        <v>687173</v>
      </c>
      <c r="F14" s="1187">
        <v>683532</v>
      </c>
      <c r="G14" s="1187">
        <v>93785</v>
      </c>
      <c r="H14" s="1187">
        <v>5645</v>
      </c>
      <c r="I14" s="1187">
        <v>328</v>
      </c>
      <c r="J14" s="1187">
        <v>1470463</v>
      </c>
      <c r="K14" s="1187">
        <v>122671</v>
      </c>
      <c r="L14" s="1187">
        <v>1593134</v>
      </c>
      <c r="M14" s="1187">
        <v>2779</v>
      </c>
      <c r="N14" s="1187">
        <v>232</v>
      </c>
      <c r="O14" s="1188">
        <f t="shared" si="1"/>
        <v>1596145</v>
      </c>
    </row>
    <row r="15" spans="1:15" x14ac:dyDescent="0.25">
      <c r="A15" s="1185">
        <f t="shared" si="2"/>
        <v>2021</v>
      </c>
      <c r="B15" s="1185">
        <f t="shared" si="3"/>
        <v>8</v>
      </c>
      <c r="C15" s="863">
        <f t="shared" si="0"/>
        <v>44409</v>
      </c>
      <c r="E15" s="1186">
        <v>707969</v>
      </c>
      <c r="F15" s="1187">
        <v>699691</v>
      </c>
      <c r="G15" s="1187">
        <v>94596</v>
      </c>
      <c r="H15" s="1187">
        <v>5694</v>
      </c>
      <c r="I15" s="1187">
        <v>308</v>
      </c>
      <c r="J15" s="1187">
        <v>1508258</v>
      </c>
      <c r="K15" s="1187">
        <v>125824</v>
      </c>
      <c r="L15" s="1187">
        <v>1634082</v>
      </c>
      <c r="M15" s="1187">
        <v>1579</v>
      </c>
      <c r="N15" s="1187">
        <v>132</v>
      </c>
      <c r="O15" s="1188">
        <f t="shared" si="1"/>
        <v>1635793</v>
      </c>
    </row>
    <row r="16" spans="1:15" x14ac:dyDescent="0.25">
      <c r="A16" s="1185">
        <f t="shared" si="2"/>
        <v>2021</v>
      </c>
      <c r="B16" s="1185">
        <f t="shared" si="3"/>
        <v>9</v>
      </c>
      <c r="C16" s="863">
        <f t="shared" si="0"/>
        <v>44440</v>
      </c>
      <c r="E16" s="1186">
        <v>671446</v>
      </c>
      <c r="F16" s="1187">
        <v>639788</v>
      </c>
      <c r="G16" s="1187">
        <v>91550</v>
      </c>
      <c r="H16" s="1187">
        <v>6133</v>
      </c>
      <c r="I16" s="1187">
        <v>346</v>
      </c>
      <c r="J16" s="1187">
        <v>1409263</v>
      </c>
      <c r="K16" s="1187">
        <v>117566</v>
      </c>
      <c r="L16" s="1187">
        <v>1526829</v>
      </c>
      <c r="M16" s="1187">
        <v>1377</v>
      </c>
      <c r="N16" s="1187">
        <v>115</v>
      </c>
      <c r="O16" s="1188">
        <f t="shared" si="1"/>
        <v>1528321</v>
      </c>
    </row>
    <row r="17" spans="1:19" x14ac:dyDescent="0.25">
      <c r="A17" s="1185">
        <f t="shared" si="2"/>
        <v>2021</v>
      </c>
      <c r="B17" s="1185">
        <f t="shared" si="3"/>
        <v>10</v>
      </c>
      <c r="C17" s="863">
        <f t="shared" si="0"/>
        <v>44470</v>
      </c>
      <c r="E17" s="1186">
        <v>843671</v>
      </c>
      <c r="F17" s="1187">
        <v>629427</v>
      </c>
      <c r="G17" s="1187">
        <v>92066</v>
      </c>
      <c r="H17" s="1187">
        <v>5902</v>
      </c>
      <c r="I17" s="1187">
        <v>541</v>
      </c>
      <c r="J17" s="1187">
        <v>1571607</v>
      </c>
      <c r="K17" s="1187">
        <v>131109</v>
      </c>
      <c r="L17" s="1187">
        <v>1702716</v>
      </c>
      <c r="M17" s="1187">
        <v>1767</v>
      </c>
      <c r="N17" s="1187">
        <v>147</v>
      </c>
      <c r="O17" s="1188">
        <f t="shared" si="1"/>
        <v>1704630</v>
      </c>
    </row>
    <row r="18" spans="1:19" x14ac:dyDescent="0.25">
      <c r="A18" s="1185">
        <f t="shared" si="2"/>
        <v>2021</v>
      </c>
      <c r="B18" s="1185">
        <f t="shared" si="3"/>
        <v>11</v>
      </c>
      <c r="C18" s="863">
        <f t="shared" si="0"/>
        <v>44501</v>
      </c>
      <c r="E18" s="1186">
        <v>1046880</v>
      </c>
      <c r="F18" s="1187">
        <v>643715</v>
      </c>
      <c r="G18" s="1187">
        <v>85342</v>
      </c>
      <c r="H18" s="1187">
        <v>5941</v>
      </c>
      <c r="I18" s="1187">
        <v>763</v>
      </c>
      <c r="J18" s="1187">
        <v>1782641</v>
      </c>
      <c r="K18" s="1187">
        <v>148714</v>
      </c>
      <c r="L18" s="1187">
        <v>1931355</v>
      </c>
      <c r="M18" s="1187">
        <v>1763</v>
      </c>
      <c r="N18" s="1187">
        <v>147</v>
      </c>
      <c r="O18" s="1188">
        <f t="shared" si="1"/>
        <v>1933265</v>
      </c>
      <c r="Q18" s="66" t="s">
        <v>370</v>
      </c>
    </row>
    <row r="19" spans="1:19" x14ac:dyDescent="0.25">
      <c r="A19" s="1185">
        <f t="shared" si="2"/>
        <v>2021</v>
      </c>
      <c r="B19" s="1185">
        <f t="shared" si="3"/>
        <v>12</v>
      </c>
      <c r="C19" s="863">
        <f t="shared" si="0"/>
        <v>44531</v>
      </c>
      <c r="E19" s="1186">
        <v>1249668</v>
      </c>
      <c r="F19" s="1187">
        <v>745257</v>
      </c>
      <c r="G19" s="1187">
        <v>86478</v>
      </c>
      <c r="H19" s="1187">
        <v>6170</v>
      </c>
      <c r="I19" s="1187">
        <v>962</v>
      </c>
      <c r="J19" s="1187">
        <v>2088535</v>
      </c>
      <c r="K19" s="1187">
        <v>174233</v>
      </c>
      <c r="L19" s="1187">
        <v>2262768</v>
      </c>
      <c r="M19" s="1187">
        <v>1649</v>
      </c>
      <c r="N19" s="1187">
        <v>138</v>
      </c>
      <c r="O19" s="1188">
        <f t="shared" si="1"/>
        <v>2264555</v>
      </c>
      <c r="Q19" s="66" t="s">
        <v>371</v>
      </c>
      <c r="R19" s="66" t="s">
        <v>373</v>
      </c>
      <c r="S19" s="66" t="s">
        <v>374</v>
      </c>
    </row>
    <row r="20" spans="1:19" x14ac:dyDescent="0.25">
      <c r="A20" s="1185">
        <f t="shared" si="2"/>
        <v>2022</v>
      </c>
      <c r="B20" s="1185">
        <f t="shared" si="3"/>
        <v>1</v>
      </c>
      <c r="C20" s="863">
        <f t="shared" si="0"/>
        <v>44562</v>
      </c>
      <c r="E20" s="1186">
        <v>1278126</v>
      </c>
      <c r="F20" s="1187">
        <v>747934</v>
      </c>
      <c r="G20" s="1187">
        <v>87345</v>
      </c>
      <c r="H20" s="1187">
        <v>6215</v>
      </c>
      <c r="I20" s="1187">
        <v>1025</v>
      </c>
      <c r="J20" s="1187">
        <v>2120645</v>
      </c>
      <c r="K20" s="1187">
        <v>176912</v>
      </c>
      <c r="L20" s="1187">
        <v>2297557</v>
      </c>
      <c r="M20" s="1187">
        <v>2243</v>
      </c>
      <c r="N20" s="1187">
        <v>187</v>
      </c>
      <c r="O20" s="1188">
        <f t="shared" si="1"/>
        <v>2299987</v>
      </c>
      <c r="Q20" s="66" t="s">
        <v>372</v>
      </c>
      <c r="R20" s="66" t="s">
        <v>111</v>
      </c>
      <c r="S20" s="66" t="s">
        <v>375</v>
      </c>
    </row>
    <row r="21" spans="1:19" x14ac:dyDescent="0.25">
      <c r="A21" s="1185">
        <f t="shared" si="2"/>
        <v>2022</v>
      </c>
      <c r="B21" s="1185">
        <f t="shared" si="3"/>
        <v>2</v>
      </c>
      <c r="C21" s="863">
        <f t="shared" si="0"/>
        <v>44593</v>
      </c>
      <c r="E21" s="1186">
        <v>1039858</v>
      </c>
      <c r="F21" s="1187">
        <v>666956</v>
      </c>
      <c r="G21" s="1187">
        <v>82079</v>
      </c>
      <c r="H21" s="1187">
        <v>5739</v>
      </c>
      <c r="I21" s="1187">
        <v>820</v>
      </c>
      <c r="J21" s="1187">
        <v>1795452</v>
      </c>
      <c r="K21" s="1187">
        <v>149783</v>
      </c>
      <c r="L21" s="1187">
        <v>1945235</v>
      </c>
      <c r="M21" s="1187">
        <v>2355</v>
      </c>
      <c r="N21" s="1187">
        <v>196</v>
      </c>
      <c r="O21" s="1188">
        <f t="shared" si="1"/>
        <v>1947786</v>
      </c>
      <c r="Q21" s="1042">
        <f>J21</f>
        <v>1795452</v>
      </c>
      <c r="R21" s="1042">
        <f>-I21</f>
        <v>-820</v>
      </c>
      <c r="S21" s="864">
        <f>SUM(Q21:R21)</f>
        <v>1794632</v>
      </c>
    </row>
    <row r="22" spans="1:19" x14ac:dyDescent="0.25">
      <c r="A22" s="1185">
        <f t="shared" si="2"/>
        <v>2022</v>
      </c>
      <c r="B22" s="1185">
        <f t="shared" si="3"/>
        <v>3</v>
      </c>
      <c r="C22" s="863">
        <f t="shared" si="0"/>
        <v>44621</v>
      </c>
      <c r="E22" s="1186">
        <v>1081260</v>
      </c>
      <c r="F22" s="1187">
        <v>698693</v>
      </c>
      <c r="G22" s="1187">
        <v>87984</v>
      </c>
      <c r="H22" s="1187">
        <v>5559</v>
      </c>
      <c r="I22" s="1187">
        <v>830</v>
      </c>
      <c r="J22" s="1187">
        <v>1874326</v>
      </c>
      <c r="K22" s="1187">
        <v>156363</v>
      </c>
      <c r="L22" s="1187">
        <v>2030689</v>
      </c>
      <c r="M22" s="1187">
        <v>2263</v>
      </c>
      <c r="N22" s="1187">
        <v>189</v>
      </c>
      <c r="O22" s="1188">
        <f t="shared" si="1"/>
        <v>2033141</v>
      </c>
      <c r="Q22" s="1042">
        <f>J22</f>
        <v>1874326</v>
      </c>
      <c r="R22" s="1042">
        <f>-I22</f>
        <v>-830</v>
      </c>
      <c r="S22" s="864">
        <f>SUM(Q22:R22)</f>
        <v>1873496</v>
      </c>
    </row>
    <row r="23" spans="1:19" x14ac:dyDescent="0.25">
      <c r="A23" s="1185">
        <f t="shared" si="2"/>
        <v>2022</v>
      </c>
      <c r="B23" s="1185">
        <f t="shared" si="3"/>
        <v>4</v>
      </c>
      <c r="C23" s="863">
        <f t="shared" si="0"/>
        <v>44652</v>
      </c>
      <c r="E23" s="1186">
        <v>854243</v>
      </c>
      <c r="F23" s="1187">
        <v>652303</v>
      </c>
      <c r="G23" s="1187">
        <v>81951</v>
      </c>
      <c r="H23" s="1187">
        <v>5607</v>
      </c>
      <c r="I23" s="1187">
        <v>699</v>
      </c>
      <c r="J23" s="1187">
        <v>1594803</v>
      </c>
      <c r="K23" s="1187">
        <v>133044</v>
      </c>
      <c r="L23" s="1187">
        <v>1727847</v>
      </c>
      <c r="M23" s="1187">
        <v>2101</v>
      </c>
      <c r="N23" s="1187">
        <v>175</v>
      </c>
      <c r="O23" s="1188">
        <f t="shared" si="1"/>
        <v>1730123</v>
      </c>
      <c r="Q23" s="1042">
        <f>J23</f>
        <v>1594803</v>
      </c>
      <c r="R23" s="1042">
        <f>-I23</f>
        <v>-699</v>
      </c>
      <c r="S23" s="864">
        <f>SUM(Q23:R23)</f>
        <v>1594104</v>
      </c>
    </row>
    <row r="24" spans="1:19" x14ac:dyDescent="0.25">
      <c r="A24" s="1185">
        <f t="shared" si="2"/>
        <v>2022</v>
      </c>
      <c r="B24" s="1185">
        <f t="shared" si="3"/>
        <v>5</v>
      </c>
      <c r="C24" s="863">
        <f t="shared" si="0"/>
        <v>44682</v>
      </c>
      <c r="E24" s="1186">
        <v>776065</v>
      </c>
      <c r="F24" s="1187">
        <v>663508</v>
      </c>
      <c r="G24" s="1187">
        <v>87385</v>
      </c>
      <c r="H24" s="1187">
        <v>5624</v>
      </c>
      <c r="I24" s="1187">
        <v>492</v>
      </c>
      <c r="J24" s="1187">
        <v>1533074</v>
      </c>
      <c r="K24" s="1187">
        <v>127895</v>
      </c>
      <c r="L24" s="1187">
        <v>1660969</v>
      </c>
      <c r="M24" s="1187">
        <v>2097</v>
      </c>
      <c r="N24" s="1187">
        <v>175</v>
      </c>
      <c r="O24" s="1188">
        <f t="shared" si="1"/>
        <v>1663241</v>
      </c>
    </row>
    <row r="25" spans="1:19" x14ac:dyDescent="0.25">
      <c r="A25" s="1185">
        <f t="shared" si="2"/>
        <v>2022</v>
      </c>
      <c r="B25" s="1185">
        <f t="shared" si="3"/>
        <v>6</v>
      </c>
      <c r="C25" s="863">
        <f t="shared" si="0"/>
        <v>44713</v>
      </c>
      <c r="E25" s="1186">
        <v>678812</v>
      </c>
      <c r="F25" s="1187">
        <v>631268</v>
      </c>
      <c r="G25" s="1187">
        <v>85421</v>
      </c>
      <c r="H25" s="1187">
        <v>5477</v>
      </c>
      <c r="I25" s="1187">
        <v>392</v>
      </c>
      <c r="J25" s="1187">
        <v>1401370</v>
      </c>
      <c r="K25" s="1187">
        <v>116907</v>
      </c>
      <c r="L25" s="1187">
        <v>1518277</v>
      </c>
      <c r="M25" s="1187">
        <v>1727</v>
      </c>
      <c r="N25" s="1187">
        <v>144</v>
      </c>
      <c r="O25" s="1188">
        <f t="shared" si="1"/>
        <v>1520148</v>
      </c>
    </row>
    <row r="26" spans="1:19" x14ac:dyDescent="0.25">
      <c r="A26" s="1185">
        <f t="shared" si="2"/>
        <v>2022</v>
      </c>
      <c r="B26" s="1185">
        <f t="shared" si="3"/>
        <v>7</v>
      </c>
      <c r="C26" s="863">
        <f t="shared" si="0"/>
        <v>44743</v>
      </c>
      <c r="E26" s="1186">
        <v>678865</v>
      </c>
      <c r="F26" s="1187">
        <v>706216</v>
      </c>
      <c r="G26" s="1187">
        <v>91350</v>
      </c>
      <c r="H26" s="1187">
        <v>5417</v>
      </c>
      <c r="I26" s="1187">
        <v>329</v>
      </c>
      <c r="J26" s="1187">
        <v>1482177</v>
      </c>
      <c r="K26" s="1187">
        <v>123649</v>
      </c>
      <c r="L26" s="1187">
        <v>1605826</v>
      </c>
      <c r="M26" s="1187">
        <v>2779</v>
      </c>
      <c r="N26" s="1187">
        <v>232</v>
      </c>
      <c r="O26" s="1188">
        <f t="shared" si="1"/>
        <v>1608837</v>
      </c>
    </row>
    <row r="27" spans="1:19" x14ac:dyDescent="0.25">
      <c r="A27" s="1185">
        <f t="shared" si="2"/>
        <v>2022</v>
      </c>
      <c r="B27" s="1185">
        <f t="shared" si="3"/>
        <v>8</v>
      </c>
      <c r="C27" s="863">
        <f t="shared" si="0"/>
        <v>44774</v>
      </c>
      <c r="E27" s="1186">
        <v>701442</v>
      </c>
      <c r="F27" s="1187">
        <v>721357</v>
      </c>
      <c r="G27" s="1187">
        <v>92417</v>
      </c>
      <c r="H27" s="1187">
        <v>5465</v>
      </c>
      <c r="I27" s="1187">
        <v>310</v>
      </c>
      <c r="J27" s="1187">
        <v>1520991</v>
      </c>
      <c r="K27" s="1187">
        <v>126887</v>
      </c>
      <c r="L27" s="1187">
        <v>1647878</v>
      </c>
      <c r="M27" s="1187">
        <v>1579</v>
      </c>
      <c r="N27" s="1187">
        <v>132</v>
      </c>
      <c r="O27" s="1188">
        <f t="shared" si="1"/>
        <v>1649589</v>
      </c>
    </row>
    <row r="28" spans="1:19" x14ac:dyDescent="0.25">
      <c r="A28" s="1185">
        <f t="shared" si="2"/>
        <v>2022</v>
      </c>
      <c r="B28" s="1185">
        <f t="shared" si="3"/>
        <v>9</v>
      </c>
      <c r="C28" s="863">
        <f t="shared" si="0"/>
        <v>44805</v>
      </c>
      <c r="E28" s="1186">
        <v>663285</v>
      </c>
      <c r="F28" s="1187">
        <v>661425</v>
      </c>
      <c r="G28" s="1187">
        <v>89172</v>
      </c>
      <c r="H28" s="1187">
        <v>5880</v>
      </c>
      <c r="I28" s="1187">
        <v>347</v>
      </c>
      <c r="J28" s="1187">
        <v>1420109</v>
      </c>
      <c r="K28" s="1187">
        <v>118471</v>
      </c>
      <c r="L28" s="1187">
        <v>1538580</v>
      </c>
      <c r="M28" s="1187">
        <v>1377</v>
      </c>
      <c r="N28" s="1187">
        <v>115</v>
      </c>
      <c r="O28" s="1188">
        <f t="shared" si="1"/>
        <v>1540072</v>
      </c>
    </row>
    <row r="29" spans="1:19" x14ac:dyDescent="0.25">
      <c r="A29" s="1185">
        <f t="shared" si="2"/>
        <v>2022</v>
      </c>
      <c r="B29" s="1185">
        <f t="shared" si="3"/>
        <v>10</v>
      </c>
      <c r="C29" s="863">
        <f t="shared" si="0"/>
        <v>44835</v>
      </c>
      <c r="E29" s="1186">
        <v>834402</v>
      </c>
      <c r="F29" s="1187">
        <v>652102</v>
      </c>
      <c r="G29" s="1187">
        <v>89481</v>
      </c>
      <c r="H29" s="1187">
        <v>5648</v>
      </c>
      <c r="I29" s="1187">
        <v>544</v>
      </c>
      <c r="J29" s="1187">
        <v>1582177</v>
      </c>
      <c r="K29" s="1187">
        <v>131991</v>
      </c>
      <c r="L29" s="1187">
        <v>1714168</v>
      </c>
      <c r="M29" s="1187">
        <v>1767</v>
      </c>
      <c r="N29" s="1187">
        <v>147</v>
      </c>
      <c r="O29" s="1188">
        <f t="shared" si="1"/>
        <v>1716082</v>
      </c>
    </row>
    <row r="30" spans="1:19" x14ac:dyDescent="0.25">
      <c r="A30" s="1185">
        <f t="shared" si="2"/>
        <v>2022</v>
      </c>
      <c r="B30" s="1185">
        <f t="shared" si="3"/>
        <v>11</v>
      </c>
      <c r="C30" s="863">
        <f t="shared" si="0"/>
        <v>44866</v>
      </c>
      <c r="E30" s="1186">
        <v>1038009</v>
      </c>
      <c r="F30" s="1187">
        <v>667766</v>
      </c>
      <c r="G30" s="1187">
        <v>83002</v>
      </c>
      <c r="H30" s="1187">
        <v>5678</v>
      </c>
      <c r="I30" s="1187">
        <v>767</v>
      </c>
      <c r="J30" s="1187">
        <v>1795222</v>
      </c>
      <c r="K30" s="1187">
        <v>149764</v>
      </c>
      <c r="L30" s="1187">
        <v>1944986</v>
      </c>
      <c r="M30" s="1187">
        <v>1763</v>
      </c>
      <c r="N30" s="1187">
        <v>147</v>
      </c>
      <c r="O30" s="1188">
        <f t="shared" si="1"/>
        <v>1946896</v>
      </c>
    </row>
    <row r="31" spans="1:19" x14ac:dyDescent="0.25">
      <c r="A31" s="1185">
        <f t="shared" si="2"/>
        <v>2022</v>
      </c>
      <c r="B31" s="1185">
        <f t="shared" si="3"/>
        <v>12</v>
      </c>
      <c r="C31" s="863">
        <f t="shared" si="0"/>
        <v>44896</v>
      </c>
      <c r="E31" s="1186">
        <v>1235484</v>
      </c>
      <c r="F31" s="1187">
        <v>771922</v>
      </c>
      <c r="G31" s="1187">
        <v>84666</v>
      </c>
      <c r="H31" s="1187">
        <v>5883</v>
      </c>
      <c r="I31" s="1187">
        <v>965</v>
      </c>
      <c r="J31" s="1187">
        <v>2098920</v>
      </c>
      <c r="K31" s="1187">
        <v>175100</v>
      </c>
      <c r="L31" s="1187">
        <v>2274020</v>
      </c>
      <c r="M31" s="1187">
        <v>1649</v>
      </c>
      <c r="N31" s="1187">
        <v>138</v>
      </c>
      <c r="O31" s="1188">
        <f t="shared" si="1"/>
        <v>2275807</v>
      </c>
    </row>
    <row r="32" spans="1:19" x14ac:dyDescent="0.25">
      <c r="A32" s="1185">
        <f t="shared" si="2"/>
        <v>2023</v>
      </c>
      <c r="B32" s="1185">
        <f t="shared" si="3"/>
        <v>1</v>
      </c>
      <c r="C32" s="863">
        <f t="shared" si="0"/>
        <v>44927</v>
      </c>
      <c r="E32" s="1186">
        <v>1267430</v>
      </c>
      <c r="F32" s="1187">
        <v>775644</v>
      </c>
      <c r="G32" s="1187">
        <v>86217</v>
      </c>
      <c r="H32" s="1187">
        <v>5914</v>
      </c>
      <c r="I32" s="1187">
        <v>1026</v>
      </c>
      <c r="J32" s="1187">
        <v>2136231</v>
      </c>
      <c r="K32" s="1187">
        <v>178212</v>
      </c>
      <c r="L32" s="1187">
        <v>2314443</v>
      </c>
      <c r="M32" s="1187">
        <v>2243</v>
      </c>
      <c r="N32" s="1187">
        <v>187</v>
      </c>
      <c r="O32" s="1188">
        <f t="shared" si="1"/>
        <v>2316873</v>
      </c>
    </row>
    <row r="33" spans="1:15" x14ac:dyDescent="0.25">
      <c r="A33" s="1185">
        <f t="shared" si="2"/>
        <v>2023</v>
      </c>
      <c r="B33" s="1185">
        <f t="shared" si="3"/>
        <v>2</v>
      </c>
      <c r="C33" s="863">
        <f t="shared" si="0"/>
        <v>44958</v>
      </c>
      <c r="E33" s="1186">
        <v>1030772</v>
      </c>
      <c r="F33" s="1187">
        <v>693160</v>
      </c>
      <c r="G33" s="1187">
        <v>80646</v>
      </c>
      <c r="H33" s="1187">
        <v>5463</v>
      </c>
      <c r="I33" s="1187">
        <v>819</v>
      </c>
      <c r="J33" s="1187">
        <v>1810860</v>
      </c>
      <c r="K33" s="1187">
        <v>151068</v>
      </c>
      <c r="L33" s="1187">
        <v>1961928</v>
      </c>
      <c r="M33" s="1187">
        <v>2355</v>
      </c>
      <c r="N33" s="1187">
        <v>196</v>
      </c>
      <c r="O33" s="1188">
        <f t="shared" si="1"/>
        <v>1964479</v>
      </c>
    </row>
    <row r="34" spans="1:15" x14ac:dyDescent="0.25">
      <c r="A34" s="1185">
        <f t="shared" si="2"/>
        <v>2023</v>
      </c>
      <c r="B34" s="1185">
        <f t="shared" si="3"/>
        <v>3</v>
      </c>
      <c r="C34" s="863">
        <f t="shared" si="0"/>
        <v>44986</v>
      </c>
      <c r="E34" s="1186">
        <v>1071895</v>
      </c>
      <c r="F34" s="1187">
        <v>725736</v>
      </c>
      <c r="G34" s="1187">
        <v>86005</v>
      </c>
      <c r="H34" s="1187">
        <v>5281</v>
      </c>
      <c r="I34" s="1187">
        <v>828</v>
      </c>
      <c r="J34" s="1187">
        <v>1889745</v>
      </c>
      <c r="K34" s="1187">
        <v>157649</v>
      </c>
      <c r="L34" s="1187">
        <v>2047394</v>
      </c>
      <c r="M34" s="1187">
        <v>2263</v>
      </c>
      <c r="N34" s="1187">
        <v>189</v>
      </c>
      <c r="O34" s="1188">
        <f t="shared" si="1"/>
        <v>2049846</v>
      </c>
    </row>
    <row r="35" spans="1:15" x14ac:dyDescent="0.25">
      <c r="A35" s="1185">
        <f t="shared" si="2"/>
        <v>2023</v>
      </c>
      <c r="B35" s="1185">
        <f t="shared" si="3"/>
        <v>4</v>
      </c>
      <c r="C35" s="863">
        <f t="shared" si="0"/>
        <v>45017</v>
      </c>
      <c r="E35" s="1186">
        <v>844746</v>
      </c>
      <c r="F35" s="1187">
        <v>677093</v>
      </c>
      <c r="G35" s="1187">
        <v>79571</v>
      </c>
      <c r="H35" s="1187">
        <v>5330</v>
      </c>
      <c r="I35" s="1187">
        <v>695</v>
      </c>
      <c r="J35" s="1187">
        <v>1607435</v>
      </c>
      <c r="K35" s="1187">
        <v>134098</v>
      </c>
      <c r="L35" s="1187">
        <v>1741533</v>
      </c>
      <c r="M35" s="1187">
        <v>2101</v>
      </c>
      <c r="N35" s="1187">
        <v>175</v>
      </c>
      <c r="O35" s="1188">
        <f t="shared" si="1"/>
        <v>1743809</v>
      </c>
    </row>
    <row r="36" spans="1:15" x14ac:dyDescent="0.25">
      <c r="A36" s="1185">
        <f t="shared" si="2"/>
        <v>2023</v>
      </c>
      <c r="B36" s="1185">
        <f t="shared" si="3"/>
        <v>5</v>
      </c>
      <c r="C36" s="863">
        <f t="shared" si="0"/>
        <v>45047</v>
      </c>
      <c r="E36" s="1186">
        <v>772794</v>
      </c>
      <c r="F36" s="1187">
        <v>683355</v>
      </c>
      <c r="G36" s="1187">
        <v>84942</v>
      </c>
      <c r="H36" s="1187">
        <v>5373</v>
      </c>
      <c r="I36" s="1187">
        <v>490</v>
      </c>
      <c r="J36" s="1187">
        <v>1546954</v>
      </c>
      <c r="K36" s="1187">
        <v>129053</v>
      </c>
      <c r="L36" s="1187">
        <v>1676007</v>
      </c>
      <c r="M36" s="1187">
        <v>2097</v>
      </c>
      <c r="N36" s="1187">
        <v>175</v>
      </c>
      <c r="O36" s="1188">
        <f t="shared" si="1"/>
        <v>1678279</v>
      </c>
    </row>
    <row r="37" spans="1:15" x14ac:dyDescent="0.25">
      <c r="A37" s="1185">
        <f t="shared" si="2"/>
        <v>2023</v>
      </c>
      <c r="B37" s="1185">
        <f t="shared" si="3"/>
        <v>6</v>
      </c>
      <c r="C37" s="863">
        <f t="shared" si="0"/>
        <v>45078</v>
      </c>
      <c r="E37" s="1186">
        <v>680458</v>
      </c>
      <c r="F37" s="1187">
        <v>646583</v>
      </c>
      <c r="G37" s="1187">
        <v>83308</v>
      </c>
      <c r="H37" s="1187">
        <v>5257</v>
      </c>
      <c r="I37" s="1187">
        <v>392</v>
      </c>
      <c r="J37" s="1187">
        <v>1415998</v>
      </c>
      <c r="K37" s="1187">
        <v>118128</v>
      </c>
      <c r="L37" s="1187">
        <v>1534126</v>
      </c>
      <c r="M37" s="1187">
        <v>1727</v>
      </c>
      <c r="N37" s="1187">
        <v>144</v>
      </c>
      <c r="O37" s="1188">
        <f t="shared" si="1"/>
        <v>1535997</v>
      </c>
    </row>
    <row r="38" spans="1:15" x14ac:dyDescent="0.25">
      <c r="A38" s="1185">
        <f t="shared" si="2"/>
        <v>2023</v>
      </c>
      <c r="B38" s="1185">
        <f t="shared" si="3"/>
        <v>7</v>
      </c>
      <c r="C38" s="863">
        <f t="shared" si="0"/>
        <v>45108</v>
      </c>
      <c r="E38" s="1186">
        <v>681097</v>
      </c>
      <c r="F38" s="1187">
        <v>722313</v>
      </c>
      <c r="G38" s="1187">
        <v>89172</v>
      </c>
      <c r="H38" s="1187">
        <v>5193</v>
      </c>
      <c r="I38" s="1187">
        <v>329</v>
      </c>
      <c r="J38" s="1187">
        <v>1498104</v>
      </c>
      <c r="K38" s="1187">
        <v>124977</v>
      </c>
      <c r="L38" s="1187">
        <v>1623081</v>
      </c>
      <c r="M38" s="1187">
        <v>2779</v>
      </c>
      <c r="N38" s="1187">
        <v>232</v>
      </c>
      <c r="O38" s="1188">
        <f t="shared" si="1"/>
        <v>1626092</v>
      </c>
    </row>
    <row r="39" spans="1:15" x14ac:dyDescent="0.25">
      <c r="A39" s="1185">
        <f t="shared" si="2"/>
        <v>2023</v>
      </c>
      <c r="B39" s="1185">
        <f t="shared" si="3"/>
        <v>8</v>
      </c>
      <c r="C39" s="863">
        <f t="shared" si="0"/>
        <v>45139</v>
      </c>
      <c r="E39" s="1186">
        <v>705588</v>
      </c>
      <c r="F39" s="1187">
        <v>736893</v>
      </c>
      <c r="G39" s="1187">
        <v>90334</v>
      </c>
      <c r="H39" s="1187">
        <v>5240</v>
      </c>
      <c r="I39" s="1187">
        <v>310</v>
      </c>
      <c r="J39" s="1187">
        <v>1538365</v>
      </c>
      <c r="K39" s="1187">
        <v>128336</v>
      </c>
      <c r="L39" s="1187">
        <v>1666701</v>
      </c>
      <c r="M39" s="1187">
        <v>1579</v>
      </c>
      <c r="N39" s="1187">
        <v>132</v>
      </c>
      <c r="O39" s="1188">
        <f t="shared" si="1"/>
        <v>1668412</v>
      </c>
    </row>
    <row r="40" spans="1:15" x14ac:dyDescent="0.25">
      <c r="A40" s="1185">
        <f t="shared" si="2"/>
        <v>2023</v>
      </c>
      <c r="B40" s="1185">
        <f t="shared" si="3"/>
        <v>9</v>
      </c>
      <c r="C40" s="863">
        <f t="shared" si="0"/>
        <v>45170</v>
      </c>
      <c r="E40" s="1186">
        <v>667207</v>
      </c>
      <c r="F40" s="1187">
        <v>675089</v>
      </c>
      <c r="G40" s="1187">
        <v>87272</v>
      </c>
      <c r="H40" s="1187">
        <v>5650</v>
      </c>
      <c r="I40" s="1187">
        <v>348</v>
      </c>
      <c r="J40" s="1187">
        <v>1435566</v>
      </c>
      <c r="K40" s="1187">
        <v>119760</v>
      </c>
      <c r="L40" s="1187">
        <v>1555326</v>
      </c>
      <c r="M40" s="1187">
        <v>1377</v>
      </c>
      <c r="N40" s="1187">
        <v>115</v>
      </c>
      <c r="O40" s="1188">
        <f t="shared" si="1"/>
        <v>1556818</v>
      </c>
    </row>
    <row r="41" spans="1:15" x14ac:dyDescent="0.25">
      <c r="A41" s="1185">
        <f t="shared" si="2"/>
        <v>2023</v>
      </c>
      <c r="B41" s="1185">
        <f t="shared" si="3"/>
        <v>10</v>
      </c>
      <c r="C41" s="863">
        <f t="shared" si="0"/>
        <v>45200</v>
      </c>
      <c r="E41" s="1186">
        <v>839577</v>
      </c>
      <c r="F41" s="1187">
        <v>664839</v>
      </c>
      <c r="G41" s="1187">
        <v>87697</v>
      </c>
      <c r="H41" s="1187">
        <v>5415</v>
      </c>
      <c r="I41" s="1187">
        <v>545</v>
      </c>
      <c r="J41" s="1187">
        <v>1598073</v>
      </c>
      <c r="K41" s="1187">
        <v>133317</v>
      </c>
      <c r="L41" s="1187">
        <v>1731390</v>
      </c>
      <c r="M41" s="1187">
        <v>1767</v>
      </c>
      <c r="N41" s="1187">
        <v>147</v>
      </c>
      <c r="O41" s="1188">
        <f t="shared" si="1"/>
        <v>1733304</v>
      </c>
    </row>
    <row r="42" spans="1:15" x14ac:dyDescent="0.25">
      <c r="A42" s="1185">
        <f t="shared" si="2"/>
        <v>2023</v>
      </c>
      <c r="B42" s="1185">
        <f t="shared" si="3"/>
        <v>11</v>
      </c>
      <c r="C42" s="863">
        <f t="shared" si="0"/>
        <v>45231</v>
      </c>
      <c r="E42" s="1186">
        <v>1045654</v>
      </c>
      <c r="F42" s="1187">
        <v>680783</v>
      </c>
      <c r="G42" s="1187">
        <v>81628</v>
      </c>
      <c r="H42" s="1187">
        <v>5444</v>
      </c>
      <c r="I42" s="1187">
        <v>770</v>
      </c>
      <c r="J42" s="1187">
        <v>1814279</v>
      </c>
      <c r="K42" s="1187">
        <v>151354</v>
      </c>
      <c r="L42" s="1187">
        <v>1965633</v>
      </c>
      <c r="M42" s="1187">
        <v>1763</v>
      </c>
      <c r="N42" s="1187">
        <v>147</v>
      </c>
      <c r="O42" s="1188">
        <f t="shared" si="1"/>
        <v>1967543</v>
      </c>
    </row>
    <row r="43" spans="1:15" x14ac:dyDescent="0.25">
      <c r="A43" s="1185">
        <f t="shared" si="2"/>
        <v>2023</v>
      </c>
      <c r="B43" s="1185">
        <f t="shared" si="3"/>
        <v>12</v>
      </c>
      <c r="C43" s="863">
        <f t="shared" si="0"/>
        <v>45261</v>
      </c>
      <c r="E43" s="1186">
        <v>1241759</v>
      </c>
      <c r="F43" s="1187">
        <v>786403</v>
      </c>
      <c r="G43" s="1187">
        <v>83441</v>
      </c>
      <c r="H43" s="1187">
        <v>5639</v>
      </c>
      <c r="I43" s="1187">
        <v>969</v>
      </c>
      <c r="J43" s="1187">
        <v>2118211</v>
      </c>
      <c r="K43" s="1187">
        <v>176709</v>
      </c>
      <c r="L43" s="1187">
        <v>2294920</v>
      </c>
      <c r="M43" s="1187">
        <v>1649</v>
      </c>
      <c r="N43" s="1187">
        <v>138</v>
      </c>
      <c r="O43" s="1188">
        <f t="shared" si="1"/>
        <v>2296707</v>
      </c>
    </row>
    <row r="44" spans="1:15" x14ac:dyDescent="0.25">
      <c r="A44" s="1185">
        <f t="shared" si="2"/>
        <v>2024</v>
      </c>
      <c r="B44" s="1185">
        <f t="shared" si="3"/>
        <v>1</v>
      </c>
      <c r="C44" s="863">
        <f t="shared" si="0"/>
        <v>45292</v>
      </c>
      <c r="E44" s="1186">
        <v>1269521</v>
      </c>
      <c r="F44" s="1187">
        <v>787314</v>
      </c>
      <c r="G44" s="1187">
        <v>85038</v>
      </c>
      <c r="H44" s="1187">
        <v>5665</v>
      </c>
      <c r="I44" s="1187">
        <v>1027</v>
      </c>
      <c r="J44" s="1187">
        <v>2148565</v>
      </c>
      <c r="K44" s="1187">
        <v>179241</v>
      </c>
      <c r="L44" s="1187">
        <v>2327806</v>
      </c>
      <c r="M44" s="1187">
        <v>2243</v>
      </c>
      <c r="N44" s="1187">
        <v>187</v>
      </c>
      <c r="O44" s="1188">
        <f t="shared" si="1"/>
        <v>2330236</v>
      </c>
    </row>
    <row r="45" spans="1:15" x14ac:dyDescent="0.25">
      <c r="A45" s="1185">
        <f t="shared" si="2"/>
        <v>2024</v>
      </c>
      <c r="B45" s="1185">
        <f t="shared" si="3"/>
        <v>2</v>
      </c>
      <c r="C45" s="863">
        <f t="shared" si="0"/>
        <v>45323</v>
      </c>
      <c r="E45" s="1186">
        <v>1076843</v>
      </c>
      <c r="F45" s="1187">
        <v>732225</v>
      </c>
      <c r="G45" s="1187">
        <v>82702</v>
      </c>
      <c r="H45" s="1187">
        <v>5469</v>
      </c>
      <c r="I45" s="1187">
        <v>851</v>
      </c>
      <c r="J45" s="1187">
        <v>1898090</v>
      </c>
      <c r="K45" s="1187">
        <v>158346</v>
      </c>
      <c r="L45" s="1187">
        <v>2056436</v>
      </c>
      <c r="M45" s="1187">
        <v>2439</v>
      </c>
      <c r="N45" s="1187">
        <v>203</v>
      </c>
      <c r="O45" s="1188">
        <f t="shared" si="1"/>
        <v>2059078</v>
      </c>
    </row>
    <row r="46" spans="1:15" x14ac:dyDescent="0.25">
      <c r="A46" s="1185">
        <f t="shared" si="2"/>
        <v>2024</v>
      </c>
      <c r="B46" s="1185">
        <f t="shared" si="3"/>
        <v>3</v>
      </c>
      <c r="C46" s="863">
        <f t="shared" si="0"/>
        <v>45352</v>
      </c>
      <c r="E46" s="1186">
        <v>1078342</v>
      </c>
      <c r="F46" s="1187">
        <v>732584</v>
      </c>
      <c r="G46" s="1187">
        <v>84348</v>
      </c>
      <c r="H46" s="1187">
        <v>5057</v>
      </c>
      <c r="I46" s="1187">
        <v>827</v>
      </c>
      <c r="J46" s="1187">
        <v>1901158</v>
      </c>
      <c r="K46" s="1187">
        <v>158601</v>
      </c>
      <c r="L46" s="1187">
        <v>2059759</v>
      </c>
      <c r="M46" s="1187">
        <v>2263</v>
      </c>
      <c r="N46" s="1187">
        <v>189</v>
      </c>
      <c r="O46" s="1188">
        <f t="shared" si="1"/>
        <v>2062211</v>
      </c>
    </row>
    <row r="47" spans="1:15" x14ac:dyDescent="0.25">
      <c r="A47" s="1185">
        <f t="shared" si="2"/>
        <v>2024</v>
      </c>
      <c r="B47" s="1185">
        <f t="shared" si="3"/>
        <v>4</v>
      </c>
      <c r="C47" s="863">
        <f t="shared" si="0"/>
        <v>45383</v>
      </c>
      <c r="E47" s="1186">
        <v>848785</v>
      </c>
      <c r="F47" s="1187">
        <v>683503</v>
      </c>
      <c r="G47" s="1187">
        <v>77974</v>
      </c>
      <c r="H47" s="1187">
        <v>5123</v>
      </c>
      <c r="I47" s="1187">
        <v>695</v>
      </c>
      <c r="J47" s="1187">
        <v>1616080</v>
      </c>
      <c r="K47" s="1187">
        <v>134819</v>
      </c>
      <c r="L47" s="1187">
        <v>1750899</v>
      </c>
      <c r="M47" s="1187">
        <v>2101</v>
      </c>
      <c r="N47" s="1187">
        <v>175</v>
      </c>
      <c r="O47" s="1188">
        <f t="shared" si="1"/>
        <v>1753175</v>
      </c>
    </row>
    <row r="48" spans="1:15" x14ac:dyDescent="0.25">
      <c r="A48" s="1185">
        <f t="shared" si="2"/>
        <v>2024</v>
      </c>
      <c r="B48" s="1185">
        <f t="shared" si="3"/>
        <v>5</v>
      </c>
      <c r="C48" s="863">
        <f t="shared" si="0"/>
        <v>45413</v>
      </c>
      <c r="E48" s="1186">
        <v>778380</v>
      </c>
      <c r="F48" s="1187">
        <v>689529</v>
      </c>
      <c r="G48" s="1187">
        <v>83308</v>
      </c>
      <c r="H48" s="1187">
        <v>5187</v>
      </c>
      <c r="I48" s="1187">
        <v>490</v>
      </c>
      <c r="J48" s="1187">
        <v>1556894</v>
      </c>
      <c r="K48" s="1187">
        <v>129882</v>
      </c>
      <c r="L48" s="1187">
        <v>1686776</v>
      </c>
      <c r="M48" s="1187">
        <v>2097</v>
      </c>
      <c r="N48" s="1187">
        <v>175</v>
      </c>
      <c r="O48" s="1188">
        <f t="shared" si="1"/>
        <v>1689048</v>
      </c>
    </row>
    <row r="49" spans="1:15" x14ac:dyDescent="0.25">
      <c r="A49" s="1185">
        <f t="shared" si="2"/>
        <v>2024</v>
      </c>
      <c r="B49" s="1185">
        <f t="shared" si="3"/>
        <v>6</v>
      </c>
      <c r="C49" s="863">
        <f t="shared" si="0"/>
        <v>45444</v>
      </c>
      <c r="E49" s="1186">
        <v>687430</v>
      </c>
      <c r="F49" s="1187">
        <v>652027</v>
      </c>
      <c r="G49" s="1187">
        <v>81733</v>
      </c>
      <c r="H49" s="1187">
        <v>5088</v>
      </c>
      <c r="I49" s="1187">
        <v>392</v>
      </c>
      <c r="J49" s="1187">
        <v>1426670</v>
      </c>
      <c r="K49" s="1187">
        <v>119018</v>
      </c>
      <c r="L49" s="1187">
        <v>1545688</v>
      </c>
      <c r="M49" s="1187">
        <v>1727</v>
      </c>
      <c r="N49" s="1187">
        <v>144</v>
      </c>
      <c r="O49" s="1188">
        <f t="shared" ref="O49:O55" si="4">SUM(L49:N49)</f>
        <v>1547559</v>
      </c>
    </row>
    <row r="50" spans="1:15" x14ac:dyDescent="0.25">
      <c r="A50" s="1185">
        <f t="shared" si="2"/>
        <v>2024</v>
      </c>
      <c r="B50" s="1185">
        <f t="shared" si="3"/>
        <v>7</v>
      </c>
      <c r="C50" s="863">
        <f t="shared" si="0"/>
        <v>45474</v>
      </c>
      <c r="E50" s="1186">
        <v>688210</v>
      </c>
      <c r="F50" s="1187">
        <v>727920</v>
      </c>
      <c r="G50" s="1187">
        <v>87520</v>
      </c>
      <c r="H50" s="1187">
        <v>5015</v>
      </c>
      <c r="I50" s="1187">
        <v>329</v>
      </c>
      <c r="J50" s="1187">
        <v>1508994</v>
      </c>
      <c r="K50" s="1187">
        <v>125886</v>
      </c>
      <c r="L50" s="1187">
        <v>1634880</v>
      </c>
      <c r="M50" s="1187">
        <v>2779</v>
      </c>
      <c r="N50" s="1187">
        <v>232</v>
      </c>
      <c r="O50" s="1188">
        <f t="shared" si="4"/>
        <v>1637891</v>
      </c>
    </row>
    <row r="51" spans="1:15" x14ac:dyDescent="0.25">
      <c r="A51" s="1185">
        <f t="shared" si="2"/>
        <v>2024</v>
      </c>
      <c r="B51" s="1185">
        <f t="shared" si="3"/>
        <v>8</v>
      </c>
      <c r="C51" s="863">
        <f t="shared" si="0"/>
        <v>45505</v>
      </c>
      <c r="E51" s="1186">
        <v>713317</v>
      </c>
      <c r="F51" s="1187">
        <v>742648</v>
      </c>
      <c r="G51" s="1187">
        <v>88665</v>
      </c>
      <c r="H51" s="1187">
        <v>5055</v>
      </c>
      <c r="I51" s="1187">
        <v>310</v>
      </c>
      <c r="J51" s="1187">
        <v>1549995</v>
      </c>
      <c r="K51" s="1187">
        <v>129306</v>
      </c>
      <c r="L51" s="1187">
        <v>1679301</v>
      </c>
      <c r="M51" s="1187">
        <v>1579</v>
      </c>
      <c r="N51" s="1187">
        <v>132</v>
      </c>
      <c r="O51" s="1188">
        <f t="shared" si="4"/>
        <v>1681012</v>
      </c>
    </row>
    <row r="52" spans="1:15" x14ac:dyDescent="0.25">
      <c r="A52" s="1185">
        <f t="shared" si="2"/>
        <v>2024</v>
      </c>
      <c r="B52" s="1185">
        <f t="shared" si="3"/>
        <v>9</v>
      </c>
      <c r="C52" s="863">
        <f t="shared" si="0"/>
        <v>45536</v>
      </c>
      <c r="E52" s="1186">
        <v>673770</v>
      </c>
      <c r="F52" s="1187">
        <v>680166</v>
      </c>
      <c r="G52" s="1187">
        <v>85667</v>
      </c>
      <c r="H52" s="1187">
        <v>5458</v>
      </c>
      <c r="I52" s="1187">
        <v>347</v>
      </c>
      <c r="J52" s="1187">
        <v>1445408</v>
      </c>
      <c r="K52" s="1187">
        <v>120581</v>
      </c>
      <c r="L52" s="1187">
        <v>1565989</v>
      </c>
      <c r="M52" s="1187">
        <v>1377</v>
      </c>
      <c r="N52" s="1187">
        <v>115</v>
      </c>
      <c r="O52" s="1188">
        <f t="shared" si="4"/>
        <v>1567481</v>
      </c>
    </row>
    <row r="53" spans="1:15" x14ac:dyDescent="0.25">
      <c r="A53" s="1185">
        <f t="shared" si="2"/>
        <v>2024</v>
      </c>
      <c r="B53" s="1185">
        <f t="shared" si="3"/>
        <v>10</v>
      </c>
      <c r="C53" s="863">
        <f t="shared" si="0"/>
        <v>45566</v>
      </c>
      <c r="E53" s="1186">
        <v>845489</v>
      </c>
      <c r="F53" s="1187">
        <v>669347</v>
      </c>
      <c r="G53" s="1187">
        <v>86084</v>
      </c>
      <c r="H53" s="1187">
        <v>5207</v>
      </c>
      <c r="I53" s="1187">
        <v>545</v>
      </c>
      <c r="J53" s="1187">
        <v>1606672</v>
      </c>
      <c r="K53" s="1187">
        <v>134034</v>
      </c>
      <c r="L53" s="1187">
        <v>1740706</v>
      </c>
      <c r="M53" s="1187">
        <v>1767</v>
      </c>
      <c r="N53" s="1187">
        <v>147</v>
      </c>
      <c r="O53" s="1188">
        <f t="shared" si="4"/>
        <v>1742620</v>
      </c>
    </row>
    <row r="54" spans="1:15" x14ac:dyDescent="0.25">
      <c r="A54" s="1185">
        <f t="shared" si="2"/>
        <v>2024</v>
      </c>
      <c r="B54" s="1185">
        <f t="shared" si="3"/>
        <v>11</v>
      </c>
      <c r="C54" s="863">
        <f t="shared" si="0"/>
        <v>45597</v>
      </c>
      <c r="E54" s="1186">
        <v>1051198</v>
      </c>
      <c r="F54" s="1187">
        <v>686056</v>
      </c>
      <c r="G54" s="1187">
        <v>80156</v>
      </c>
      <c r="H54" s="1187">
        <v>5231</v>
      </c>
      <c r="I54" s="1187">
        <v>770</v>
      </c>
      <c r="J54" s="1187">
        <v>1823411</v>
      </c>
      <c r="K54" s="1187">
        <v>152116</v>
      </c>
      <c r="L54" s="1187">
        <v>1975527</v>
      </c>
      <c r="M54" s="1187">
        <v>1763</v>
      </c>
      <c r="N54" s="1187">
        <v>147</v>
      </c>
      <c r="O54" s="1188">
        <f t="shared" si="4"/>
        <v>1977437</v>
      </c>
    </row>
    <row r="55" spans="1:15" x14ac:dyDescent="0.25">
      <c r="A55" s="1185">
        <f t="shared" si="2"/>
        <v>2024</v>
      </c>
      <c r="B55" s="1185">
        <f t="shared" si="3"/>
        <v>12</v>
      </c>
      <c r="C55" s="863">
        <f t="shared" si="0"/>
        <v>45627</v>
      </c>
      <c r="E55" s="1186">
        <v>1244485</v>
      </c>
      <c r="F55" s="1187">
        <v>791950</v>
      </c>
      <c r="G55" s="1187">
        <v>81848</v>
      </c>
      <c r="H55" s="1187">
        <v>5421</v>
      </c>
      <c r="I55" s="1187">
        <v>969</v>
      </c>
      <c r="J55" s="1187">
        <v>2124673</v>
      </c>
      <c r="K55" s="1187">
        <v>177248</v>
      </c>
      <c r="L55" s="1187">
        <v>2301921</v>
      </c>
      <c r="M55" s="1187">
        <v>1649</v>
      </c>
      <c r="N55" s="1187">
        <v>138</v>
      </c>
      <c r="O55" s="1188">
        <f t="shared" si="4"/>
        <v>2303708</v>
      </c>
    </row>
  </sheetData>
  <mergeCells count="1">
    <mergeCell ref="E4:O4"/>
  </mergeCells>
  <pageMargins left="0.7" right="0.7" top="0.75" bottom="0.75" header="0.3" footer="0.3"/>
  <customProperties>
    <customPr name="_pios_id" r:id="rId1"/>
  </customPropertie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Y39"/>
  <sheetViews>
    <sheetView zoomScale="80" zoomScaleNormal="80" workbookViewId="0">
      <pane xSplit="1" ySplit="8" topLeftCell="B9" activePane="bottomRight" state="frozen"/>
      <selection activeCell="G63" sqref="G63"/>
      <selection pane="topRight" activeCell="G63" sqref="G63"/>
      <selection pane="bottomLeft" activeCell="G63" sqref="G63"/>
      <selection pane="bottomRight" activeCell="H27" sqref="H27"/>
    </sheetView>
  </sheetViews>
  <sheetFormatPr defaultColWidth="9.140625" defaultRowHeight="15" x14ac:dyDescent="0.25"/>
  <cols>
    <col min="1" max="1" width="10.5703125" style="866" bestFit="1" customWidth="1"/>
    <col min="2" max="2" width="25.85546875" style="866" bestFit="1" customWidth="1"/>
    <col min="3" max="3" width="13.42578125" style="866" bestFit="1" customWidth="1"/>
    <col min="4" max="4" width="13.5703125" style="866" bestFit="1" customWidth="1"/>
    <col min="5" max="5" width="13.42578125" style="866" bestFit="1" customWidth="1"/>
    <col min="6" max="6" width="15" style="866" customWidth="1"/>
    <col min="7" max="7" width="12.42578125" style="866" bestFit="1" customWidth="1"/>
    <col min="8" max="8" width="13.42578125" style="866" bestFit="1" customWidth="1"/>
    <col min="9" max="9" width="13.5703125" style="866" bestFit="1" customWidth="1"/>
    <col min="10" max="10" width="13.42578125" style="866" bestFit="1" customWidth="1"/>
    <col min="11" max="13" width="12.42578125" style="866" bestFit="1" customWidth="1"/>
    <col min="14" max="14" width="15" style="866" bestFit="1" customWidth="1"/>
    <col min="15" max="15" width="33.42578125" style="866" customWidth="1"/>
    <col min="16" max="16384" width="9.140625" style="866"/>
  </cols>
  <sheetData>
    <row r="1" spans="1:25" x14ac:dyDescent="0.25">
      <c r="A1" s="1249" t="s">
        <v>35</v>
      </c>
      <c r="B1" s="1249"/>
      <c r="C1" s="1249"/>
      <c r="D1" s="1249"/>
      <c r="E1" s="1249"/>
      <c r="F1" s="1249"/>
      <c r="G1" s="1249"/>
      <c r="H1" s="1249"/>
      <c r="I1" s="1249"/>
      <c r="J1" s="1249"/>
      <c r="K1" s="1249"/>
      <c r="L1" s="865"/>
      <c r="M1" s="865"/>
      <c r="N1" s="865"/>
      <c r="O1" s="865"/>
    </row>
    <row r="2" spans="1:25" x14ac:dyDescent="0.25">
      <c r="A2" s="865"/>
      <c r="B2" s="865"/>
      <c r="C2" s="865"/>
      <c r="D2" s="865"/>
      <c r="E2" s="865"/>
      <c r="F2" s="865"/>
      <c r="G2" s="865"/>
      <c r="H2" s="865"/>
      <c r="I2" s="865"/>
      <c r="J2" s="865"/>
      <c r="K2" s="865"/>
      <c r="L2" s="865"/>
      <c r="M2" s="865"/>
      <c r="N2" s="865"/>
      <c r="O2" s="865"/>
    </row>
    <row r="3" spans="1:25" x14ac:dyDescent="0.25">
      <c r="A3" s="865"/>
      <c r="B3" s="865"/>
      <c r="C3" s="865"/>
      <c r="D3" s="865"/>
      <c r="E3" s="865"/>
      <c r="F3" s="1035" t="s">
        <v>400</v>
      </c>
      <c r="G3" s="1035" t="s">
        <v>610</v>
      </c>
      <c r="H3" s="865"/>
      <c r="I3" s="865"/>
      <c r="J3" s="865"/>
      <c r="K3" s="865"/>
      <c r="L3" s="865"/>
      <c r="M3" s="865"/>
      <c r="N3" s="865"/>
      <c r="O3" s="865"/>
    </row>
    <row r="4" spans="1:25" x14ac:dyDescent="0.25">
      <c r="A4" s="867"/>
      <c r="B4" s="867" t="s">
        <v>36</v>
      </c>
      <c r="C4" s="865"/>
      <c r="D4" s="1181"/>
      <c r="E4" s="1181"/>
      <c r="F4" s="1181"/>
      <c r="G4" s="1181"/>
      <c r="H4" s="1181"/>
      <c r="I4" s="1181"/>
      <c r="J4" s="1181"/>
      <c r="K4" s="1181"/>
      <c r="L4" s="1181"/>
      <c r="M4" s="1181"/>
      <c r="N4" s="1181"/>
      <c r="O4" s="865"/>
    </row>
    <row r="5" spans="1:25" x14ac:dyDescent="0.25">
      <c r="A5" s="865"/>
      <c r="B5" s="865"/>
      <c r="C5" s="865"/>
      <c r="D5" s="865"/>
      <c r="E5" s="865"/>
      <c r="F5" s="865"/>
      <c r="G5" s="865"/>
      <c r="H5" s="865"/>
      <c r="I5" s="865"/>
      <c r="J5" s="865"/>
      <c r="K5" s="865"/>
      <c r="L5" s="865"/>
      <c r="M5" s="865"/>
      <c r="N5" s="865"/>
      <c r="O5" s="865"/>
    </row>
    <row r="6" spans="1:25" x14ac:dyDescent="0.25">
      <c r="A6" s="868"/>
      <c r="B6" s="868" t="s">
        <v>37</v>
      </c>
      <c r="C6" s="869"/>
      <c r="D6" s="869"/>
      <c r="E6" s="869"/>
      <c r="F6" s="869"/>
      <c r="G6" s="869"/>
      <c r="H6" s="869"/>
      <c r="I6" s="869"/>
      <c r="J6" s="869"/>
      <c r="K6" s="869"/>
      <c r="L6" s="869"/>
      <c r="M6" s="869"/>
      <c r="N6" s="870"/>
      <c r="O6" s="865"/>
    </row>
    <row r="7" spans="1:25" x14ac:dyDescent="0.25">
      <c r="A7" s="871" t="s">
        <v>38</v>
      </c>
      <c r="B7" s="872" t="s">
        <v>461</v>
      </c>
      <c r="C7" s="872" t="s">
        <v>597</v>
      </c>
      <c r="D7" s="872" t="s">
        <v>598</v>
      </c>
      <c r="E7" s="872" t="s">
        <v>599</v>
      </c>
      <c r="F7" s="872" t="s">
        <v>600</v>
      </c>
      <c r="G7" s="872" t="s">
        <v>601</v>
      </c>
      <c r="H7" s="872" t="s">
        <v>602</v>
      </c>
      <c r="I7" s="872" t="s">
        <v>603</v>
      </c>
      <c r="J7" s="872" t="s">
        <v>604</v>
      </c>
      <c r="K7" s="872" t="s">
        <v>605</v>
      </c>
      <c r="L7" s="872" t="s">
        <v>606</v>
      </c>
      <c r="M7" s="872" t="s">
        <v>607</v>
      </c>
      <c r="N7" s="872" t="s">
        <v>608</v>
      </c>
      <c r="O7" s="873"/>
    </row>
    <row r="8" spans="1:25" x14ac:dyDescent="0.25">
      <c r="A8" s="874">
        <v>40</v>
      </c>
      <c r="B8" s="875"/>
      <c r="C8" s="875"/>
      <c r="D8" s="875"/>
      <c r="E8" s="875"/>
      <c r="F8" s="875"/>
      <c r="G8" s="875"/>
      <c r="H8" s="875"/>
      <c r="I8" s="875"/>
      <c r="J8" s="875"/>
      <c r="K8" s="875"/>
      <c r="L8" s="875"/>
      <c r="M8" s="875"/>
      <c r="N8" s="875"/>
      <c r="O8" s="865" t="s">
        <v>609</v>
      </c>
    </row>
    <row r="9" spans="1:25" x14ac:dyDescent="0.25">
      <c r="A9" s="874">
        <v>46</v>
      </c>
      <c r="B9" s="875">
        <v>4108.0200000000004</v>
      </c>
      <c r="C9" s="875">
        <v>30307.77</v>
      </c>
      <c r="D9" s="875">
        <v>3834.85</v>
      </c>
      <c r="E9" s="875">
        <v>20866.43</v>
      </c>
      <c r="F9" s="875">
        <v>18754.53</v>
      </c>
      <c r="G9" s="875">
        <v>33458.03</v>
      </c>
      <c r="H9" s="875">
        <v>28392.95</v>
      </c>
      <c r="I9" s="875">
        <v>31732.78</v>
      </c>
      <c r="J9" s="875">
        <v>34190.339999999997</v>
      </c>
      <c r="K9" s="875">
        <v>29768.73</v>
      </c>
      <c r="L9" s="875">
        <v>44339.98</v>
      </c>
      <c r="M9" s="875">
        <v>5588.91</v>
      </c>
      <c r="N9" s="875">
        <v>22619.52</v>
      </c>
      <c r="O9" s="865"/>
    </row>
    <row r="10" spans="1:25" x14ac:dyDescent="0.25">
      <c r="A10" s="874">
        <v>49</v>
      </c>
      <c r="B10" s="886">
        <v>79576.649999999994</v>
      </c>
      <c r="C10" s="886">
        <v>270671.49</v>
      </c>
      <c r="D10" s="886">
        <v>108924.85999999999</v>
      </c>
      <c r="E10" s="886">
        <v>150705.07999999999</v>
      </c>
      <c r="F10" s="886">
        <v>196135.77000000002</v>
      </c>
      <c r="G10" s="886">
        <v>151442.74</v>
      </c>
      <c r="H10" s="886">
        <v>151159.76</v>
      </c>
      <c r="I10" s="886">
        <v>118371.62999999999</v>
      </c>
      <c r="J10" s="886">
        <v>170434.16999999998</v>
      </c>
      <c r="K10" s="886">
        <v>162043.11000000002</v>
      </c>
      <c r="L10" s="886">
        <v>212755.35</v>
      </c>
      <c r="M10" s="886">
        <v>103577.66</v>
      </c>
      <c r="N10" s="886">
        <v>157470.48000000001</v>
      </c>
      <c r="O10" s="865"/>
    </row>
    <row r="11" spans="1:25" x14ac:dyDescent="0.25">
      <c r="A11" s="874">
        <v>449</v>
      </c>
      <c r="B11" s="886">
        <v>73450.680000000008</v>
      </c>
      <c r="C11" s="886">
        <v>144500.53</v>
      </c>
      <c r="D11" s="886">
        <v>133639.18</v>
      </c>
      <c r="E11" s="886">
        <v>147757.25</v>
      </c>
      <c r="F11" s="886">
        <v>126632.26999999999</v>
      </c>
      <c r="G11" s="886">
        <v>132036.74</v>
      </c>
      <c r="H11" s="886">
        <v>149613.34</v>
      </c>
      <c r="I11" s="886">
        <v>154836.41</v>
      </c>
      <c r="J11" s="886">
        <v>156591.67000000001</v>
      </c>
      <c r="K11" s="886">
        <v>151476.51999999999</v>
      </c>
      <c r="L11" s="886">
        <v>152593.09999999998</v>
      </c>
      <c r="M11" s="886">
        <v>144844.42000000001</v>
      </c>
      <c r="N11" s="886">
        <v>146878.47</v>
      </c>
      <c r="O11" s="865"/>
    </row>
    <row r="12" spans="1:25" x14ac:dyDescent="0.25">
      <c r="A12" s="876">
        <v>459</v>
      </c>
      <c r="B12" s="886">
        <v>25342.25</v>
      </c>
      <c r="C12" s="886">
        <v>25333.07</v>
      </c>
      <c r="D12" s="886">
        <v>21946.13</v>
      </c>
      <c r="E12" s="886">
        <v>26854.54</v>
      </c>
      <c r="F12" s="886">
        <v>26223.82</v>
      </c>
      <c r="G12" s="886">
        <v>27718.93</v>
      </c>
      <c r="H12" s="886">
        <v>28002.58</v>
      </c>
      <c r="I12" s="886">
        <v>29031.15</v>
      </c>
      <c r="J12" s="886">
        <v>29375.87</v>
      </c>
      <c r="K12" s="886">
        <v>26424.04</v>
      </c>
      <c r="L12" s="886">
        <v>28104.84</v>
      </c>
      <c r="M12" s="886">
        <v>25845.41</v>
      </c>
      <c r="N12" s="886">
        <v>26071.16</v>
      </c>
      <c r="O12" s="865"/>
    </row>
    <row r="13" spans="1:25" x14ac:dyDescent="0.25">
      <c r="A13" s="877" t="s">
        <v>399</v>
      </c>
      <c r="B13" s="886">
        <v>0</v>
      </c>
      <c r="C13" s="886">
        <v>195894.82</v>
      </c>
      <c r="D13" s="886">
        <v>1017.83</v>
      </c>
      <c r="E13" s="886">
        <v>101057.16</v>
      </c>
      <c r="F13" s="886">
        <v>91479.96</v>
      </c>
      <c r="G13" s="886">
        <v>50118.77</v>
      </c>
      <c r="H13" s="886">
        <v>52593.79</v>
      </c>
      <c r="I13" s="886">
        <v>54385.83</v>
      </c>
      <c r="J13" s="886">
        <v>55111.85</v>
      </c>
      <c r="K13" s="886">
        <v>50257.14</v>
      </c>
      <c r="L13" s="886">
        <v>94542.16</v>
      </c>
      <c r="M13" s="886">
        <v>11221.57</v>
      </c>
      <c r="N13" s="886">
        <v>62542.78</v>
      </c>
      <c r="O13" s="865"/>
    </row>
    <row r="14" spans="1:25" x14ac:dyDescent="0.25">
      <c r="A14" s="878" t="s">
        <v>39</v>
      </c>
      <c r="B14" s="879">
        <f>SUM(B8:B13)</f>
        <v>182477.6</v>
      </c>
      <c r="C14" s="879">
        <f t="shared" ref="C14:N14" si="0">SUM(C8:C13)</f>
        <v>666707.68000000005</v>
      </c>
      <c r="D14" s="879">
        <f t="shared" si="0"/>
        <v>269362.84999999998</v>
      </c>
      <c r="E14" s="879">
        <f t="shared" si="0"/>
        <v>447240.45999999996</v>
      </c>
      <c r="F14" s="879">
        <f t="shared" si="0"/>
        <v>459226.35000000003</v>
      </c>
      <c r="G14" s="879">
        <f t="shared" si="0"/>
        <v>394775.21</v>
      </c>
      <c r="H14" s="879">
        <f t="shared" si="0"/>
        <v>409762.42000000004</v>
      </c>
      <c r="I14" s="879">
        <f t="shared" si="0"/>
        <v>388357.8</v>
      </c>
      <c r="J14" s="879">
        <f t="shared" si="0"/>
        <v>445703.89999999997</v>
      </c>
      <c r="K14" s="879">
        <f t="shared" si="0"/>
        <v>419969.54</v>
      </c>
      <c r="L14" s="879">
        <f t="shared" si="0"/>
        <v>532335.43000000005</v>
      </c>
      <c r="M14" s="879">
        <f t="shared" si="0"/>
        <v>291077.97000000003</v>
      </c>
      <c r="N14" s="879">
        <f t="shared" si="0"/>
        <v>415582.40999999992</v>
      </c>
      <c r="O14" s="865"/>
    </row>
    <row r="15" spans="1:25" x14ac:dyDescent="0.25">
      <c r="A15" s="865"/>
      <c r="B15" s="880"/>
      <c r="C15" s="256">
        <f>C11+C12</f>
        <v>169833.60000000001</v>
      </c>
      <c r="D15" s="256">
        <f>D11+D12</f>
        <v>155585.31</v>
      </c>
      <c r="E15" s="256">
        <f>E11+E12</f>
        <v>174611.79</v>
      </c>
      <c r="F15" s="865"/>
      <c r="G15" s="865"/>
      <c r="H15" s="865"/>
      <c r="I15" s="865"/>
      <c r="J15" s="865"/>
      <c r="K15" s="865"/>
      <c r="L15" s="865"/>
      <c r="M15" s="865"/>
      <c r="N15" s="865"/>
      <c r="O15" s="865"/>
    </row>
    <row r="16" spans="1:25" x14ac:dyDescent="0.25">
      <c r="A16" s="865"/>
      <c r="B16" s="880">
        <f>K26</f>
        <v>0.95111500000000004</v>
      </c>
      <c r="C16" s="881">
        <f>C15*B16</f>
        <v>161531.28446400003</v>
      </c>
      <c r="D16" s="881">
        <f>D15*B16</f>
        <v>147979.52212065001</v>
      </c>
      <c r="E16" s="881">
        <f>E15*B16</f>
        <v>166075.89264585002</v>
      </c>
      <c r="F16" s="865"/>
      <c r="G16" s="865"/>
      <c r="H16" s="865"/>
      <c r="I16" s="865"/>
      <c r="J16" s="865"/>
      <c r="K16" s="865"/>
      <c r="L16" s="865"/>
      <c r="M16" s="875"/>
      <c r="N16" s="875"/>
      <c r="O16" s="875"/>
      <c r="P16" s="875"/>
      <c r="Q16" s="875"/>
      <c r="R16" s="875"/>
      <c r="S16" s="875"/>
      <c r="T16" s="875"/>
      <c r="U16" s="875"/>
      <c r="V16" s="875"/>
      <c r="W16" s="875"/>
      <c r="X16" s="875"/>
      <c r="Y16" s="875"/>
    </row>
    <row r="17" spans="1:25" ht="15.75" thickBot="1" x14ac:dyDescent="0.3">
      <c r="A17" s="865"/>
      <c r="B17" s="865"/>
      <c r="C17" s="865"/>
      <c r="D17" s="865"/>
      <c r="E17" s="865"/>
      <c r="F17" s="865"/>
      <c r="G17" s="865"/>
      <c r="H17" s="865"/>
      <c r="I17" s="865"/>
      <c r="J17" s="865"/>
      <c r="K17" s="865"/>
      <c r="L17" s="865"/>
      <c r="M17" s="886"/>
      <c r="N17" s="886"/>
      <c r="O17" s="886"/>
      <c r="P17" s="886"/>
      <c r="Q17" s="886"/>
      <c r="R17" s="886"/>
      <c r="S17" s="886"/>
      <c r="T17" s="886"/>
      <c r="U17" s="886"/>
      <c r="V17" s="886"/>
      <c r="W17" s="886"/>
      <c r="X17" s="886"/>
      <c r="Y17" s="886"/>
    </row>
    <row r="18" spans="1:25" x14ac:dyDescent="0.25">
      <c r="A18" s="1250" t="s">
        <v>492</v>
      </c>
      <c r="B18" s="1250"/>
      <c r="C18" s="1250"/>
      <c r="D18" s="1250"/>
      <c r="E18" s="1250"/>
      <c r="F18" s="880"/>
      <c r="G18" s="880"/>
      <c r="H18" s="865"/>
      <c r="I18" s="865"/>
      <c r="J18" s="865"/>
      <c r="K18" s="865"/>
      <c r="L18" s="865"/>
      <c r="M18" s="886"/>
      <c r="N18" s="1033" t="s">
        <v>615</v>
      </c>
      <c r="O18" s="1177"/>
      <c r="P18" s="886"/>
      <c r="Q18" s="886"/>
      <c r="R18" s="886"/>
      <c r="S18" s="886"/>
      <c r="T18" s="886"/>
      <c r="U18" s="886"/>
      <c r="V18" s="886"/>
      <c r="W18" s="886"/>
      <c r="X18" s="886"/>
      <c r="Y18" s="886"/>
    </row>
    <row r="19" spans="1:25" ht="15.75" thickBot="1" x14ac:dyDescent="0.3">
      <c r="A19" s="880"/>
      <c r="B19" s="880"/>
      <c r="C19" s="880"/>
      <c r="D19" s="880"/>
      <c r="E19" s="880"/>
      <c r="F19" s="880"/>
      <c r="G19" s="1036" t="s">
        <v>611</v>
      </c>
      <c r="H19" s="865"/>
      <c r="I19" s="865"/>
      <c r="J19" s="865"/>
      <c r="K19" s="865"/>
      <c r="L19" s="865"/>
      <c r="M19" s="886"/>
      <c r="N19" s="1178">
        <f>SUM(F11:N12)</f>
        <v>1562300.74</v>
      </c>
      <c r="O19" s="1036" t="s">
        <v>40</v>
      </c>
      <c r="P19" s="886"/>
      <c r="Q19" s="886"/>
      <c r="R19" s="886"/>
      <c r="S19" s="886"/>
      <c r="T19" s="886"/>
      <c r="U19" s="886"/>
      <c r="V19" s="886"/>
      <c r="W19" s="886"/>
      <c r="X19" s="886"/>
      <c r="Y19" s="886"/>
    </row>
    <row r="20" spans="1:25" x14ac:dyDescent="0.25">
      <c r="A20" s="880"/>
      <c r="B20" s="880"/>
      <c r="C20" s="880"/>
      <c r="D20" s="880"/>
      <c r="E20" s="880"/>
      <c r="F20" s="880"/>
      <c r="G20" s="880" t="s">
        <v>41</v>
      </c>
      <c r="H20" s="865"/>
      <c r="I20" s="865"/>
      <c r="J20" s="865"/>
      <c r="K20" s="865"/>
      <c r="L20" s="865"/>
      <c r="M20" s="886"/>
      <c r="N20" s="1034">
        <v>0.95111500000000004</v>
      </c>
      <c r="O20" s="1177"/>
      <c r="P20" s="886"/>
      <c r="Q20" s="886"/>
      <c r="R20" s="886"/>
      <c r="S20" s="886"/>
      <c r="T20" s="886"/>
      <c r="U20" s="886"/>
      <c r="V20" s="886"/>
      <c r="W20" s="886"/>
      <c r="X20" s="886"/>
      <c r="Y20" s="886"/>
    </row>
    <row r="21" spans="1:25" x14ac:dyDescent="0.25">
      <c r="A21" s="865"/>
      <c r="B21" s="882"/>
      <c r="C21" s="882" t="s">
        <v>42</v>
      </c>
      <c r="D21" s="882"/>
      <c r="E21" s="882"/>
      <c r="F21" s="865"/>
      <c r="G21" s="865"/>
      <c r="H21" s="865"/>
      <c r="I21" s="865"/>
      <c r="J21" s="865"/>
      <c r="K21" s="865"/>
      <c r="L21" s="865"/>
      <c r="M21" s="865"/>
      <c r="N21" s="1179">
        <f>N19*N20</f>
        <v>1485927.6683251001</v>
      </c>
      <c r="O21" s="1177"/>
    </row>
    <row r="22" spans="1:25" x14ac:dyDescent="0.25">
      <c r="A22" s="865"/>
      <c r="B22" s="883" t="s">
        <v>38</v>
      </c>
      <c r="C22" s="1037" t="s">
        <v>612</v>
      </c>
      <c r="D22" s="1037" t="s">
        <v>613</v>
      </c>
      <c r="E22" s="1037" t="s">
        <v>614</v>
      </c>
      <c r="F22" s="1177"/>
      <c r="G22" s="1177"/>
      <c r="H22" s="1037" t="str">
        <f>+C22</f>
        <v>Sum of Feb-22</v>
      </c>
      <c r="I22" s="1037" t="str">
        <f>+D22</f>
        <v>Sum of Mar-22</v>
      </c>
      <c r="J22" s="1037" t="str">
        <f>+E22</f>
        <v>Sum of Apr-22</v>
      </c>
      <c r="K22" s="1038" t="s">
        <v>43</v>
      </c>
      <c r="L22" s="865"/>
      <c r="M22" s="865"/>
      <c r="N22" s="865"/>
      <c r="O22" s="865"/>
    </row>
    <row r="23" spans="1:25" x14ac:dyDescent="0.25">
      <c r="A23" s="865"/>
      <c r="B23" s="885" t="s">
        <v>44</v>
      </c>
      <c r="C23" s="1171">
        <v>124810700.73829141</v>
      </c>
      <c r="D23" s="1171">
        <v>128387178.49600485</v>
      </c>
      <c r="E23" s="1171">
        <v>123229046.10019535</v>
      </c>
      <c r="F23" s="880"/>
      <c r="G23" s="1173">
        <v>1.047E-3</v>
      </c>
      <c r="H23" s="1175">
        <v>130676.80367299111</v>
      </c>
      <c r="I23" s="1175">
        <v>134421.37588531707</v>
      </c>
      <c r="J23" s="1175">
        <v>129020.81126690452</v>
      </c>
      <c r="K23" s="256">
        <f>SUM(H23:J23)</f>
        <v>394118.99082521274</v>
      </c>
      <c r="L23" s="865"/>
      <c r="M23" s="865"/>
      <c r="N23" s="865"/>
      <c r="O23" s="865"/>
    </row>
    <row r="24" spans="1:25" x14ac:dyDescent="0.25">
      <c r="A24" s="865"/>
      <c r="B24" s="885" t="s">
        <v>45</v>
      </c>
      <c r="C24" s="1172">
        <v>23052112.207231399</v>
      </c>
      <c r="D24" s="1172">
        <v>23060878.546777502</v>
      </c>
      <c r="E24" s="1172">
        <v>20171335.649656802</v>
      </c>
      <c r="F24" s="880"/>
      <c r="G24" s="1173">
        <v>1.047E-3</v>
      </c>
      <c r="H24" s="1176">
        <v>24135.561480971275</v>
      </c>
      <c r="I24" s="1176">
        <v>24144.739838476045</v>
      </c>
      <c r="J24" s="1176">
        <v>21119.388425190671</v>
      </c>
      <c r="K24" s="256">
        <f>SUM(H24:J24)</f>
        <v>69399.689744637988</v>
      </c>
      <c r="L24" s="865"/>
      <c r="M24" s="865"/>
      <c r="N24" s="865"/>
      <c r="O24" s="865"/>
    </row>
    <row r="25" spans="1:25" x14ac:dyDescent="0.25">
      <c r="A25" s="865"/>
      <c r="B25" s="878" t="s">
        <v>39</v>
      </c>
      <c r="C25" s="1170">
        <f>SUM(C23:C24)</f>
        <v>147862812.94552281</v>
      </c>
      <c r="D25" s="1170">
        <f>SUM(D23:D24)</f>
        <v>151448057.04278237</v>
      </c>
      <c r="E25" s="1170">
        <f>SUM(E23:E24)</f>
        <v>143400381.74985215</v>
      </c>
      <c r="F25" s="865"/>
      <c r="G25" s="889"/>
      <c r="H25" s="1174">
        <f>SUM(H22:H24)</f>
        <v>154812.3651539624</v>
      </c>
      <c r="I25" s="1174">
        <f>SUM(I22:I24)</f>
        <v>158566.1157237931</v>
      </c>
      <c r="J25" s="1174">
        <f>SUM(J22:J24)</f>
        <v>150140.19969209519</v>
      </c>
      <c r="K25" s="879">
        <f>SUM(H25:J25)</f>
        <v>463518.68056985072</v>
      </c>
      <c r="L25" s="865"/>
      <c r="M25" s="865"/>
      <c r="N25" s="865"/>
      <c r="O25" s="865"/>
    </row>
    <row r="26" spans="1:25" x14ac:dyDescent="0.25">
      <c r="A26" s="865"/>
      <c r="B26" s="865"/>
      <c r="C26" s="865"/>
      <c r="D26" s="865"/>
      <c r="E26" s="865"/>
      <c r="F26" s="865"/>
      <c r="G26" s="890"/>
      <c r="H26" s="865">
        <f>I26</f>
        <v>0.95111500000000004</v>
      </c>
      <c r="I26" s="865">
        <f>J26</f>
        <v>0.95111500000000004</v>
      </c>
      <c r="J26" s="865">
        <f>K26</f>
        <v>0.95111500000000004</v>
      </c>
      <c r="K26" s="865">
        <f>N20</f>
        <v>0.95111500000000004</v>
      </c>
      <c r="L26" s="865"/>
      <c r="M26" s="865"/>
      <c r="N26" s="865"/>
      <c r="O26" s="865"/>
    </row>
    <row r="27" spans="1:25" x14ac:dyDescent="0.25">
      <c r="A27" s="865"/>
      <c r="B27" s="865"/>
      <c r="C27" s="865"/>
      <c r="D27" s="865"/>
      <c r="E27" s="865"/>
      <c r="F27" s="865"/>
      <c r="G27" s="865"/>
      <c r="H27" s="891">
        <f>H25*H26</f>
        <v>147244.36268341096</v>
      </c>
      <c r="I27" s="891">
        <f>I25*I26</f>
        <v>150814.61115663548</v>
      </c>
      <c r="J27" s="891">
        <f>J25*J26</f>
        <v>142800.59603014714</v>
      </c>
      <c r="K27" s="891">
        <f>K25*K26</f>
        <v>440859.56987019361</v>
      </c>
      <c r="L27" s="865"/>
      <c r="M27" s="865"/>
      <c r="N27" s="865"/>
      <c r="O27" s="865"/>
    </row>
    <row r="28" spans="1:25" x14ac:dyDescent="0.25">
      <c r="A28" s="865"/>
      <c r="B28" s="865"/>
      <c r="C28" s="865"/>
      <c r="D28" s="865"/>
      <c r="E28" s="865"/>
      <c r="F28" s="865"/>
      <c r="G28" s="865"/>
      <c r="H28" s="865"/>
      <c r="I28" s="865"/>
      <c r="J28" s="865"/>
      <c r="K28" s="865"/>
      <c r="L28" s="865"/>
      <c r="M28" s="865"/>
      <c r="N28" s="865"/>
      <c r="O28" s="865"/>
    </row>
    <row r="29" spans="1:25" x14ac:dyDescent="0.25">
      <c r="A29" s="1250" t="s">
        <v>462</v>
      </c>
      <c r="B29" s="1250"/>
      <c r="C29" s="1250"/>
      <c r="D29" s="1250"/>
      <c r="E29" s="1250"/>
      <c r="F29" s="865"/>
      <c r="G29" s="865"/>
      <c r="H29" s="865"/>
      <c r="I29" s="865"/>
      <c r="J29" s="865"/>
      <c r="K29" s="865"/>
      <c r="L29" s="865"/>
      <c r="M29" s="865"/>
      <c r="N29" s="865"/>
      <c r="O29" s="865"/>
    </row>
    <row r="30" spans="1:25" x14ac:dyDescent="0.25">
      <c r="A30" s="865"/>
      <c r="B30" s="1251"/>
      <c r="C30" s="1251"/>
      <c r="D30" s="1251"/>
      <c r="E30" s="1251"/>
      <c r="F30" s="865"/>
      <c r="G30" s="865"/>
      <c r="H30" s="865"/>
      <c r="I30" s="865"/>
      <c r="J30" s="865"/>
      <c r="K30" s="865"/>
      <c r="L30" s="865"/>
      <c r="M30" s="865"/>
      <c r="N30" s="865"/>
      <c r="O30" s="865"/>
    </row>
    <row r="31" spans="1:25" x14ac:dyDescent="0.25">
      <c r="A31" s="865"/>
      <c r="B31" s="865"/>
      <c r="C31" s="865"/>
      <c r="D31" s="865"/>
      <c r="E31" s="865"/>
      <c r="F31" s="865"/>
      <c r="G31" s="865"/>
      <c r="H31" s="865"/>
      <c r="I31" s="865"/>
      <c r="J31" s="865"/>
      <c r="K31" s="865"/>
      <c r="L31" s="865"/>
      <c r="M31" s="865"/>
      <c r="N31" s="865"/>
      <c r="O31" s="865"/>
    </row>
    <row r="32" spans="1:25" x14ac:dyDescent="0.25">
      <c r="A32" s="865"/>
      <c r="B32" s="865"/>
      <c r="C32" s="865"/>
      <c r="D32" s="865"/>
      <c r="E32" s="865"/>
      <c r="F32" s="865"/>
      <c r="G32" s="1036" t="s">
        <v>611</v>
      </c>
      <c r="H32" s="865"/>
      <c r="I32" s="865"/>
      <c r="J32" s="865"/>
      <c r="K32" s="865"/>
      <c r="L32" s="865"/>
      <c r="M32" s="865"/>
      <c r="N32" s="865"/>
      <c r="O32" s="865"/>
    </row>
    <row r="33" spans="1:15" x14ac:dyDescent="0.25">
      <c r="A33" s="865"/>
      <c r="B33" s="882"/>
      <c r="C33" s="882" t="s">
        <v>42</v>
      </c>
      <c r="D33" s="882"/>
      <c r="E33" s="882"/>
      <c r="F33" s="865"/>
      <c r="G33" s="1177" t="s">
        <v>41</v>
      </c>
      <c r="H33" s="865"/>
      <c r="I33" s="865"/>
      <c r="J33" s="865"/>
      <c r="K33" s="865"/>
      <c r="L33" s="865"/>
      <c r="M33" s="865"/>
      <c r="N33" s="865"/>
      <c r="O33" s="865"/>
    </row>
    <row r="34" spans="1:15" x14ac:dyDescent="0.25">
      <c r="A34" s="865"/>
      <c r="B34" s="883" t="s">
        <v>38</v>
      </c>
      <c r="C34" s="884" t="str">
        <f>+C22</f>
        <v>Sum of Feb-22</v>
      </c>
      <c r="D34" s="884" t="str">
        <f>+D22</f>
        <v>Sum of Mar-22</v>
      </c>
      <c r="E34" s="884" t="str">
        <f>+E22</f>
        <v>Sum of Apr-22</v>
      </c>
      <c r="F34" s="880"/>
      <c r="G34" s="880"/>
      <c r="H34" s="884" t="str">
        <f>+H22</f>
        <v>Sum of Feb-22</v>
      </c>
      <c r="I34" s="884" t="str">
        <f>+I22</f>
        <v>Sum of Mar-22</v>
      </c>
      <c r="J34" s="884" t="str">
        <f>+J22</f>
        <v>Sum of Apr-22</v>
      </c>
      <c r="K34" s="874" t="s">
        <v>43</v>
      </c>
      <c r="L34" s="865"/>
      <c r="M34" s="865"/>
      <c r="N34" s="865"/>
      <c r="O34" s="865"/>
    </row>
    <row r="35" spans="1:15" x14ac:dyDescent="0.25">
      <c r="A35" s="865"/>
      <c r="B35" s="892">
        <v>46</v>
      </c>
      <c r="C35" s="1171">
        <v>5756257.5018754397</v>
      </c>
      <c r="D35" s="1171">
        <v>6758796.0001971396</v>
      </c>
      <c r="E35" s="1171">
        <v>5346685.4178878795</v>
      </c>
      <c r="F35" s="880"/>
      <c r="G35" s="1173">
        <v>3.5590000000000001E-3</v>
      </c>
      <c r="H35" s="887">
        <f>+$G35*SUM(C35)</f>
        <v>20486.520449174692</v>
      </c>
      <c r="I35" s="887">
        <f t="shared" ref="I35:J37" si="1">+$G35*SUM(D35)</f>
        <v>24054.55496470162</v>
      </c>
      <c r="J35" s="887">
        <f t="shared" si="1"/>
        <v>19028.853402262965</v>
      </c>
      <c r="K35" s="256">
        <f>SUM(H35:J35)</f>
        <v>63569.928816139276</v>
      </c>
      <c r="L35" s="865"/>
      <c r="M35" s="865"/>
      <c r="N35" s="865"/>
      <c r="O35" s="865"/>
    </row>
    <row r="36" spans="1:15" x14ac:dyDescent="0.25">
      <c r="A36" s="865"/>
      <c r="B36" s="892">
        <v>49</v>
      </c>
      <c r="C36" s="1171">
        <v>36067593.458594076</v>
      </c>
      <c r="D36" s="1171">
        <v>41560898.957504474</v>
      </c>
      <c r="E36" s="1171">
        <v>41326951.109322295</v>
      </c>
      <c r="F36" s="880"/>
      <c r="G36" s="1173">
        <v>3.49E-3</v>
      </c>
      <c r="H36" s="887">
        <f>+$G36*SUM(C36)</f>
        <v>125875.90117049332</v>
      </c>
      <c r="I36" s="887">
        <f t="shared" si="1"/>
        <v>145047.53736169063</v>
      </c>
      <c r="J36" s="887">
        <f t="shared" si="1"/>
        <v>144231.05937153482</v>
      </c>
      <c r="K36" s="256">
        <f>SUM(H36:J36)</f>
        <v>415154.49790371873</v>
      </c>
      <c r="L36" s="865"/>
      <c r="M36" s="865"/>
      <c r="N36" s="865"/>
      <c r="O36" s="865"/>
    </row>
    <row r="37" spans="1:15" x14ac:dyDescent="0.25">
      <c r="A37" s="865"/>
      <c r="B37" s="893" t="s">
        <v>399</v>
      </c>
      <c r="C37" s="1180">
        <v>26042263.364</v>
      </c>
      <c r="D37" s="1180">
        <v>25984209.386999998</v>
      </c>
      <c r="E37" s="1180">
        <v>22498471.697000001</v>
      </c>
      <c r="F37" s="880"/>
      <c r="G37" s="1173">
        <v>2.2720000000000001E-3</v>
      </c>
      <c r="H37" s="887">
        <f>+$G37*SUM(C37)</f>
        <v>59168.022363008007</v>
      </c>
      <c r="I37" s="887">
        <f t="shared" si="1"/>
        <v>59036.123727263999</v>
      </c>
      <c r="J37" s="887">
        <f>+$G37*SUM(E37)</f>
        <v>51116.527695584002</v>
      </c>
      <c r="K37" s="256">
        <f>SUM(H37:J37)</f>
        <v>169320.67378585599</v>
      </c>
      <c r="L37" s="865"/>
      <c r="M37" s="865"/>
      <c r="N37" s="865"/>
      <c r="O37" s="865"/>
    </row>
    <row r="38" spans="1:15" x14ac:dyDescent="0.25">
      <c r="A38" s="865"/>
      <c r="B38" s="878" t="s">
        <v>39</v>
      </c>
      <c r="C38" s="1170">
        <f>SUM(C35:C37)</f>
        <v>67866114.324469507</v>
      </c>
      <c r="D38" s="1170">
        <f>SUM(D35:D37)</f>
        <v>74303904.344701618</v>
      </c>
      <c r="E38" s="1170">
        <f>SUM(E35:E37)</f>
        <v>69172108.224210173</v>
      </c>
      <c r="F38" s="865"/>
      <c r="G38" s="890"/>
      <c r="H38" s="888">
        <f>SUM(H35:H37)</f>
        <v>205530.44398267602</v>
      </c>
      <c r="I38" s="888">
        <f>SUM(I35:I37)</f>
        <v>228138.21605365624</v>
      </c>
      <c r="J38" s="888">
        <f>SUM(J35:J37)</f>
        <v>214376.44046938178</v>
      </c>
      <c r="K38" s="888">
        <f>SUM(K35:K37)</f>
        <v>648045.10050571407</v>
      </c>
      <c r="L38" s="865"/>
      <c r="M38" s="865"/>
      <c r="N38" s="865"/>
      <c r="O38" s="865"/>
    </row>
    <row r="39" spans="1:15" x14ac:dyDescent="0.25">
      <c r="A39" s="865"/>
      <c r="B39" s="865"/>
      <c r="C39" s="865"/>
      <c r="D39" s="865"/>
      <c r="E39" s="865"/>
      <c r="F39" s="865"/>
      <c r="G39" s="865"/>
      <c r="H39" s="865"/>
      <c r="I39" s="865"/>
      <c r="J39" s="865"/>
      <c r="K39" s="865"/>
      <c r="L39" s="865"/>
      <c r="M39" s="865"/>
      <c r="N39" s="865"/>
      <c r="O39" s="865"/>
    </row>
  </sheetData>
  <mergeCells count="4">
    <mergeCell ref="A1:K1"/>
    <mergeCell ref="A18:E18"/>
    <mergeCell ref="A29:E29"/>
    <mergeCell ref="B30:E30"/>
  </mergeCells>
  <pageMargins left="0.7" right="0.7" top="0.75" bottom="0.75" header="0.3" footer="0.3"/>
  <pageSetup orientation="portrait" r:id="rId1"/>
  <customProperties>
    <customPr name="_pios_id" r:id="rId2"/>
  </customPropertie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5" x14ac:dyDescent="0.25"/>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sheetPr>
  <dimension ref="B1:I79"/>
  <sheetViews>
    <sheetView workbookViewId="0">
      <pane ySplit="16" topLeftCell="A50" activePane="bottomLeft" state="frozen"/>
      <selection activeCell="G63" sqref="G63"/>
      <selection pane="bottomLeft" activeCell="G58" sqref="G58"/>
    </sheetView>
  </sheetViews>
  <sheetFormatPr defaultColWidth="8.85546875" defaultRowHeight="15" x14ac:dyDescent="0.25"/>
  <cols>
    <col min="1" max="2" width="8.85546875" style="252"/>
    <col min="3" max="3" width="43.85546875" style="252" bestFit="1" customWidth="1"/>
    <col min="4" max="4" width="13.42578125" style="252" bestFit="1" customWidth="1"/>
    <col min="5" max="5" width="12" style="252" bestFit="1" customWidth="1"/>
    <col min="6" max="7" width="8.85546875" style="252"/>
    <col min="9" max="16384" width="8.85546875" style="252"/>
  </cols>
  <sheetData>
    <row r="1" spans="2:9" x14ac:dyDescent="0.25">
      <c r="B1" s="332" t="s">
        <v>566</v>
      </c>
      <c r="H1" s="252"/>
      <c r="I1"/>
    </row>
    <row r="2" spans="2:9" ht="15.75" thickBot="1" x14ac:dyDescent="0.3">
      <c r="B2" s="1119"/>
      <c r="C2" s="1119"/>
      <c r="D2" s="1119"/>
      <c r="E2" s="1119"/>
      <c r="F2" s="252" t="s">
        <v>410</v>
      </c>
      <c r="I2"/>
    </row>
    <row r="3" spans="2:9" x14ac:dyDescent="0.25">
      <c r="B3" s="330"/>
      <c r="C3" s="2"/>
      <c r="D3" s="333"/>
      <c r="F3" s="252" t="s">
        <v>411</v>
      </c>
      <c r="H3" s="252"/>
      <c r="I3"/>
    </row>
    <row r="4" spans="2:9" x14ac:dyDescent="0.25">
      <c r="B4" s="334" t="s">
        <v>567</v>
      </c>
      <c r="C4" s="63"/>
      <c r="D4" s="335">
        <f>E75</f>
        <v>82906364.979999989</v>
      </c>
      <c r="H4" s="252"/>
      <c r="I4"/>
    </row>
    <row r="5" spans="2:9" x14ac:dyDescent="0.25">
      <c r="B5" s="334" t="s">
        <v>568</v>
      </c>
      <c r="C5" s="63"/>
      <c r="D5" s="336">
        <f>E55</f>
        <v>3559423.39</v>
      </c>
      <c r="H5" s="252"/>
      <c r="I5"/>
    </row>
    <row r="6" spans="2:9" ht="15.75" thickBot="1" x14ac:dyDescent="0.3">
      <c r="B6" s="334" t="s">
        <v>569</v>
      </c>
      <c r="C6" s="63"/>
      <c r="D6" s="337">
        <f>D4-D5</f>
        <v>79346941.589999989</v>
      </c>
      <c r="H6" s="252"/>
      <c r="I6"/>
    </row>
    <row r="7" spans="2:9" ht="15.75" thickTop="1" x14ac:dyDescent="0.25">
      <c r="B7" s="334"/>
      <c r="C7" s="63"/>
      <c r="D7" s="335"/>
      <c r="F7" s="71"/>
      <c r="G7" s="71"/>
      <c r="H7" s="252"/>
      <c r="I7"/>
    </row>
    <row r="8" spans="2:9" x14ac:dyDescent="0.25">
      <c r="B8" s="334" t="s">
        <v>332</v>
      </c>
      <c r="C8" s="63"/>
      <c r="D8" s="335"/>
      <c r="F8" s="71"/>
      <c r="G8" s="71"/>
      <c r="H8" s="252"/>
      <c r="I8"/>
    </row>
    <row r="9" spans="2:9" x14ac:dyDescent="0.25">
      <c r="B9" s="338" t="s">
        <v>333</v>
      </c>
      <c r="C9" s="63"/>
      <c r="D9" s="1217">
        <f>E56</f>
        <v>1998091.55</v>
      </c>
      <c r="H9" s="252"/>
      <c r="I9"/>
    </row>
    <row r="10" spans="2:9" x14ac:dyDescent="0.25">
      <c r="B10" s="338" t="s">
        <v>334</v>
      </c>
      <c r="C10" s="63"/>
      <c r="D10" s="336">
        <f>D6-D9</f>
        <v>77348850.039999992</v>
      </c>
    </row>
    <row r="11" spans="2:9" ht="15.75" thickBot="1" x14ac:dyDescent="0.3">
      <c r="B11" s="339" t="s">
        <v>569</v>
      </c>
      <c r="C11" s="63"/>
      <c r="D11" s="337">
        <f>SUM(D9:D10)</f>
        <v>79346941.589999989</v>
      </c>
    </row>
    <row r="12" spans="2:9" ht="16.5" thickTop="1" thickBot="1" x14ac:dyDescent="0.3">
      <c r="B12" s="340"/>
      <c r="C12" s="331"/>
      <c r="D12" s="341"/>
    </row>
    <row r="13" spans="2:9" x14ac:dyDescent="0.25">
      <c r="B13" s="332"/>
      <c r="C13" s="342"/>
      <c r="D13" s="343">
        <f>D11-E77</f>
        <v>0</v>
      </c>
      <c r="E13" s="344" t="s">
        <v>335</v>
      </c>
    </row>
    <row r="15" spans="2:9" ht="15.75" thickBot="1" x14ac:dyDescent="0.3"/>
    <row r="16" spans="2:9" x14ac:dyDescent="0.25">
      <c r="B16" s="395" t="s">
        <v>301</v>
      </c>
      <c r="C16" s="258" t="s">
        <v>302</v>
      </c>
      <c r="D16" s="258" t="s">
        <v>303</v>
      </c>
      <c r="E16" s="259" t="s">
        <v>565</v>
      </c>
    </row>
    <row r="17" spans="2:5" x14ac:dyDescent="0.25">
      <c r="B17" s="262"/>
      <c r="C17" s="263" t="s">
        <v>510</v>
      </c>
      <c r="D17" s="396">
        <v>18230023</v>
      </c>
      <c r="E17" s="397">
        <v>681594.19</v>
      </c>
    </row>
    <row r="18" spans="2:5" x14ac:dyDescent="0.25">
      <c r="B18" s="260"/>
      <c r="C18" s="261" t="s">
        <v>511</v>
      </c>
      <c r="D18" s="398">
        <v>18230013</v>
      </c>
      <c r="E18" s="397">
        <v>42645</v>
      </c>
    </row>
    <row r="19" spans="2:5" x14ac:dyDescent="0.25">
      <c r="B19" s="260"/>
      <c r="C19" s="261" t="s">
        <v>512</v>
      </c>
      <c r="D19" s="398">
        <v>18230014</v>
      </c>
      <c r="E19" s="397">
        <v>601376.22</v>
      </c>
    </row>
    <row r="20" spans="2:5" x14ac:dyDescent="0.25">
      <c r="B20" s="260"/>
      <c r="C20" s="399" t="s">
        <v>513</v>
      </c>
      <c r="D20" s="398">
        <v>18230071</v>
      </c>
      <c r="E20" s="397">
        <v>151341.07</v>
      </c>
    </row>
    <row r="21" spans="2:5" x14ac:dyDescent="0.25">
      <c r="B21" s="260"/>
      <c r="C21" s="400" t="s">
        <v>514</v>
      </c>
      <c r="D21" s="398">
        <v>18230128</v>
      </c>
      <c r="E21" s="397">
        <v>3518013.21</v>
      </c>
    </row>
    <row r="22" spans="2:5" x14ac:dyDescent="0.25">
      <c r="B22" s="260"/>
      <c r="C22" s="400" t="s">
        <v>515</v>
      </c>
      <c r="D22" s="398">
        <v>18230134</v>
      </c>
      <c r="E22" s="397">
        <v>25615.18</v>
      </c>
    </row>
    <row r="23" spans="2:5" x14ac:dyDescent="0.25">
      <c r="B23" s="260"/>
      <c r="C23" s="400" t="s">
        <v>516</v>
      </c>
      <c r="D23" s="398">
        <v>18230140</v>
      </c>
      <c r="E23" s="397">
        <v>209602.69</v>
      </c>
    </row>
    <row r="24" spans="2:5" x14ac:dyDescent="0.25">
      <c r="B24" s="260"/>
      <c r="C24" s="400" t="s">
        <v>517</v>
      </c>
      <c r="D24" s="398">
        <v>18230400</v>
      </c>
      <c r="E24" s="397">
        <v>52819.839999999997</v>
      </c>
    </row>
    <row r="25" spans="2:5" x14ac:dyDescent="0.25">
      <c r="B25" s="260"/>
      <c r="C25" s="400" t="s">
        <v>518</v>
      </c>
      <c r="D25" s="398">
        <v>18230405</v>
      </c>
      <c r="E25" s="397">
        <v>62633.25</v>
      </c>
    </row>
    <row r="26" spans="2:5" x14ac:dyDescent="0.25">
      <c r="B26" s="260"/>
      <c r="C26" s="400" t="s">
        <v>519</v>
      </c>
      <c r="D26" s="398">
        <v>18230407</v>
      </c>
      <c r="E26" s="397">
        <v>5843584.25</v>
      </c>
    </row>
    <row r="27" spans="2:5" x14ac:dyDescent="0.25">
      <c r="B27" s="260"/>
      <c r="C27" s="400" t="s">
        <v>520</v>
      </c>
      <c r="D27" s="398">
        <v>18230408</v>
      </c>
      <c r="E27" s="397">
        <v>483237.28</v>
      </c>
    </row>
    <row r="28" spans="2:5" x14ac:dyDescent="0.25">
      <c r="B28" s="260"/>
      <c r="C28" s="400" t="s">
        <v>521</v>
      </c>
      <c r="D28" s="398">
        <v>18230411</v>
      </c>
      <c r="E28" s="397">
        <v>1148531.31</v>
      </c>
    </row>
    <row r="29" spans="2:5" x14ac:dyDescent="0.25">
      <c r="B29" s="260"/>
      <c r="C29" s="400" t="s">
        <v>522</v>
      </c>
      <c r="D29" s="398">
        <v>18230413</v>
      </c>
      <c r="E29" s="397">
        <v>150481.51999999999</v>
      </c>
    </row>
    <row r="30" spans="2:5" x14ac:dyDescent="0.25">
      <c r="B30" s="260"/>
      <c r="C30" s="400" t="s">
        <v>523</v>
      </c>
      <c r="D30" s="398">
        <v>18230418</v>
      </c>
      <c r="E30" s="397">
        <v>530409.13</v>
      </c>
    </row>
    <row r="31" spans="2:5" x14ac:dyDescent="0.25">
      <c r="B31" s="260" t="s">
        <v>150</v>
      </c>
      <c r="C31" s="400" t="s">
        <v>524</v>
      </c>
      <c r="D31" s="398">
        <v>18230421</v>
      </c>
      <c r="E31" s="397">
        <v>4289485.32</v>
      </c>
    </row>
    <row r="32" spans="2:5" x14ac:dyDescent="0.25">
      <c r="B32" s="260" t="s">
        <v>151</v>
      </c>
      <c r="C32" s="400" t="s">
        <v>525</v>
      </c>
      <c r="D32" s="398">
        <v>18230434</v>
      </c>
      <c r="E32" s="397">
        <v>1307549.1200000001</v>
      </c>
    </row>
    <row r="33" spans="2:5" x14ac:dyDescent="0.25">
      <c r="B33" s="260" t="s">
        <v>151</v>
      </c>
      <c r="C33" s="400" t="s">
        <v>526</v>
      </c>
      <c r="D33" s="398">
        <v>18230435</v>
      </c>
      <c r="E33" s="397">
        <v>80924.429999999993</v>
      </c>
    </row>
    <row r="34" spans="2:5" x14ac:dyDescent="0.25">
      <c r="B34" s="260" t="s">
        <v>151</v>
      </c>
      <c r="C34" s="400" t="s">
        <v>527</v>
      </c>
      <c r="D34" s="398">
        <v>18230440</v>
      </c>
      <c r="E34" s="397">
        <v>1550052.53</v>
      </c>
    </row>
    <row r="35" spans="2:5" x14ac:dyDescent="0.25">
      <c r="B35" s="260" t="s">
        <v>151</v>
      </c>
      <c r="C35" s="400" t="s">
        <v>528</v>
      </c>
      <c r="D35" s="398">
        <v>18230461</v>
      </c>
      <c r="E35" s="397">
        <v>1432214.62</v>
      </c>
    </row>
    <row r="36" spans="2:5" x14ac:dyDescent="0.25">
      <c r="B36" s="260"/>
      <c r="C36" s="400" t="s">
        <v>529</v>
      </c>
      <c r="D36" s="398">
        <v>18230466</v>
      </c>
      <c r="E36" s="397">
        <v>1334023.92</v>
      </c>
    </row>
    <row r="37" spans="2:5" x14ac:dyDescent="0.25">
      <c r="B37" s="260"/>
      <c r="C37" s="400" t="s">
        <v>530</v>
      </c>
      <c r="D37" s="398">
        <v>18230469</v>
      </c>
      <c r="E37" s="397">
        <v>283517.43</v>
      </c>
    </row>
    <row r="38" spans="2:5" x14ac:dyDescent="0.25">
      <c r="B38" s="260" t="s">
        <v>153</v>
      </c>
      <c r="C38" s="400" t="s">
        <v>531</v>
      </c>
      <c r="D38" s="398">
        <v>18230486</v>
      </c>
      <c r="E38" s="397">
        <v>646269.89</v>
      </c>
    </row>
    <row r="39" spans="2:5" x14ac:dyDescent="0.25">
      <c r="B39" s="260" t="s">
        <v>152</v>
      </c>
      <c r="C39" s="400" t="s">
        <v>532</v>
      </c>
      <c r="D39" s="398">
        <v>18230487</v>
      </c>
      <c r="E39" s="397">
        <v>232625.07</v>
      </c>
    </row>
    <row r="40" spans="2:5" x14ac:dyDescent="0.25">
      <c r="B40" s="260"/>
      <c r="C40" s="400" t="s">
        <v>533</v>
      </c>
      <c r="D40" s="398">
        <v>18230507</v>
      </c>
      <c r="E40" s="397">
        <v>588277.77</v>
      </c>
    </row>
    <row r="41" spans="2:5" x14ac:dyDescent="0.25">
      <c r="B41" s="260"/>
      <c r="C41" s="400" t="s">
        <v>534</v>
      </c>
      <c r="D41" s="398">
        <v>18230508</v>
      </c>
      <c r="E41" s="397">
        <v>498572.59</v>
      </c>
    </row>
    <row r="42" spans="2:5" x14ac:dyDescent="0.25">
      <c r="B42" s="260"/>
      <c r="C42" s="400" t="s">
        <v>535</v>
      </c>
      <c r="D42" s="398">
        <v>18230509</v>
      </c>
      <c r="E42" s="397">
        <v>213450</v>
      </c>
    </row>
    <row r="43" spans="2:5" x14ac:dyDescent="0.25">
      <c r="B43" s="260"/>
      <c r="C43" s="400" t="s">
        <v>536</v>
      </c>
      <c r="D43" s="398">
        <v>18230524</v>
      </c>
      <c r="E43" s="397">
        <v>388874.47</v>
      </c>
    </row>
    <row r="44" spans="2:5" x14ac:dyDescent="0.25">
      <c r="B44" s="260" t="s">
        <v>152</v>
      </c>
      <c r="C44" s="400" t="s">
        <v>537</v>
      </c>
      <c r="D44" s="398">
        <v>18230610</v>
      </c>
      <c r="E44" s="397">
        <v>1007071.4</v>
      </c>
    </row>
    <row r="45" spans="2:5" x14ac:dyDescent="0.25">
      <c r="B45" s="260" t="s">
        <v>155</v>
      </c>
      <c r="C45" s="400" t="s">
        <v>538</v>
      </c>
      <c r="D45" s="398">
        <v>18230611</v>
      </c>
      <c r="E45" s="397">
        <v>1744532.77</v>
      </c>
    </row>
    <row r="46" spans="2:5" x14ac:dyDescent="0.25">
      <c r="B46" s="260"/>
      <c r="C46" s="400" t="s">
        <v>539</v>
      </c>
      <c r="D46" s="398">
        <v>18230624</v>
      </c>
      <c r="E46" s="397">
        <v>81122.25</v>
      </c>
    </row>
    <row r="47" spans="2:5" x14ac:dyDescent="0.25">
      <c r="B47" s="260" t="s">
        <v>151</v>
      </c>
      <c r="C47" s="400" t="s">
        <v>540</v>
      </c>
      <c r="D47" s="398">
        <v>18230626</v>
      </c>
      <c r="E47" s="397">
        <v>1732775.02</v>
      </c>
    </row>
    <row r="48" spans="2:5" x14ac:dyDescent="0.25">
      <c r="B48" s="260" t="s">
        <v>151</v>
      </c>
      <c r="C48" s="400" t="s">
        <v>541</v>
      </c>
      <c r="D48" s="398">
        <v>18230627</v>
      </c>
      <c r="E48" s="397">
        <v>996002.63</v>
      </c>
    </row>
    <row r="49" spans="2:5" x14ac:dyDescent="0.25">
      <c r="B49" s="260" t="s">
        <v>151</v>
      </c>
      <c r="C49" s="400" t="s">
        <v>542</v>
      </c>
      <c r="D49" s="398">
        <v>18230628</v>
      </c>
      <c r="E49" s="397">
        <v>8069488.3799999999</v>
      </c>
    </row>
    <row r="50" spans="2:5" x14ac:dyDescent="0.25">
      <c r="B50" s="260" t="s">
        <v>156</v>
      </c>
      <c r="C50" s="400" t="s">
        <v>543</v>
      </c>
      <c r="D50" s="398">
        <v>18230711</v>
      </c>
      <c r="E50" s="397">
        <v>2943640.15</v>
      </c>
    </row>
    <row r="51" spans="2:5" x14ac:dyDescent="0.25">
      <c r="B51" s="260" t="s">
        <v>157</v>
      </c>
      <c r="C51" s="400" t="s">
        <v>544</v>
      </c>
      <c r="D51" s="398">
        <v>18230714</v>
      </c>
      <c r="E51" s="397">
        <v>2209676.86</v>
      </c>
    </row>
    <row r="52" spans="2:5" x14ac:dyDescent="0.25">
      <c r="B52" s="260" t="s">
        <v>118</v>
      </c>
      <c r="C52" s="400" t="s">
        <v>545</v>
      </c>
      <c r="D52" s="398">
        <v>18230715</v>
      </c>
      <c r="E52" s="397">
        <v>2185711.5699999998</v>
      </c>
    </row>
    <row r="53" spans="2:5" x14ac:dyDescent="0.25">
      <c r="B53" s="260" t="s">
        <v>157</v>
      </c>
      <c r="C53" s="400" t="s">
        <v>546</v>
      </c>
      <c r="D53" s="398">
        <v>18230716</v>
      </c>
      <c r="E53" s="397">
        <v>215523.56</v>
      </c>
    </row>
    <row r="54" spans="2:5" x14ac:dyDescent="0.25">
      <c r="B54" s="260" t="s">
        <v>157</v>
      </c>
      <c r="C54" s="400" t="s">
        <v>547</v>
      </c>
      <c r="D54" s="398">
        <v>18230718</v>
      </c>
      <c r="E54" s="397">
        <v>249464.86</v>
      </c>
    </row>
    <row r="55" spans="2:5" x14ac:dyDescent="0.25">
      <c r="B55" s="260" t="s">
        <v>158</v>
      </c>
      <c r="C55" s="411" t="s">
        <v>289</v>
      </c>
      <c r="D55" s="398">
        <v>18230720</v>
      </c>
      <c r="E55" s="397">
        <v>3559423.39</v>
      </c>
    </row>
    <row r="56" spans="2:5" x14ac:dyDescent="0.25">
      <c r="B56" s="260" t="s">
        <v>158</v>
      </c>
      <c r="C56" s="401" t="s">
        <v>290</v>
      </c>
      <c r="D56" s="398">
        <v>18230721</v>
      </c>
      <c r="E56" s="397">
        <v>1998091.55</v>
      </c>
    </row>
    <row r="57" spans="2:5" x14ac:dyDescent="0.25">
      <c r="B57" s="260" t="s">
        <v>154</v>
      </c>
      <c r="C57" s="400" t="s">
        <v>548</v>
      </c>
      <c r="D57" s="398">
        <v>18230723</v>
      </c>
      <c r="E57" s="397">
        <v>1239327.56</v>
      </c>
    </row>
    <row r="58" spans="2:5" x14ac:dyDescent="0.25">
      <c r="B58" s="260" t="s">
        <v>156</v>
      </c>
      <c r="C58" s="400" t="s">
        <v>549</v>
      </c>
      <c r="D58" s="398">
        <v>18230724</v>
      </c>
      <c r="E58" s="397">
        <v>14775964.140000001</v>
      </c>
    </row>
    <row r="59" spans="2:5" x14ac:dyDescent="0.25">
      <c r="B59" s="260" t="s">
        <v>159</v>
      </c>
      <c r="C59" s="400" t="s">
        <v>550</v>
      </c>
      <c r="D59" s="398">
        <v>18230730</v>
      </c>
      <c r="E59" s="397">
        <v>194023.02</v>
      </c>
    </row>
    <row r="60" spans="2:5" x14ac:dyDescent="0.25">
      <c r="B60" s="260"/>
      <c r="C60" s="400" t="s">
        <v>551</v>
      </c>
      <c r="D60" s="398">
        <v>18230745</v>
      </c>
      <c r="E60" s="397">
        <v>928441.91</v>
      </c>
    </row>
    <row r="61" spans="2:5" x14ac:dyDescent="0.25">
      <c r="B61" s="260"/>
      <c r="C61" s="400" t="s">
        <v>552</v>
      </c>
      <c r="D61" s="398">
        <v>18230746</v>
      </c>
      <c r="E61" s="397">
        <v>-84918.49</v>
      </c>
    </row>
    <row r="62" spans="2:5" x14ac:dyDescent="0.25">
      <c r="B62" s="260"/>
      <c r="C62" s="400" t="s">
        <v>553</v>
      </c>
      <c r="D62" s="398">
        <v>18230749</v>
      </c>
      <c r="E62" s="397">
        <v>176815.75</v>
      </c>
    </row>
    <row r="63" spans="2:5" x14ac:dyDescent="0.25">
      <c r="B63" s="260"/>
      <c r="C63" s="400" t="s">
        <v>554</v>
      </c>
      <c r="D63" s="398">
        <v>18230750</v>
      </c>
      <c r="E63" s="397">
        <v>162002.51999999999</v>
      </c>
    </row>
    <row r="64" spans="2:5" x14ac:dyDescent="0.25">
      <c r="B64" s="260"/>
      <c r="C64" s="400" t="s">
        <v>555</v>
      </c>
      <c r="D64" s="398">
        <v>18230751</v>
      </c>
      <c r="E64" s="397">
        <v>57175.37</v>
      </c>
    </row>
    <row r="65" spans="2:5" x14ac:dyDescent="0.25">
      <c r="B65" s="260"/>
      <c r="C65" s="400" t="s">
        <v>556</v>
      </c>
      <c r="D65" s="398">
        <v>18230802</v>
      </c>
      <c r="E65" s="397">
        <v>1906365.21</v>
      </c>
    </row>
    <row r="66" spans="2:5" x14ac:dyDescent="0.25">
      <c r="B66" s="260"/>
      <c r="C66" s="400" t="s">
        <v>557</v>
      </c>
      <c r="D66" s="398">
        <v>18230809</v>
      </c>
      <c r="E66" s="397">
        <v>174950.35</v>
      </c>
    </row>
    <row r="67" spans="2:5" x14ac:dyDescent="0.25">
      <c r="B67" s="260"/>
      <c r="C67" s="400" t="s">
        <v>558</v>
      </c>
      <c r="D67" s="398">
        <v>18230810</v>
      </c>
      <c r="E67" s="397">
        <v>719678.75</v>
      </c>
    </row>
    <row r="68" spans="2:5" x14ac:dyDescent="0.25">
      <c r="B68" s="260"/>
      <c r="C68" s="400" t="s">
        <v>559</v>
      </c>
      <c r="D68" s="398">
        <v>18230811</v>
      </c>
      <c r="E68" s="397">
        <v>790340.59</v>
      </c>
    </row>
    <row r="69" spans="2:5" x14ac:dyDescent="0.25">
      <c r="B69" s="260"/>
      <c r="C69" s="400" t="s">
        <v>560</v>
      </c>
      <c r="D69" s="398">
        <v>18231128</v>
      </c>
      <c r="E69" s="397">
        <v>4866.1400000000003</v>
      </c>
    </row>
    <row r="70" spans="2:5" x14ac:dyDescent="0.25">
      <c r="B70" s="260" t="s">
        <v>157</v>
      </c>
      <c r="C70" s="400" t="s">
        <v>561</v>
      </c>
      <c r="D70" s="398">
        <v>18231134</v>
      </c>
      <c r="E70" s="397">
        <v>7468216.0999999996</v>
      </c>
    </row>
    <row r="71" spans="2:5" x14ac:dyDescent="0.25">
      <c r="B71" s="260"/>
      <c r="C71" s="400" t="s">
        <v>562</v>
      </c>
      <c r="D71" s="398">
        <v>18231136</v>
      </c>
      <c r="E71" s="397">
        <v>10.029999999999999</v>
      </c>
    </row>
    <row r="72" spans="2:5" x14ac:dyDescent="0.25">
      <c r="B72" s="260"/>
      <c r="C72" s="400" t="s">
        <v>563</v>
      </c>
      <c r="D72" s="398">
        <v>18231137</v>
      </c>
      <c r="E72" s="397">
        <v>1015237.06</v>
      </c>
    </row>
    <row r="73" spans="2:5" x14ac:dyDescent="0.25">
      <c r="B73" s="260"/>
      <c r="C73" s="400" t="s">
        <v>564</v>
      </c>
      <c r="D73" s="398">
        <v>18236102</v>
      </c>
      <c r="E73" s="397">
        <v>37623.279999999999</v>
      </c>
    </row>
    <row r="74" spans="2:5" x14ac:dyDescent="0.25">
      <c r="B74" s="402"/>
      <c r="C74" s="404"/>
      <c r="D74" s="405"/>
      <c r="E74" s="406"/>
    </row>
    <row r="75" spans="2:5" ht="15.75" thickBot="1" x14ac:dyDescent="0.3">
      <c r="B75" s="403"/>
      <c r="C75" s="408" t="s">
        <v>396</v>
      </c>
      <c r="D75" s="408"/>
      <c r="E75" s="409">
        <f>SUM(E17:E74)</f>
        <v>82906364.979999989</v>
      </c>
    </row>
    <row r="76" spans="2:5" ht="16.5" thickTop="1" thickBot="1" x14ac:dyDescent="0.3">
      <c r="B76" s="407"/>
      <c r="C76" s="261" t="s">
        <v>397</v>
      </c>
      <c r="D76" s="398"/>
      <c r="E76" s="397">
        <f>-E55</f>
        <v>-3559423.39</v>
      </c>
    </row>
    <row r="77" spans="2:5" ht="16.5" thickTop="1" thickBot="1" x14ac:dyDescent="0.3">
      <c r="B77" s="260"/>
      <c r="C77" s="408" t="s">
        <v>398</v>
      </c>
      <c r="D77" s="408"/>
      <c r="E77" s="409">
        <f>E75+E76</f>
        <v>79346941.589999989</v>
      </c>
    </row>
    <row r="78" spans="2:5" ht="16.5" thickTop="1" thickBot="1" x14ac:dyDescent="0.3">
      <c r="B78" s="407"/>
    </row>
    <row r="79" spans="2:5" ht="15.75" thickTop="1" x14ac:dyDescent="0.25"/>
  </sheetData>
  <pageMargins left="0.7" right="0.7" top="0.75" bottom="0.75" header="0.3" footer="0.3"/>
  <customProperties>
    <customPr name="_pios_id" r:id="rId1"/>
  </customPropertie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G63" sqref="G63"/>
    </sheetView>
  </sheetViews>
  <sheetFormatPr defaultRowHeight="15" x14ac:dyDescent="0.25"/>
  <sheetData/>
  <pageMargins left="0.7" right="0.7" top="0.75" bottom="0.75" header="0.3" footer="0.3"/>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59999389629810485"/>
  </sheetPr>
  <dimension ref="A1:J15"/>
  <sheetViews>
    <sheetView workbookViewId="0">
      <selection activeCell="A11" sqref="A11"/>
    </sheetView>
  </sheetViews>
  <sheetFormatPr defaultColWidth="8.85546875" defaultRowHeight="15" x14ac:dyDescent="0.25"/>
  <cols>
    <col min="1" max="1" width="69.5703125" style="71" bestFit="1" customWidth="1"/>
    <col min="2" max="4" width="13.5703125" style="71" bestFit="1" customWidth="1"/>
    <col min="5" max="5" width="12.5703125" style="71" bestFit="1" customWidth="1"/>
    <col min="6" max="6" width="11.42578125" style="71" bestFit="1" customWidth="1"/>
    <col min="7" max="7" width="12.5703125" style="71" bestFit="1" customWidth="1"/>
    <col min="8" max="8" width="13.42578125" style="71" bestFit="1" customWidth="1"/>
    <col min="9" max="10" width="13.5703125" style="71" bestFit="1" customWidth="1"/>
    <col min="11" max="16384" width="8.85546875" style="71"/>
  </cols>
  <sheetData>
    <row r="1" spans="1:10" x14ac:dyDescent="0.25">
      <c r="A1" s="7" t="s">
        <v>146</v>
      </c>
      <c r="B1" s="7"/>
      <c r="C1" s="7"/>
      <c r="D1" s="7"/>
      <c r="E1" s="7"/>
      <c r="F1" s="7"/>
      <c r="G1" s="7"/>
      <c r="H1" s="7"/>
      <c r="I1" s="7"/>
      <c r="J1" s="7"/>
    </row>
    <row r="2" spans="1:10" x14ac:dyDescent="0.25">
      <c r="A2" s="7"/>
      <c r="B2" s="7"/>
      <c r="C2" s="7"/>
      <c r="D2" s="7"/>
      <c r="E2" s="7"/>
      <c r="F2" s="7"/>
      <c r="G2" s="7"/>
      <c r="H2" s="7"/>
      <c r="I2" s="7"/>
      <c r="J2" s="7"/>
    </row>
    <row r="3" spans="1:10" x14ac:dyDescent="0.25">
      <c r="A3" s="1111"/>
      <c r="B3" s="1111"/>
      <c r="C3" s="1111"/>
      <c r="D3" s="1111"/>
      <c r="E3" s="1111"/>
      <c r="F3" s="1111"/>
      <c r="G3" s="1111"/>
      <c r="H3" s="1111"/>
      <c r="I3" s="1111"/>
      <c r="J3" s="1111"/>
    </row>
    <row r="4" spans="1:10" x14ac:dyDescent="0.25">
      <c r="A4" s="7"/>
      <c r="B4" s="74" t="s">
        <v>20</v>
      </c>
      <c r="C4" s="75"/>
      <c r="D4" s="76"/>
      <c r="E4" s="74">
        <v>449</v>
      </c>
      <c r="F4" s="75"/>
      <c r="G4" s="76"/>
      <c r="H4" s="74" t="s">
        <v>77</v>
      </c>
      <c r="I4" s="75"/>
      <c r="J4" s="76"/>
    </row>
    <row r="5" spans="1:10" x14ac:dyDescent="0.25">
      <c r="A5" s="7"/>
      <c r="B5" s="77" t="s">
        <v>300</v>
      </c>
      <c r="C5" s="77" t="s">
        <v>147</v>
      </c>
      <c r="D5" s="77" t="s">
        <v>148</v>
      </c>
      <c r="E5" s="77" t="s">
        <v>300</v>
      </c>
      <c r="F5" s="77" t="s">
        <v>147</v>
      </c>
      <c r="G5" s="77" t="s">
        <v>148</v>
      </c>
      <c r="H5" s="77" t="s">
        <v>300</v>
      </c>
      <c r="I5" s="77" t="s">
        <v>147</v>
      </c>
      <c r="J5" s="77" t="s">
        <v>148</v>
      </c>
    </row>
    <row r="6" spans="1:10" x14ac:dyDescent="0.25">
      <c r="A6" s="7" t="s">
        <v>571</v>
      </c>
      <c r="B6" s="1"/>
      <c r="C6" s="78"/>
      <c r="D6" s="79"/>
      <c r="E6" s="1"/>
      <c r="F6" s="78"/>
      <c r="G6" s="79"/>
      <c r="H6" s="1"/>
      <c r="I6" s="78"/>
      <c r="J6" s="79"/>
    </row>
    <row r="7" spans="1:10" x14ac:dyDescent="0.25">
      <c r="A7" s="80" t="s">
        <v>572</v>
      </c>
      <c r="B7" s="856">
        <f>H7-E7</f>
        <v>7393400.2999136895</v>
      </c>
      <c r="C7" s="857">
        <f>I7-F7</f>
        <v>8846098.4916029014</v>
      </c>
      <c r="D7" s="858">
        <f>B7-C7</f>
        <v>-1452698.1916892119</v>
      </c>
      <c r="E7" s="1120">
        <f>-'Estimate Used in PY Filing'!D28</f>
        <v>153420.60850132501</v>
      </c>
      <c r="F7" s="1120">
        <f>'258 Cons Tbl 20-21'!C16</f>
        <v>161531.28446400003</v>
      </c>
      <c r="G7" s="858">
        <f>E7-F7</f>
        <v>-8110.6759626750136</v>
      </c>
      <c r="H7" s="1120">
        <f>-'Estimate Used in PY Filing'!E28</f>
        <v>7546820.9084150149</v>
      </c>
      <c r="I7" s="1123">
        <f>'Act Sch 120 Collctns Feb-Apr 21'!B5</f>
        <v>9007629.7760669012</v>
      </c>
      <c r="J7" s="858">
        <f>H7-I7</f>
        <v>-1460808.8676518863</v>
      </c>
    </row>
    <row r="8" spans="1:10" x14ac:dyDescent="0.25">
      <c r="A8" s="80" t="s">
        <v>573</v>
      </c>
      <c r="B8" s="859">
        <f t="shared" ref="B8:C9" si="0">H8-E8</f>
        <v>7748503.9761300469</v>
      </c>
      <c r="C8" s="857">
        <f t="shared" si="0"/>
        <v>8171319.9871676993</v>
      </c>
      <c r="D8" s="860">
        <f>B8-C8</f>
        <v>-422816.01103765238</v>
      </c>
      <c r="E8" s="1121">
        <f>-'Estimate Used in PY Filing'!D30</f>
        <v>159290.95210379999</v>
      </c>
      <c r="F8" s="1121">
        <f>'258 Cons Tbl 20-21'!D16</f>
        <v>147979.52212065001</v>
      </c>
      <c r="G8" s="860">
        <f>E8-F8</f>
        <v>11311.429983149981</v>
      </c>
      <c r="H8" s="1121">
        <f>-'Estimate Used in PY Filing'!E30</f>
        <v>7907794.928233847</v>
      </c>
      <c r="I8" s="1124">
        <f>'Act Sch 120 Collctns Feb-Apr 21'!C5</f>
        <v>8319299.5092883492</v>
      </c>
      <c r="J8" s="860">
        <f>H8-I8</f>
        <v>-411504.58105450217</v>
      </c>
    </row>
    <row r="9" spans="1:10" x14ac:dyDescent="0.25">
      <c r="A9" s="80" t="s">
        <v>574</v>
      </c>
      <c r="B9" s="859">
        <f t="shared" si="0"/>
        <v>6689728.8062148653</v>
      </c>
      <c r="C9" s="861">
        <f t="shared" si="0"/>
        <v>6799345.4355260497</v>
      </c>
      <c r="D9" s="860">
        <f>B9-C9</f>
        <v>-109616.6293111844</v>
      </c>
      <c r="E9" s="1121">
        <f>-'Estimate Used in PY Filing'!D32</f>
        <v>150095.57418603002</v>
      </c>
      <c r="F9" s="1121">
        <f>'258 Cons Tbl 20-21'!E16</f>
        <v>166075.89264585002</v>
      </c>
      <c r="G9" s="860">
        <f>E9-F9</f>
        <v>-15980.318459820002</v>
      </c>
      <c r="H9" s="1121">
        <f>-'Estimate Used in PY Filing'!E32</f>
        <v>6839824.3804008951</v>
      </c>
      <c r="I9" s="1124">
        <f>'Act Sch 120 Collctns Feb-Apr 21'!D5</f>
        <v>6965421.3281718995</v>
      </c>
      <c r="J9" s="860">
        <f>H9-I9</f>
        <v>-125596.9477710044</v>
      </c>
    </row>
    <row r="10" spans="1:10" ht="15.75" thickBot="1" x14ac:dyDescent="0.3">
      <c r="A10" s="7" t="s">
        <v>646</v>
      </c>
      <c r="B10" s="81">
        <f t="shared" ref="B10:J10" si="1">SUM(B7:B9)</f>
        <v>21831633.082258601</v>
      </c>
      <c r="C10" s="58">
        <f t="shared" si="1"/>
        <v>23816763.914296649</v>
      </c>
      <c r="D10" s="82">
        <f t="shared" si="1"/>
        <v>-1985130.8320380487</v>
      </c>
      <c r="E10" s="1122">
        <f t="shared" si="1"/>
        <v>462807.13479115505</v>
      </c>
      <c r="F10" s="1125">
        <f t="shared" si="1"/>
        <v>475586.69923050009</v>
      </c>
      <c r="G10" s="82">
        <f t="shared" si="1"/>
        <v>-12779.564439345035</v>
      </c>
      <c r="H10" s="1122">
        <f t="shared" si="1"/>
        <v>22294440.217049759</v>
      </c>
      <c r="I10" s="1125">
        <f t="shared" si="1"/>
        <v>24292350.613527149</v>
      </c>
      <c r="J10" s="82">
        <f t="shared" si="1"/>
        <v>-1997910.3964773929</v>
      </c>
    </row>
    <row r="11" spans="1:10" ht="15.75" thickTop="1" x14ac:dyDescent="0.25"/>
    <row r="12" spans="1:10" x14ac:dyDescent="0.25">
      <c r="B12" s="66"/>
      <c r="E12" s="66"/>
      <c r="H12" s="66"/>
    </row>
    <row r="15" spans="1:10" x14ac:dyDescent="0.25">
      <c r="A15" s="862" t="s">
        <v>299</v>
      </c>
    </row>
  </sheetData>
  <pageMargins left="0.7" right="0.7" top="0.75" bottom="0.75" header="0.3" footer="0.3"/>
  <customProperties>
    <customPr name="_pios_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sheetPr>
  <dimension ref="A1:E40"/>
  <sheetViews>
    <sheetView workbookViewId="0">
      <pane xSplit="2" ySplit="1" topLeftCell="C2" activePane="bottomRight" state="frozen"/>
      <selection activeCell="G63" sqref="G63"/>
      <selection pane="topRight" activeCell="G63" sqref="G63"/>
      <selection pane="bottomLeft" activeCell="G63" sqref="G63"/>
      <selection pane="bottomRight" activeCell="B26" sqref="B26"/>
    </sheetView>
  </sheetViews>
  <sheetFormatPr defaultColWidth="8.85546875" defaultRowHeight="15" x14ac:dyDescent="0.25"/>
  <cols>
    <col min="1" max="1" width="3" style="71" bestFit="1" customWidth="1"/>
    <col min="2" max="2" width="66.140625" style="71" customWidth="1"/>
    <col min="3" max="3" width="16.85546875" style="71" bestFit="1" customWidth="1"/>
    <col min="4" max="4" width="21.42578125" style="71" bestFit="1" customWidth="1"/>
    <col min="5" max="5" width="16.85546875" style="71" bestFit="1" customWidth="1"/>
    <col min="6" max="6" width="14.42578125" style="71" bestFit="1" customWidth="1"/>
    <col min="7" max="7" width="13.5703125" style="71" bestFit="1" customWidth="1"/>
    <col min="8" max="8" width="14" style="71" bestFit="1" customWidth="1"/>
    <col min="9" max="9" width="11.5703125" style="71" bestFit="1" customWidth="1"/>
    <col min="10" max="10" width="8.85546875" style="71"/>
    <col min="11" max="11" width="11" style="71" bestFit="1" customWidth="1"/>
    <col min="12" max="12" width="8.85546875" style="71"/>
    <col min="13" max="13" width="12" style="71" bestFit="1" customWidth="1"/>
    <col min="14" max="16384" width="8.85546875" style="71"/>
  </cols>
  <sheetData>
    <row r="1" spans="1:5" x14ac:dyDescent="0.25">
      <c r="A1" s="7"/>
      <c r="B1" s="7"/>
      <c r="C1" s="52" t="s">
        <v>75</v>
      </c>
      <c r="D1" s="52" t="s">
        <v>76</v>
      </c>
      <c r="E1" s="52" t="s">
        <v>77</v>
      </c>
    </row>
    <row r="2" spans="1:5" x14ac:dyDescent="0.25">
      <c r="A2" s="7"/>
      <c r="B2" s="1110"/>
      <c r="C2" s="1111"/>
      <c r="D2" s="1111"/>
      <c r="E2" s="1111"/>
    </row>
    <row r="3" spans="1:5" x14ac:dyDescent="0.25">
      <c r="A3" s="7">
        <v>1</v>
      </c>
      <c r="B3" s="53" t="s">
        <v>466</v>
      </c>
      <c r="C3" s="7"/>
      <c r="D3" s="7"/>
      <c r="E3" s="7"/>
    </row>
    <row r="4" spans="1:5" x14ac:dyDescent="0.25">
      <c r="A4" s="7">
        <v>2</v>
      </c>
      <c r="B4" s="6" t="s">
        <v>467</v>
      </c>
      <c r="C4" s="60">
        <f>C21</f>
        <v>-63379774.849281818</v>
      </c>
      <c r="D4" s="60">
        <f>D21</f>
        <v>-1545606.41071818</v>
      </c>
      <c r="E4" s="60">
        <f>E21</f>
        <v>-64925381.259999998</v>
      </c>
    </row>
    <row r="5" spans="1:5" x14ac:dyDescent="0.25">
      <c r="A5" s="7">
        <v>3</v>
      </c>
      <c r="B5" s="6" t="s">
        <v>468</v>
      </c>
      <c r="C5" s="56">
        <f>C33</f>
        <v>-21831633.082258604</v>
      </c>
      <c r="D5" s="56">
        <f>D33</f>
        <v>-462807.13479115505</v>
      </c>
      <c r="E5" s="56">
        <f>E33</f>
        <v>-22294440.217049759</v>
      </c>
    </row>
    <row r="6" spans="1:5" ht="15.75" thickBot="1" x14ac:dyDescent="0.3">
      <c r="A6" s="7">
        <v>4</v>
      </c>
      <c r="B6" s="7" t="s">
        <v>78</v>
      </c>
      <c r="C6" s="58">
        <f>SUM(C4:C5)</f>
        <v>-85211407.93154043</v>
      </c>
      <c r="D6" s="58">
        <f>SUM(D4:D5)</f>
        <v>-2008413.5455093351</v>
      </c>
      <c r="E6" s="58">
        <f>SUM(E4:E5)</f>
        <v>-87219821.477049753</v>
      </c>
    </row>
    <row r="7" spans="1:5" ht="15.75" thickTop="1" x14ac:dyDescent="0.25">
      <c r="A7" s="7">
        <v>5</v>
      </c>
      <c r="B7" s="7"/>
      <c r="C7" s="7"/>
      <c r="D7" s="7"/>
      <c r="E7" s="7"/>
    </row>
    <row r="8" spans="1:5" ht="18" x14ac:dyDescent="0.25">
      <c r="A8" s="7">
        <v>6</v>
      </c>
      <c r="B8" s="320"/>
      <c r="C8" s="7"/>
      <c r="D8" s="7"/>
      <c r="E8" s="7"/>
    </row>
    <row r="9" spans="1:5" x14ac:dyDescent="0.25">
      <c r="A9" s="7">
        <v>7</v>
      </c>
      <c r="B9" s="7"/>
      <c r="C9" s="7"/>
      <c r="D9" s="7"/>
      <c r="E9" s="7"/>
    </row>
    <row r="10" spans="1:5" x14ac:dyDescent="0.25">
      <c r="A10" s="7">
        <v>8</v>
      </c>
      <c r="B10" s="7"/>
      <c r="C10" s="7"/>
      <c r="D10" s="7"/>
      <c r="E10" s="7"/>
    </row>
    <row r="11" spans="1:5" x14ac:dyDescent="0.25">
      <c r="A11" s="7">
        <v>9</v>
      </c>
      <c r="B11" s="54" t="s">
        <v>79</v>
      </c>
      <c r="C11" s="7"/>
      <c r="D11" s="7"/>
      <c r="E11" s="7"/>
    </row>
    <row r="12" spans="1:5" x14ac:dyDescent="0.25">
      <c r="A12" s="7">
        <v>10</v>
      </c>
      <c r="B12" s="55">
        <v>43982</v>
      </c>
      <c r="C12" s="56"/>
      <c r="D12" s="56"/>
      <c r="E12" s="56">
        <v>-6197441.5600000024</v>
      </c>
    </row>
    <row r="13" spans="1:5" x14ac:dyDescent="0.25">
      <c r="A13" s="7">
        <v>11</v>
      </c>
      <c r="B13" s="55">
        <v>44012</v>
      </c>
      <c r="C13" s="56"/>
      <c r="D13" s="56"/>
      <c r="E13" s="56">
        <v>-5947975.9500000002</v>
      </c>
    </row>
    <row r="14" spans="1:5" x14ac:dyDescent="0.25">
      <c r="A14" s="7">
        <v>12</v>
      </c>
      <c r="B14" s="55">
        <v>44043</v>
      </c>
      <c r="C14" s="56"/>
      <c r="D14" s="56"/>
      <c r="E14" s="56">
        <v>-6692977.5899999999</v>
      </c>
    </row>
    <row r="15" spans="1:5" x14ac:dyDescent="0.25">
      <c r="A15" s="7">
        <v>13</v>
      </c>
      <c r="B15" s="55">
        <v>44074</v>
      </c>
      <c r="C15" s="56"/>
      <c r="D15" s="56"/>
      <c r="E15" s="56">
        <v>-6675731.2599999998</v>
      </c>
    </row>
    <row r="16" spans="1:5" x14ac:dyDescent="0.25">
      <c r="A16" s="7">
        <v>14</v>
      </c>
      <c r="B16" s="55">
        <v>44104</v>
      </c>
      <c r="C16" s="56"/>
      <c r="D16" s="56"/>
      <c r="E16" s="56">
        <v>-6220742.8499999987</v>
      </c>
    </row>
    <row r="17" spans="1:5" x14ac:dyDescent="0.25">
      <c r="A17" s="7">
        <v>15</v>
      </c>
      <c r="B17" s="55">
        <v>44135</v>
      </c>
      <c r="C17" s="56"/>
      <c r="D17" s="56"/>
      <c r="E17" s="56">
        <v>-7095207.6799999997</v>
      </c>
    </row>
    <row r="18" spans="1:5" x14ac:dyDescent="0.25">
      <c r="A18" s="7">
        <v>16</v>
      </c>
      <c r="B18" s="55">
        <v>44165</v>
      </c>
      <c r="C18" s="56"/>
      <c r="D18" s="56"/>
      <c r="E18" s="56">
        <v>-8334444.3000000007</v>
      </c>
    </row>
    <row r="19" spans="1:5" x14ac:dyDescent="0.25">
      <c r="A19" s="7">
        <v>17</v>
      </c>
      <c r="B19" s="55">
        <v>44196</v>
      </c>
      <c r="C19" s="56"/>
      <c r="D19" s="56"/>
      <c r="E19" s="56">
        <v>-8999815.8900000006</v>
      </c>
    </row>
    <row r="20" spans="1:5" x14ac:dyDescent="0.25">
      <c r="A20" s="7">
        <v>18</v>
      </c>
      <c r="B20" s="55">
        <v>44227</v>
      </c>
      <c r="C20" s="56"/>
      <c r="D20" s="83"/>
      <c r="E20" s="56">
        <v>-8761044.1799999997</v>
      </c>
    </row>
    <row r="21" spans="1:5" ht="15.75" thickBot="1" x14ac:dyDescent="0.3">
      <c r="A21" s="7">
        <v>19</v>
      </c>
      <c r="B21" s="57"/>
      <c r="C21" s="58">
        <f>E21-D21</f>
        <v>-63379774.849281818</v>
      </c>
      <c r="D21" s="58">
        <v>-1545606.41071818</v>
      </c>
      <c r="E21" s="58">
        <f>SUM(E12:E20)</f>
        <v>-64925381.259999998</v>
      </c>
    </row>
    <row r="22" spans="1:5" ht="15.75" thickTop="1" x14ac:dyDescent="0.25">
      <c r="A22" s="7">
        <v>20</v>
      </c>
      <c r="B22" s="54" t="s">
        <v>80</v>
      </c>
      <c r="C22" s="56"/>
      <c r="D22" s="59" t="s">
        <v>81</v>
      </c>
      <c r="E22" s="56"/>
    </row>
    <row r="23" spans="1:5" x14ac:dyDescent="0.25">
      <c r="A23" s="7">
        <v>21</v>
      </c>
      <c r="B23" s="57" t="s">
        <v>649</v>
      </c>
      <c r="C23" s="56"/>
      <c r="D23" s="56"/>
      <c r="E23" s="56"/>
    </row>
    <row r="24" spans="1:5" x14ac:dyDescent="0.25">
      <c r="A24" s="7">
        <v>22</v>
      </c>
      <c r="B24" s="57" t="s">
        <v>650</v>
      </c>
      <c r="C24" s="56"/>
      <c r="D24" s="56"/>
      <c r="E24" s="56"/>
    </row>
    <row r="25" spans="1:5" x14ac:dyDescent="0.25">
      <c r="A25" s="7">
        <v>23</v>
      </c>
      <c r="B25" s="57" t="s">
        <v>441</v>
      </c>
      <c r="C25" s="56"/>
      <c r="D25" s="56"/>
      <c r="E25" s="56"/>
    </row>
    <row r="26" spans="1:5" x14ac:dyDescent="0.25">
      <c r="A26" s="7">
        <v>24</v>
      </c>
      <c r="B26" s="839">
        <v>4.2247842959999993E-3</v>
      </c>
      <c r="C26" s="7"/>
      <c r="D26" s="7"/>
      <c r="E26" s="7"/>
    </row>
    <row r="27" spans="1:5" x14ac:dyDescent="0.25">
      <c r="A27" s="7">
        <v>25</v>
      </c>
      <c r="B27" s="840">
        <v>44255</v>
      </c>
      <c r="C27" s="60"/>
      <c r="D27" s="60"/>
      <c r="E27" s="7"/>
    </row>
    <row r="28" spans="1:5" x14ac:dyDescent="0.25">
      <c r="A28" s="7">
        <v>26</v>
      </c>
      <c r="B28" s="61">
        <v>1786321</v>
      </c>
      <c r="C28" s="56">
        <v>-7393400.2999136895</v>
      </c>
      <c r="D28" s="56">
        <v>-153420.60850132501</v>
      </c>
      <c r="E28" s="60">
        <f>-B28*B$26*1000</f>
        <v>-7546820.9084150149</v>
      </c>
    </row>
    <row r="29" spans="1:5" x14ac:dyDescent="0.25">
      <c r="A29" s="7">
        <v>27</v>
      </c>
      <c r="B29" s="840">
        <v>44286</v>
      </c>
      <c r="C29" s="60"/>
      <c r="D29" s="60"/>
      <c r="E29" s="60"/>
    </row>
    <row r="30" spans="1:5" x14ac:dyDescent="0.25">
      <c r="A30" s="7">
        <v>28</v>
      </c>
      <c r="B30" s="61">
        <v>1871763</v>
      </c>
      <c r="C30" s="56">
        <v>-7748503.9761300469</v>
      </c>
      <c r="D30" s="56">
        <v>-159290.95210379999</v>
      </c>
      <c r="E30" s="56">
        <f>-B30*B$26*1000</f>
        <v>-7907794.928233847</v>
      </c>
    </row>
    <row r="31" spans="1:5" x14ac:dyDescent="0.25">
      <c r="A31" s="7">
        <v>29</v>
      </c>
      <c r="B31" s="840">
        <v>44316</v>
      </c>
      <c r="C31" s="56"/>
      <c r="D31" s="56"/>
      <c r="E31" s="56"/>
    </row>
    <row r="32" spans="1:5" x14ac:dyDescent="0.25">
      <c r="A32" s="7">
        <v>30</v>
      </c>
      <c r="B32" s="61">
        <v>1618976</v>
      </c>
      <c r="C32" s="56">
        <f>E32-D32</f>
        <v>-6689728.8062148653</v>
      </c>
      <c r="D32" s="56">
        <v>-150095.57418603002</v>
      </c>
      <c r="E32" s="56">
        <f>-B32*B$26*1000</f>
        <v>-6839824.3804008951</v>
      </c>
    </row>
    <row r="33" spans="1:5" ht="15.75" thickBot="1" x14ac:dyDescent="0.3">
      <c r="A33" s="7">
        <v>31</v>
      </c>
      <c r="B33" s="7"/>
      <c r="C33" s="58">
        <f>E33-D33</f>
        <v>-21831633.082258604</v>
      </c>
      <c r="D33" s="58">
        <f>SUM(D28:D32)</f>
        <v>-462807.13479115505</v>
      </c>
      <c r="E33" s="58">
        <f>SUM(E27:E32)</f>
        <v>-22294440.217049759</v>
      </c>
    </row>
    <row r="34" spans="1:5" ht="15.75" thickTop="1" x14ac:dyDescent="0.25">
      <c r="A34" s="7">
        <v>32</v>
      </c>
      <c r="B34" s="61">
        <f>B28+B30+B32</f>
        <v>5277060</v>
      </c>
      <c r="C34" s="56"/>
      <c r="D34" s="62" t="s">
        <v>81</v>
      </c>
      <c r="E34" s="7"/>
    </row>
    <row r="35" spans="1:5" x14ac:dyDescent="0.25">
      <c r="A35" s="7">
        <v>33</v>
      </c>
      <c r="B35" s="7"/>
      <c r="C35" s="56"/>
      <c r="D35" s="56"/>
      <c r="E35" s="56"/>
    </row>
    <row r="36" spans="1:5" x14ac:dyDescent="0.25">
      <c r="A36" s="7">
        <v>34</v>
      </c>
      <c r="B36" s="7" t="s">
        <v>82</v>
      </c>
    </row>
    <row r="39" spans="1:5" x14ac:dyDescent="0.25">
      <c r="B39" s="51"/>
    </row>
    <row r="40" spans="1:5" x14ac:dyDescent="0.25">
      <c r="B40" s="51"/>
    </row>
  </sheetData>
  <pageMargins left="0.7" right="0.7" top="0.75" bottom="0.75" header="0.3" footer="0.3"/>
  <pageSetup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60"/>
  <sheetViews>
    <sheetView workbookViewId="0">
      <selection activeCell="D5" sqref="D5"/>
    </sheetView>
  </sheetViews>
  <sheetFormatPr defaultColWidth="9.140625" defaultRowHeight="12.75" x14ac:dyDescent="0.2"/>
  <cols>
    <col min="1" max="1" width="41.85546875" style="265" customWidth="1"/>
    <col min="2" max="2" width="17" style="265" bestFit="1" customWidth="1"/>
    <col min="3" max="4" width="15.5703125" style="265" bestFit="1" customWidth="1"/>
    <col min="5" max="16384" width="9.140625" style="265"/>
  </cols>
  <sheetData>
    <row r="1" spans="1:4" ht="14.1" customHeight="1" x14ac:dyDescent="0.25">
      <c r="A1" s="264" t="s">
        <v>46</v>
      </c>
      <c r="B1" s="264"/>
      <c r="C1" s="264"/>
      <c r="D1" s="264"/>
    </row>
    <row r="2" spans="1:4" ht="14.1" customHeight="1" x14ac:dyDescent="0.25">
      <c r="A2" s="264" t="s">
        <v>345</v>
      </c>
      <c r="B2" s="264"/>
      <c r="C2" s="264"/>
      <c r="D2" s="264"/>
    </row>
    <row r="3" spans="1:4" ht="14.1" customHeight="1" x14ac:dyDescent="0.25">
      <c r="A3" s="1112"/>
      <c r="B3" s="1113"/>
      <c r="C3" s="1114"/>
      <c r="D3" s="1114"/>
    </row>
    <row r="4" spans="1:4" ht="13.35" customHeight="1" x14ac:dyDescent="0.2">
      <c r="A4" s="359" t="s">
        <v>570</v>
      </c>
      <c r="B4" s="360">
        <f>'CY Conv Fctr (2019 GRC)'!E18</f>
        <v>0.95111500000000004</v>
      </c>
      <c r="C4" s="360">
        <f>+B4</f>
        <v>0.95111500000000004</v>
      </c>
      <c r="D4" s="360">
        <f>+C4</f>
        <v>0.95111500000000004</v>
      </c>
    </row>
    <row r="5" spans="1:4" ht="13.35" customHeight="1" x14ac:dyDescent="0.2">
      <c r="A5" s="359" t="s">
        <v>351</v>
      </c>
      <c r="B5" s="361">
        <f>B33*B4</f>
        <v>9007629.7760669012</v>
      </c>
      <c r="C5" s="361">
        <f>C33*C4</f>
        <v>8319299.5092883492</v>
      </c>
      <c r="D5" s="361">
        <f>D33*D4</f>
        <v>6965421.3281718995</v>
      </c>
    </row>
    <row r="6" spans="1:4" ht="13.35" customHeight="1" x14ac:dyDescent="0.2">
      <c r="A6" s="267" t="s">
        <v>47</v>
      </c>
      <c r="B6" s="268"/>
    </row>
    <row r="7" spans="1:4" ht="13.35" customHeight="1" x14ac:dyDescent="0.2">
      <c r="A7" s="269"/>
      <c r="B7" s="270" t="s">
        <v>353</v>
      </c>
      <c r="C7" s="270" t="s">
        <v>354</v>
      </c>
      <c r="D7" s="270" t="s">
        <v>355</v>
      </c>
    </row>
    <row r="8" spans="1:4" ht="13.5" customHeight="1" x14ac:dyDescent="0.2">
      <c r="A8" s="271" t="s">
        <v>49</v>
      </c>
      <c r="B8" s="1031">
        <v>2021</v>
      </c>
      <c r="C8" s="1031">
        <f>+B8</f>
        <v>2021</v>
      </c>
      <c r="D8" s="1031">
        <f>+C8</f>
        <v>2021</v>
      </c>
    </row>
    <row r="9" spans="1:4" ht="6.6" customHeight="1" x14ac:dyDescent="0.2">
      <c r="A9" s="273"/>
      <c r="B9" s="274"/>
      <c r="C9" s="274"/>
      <c r="D9" s="274"/>
    </row>
    <row r="10" spans="1:4" ht="13.35" customHeight="1" x14ac:dyDescent="0.2">
      <c r="A10" s="276" t="s">
        <v>50</v>
      </c>
      <c r="B10" s="894">
        <v>134539301.66</v>
      </c>
      <c r="C10" s="894">
        <v>129714765.83</v>
      </c>
      <c r="D10" s="894">
        <v>94938221.760000005</v>
      </c>
    </row>
    <row r="11" spans="1:4" ht="13.35" customHeight="1" x14ac:dyDescent="0.2">
      <c r="A11" s="276" t="s">
        <v>51</v>
      </c>
      <c r="B11" s="895">
        <v>80218222.670000002</v>
      </c>
      <c r="C11" s="895">
        <v>74728871.439999998</v>
      </c>
      <c r="D11" s="895">
        <v>66951890.07</v>
      </c>
    </row>
    <row r="12" spans="1:4" ht="13.35" customHeight="1" x14ac:dyDescent="0.2">
      <c r="A12" s="276" t="s">
        <v>52</v>
      </c>
      <c r="B12" s="895">
        <v>9587044.6300000008</v>
      </c>
      <c r="C12" s="895">
        <v>8946334.3100000005</v>
      </c>
      <c r="D12" s="895">
        <v>7776452.7400000002</v>
      </c>
    </row>
    <row r="13" spans="1:4" ht="14.45" customHeight="1" x14ac:dyDescent="0.2">
      <c r="A13" s="276" t="s">
        <v>53</v>
      </c>
      <c r="B13" s="895">
        <v>1319998.53</v>
      </c>
      <c r="C13" s="895">
        <v>1893043.7</v>
      </c>
      <c r="D13" s="895">
        <v>1385114.21</v>
      </c>
    </row>
    <row r="14" spans="1:4" ht="13.35" customHeight="1" x14ac:dyDescent="0.2">
      <c r="A14" s="276" t="s">
        <v>54</v>
      </c>
      <c r="B14" s="895">
        <v>40850.85</v>
      </c>
      <c r="C14" s="895">
        <v>44727.64</v>
      </c>
      <c r="D14" s="895">
        <v>30185.79</v>
      </c>
    </row>
    <row r="15" spans="1:4" ht="8.4499999999999993" customHeight="1" x14ac:dyDescent="0.2">
      <c r="A15" s="273"/>
      <c r="B15" s="277"/>
      <c r="C15" s="277"/>
      <c r="D15" s="277"/>
    </row>
    <row r="16" spans="1:4" ht="13.35" customHeight="1" x14ac:dyDescent="0.2">
      <c r="A16" s="278" t="s">
        <v>55</v>
      </c>
      <c r="B16" s="896">
        <f>SUM(B10:B15)</f>
        <v>225705418.33999997</v>
      </c>
      <c r="C16" s="896">
        <f>SUM(C10:C15)</f>
        <v>215327742.91999996</v>
      </c>
      <c r="D16" s="896">
        <f>SUM(D10:D15)</f>
        <v>171081864.57000002</v>
      </c>
    </row>
    <row r="17" spans="1:4" ht="13.35" customHeight="1" x14ac:dyDescent="0.2">
      <c r="A17" s="276" t="s">
        <v>56</v>
      </c>
      <c r="B17" s="895">
        <v>1930008.28</v>
      </c>
      <c r="C17" s="895">
        <v>991296.73</v>
      </c>
      <c r="D17" s="895">
        <v>1482636.73</v>
      </c>
    </row>
    <row r="18" spans="1:4" ht="12.75" customHeight="1" x14ac:dyDescent="0.2">
      <c r="A18" s="276" t="s">
        <v>57</v>
      </c>
      <c r="B18" s="895">
        <v>10161493.67</v>
      </c>
      <c r="C18" s="895">
        <v>6527296.5499999998</v>
      </c>
      <c r="D18" s="895">
        <v>6512201.5899999999</v>
      </c>
    </row>
    <row r="19" spans="1:4" ht="6" customHeight="1" x14ac:dyDescent="0.2">
      <c r="A19" s="275"/>
      <c r="B19" s="897"/>
      <c r="C19" s="897"/>
      <c r="D19" s="897"/>
    </row>
    <row r="20" spans="1:4" ht="13.35" customHeight="1" x14ac:dyDescent="0.2">
      <c r="A20" s="279" t="s">
        <v>58</v>
      </c>
      <c r="B20" s="895">
        <f>SUM(B16:B18)</f>
        <v>237796920.28999996</v>
      </c>
      <c r="C20" s="895">
        <f>SUM(C16:C18)</f>
        <v>222846336.19999996</v>
      </c>
      <c r="D20" s="895">
        <f>SUM(D16:D18)</f>
        <v>179076702.89000002</v>
      </c>
    </row>
    <row r="21" spans="1:4" ht="6.6" customHeight="1" x14ac:dyDescent="0.2">
      <c r="A21" s="280"/>
      <c r="B21" s="898"/>
      <c r="C21" s="898"/>
      <c r="D21" s="898"/>
    </row>
    <row r="22" spans="1:4" ht="13.35" customHeight="1" x14ac:dyDescent="0.2">
      <c r="A22" s="276" t="s">
        <v>59</v>
      </c>
      <c r="B22" s="895">
        <v>3950358</v>
      </c>
      <c r="C22" s="895">
        <v>1355716.28</v>
      </c>
      <c r="D22" s="895">
        <v>807053.03</v>
      </c>
    </row>
    <row r="23" spans="1:4" ht="13.35" customHeight="1" x14ac:dyDescent="0.2">
      <c r="A23" s="276" t="s">
        <v>60</v>
      </c>
      <c r="B23" s="895">
        <v>1677593.44</v>
      </c>
      <c r="C23" s="895">
        <v>1714126.43</v>
      </c>
      <c r="D23" s="895">
        <v>1568440.51</v>
      </c>
    </row>
    <row r="24" spans="1:4" ht="13.35" customHeight="1" x14ac:dyDescent="0.2">
      <c r="A24" s="276" t="s">
        <v>61</v>
      </c>
      <c r="B24" s="895">
        <v>-8454650.9499999993</v>
      </c>
      <c r="C24" s="895">
        <v>-4108614.84</v>
      </c>
      <c r="D24" s="895">
        <v>4585386.8499999996</v>
      </c>
    </row>
    <row r="25" spans="1:4" ht="13.35" customHeight="1" x14ac:dyDescent="0.2">
      <c r="A25" s="276" t="s">
        <v>62</v>
      </c>
      <c r="B25" s="896">
        <v>22848940.449999999</v>
      </c>
      <c r="C25" s="895">
        <v>14792662.619999999</v>
      </c>
      <c r="D25" s="895">
        <v>3707366.38</v>
      </c>
    </row>
    <row r="26" spans="1:4" ht="12.75" customHeight="1" x14ac:dyDescent="0.2">
      <c r="A26" s="276" t="s">
        <v>63</v>
      </c>
      <c r="B26" s="896">
        <f>SUM(B22:B25)</f>
        <v>20022240.939999998</v>
      </c>
      <c r="C26" s="896">
        <f>SUM(C22:C25)</f>
        <v>13753890.489999998</v>
      </c>
      <c r="D26" s="896">
        <f>SUM(D22:D25)</f>
        <v>10668246.77</v>
      </c>
    </row>
    <row r="27" spans="1:4" ht="6.6" customHeight="1" x14ac:dyDescent="0.2">
      <c r="A27" s="280"/>
      <c r="B27" s="281"/>
      <c r="C27" s="281"/>
      <c r="D27" s="281"/>
    </row>
    <row r="28" spans="1:4" ht="14.1" customHeight="1" thickBot="1" x14ac:dyDescent="0.25">
      <c r="A28" s="282" t="s">
        <v>64</v>
      </c>
      <c r="B28" s="899">
        <f>+B26+B20</f>
        <v>257819161.22999996</v>
      </c>
      <c r="C28" s="899">
        <f>+C26+C20</f>
        <v>236600226.68999997</v>
      </c>
      <c r="D28" s="899">
        <f>+D26+D20</f>
        <v>189744949.66000003</v>
      </c>
    </row>
    <row r="29" spans="1:4" ht="4.3499999999999996" customHeight="1" thickTop="1" x14ac:dyDescent="0.2">
      <c r="A29" s="283"/>
      <c r="B29" s="281"/>
      <c r="C29" s="281"/>
      <c r="D29" s="281"/>
    </row>
    <row r="30" spans="1:4" ht="12.75" customHeight="1" x14ac:dyDescent="0.2">
      <c r="A30" s="275"/>
      <c r="B30" s="284"/>
      <c r="C30" s="284"/>
      <c r="D30" s="284"/>
    </row>
    <row r="31" spans="1:4" x14ac:dyDescent="0.2">
      <c r="A31" s="276" t="s">
        <v>65</v>
      </c>
      <c r="B31" s="894">
        <v>8566666.4299999997</v>
      </c>
      <c r="C31" s="895">
        <v>8420905.2300000004</v>
      </c>
      <c r="D31" s="895">
        <v>7676584.0199999996</v>
      </c>
    </row>
    <row r="32" spans="1:4" x14ac:dyDescent="0.2">
      <c r="A32" s="276" t="s">
        <v>66</v>
      </c>
      <c r="B32" s="895">
        <v>-9059456.5800000001</v>
      </c>
      <c r="C32" s="895">
        <v>-8764778.7200000007</v>
      </c>
      <c r="D32" s="895">
        <v>-6410385.75</v>
      </c>
    </row>
    <row r="33" spans="1:4" x14ac:dyDescent="0.2">
      <c r="A33" s="276" t="s">
        <v>67</v>
      </c>
      <c r="B33" s="895">
        <v>9470600.0600000005</v>
      </c>
      <c r="C33" s="895">
        <v>8746891.2899999991</v>
      </c>
      <c r="D33" s="895">
        <v>7323427.0599999996</v>
      </c>
    </row>
    <row r="34" spans="1:4" ht="13.35" customHeight="1" x14ac:dyDescent="0.2">
      <c r="A34" s="276" t="s">
        <v>68</v>
      </c>
      <c r="B34" s="895">
        <v>-2992333.15</v>
      </c>
      <c r="C34" s="895">
        <v>-2797277.87</v>
      </c>
      <c r="D34" s="895">
        <v>-2311780.36</v>
      </c>
    </row>
    <row r="35" spans="1:4" ht="13.35" customHeight="1" x14ac:dyDescent="0.2">
      <c r="A35" s="276" t="s">
        <v>69</v>
      </c>
      <c r="B35" s="895">
        <v>2079159.24</v>
      </c>
      <c r="C35" s="895">
        <v>1935666.24</v>
      </c>
      <c r="D35" s="895">
        <v>3428288.93</v>
      </c>
    </row>
    <row r="36" spans="1:4" ht="13.35" customHeight="1" x14ac:dyDescent="0.2">
      <c r="A36" s="276" t="s">
        <v>70</v>
      </c>
      <c r="B36" s="895">
        <v>0</v>
      </c>
      <c r="C36" s="895">
        <v>0</v>
      </c>
      <c r="D36" s="895">
        <v>1598004</v>
      </c>
    </row>
    <row r="37" spans="1:4" ht="13.35" customHeight="1" x14ac:dyDescent="0.2">
      <c r="A37" s="276" t="s">
        <v>71</v>
      </c>
      <c r="B37" s="895">
        <v>-91898.14</v>
      </c>
      <c r="C37" s="895">
        <v>-83866.880000000005</v>
      </c>
      <c r="D37" s="895"/>
    </row>
    <row r="38" spans="1:4" ht="13.35" customHeight="1" x14ac:dyDescent="0.2">
      <c r="A38" s="276" t="s">
        <v>72</v>
      </c>
      <c r="B38" s="895">
        <v>5930013.2699999996</v>
      </c>
      <c r="C38" s="895">
        <v>5573184.4000000004</v>
      </c>
      <c r="D38" s="895">
        <v>0</v>
      </c>
    </row>
    <row r="39" spans="1:4" ht="13.35" customHeight="1" x14ac:dyDescent="0.2">
      <c r="A39" s="276" t="s">
        <v>73</v>
      </c>
      <c r="B39" s="895">
        <v>-114868.91</v>
      </c>
      <c r="C39" s="895">
        <v>-107616.97</v>
      </c>
      <c r="D39" s="895">
        <v>-69257.25</v>
      </c>
    </row>
    <row r="40" spans="1:4" ht="13.35" customHeight="1" x14ac:dyDescent="0.2">
      <c r="A40" s="276" t="s">
        <v>292</v>
      </c>
      <c r="B40" s="895">
        <v>-1616859.37</v>
      </c>
      <c r="C40" s="895">
        <v>-1534703.12</v>
      </c>
      <c r="D40" s="895">
        <v>4540256.5599999996</v>
      </c>
    </row>
    <row r="41" spans="1:4" x14ac:dyDescent="0.2">
      <c r="A41" s="276" t="s">
        <v>293</v>
      </c>
      <c r="B41" s="895"/>
      <c r="C41" s="895"/>
      <c r="D41" s="895">
        <v>-4214049.24</v>
      </c>
    </row>
    <row r="42" spans="1:4" x14ac:dyDescent="0.2">
      <c r="A42" s="285"/>
      <c r="B42" s="895"/>
      <c r="C42" s="894"/>
      <c r="D42" s="894"/>
    </row>
    <row r="43" spans="1:4" ht="12.75" customHeight="1" x14ac:dyDescent="0.2">
      <c r="A43" s="269"/>
      <c r="B43" s="894"/>
      <c r="C43" s="900"/>
      <c r="D43" s="900"/>
    </row>
    <row r="44" spans="1:4" x14ac:dyDescent="0.2">
      <c r="A44" s="268"/>
      <c r="B44" s="901" t="s">
        <v>48</v>
      </c>
      <c r="C44" s="901" t="s">
        <v>48</v>
      </c>
      <c r="D44" s="901" t="s">
        <v>48</v>
      </c>
    </row>
    <row r="45" spans="1:4" x14ac:dyDescent="0.2">
      <c r="A45" s="271" t="s">
        <v>74</v>
      </c>
      <c r="B45" s="1032">
        <v>2021</v>
      </c>
      <c r="C45" s="1032">
        <v>2021</v>
      </c>
      <c r="D45" s="1032">
        <v>2021</v>
      </c>
    </row>
    <row r="46" spans="1:4" ht="15" customHeight="1" x14ac:dyDescent="0.2">
      <c r="A46" s="273"/>
      <c r="B46" s="272"/>
      <c r="C46" s="902">
        <v>0</v>
      </c>
      <c r="D46" s="902"/>
    </row>
    <row r="47" spans="1:4" ht="12.75" customHeight="1" x14ac:dyDescent="0.2">
      <c r="A47" s="276" t="s">
        <v>50</v>
      </c>
      <c r="B47" s="903">
        <v>2021</v>
      </c>
      <c r="C47" s="903">
        <v>2021</v>
      </c>
      <c r="D47" s="903">
        <v>0</v>
      </c>
    </row>
    <row r="48" spans="1:4" x14ac:dyDescent="0.2">
      <c r="A48" s="276" t="s">
        <v>51</v>
      </c>
      <c r="B48" s="903">
        <v>0</v>
      </c>
      <c r="C48" s="903">
        <v>0</v>
      </c>
      <c r="D48" s="903">
        <v>0</v>
      </c>
    </row>
    <row r="49" spans="1:4" ht="12.75" customHeight="1" x14ac:dyDescent="0.2">
      <c r="A49" s="276" t="s">
        <v>52</v>
      </c>
      <c r="B49" s="903">
        <v>1185267707.6300001</v>
      </c>
      <c r="C49" s="903">
        <v>1145436232.45</v>
      </c>
      <c r="D49" s="903" t="s">
        <v>48</v>
      </c>
    </row>
    <row r="50" spans="1:4" x14ac:dyDescent="0.2">
      <c r="A50" s="276" t="s">
        <v>53</v>
      </c>
      <c r="B50" s="903">
        <v>747704785.86000001</v>
      </c>
      <c r="C50" s="903">
        <v>700082512.65999997</v>
      </c>
      <c r="D50" s="903">
        <v>2021</v>
      </c>
    </row>
    <row r="51" spans="1:4" x14ac:dyDescent="0.2">
      <c r="A51" s="276" t="s">
        <v>54</v>
      </c>
      <c r="B51" s="903">
        <v>94279856.049999997</v>
      </c>
      <c r="C51" s="903">
        <v>89430645.239999995</v>
      </c>
      <c r="D51" s="903">
        <v>0</v>
      </c>
    </row>
    <row r="52" spans="1:4" ht="6" customHeight="1" x14ac:dyDescent="0.2">
      <c r="A52" s="273"/>
      <c r="B52" s="904"/>
      <c r="C52" s="904">
        <v>0</v>
      </c>
      <c r="D52" s="904"/>
    </row>
    <row r="53" spans="1:4" ht="12.75" customHeight="1" x14ac:dyDescent="0.2">
      <c r="A53" s="278" t="s">
        <v>55</v>
      </c>
      <c r="B53" s="905">
        <f>SUM(B47:B52)</f>
        <v>2027254370.5400002</v>
      </c>
      <c r="C53" s="905">
        <f>SUM(C47:C52)</f>
        <v>1934951411.3500001</v>
      </c>
      <c r="D53" s="905">
        <f>SUM(D47:D52)</f>
        <v>2021</v>
      </c>
    </row>
    <row r="54" spans="1:4" ht="12.75" customHeight="1" x14ac:dyDescent="0.2">
      <c r="A54" s="276" t="s">
        <v>56</v>
      </c>
      <c r="B54" s="903">
        <v>0</v>
      </c>
      <c r="C54" s="903">
        <v>0</v>
      </c>
      <c r="D54" s="903">
        <v>86253200.599999994</v>
      </c>
    </row>
    <row r="55" spans="1:4" x14ac:dyDescent="0.2">
      <c r="A55" s="276" t="s">
        <v>57</v>
      </c>
      <c r="B55" s="903">
        <v>2033112327.7500002</v>
      </c>
      <c r="C55" s="903">
        <v>1943792809.2</v>
      </c>
      <c r="D55" s="903">
        <v>4947822.17</v>
      </c>
    </row>
    <row r="56" spans="1:4" ht="6" customHeight="1" x14ac:dyDescent="0.2">
      <c r="A56" s="266"/>
      <c r="B56" s="906"/>
      <c r="C56" s="906">
        <v>0</v>
      </c>
      <c r="D56" s="906"/>
    </row>
    <row r="57" spans="1:4" ht="13.5" thickBot="1" x14ac:dyDescent="0.25">
      <c r="A57" s="278" t="s">
        <v>294</v>
      </c>
      <c r="B57" s="907">
        <f>SUM(B53:B55)</f>
        <v>4060366698.2900004</v>
      </c>
      <c r="C57" s="907">
        <f>SUM(C53:C55)</f>
        <v>3878744220.5500002</v>
      </c>
      <c r="D57" s="907">
        <f>SUM(D53:D55)</f>
        <v>91203043.769999996</v>
      </c>
    </row>
    <row r="58" spans="1:4" ht="12.75" customHeight="1" thickTop="1" thickBot="1" x14ac:dyDescent="0.25">
      <c r="A58" s="268"/>
      <c r="B58" s="907">
        <f>SUM(B54:B56)</f>
        <v>2033112327.7500002</v>
      </c>
      <c r="C58" s="907">
        <f t="shared" ref="C58:D58" si="0">SUM(C54:C56)</f>
        <v>1943792809.2</v>
      </c>
      <c r="D58" s="907">
        <f t="shared" si="0"/>
        <v>91201022.769999996</v>
      </c>
    </row>
    <row r="59" spans="1:4" ht="13.5" thickTop="1" x14ac:dyDescent="0.2">
      <c r="A59" s="1252"/>
      <c r="B59" s="1252"/>
    </row>
    <row r="60" spans="1:4" ht="12.75" customHeight="1" x14ac:dyDescent="0.2">
      <c r="A60" s="1252" t="s">
        <v>295</v>
      </c>
      <c r="B60" s="1252"/>
    </row>
  </sheetData>
  <mergeCells count="2">
    <mergeCell ref="A59:B59"/>
    <mergeCell ref="A60:B60"/>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B34D57EE36A974CBC24C0D11B2CA9CF" ma:contentTypeVersion="28" ma:contentTypeDescription="" ma:contentTypeScope="" ma:versionID="65b1697d4dae0fba15c0137b78fb7ef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2022-03-01T08:00:00+00:00</OpenedDate>
    <SignificantOrder xmlns="dc463f71-b30c-4ab2-9473-d307f9d35888">false</SignificantOrder>
    <Date1 xmlns="dc463f71-b30c-4ab2-9473-d307f9d35888">2022-03-01T08:00:00+00:00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220137</DocketNumber>
    <DelegatedOrder xmlns="dc463f71-b30c-4ab2-9473-d307f9d35888">false</DelegatedOrder>
  </documentManagement>
</p:properties>
</file>

<file path=customXml/itemProps1.xml><?xml version="1.0" encoding="utf-8"?>
<ds:datastoreItem xmlns:ds="http://schemas.openxmlformats.org/officeDocument/2006/customXml" ds:itemID="{36A49C56-75B6-49EB-BDE1-A5D0284A2199}"/>
</file>

<file path=customXml/itemProps2.xml><?xml version="1.0" encoding="utf-8"?>
<ds:datastoreItem xmlns:ds="http://schemas.openxmlformats.org/officeDocument/2006/customXml" ds:itemID="{D4DDCC94-124C-4F6B-84A4-EA607CEA803B}"/>
</file>

<file path=customXml/itemProps3.xml><?xml version="1.0" encoding="utf-8"?>
<ds:datastoreItem xmlns:ds="http://schemas.openxmlformats.org/officeDocument/2006/customXml" ds:itemID="{0EA99001-0F3E-4119-8925-A420EA2E47F8}"/>
</file>

<file path=customXml/itemProps4.xml><?xml version="1.0" encoding="utf-8"?>
<ds:datastoreItem xmlns:ds="http://schemas.openxmlformats.org/officeDocument/2006/customXml" ds:itemID="{F6617145-3AC9-4E80-9B37-221049858A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Read First</vt:lpstr>
      <vt:lpstr>CurYr (CY) vs. PriorYr (PY) ==&gt;</vt:lpstr>
      <vt:lpstr>Summary</vt:lpstr>
      <vt:lpstr>Variance Analysis</vt:lpstr>
      <vt:lpstr>PY True-up </vt:lpstr>
      <vt:lpstr>Info to Calc CY ==&gt;</vt:lpstr>
      <vt:lpstr>CY Rev Req ==&gt;</vt:lpstr>
      <vt:lpstr>CY Rev Req Non-449</vt:lpstr>
      <vt:lpstr>CY Rev Remove 449</vt:lpstr>
      <vt:lpstr>2022 Budget UE-210822</vt:lpstr>
      <vt:lpstr>2021 Budget (Rvsd) UE-210140</vt:lpstr>
      <vt:lpstr>2020 Budget (Rvsd) UE-190905</vt:lpstr>
      <vt:lpstr>CY Conv Fctr (2019 GRC)</vt:lpstr>
      <vt:lpstr>Calculate CY True-Up ==&gt;</vt:lpstr>
      <vt:lpstr>CY True-Up</vt:lpstr>
      <vt:lpstr>20-21 Load True-Up ==&gt;</vt:lpstr>
      <vt:lpstr>PY Rev Req Non-449 (UE-210140)</vt:lpstr>
      <vt:lpstr>2021 Collections</vt:lpstr>
      <vt:lpstr>AC 1820621</vt:lpstr>
      <vt:lpstr>PY COS</vt:lpstr>
      <vt:lpstr>F2021 Load Forecast</vt:lpstr>
      <vt:lpstr>258 Cons Tbl 20-21</vt:lpstr>
      <vt:lpstr>20-21 Spend Variance ==&gt;</vt:lpstr>
      <vt:lpstr>PY Actual Program Costs</vt:lpstr>
      <vt:lpstr>True-up Est in PY Filing ==&gt;</vt:lpstr>
      <vt:lpstr>PY Est - Actual v Est</vt:lpstr>
      <vt:lpstr>Estimate Used in PY Filing</vt:lpstr>
      <vt:lpstr>Act Sch 120 Collctns Feb-Apr 21</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Popich</dc:creator>
  <cp:lastModifiedBy>Puget Sound Energy</cp:lastModifiedBy>
  <cp:lastPrinted>2018-02-08T22:05:17Z</cp:lastPrinted>
  <dcterms:created xsi:type="dcterms:W3CDTF">2016-02-06T01:29:31Z</dcterms:created>
  <dcterms:modified xsi:type="dcterms:W3CDTF">2022-02-28T23:03:21Z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0x0101006E56B4D1795A2E4DB2F0B01679ED314A00BB34D57EE36A974CBC24C0D11B2CA9CF</vt:lpwstr>
  </property>
  <property fmtid="{D5CDD505-2E9C-101B-9397-08002B2CF9AE}" pid="3" name="_docset_NoMedatataSyncRequired">
    <vt:lpwstr>False</vt:lpwstr>
  </property>
  <property fmtid="{D5CDD505-2E9C-101B-9397-08002B2CF9AE}" pid="4" name="IsEFSEC">
    <vt:bool>false</vt:bool>
  </property>
</Properties>
</file>