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worksheets/sheet15.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2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customXml/itemProps1.xml" ContentType="application/vnd.openxmlformats-officedocument.customXmlProperties+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customProperty1.bin" ContentType="application/vnd.openxmlformats-officedocument.spreadsheetml.customProperty"/>
  <Override PartName="/xl/customProperty2.bin" ContentType="application/vnd.openxmlformats-officedocument.spreadsheetml.customProperty"/>
  <Override PartName="/xl/customProperty13.bin" ContentType="application/vnd.openxmlformats-officedocument.spreadsheetml.customProperty"/>
  <Override PartName="/xl/externalLinks/externalLink13.xml" ContentType="application/vnd.openxmlformats-officedocument.spreadsheetml.externalLink+xml"/>
  <Override PartName="/xl/customProperty12.bin" ContentType="application/vnd.openxmlformats-officedocument.spreadsheetml.customProperty"/>
  <Override PartName="/xl/comments1.xml" ContentType="application/vnd.openxmlformats-officedocument.spreadsheetml.comment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ustomProperty16.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11.bin" ContentType="application/vnd.openxmlformats-officedocument.spreadsheetml.customProperty"/>
  <Override PartName="/xl/externalLinks/externalLink16.xml" ContentType="application/vnd.openxmlformats-officedocument.spreadsheetml.externalLink+xml"/>
  <Override PartName="/xl/customProperty6.bin" ContentType="application/vnd.openxmlformats-officedocument.spreadsheetml.customProperty"/>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externalLinks/externalLink17.xml" ContentType="application/vnd.openxmlformats-officedocument.spreadsheetml.externalLink+xml"/>
  <Override PartName="/xl/customProperty10.bin" ContentType="application/vnd.openxmlformats-officedocument.spreadsheetml.customProperty"/>
  <Override PartName="/xl/customProperty9.bin" ContentType="application/vnd.openxmlformats-officedocument.spreadsheetml.customProperty"/>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3.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J:\Tariffs\1. Open Advices\2021-27 Natural Gas Schedules 101, 106 - PGA (UG-21xxxx) (Eff. 11-01-21)\Sent to UTC 09-17-21\"/>
    </mc:Choice>
  </mc:AlternateContent>
  <bookViews>
    <workbookView xWindow="4215" yWindow="-30" windowWidth="16095" windowHeight="10650" tabRatio="891"/>
  </bookViews>
  <sheets>
    <sheet name="REDACTED VERSION" sheetId="82" r:id="rId1"/>
    <sheet name="Summary Rates" sheetId="81" r:id="rId2"/>
    <sheet name="106 Tracker Amort Balances" sheetId="69" r:id="rId3"/>
    <sheet name="106 Tracker Amort Rates" sheetId="39" r:id="rId4"/>
    <sheet name="Supplemental 106B Amort Rates" sheetId="79" r:id="rId5"/>
    <sheet name="Rate Impact -&gt;" sheetId="75" r:id="rId6"/>
    <sheet name="Rate Impact" sheetId="33" r:id="rId7"/>
    <sheet name="Schedule 106 Revenue" sheetId="56" r:id="rId8"/>
    <sheet name="Typical Res Bill" sheetId="76" r:id="rId9"/>
    <sheet name="Work Papers --&gt;" sheetId="74" r:id="rId10"/>
    <sheet name="F2021 Forecast" sheetId="72" r:id="rId11"/>
    <sheet name="191 Accounts Chart" sheetId="68" r:id="rId12"/>
    <sheet name="(R) 191 Accounts Balances" sheetId="70" r:id="rId13"/>
    <sheet name="(R) Cost Projections" sheetId="73" r:id="rId14"/>
    <sheet name="Calc Recovery" sheetId="71" r:id="rId15"/>
    <sheet name="2019 GRC - Gas Cost Allocation" sheetId="66" r:id="rId16"/>
    <sheet name="2019 GRC - Gas RAF" sheetId="78" r:id="rId17"/>
    <sheet name="FERC interest rate " sheetId="77"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255</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0">{"'Sheet1'!$A$1:$J$121"}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0">IF('REDACTED VERSION'!Values_Entered,Header_Row+'REDACTED VERSION'!Number_of_Payments,Header_Row)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[38]!menu1_Button5_Click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0">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0">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0">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62913"/>
</workbook>
</file>

<file path=xl/calcChain.xml><?xml version="1.0" encoding="utf-8"?>
<calcChain xmlns="http://schemas.openxmlformats.org/spreadsheetml/2006/main">
  <c r="C17" i="79" l="1"/>
  <c r="O25" i="72" l="1"/>
  <c r="N25" i="72"/>
  <c r="M25" i="72"/>
  <c r="L25" i="72"/>
  <c r="K25" i="72"/>
  <c r="J25" i="72"/>
  <c r="I25" i="72"/>
  <c r="H25" i="72"/>
  <c r="G25" i="72"/>
  <c r="F25" i="72"/>
  <c r="E25" i="72"/>
  <c r="AB8" i="72" l="1"/>
  <c r="F31" i="72"/>
  <c r="D15" i="72"/>
  <c r="H15" i="72"/>
  <c r="L15" i="72"/>
  <c r="P15" i="72"/>
  <c r="T15" i="72"/>
  <c r="X15" i="72"/>
  <c r="J31" i="72"/>
  <c r="E15" i="72"/>
  <c r="I15" i="72"/>
  <c r="M15" i="72"/>
  <c r="Q15" i="72"/>
  <c r="U15" i="72"/>
  <c r="Y15" i="72"/>
  <c r="G31" i="72"/>
  <c r="K31" i="72"/>
  <c r="O31" i="72"/>
  <c r="H31" i="72"/>
  <c r="L31" i="72"/>
  <c r="N31" i="72"/>
  <c r="F15" i="72"/>
  <c r="J15" i="72"/>
  <c r="N15" i="72"/>
  <c r="R15" i="72"/>
  <c r="V15" i="72"/>
  <c r="Z15" i="72"/>
  <c r="C15" i="72"/>
  <c r="G15" i="72"/>
  <c r="K15" i="72"/>
  <c r="O15" i="72"/>
  <c r="S15" i="72"/>
  <c r="W15" i="72"/>
  <c r="AA15" i="72"/>
  <c r="E31" i="72"/>
  <c r="I31" i="72"/>
  <c r="M31" i="72"/>
  <c r="AB141" i="71" l="1"/>
  <c r="J34" i="76"/>
  <c r="AB138" i="71" l="1"/>
  <c r="AB139" i="71"/>
  <c r="AB136" i="71"/>
  <c r="AB140" i="71"/>
  <c r="AB137" i="71"/>
  <c r="HZ11" i="70" l="1"/>
  <c r="IA11" i="70"/>
  <c r="IB11" i="70"/>
  <c r="IC11" i="70"/>
  <c r="ID11" i="70"/>
  <c r="IE11" i="70"/>
  <c r="IF11" i="70"/>
  <c r="IG11" i="70"/>
  <c r="IH11" i="70"/>
  <c r="II11" i="70"/>
  <c r="IJ11" i="70"/>
  <c r="IK11" i="70"/>
  <c r="HZ20" i="70"/>
  <c r="IA20" i="70"/>
  <c r="IB20" i="70"/>
  <c r="IC20" i="70"/>
  <c r="ID20" i="70"/>
  <c r="IE20" i="70"/>
  <c r="IF20" i="70"/>
  <c r="IG20" i="70"/>
  <c r="IH20" i="70"/>
  <c r="II20" i="70"/>
  <c r="IJ20" i="70"/>
  <c r="IK20" i="70"/>
  <c r="HZ31" i="70"/>
  <c r="IA31" i="70"/>
  <c r="IB31" i="70"/>
  <c r="IC31" i="70"/>
  <c r="ID31" i="70"/>
  <c r="IE31" i="70"/>
  <c r="IF31" i="70"/>
  <c r="IG31" i="70"/>
  <c r="IH31" i="70"/>
  <c r="II31" i="70"/>
  <c r="IJ31" i="70"/>
  <c r="IK31" i="70"/>
  <c r="HZ42" i="70"/>
  <c r="IA42" i="70"/>
  <c r="IB42" i="70"/>
  <c r="IC42" i="70"/>
  <c r="ID42" i="70"/>
  <c r="IE42" i="70"/>
  <c r="IF42" i="70"/>
  <c r="IG42" i="70"/>
  <c r="IH42" i="70"/>
  <c r="II42" i="70"/>
  <c r="IJ42" i="70"/>
  <c r="IK42" i="70"/>
  <c r="HZ47" i="70"/>
  <c r="IA47" i="70"/>
  <c r="IB47" i="70"/>
  <c r="IC47" i="70"/>
  <c r="ID47" i="70"/>
  <c r="IE47" i="70"/>
  <c r="IF47" i="70"/>
  <c r="IG47" i="70"/>
  <c r="IH47" i="70"/>
  <c r="II47" i="70"/>
  <c r="IJ47" i="70"/>
  <c r="IK47" i="70"/>
  <c r="HZ48" i="70"/>
  <c r="IA48" i="70"/>
  <c r="IB48" i="70"/>
  <c r="IC48" i="70"/>
  <c r="ID48" i="70"/>
  <c r="IE48" i="70"/>
  <c r="IF48" i="70"/>
  <c r="IG48" i="70"/>
  <c r="IH48" i="70"/>
  <c r="II48" i="70"/>
  <c r="IJ48" i="70"/>
  <c r="IK48" i="70"/>
  <c r="HZ53" i="70"/>
  <c r="IA53" i="70"/>
  <c r="IB53" i="70"/>
  <c r="IC53" i="70"/>
  <c r="ID53" i="70"/>
  <c r="IE53" i="70"/>
  <c r="IF53" i="70"/>
  <c r="IG53" i="70"/>
  <c r="IH53" i="70"/>
  <c r="II53" i="70"/>
  <c r="IJ53" i="70"/>
  <c r="IK53" i="70"/>
  <c r="HZ55" i="70"/>
  <c r="IA55" i="70"/>
  <c r="IB55" i="70"/>
  <c r="IC55" i="70"/>
  <c r="ID55" i="70"/>
  <c r="IE55" i="70"/>
  <c r="IE56" i="70" s="1"/>
  <c r="IF55" i="70"/>
  <c r="IG55" i="70"/>
  <c r="IH55" i="70"/>
  <c r="II55" i="70"/>
  <c r="IJ55" i="70"/>
  <c r="IK55" i="70"/>
  <c r="HZ56" i="70"/>
  <c r="IA56" i="70"/>
  <c r="IB56" i="70"/>
  <c r="ID56" i="70"/>
  <c r="IH56" i="70"/>
  <c r="II56" i="70"/>
  <c r="IJ56" i="70"/>
  <c r="HZ67" i="70"/>
  <c r="IA67" i="70"/>
  <c r="IB67" i="70"/>
  <c r="IC67" i="70"/>
  <c r="ID67" i="70"/>
  <c r="IE67" i="70"/>
  <c r="IF67" i="70"/>
  <c r="IG67" i="70"/>
  <c r="IH67" i="70"/>
  <c r="II67" i="70"/>
  <c r="IJ67" i="70"/>
  <c r="IK67" i="70"/>
  <c r="HZ79" i="70"/>
  <c r="IA79" i="70"/>
  <c r="IB79" i="70"/>
  <c r="IC79" i="70"/>
  <c r="ID79" i="70"/>
  <c r="IE79" i="70"/>
  <c r="IF79" i="70"/>
  <c r="IG79" i="70"/>
  <c r="IH79" i="70"/>
  <c r="II79" i="70"/>
  <c r="IJ79" i="70"/>
  <c r="IK79" i="70"/>
  <c r="HZ87" i="70"/>
  <c r="IA87" i="70"/>
  <c r="IB87" i="70"/>
  <c r="IC87" i="70"/>
  <c r="ID87" i="70"/>
  <c r="IE87" i="70"/>
  <c r="IF87" i="70"/>
  <c r="IG87" i="70"/>
  <c r="IH87" i="70"/>
  <c r="II87" i="70"/>
  <c r="IJ87" i="70"/>
  <c r="IK87" i="70"/>
  <c r="HZ95" i="70"/>
  <c r="IA95" i="70"/>
  <c r="IB95" i="70"/>
  <c r="IC95" i="70"/>
  <c r="ID95" i="70"/>
  <c r="IE95" i="70"/>
  <c r="IF95" i="70"/>
  <c r="IG95" i="70"/>
  <c r="IH95" i="70"/>
  <c r="II95" i="70"/>
  <c r="IJ95" i="70"/>
  <c r="IK95" i="70"/>
  <c r="IK1" i="70"/>
  <c r="HZ1" i="70"/>
  <c r="IA1" i="70"/>
  <c r="IB1" i="70"/>
  <c r="IC1" i="70"/>
  <c r="ID1" i="70"/>
  <c r="IE1" i="70"/>
  <c r="IF1" i="70"/>
  <c r="IG1" i="70"/>
  <c r="IH1" i="70"/>
  <c r="II1" i="70"/>
  <c r="IJ1" i="70"/>
  <c r="IC56" i="70" l="1"/>
  <c r="IK56" i="70"/>
  <c r="IK100" i="70" s="1"/>
  <c r="IG56" i="70"/>
  <c r="IG100" i="70" s="1"/>
  <c r="IF56" i="70"/>
  <c r="IE100" i="70"/>
  <c r="IJ100" i="70"/>
  <c r="IF100" i="70"/>
  <c r="IB100" i="70"/>
  <c r="IA100" i="70"/>
  <c r="II100" i="70"/>
  <c r="IC100" i="70"/>
  <c r="IH100" i="70"/>
  <c r="ID100" i="70"/>
  <c r="HZ100" i="70"/>
  <c r="J23" i="76" l="1"/>
  <c r="M23" i="76"/>
  <c r="J24" i="76"/>
  <c r="G23" i="76" l="1"/>
  <c r="HY11" i="70" l="1"/>
  <c r="HY20" i="70"/>
  <c r="HY31" i="70"/>
  <c r="HY42" i="70"/>
  <c r="HY47" i="70"/>
  <c r="HY48" i="70"/>
  <c r="HY53" i="70"/>
  <c r="HY55" i="70"/>
  <c r="HY67" i="70"/>
  <c r="HY79" i="70"/>
  <c r="HY87" i="70"/>
  <c r="HY95" i="70"/>
  <c r="HY56" i="70" l="1"/>
  <c r="HY100" i="70" s="1"/>
  <c r="C20" i="72" l="1"/>
  <c r="G38" i="66" l="1"/>
  <c r="F37" i="66"/>
  <c r="E36" i="66"/>
  <c r="H38" i="66"/>
  <c r="D30" i="66"/>
  <c r="H37" i="66"/>
  <c r="G37" i="66"/>
  <c r="H36" i="66"/>
  <c r="G36" i="66"/>
  <c r="F35" i="66"/>
  <c r="H34" i="66"/>
  <c r="G34" i="66"/>
  <c r="E34" i="66"/>
  <c r="D21" i="66"/>
  <c r="A10" i="66"/>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H22" i="66" l="1"/>
  <c r="J22" i="66"/>
  <c r="G22" i="66"/>
  <c r="K22" i="66"/>
  <c r="E22" i="66"/>
  <c r="I22" i="66"/>
  <c r="F22" i="66"/>
  <c r="D18" i="66"/>
  <c r="D15" i="66"/>
  <c r="H35" i="66"/>
  <c r="D27" i="66"/>
  <c r="G35" i="66"/>
  <c r="D9" i="66"/>
  <c r="D12" i="66"/>
  <c r="F36" i="66"/>
  <c r="F34" i="66"/>
  <c r="E38" i="66"/>
  <c r="D28" i="66"/>
  <c r="D39" i="66"/>
  <c r="E37" i="66"/>
  <c r="F38" i="66"/>
  <c r="D29" i="66"/>
  <c r="D26" i="66"/>
  <c r="E35" i="66"/>
  <c r="K55" i="66"/>
  <c r="K19" i="66" l="1"/>
  <c r="G19" i="66"/>
  <c r="H19" i="66"/>
  <c r="E19" i="66"/>
  <c r="J19" i="66"/>
  <c r="I19" i="66"/>
  <c r="F19" i="66"/>
  <c r="I13" i="66"/>
  <c r="E13" i="66"/>
  <c r="F13" i="66"/>
  <c r="J13" i="66"/>
  <c r="K13" i="66"/>
  <c r="G13" i="66"/>
  <c r="H13" i="66"/>
  <c r="H10" i="66"/>
  <c r="F10" i="66"/>
  <c r="J10" i="66"/>
  <c r="G10" i="66"/>
  <c r="K10" i="66"/>
  <c r="E10" i="66"/>
  <c r="I10" i="66"/>
  <c r="J16" i="66"/>
  <c r="F16" i="66"/>
  <c r="H16" i="66"/>
  <c r="E16" i="66"/>
  <c r="I16" i="66"/>
  <c r="K16" i="66"/>
  <c r="G16" i="66"/>
  <c r="D50" i="66"/>
  <c r="C9" i="77" l="1"/>
  <c r="C13" i="71" l="1"/>
  <c r="D13" i="71"/>
  <c r="E13" i="71"/>
  <c r="F13" i="71"/>
  <c r="G13" i="71"/>
  <c r="H13" i="71"/>
  <c r="I13" i="71"/>
  <c r="J13" i="71"/>
  <c r="K13" i="71"/>
  <c r="L13" i="71"/>
  <c r="M13" i="71"/>
  <c r="N13" i="71"/>
  <c r="O13" i="71"/>
  <c r="P13" i="71"/>
  <c r="Q13" i="71"/>
  <c r="R13" i="71"/>
  <c r="S13" i="71"/>
  <c r="T13" i="71"/>
  <c r="U13" i="71"/>
  <c r="V13" i="71"/>
  <c r="W13" i="71"/>
  <c r="X13" i="71"/>
  <c r="Y13" i="71"/>
  <c r="Z13" i="71"/>
  <c r="AA13" i="71"/>
  <c r="AB13" i="71"/>
  <c r="P24" i="72" l="1"/>
  <c r="D25" i="72" l="1"/>
  <c r="D26" i="76"/>
  <c r="D14" i="76"/>
  <c r="I10" i="56" l="1"/>
  <c r="A9" i="79"/>
  <c r="A10" i="79" s="1"/>
  <c r="A11" i="79" s="1"/>
  <c r="A12" i="79" s="1"/>
  <c r="A13" i="79" s="1"/>
  <c r="A14" i="79" s="1"/>
  <c r="A15" i="79" s="1"/>
  <c r="A16" i="79" s="1"/>
  <c r="A17" i="79" s="1"/>
  <c r="A18" i="79" s="1"/>
  <c r="A19" i="79" s="1"/>
  <c r="A20" i="79" s="1"/>
  <c r="A21" i="79" s="1"/>
  <c r="A22" i="79" s="1"/>
  <c r="A23" i="79" s="1"/>
  <c r="A24" i="79" s="1"/>
  <c r="A25" i="79" s="1"/>
  <c r="HN95" i="70" l="1"/>
  <c r="HO95" i="70"/>
  <c r="HP95" i="70"/>
  <c r="HQ95" i="70"/>
  <c r="HR95" i="70"/>
  <c r="HS95" i="70"/>
  <c r="HT95" i="70"/>
  <c r="HU95" i="70"/>
  <c r="HV95" i="70"/>
  <c r="HW95" i="70"/>
  <c r="HX95" i="70"/>
  <c r="HN87" i="70"/>
  <c r="HO87" i="70"/>
  <c r="HP87" i="70"/>
  <c r="HQ87" i="70"/>
  <c r="HR87" i="70"/>
  <c r="HS87" i="70"/>
  <c r="HT87" i="70"/>
  <c r="HU87" i="70"/>
  <c r="HV87" i="70"/>
  <c r="HW87" i="70"/>
  <c r="HX87" i="70"/>
  <c r="HN79" i="70"/>
  <c r="HO79" i="70"/>
  <c r="HP79" i="70"/>
  <c r="HQ79" i="70"/>
  <c r="HR79" i="70"/>
  <c r="HS79" i="70"/>
  <c r="HT79" i="70"/>
  <c r="HU79" i="70"/>
  <c r="HV79" i="70"/>
  <c r="HW79" i="70"/>
  <c r="HX79" i="70"/>
  <c r="HN67" i="70"/>
  <c r="HO67" i="70"/>
  <c r="HP67" i="70"/>
  <c r="HQ67" i="70"/>
  <c r="HR67" i="70"/>
  <c r="HS67" i="70"/>
  <c r="HT67" i="70"/>
  <c r="HU67" i="70"/>
  <c r="HV67" i="70"/>
  <c r="HW67" i="70"/>
  <c r="HX67" i="70"/>
  <c r="HN47" i="70"/>
  <c r="HO47" i="70"/>
  <c r="HP47" i="70"/>
  <c r="HQ47" i="70"/>
  <c r="HR47" i="70"/>
  <c r="HS47" i="70"/>
  <c r="HT47" i="70"/>
  <c r="HU47" i="70"/>
  <c r="HV47" i="70"/>
  <c r="HW47" i="70"/>
  <c r="HX47" i="70"/>
  <c r="HN48" i="70"/>
  <c r="HO48" i="70"/>
  <c r="HP48" i="70"/>
  <c r="HQ48" i="70"/>
  <c r="HR48" i="70"/>
  <c r="HS48" i="70"/>
  <c r="HT48" i="70"/>
  <c r="HU48" i="70"/>
  <c r="HV48" i="70"/>
  <c r="HW48" i="70"/>
  <c r="HX48" i="70"/>
  <c r="HN53" i="70"/>
  <c r="HO53" i="70"/>
  <c r="HP53" i="70"/>
  <c r="HQ53" i="70"/>
  <c r="HR53" i="70"/>
  <c r="HS53" i="70"/>
  <c r="HT53" i="70"/>
  <c r="HU53" i="70"/>
  <c r="HV53" i="70"/>
  <c r="HW53" i="70"/>
  <c r="HX53" i="70"/>
  <c r="HN55" i="70"/>
  <c r="HO55" i="70"/>
  <c r="HP55" i="70"/>
  <c r="HQ55" i="70"/>
  <c r="HR55" i="70"/>
  <c r="HS55" i="70"/>
  <c r="HT55" i="70"/>
  <c r="HU55" i="70"/>
  <c r="HV55" i="70"/>
  <c r="HW55" i="70"/>
  <c r="HX55" i="70"/>
  <c r="HN31" i="70"/>
  <c r="HO31" i="70"/>
  <c r="HP31" i="70"/>
  <c r="HQ31" i="70"/>
  <c r="HR31" i="70"/>
  <c r="HS31" i="70"/>
  <c r="HT31" i="70"/>
  <c r="HU31" i="70"/>
  <c r="HV31" i="70"/>
  <c r="HW31" i="70"/>
  <c r="HX31" i="70"/>
  <c r="HN42" i="70"/>
  <c r="HO42" i="70"/>
  <c r="HP42" i="70"/>
  <c r="HQ42" i="70"/>
  <c r="HR42" i="70"/>
  <c r="HS42" i="70"/>
  <c r="HT42" i="70"/>
  <c r="HU42" i="70"/>
  <c r="HV42" i="70"/>
  <c r="HW42" i="70"/>
  <c r="HX42" i="70"/>
  <c r="HN20" i="70"/>
  <c r="HO20" i="70"/>
  <c r="HP20" i="70"/>
  <c r="HQ20" i="70"/>
  <c r="HR20" i="70"/>
  <c r="HS20" i="70"/>
  <c r="HT20" i="70"/>
  <c r="HU20" i="70"/>
  <c r="HV20" i="70"/>
  <c r="HW20" i="70"/>
  <c r="HX20" i="70"/>
  <c r="HN11" i="70"/>
  <c r="HO11" i="70"/>
  <c r="HP11" i="70"/>
  <c r="HQ11" i="70"/>
  <c r="HR11" i="70"/>
  <c r="HS11" i="70"/>
  <c r="HT11" i="70"/>
  <c r="HU11" i="70"/>
  <c r="HV11" i="70"/>
  <c r="HW11" i="70"/>
  <c r="HX11" i="70"/>
  <c r="HX1" i="70"/>
  <c r="HY1" i="70"/>
  <c r="HN1" i="70"/>
  <c r="HO1" i="70"/>
  <c r="HP1" i="70"/>
  <c r="HQ1" i="70"/>
  <c r="HR1" i="70"/>
  <c r="HS1" i="70"/>
  <c r="HT1" i="70"/>
  <c r="HU1" i="70"/>
  <c r="HV1" i="70"/>
  <c r="HW1" i="70"/>
  <c r="HT56" i="70" l="1"/>
  <c r="HX56" i="70"/>
  <c r="HX100" i="70" s="1"/>
  <c r="HP56" i="70"/>
  <c r="HP100" i="70" s="1"/>
  <c r="HW56" i="70"/>
  <c r="HW100" i="70" s="1"/>
  <c r="HS56" i="70"/>
  <c r="HO56" i="70"/>
  <c r="HO100" i="70" s="1"/>
  <c r="HV56" i="70"/>
  <c r="HV100" i="70" s="1"/>
  <c r="HR56" i="70"/>
  <c r="HR100" i="70" s="1"/>
  <c r="HN56" i="70"/>
  <c r="HU56" i="70"/>
  <c r="HU100" i="70" s="1"/>
  <c r="HQ56" i="70"/>
  <c r="HQ100" i="70" s="1"/>
  <c r="HN100" i="70"/>
  <c r="HT100" i="70"/>
  <c r="HS100" i="70"/>
  <c r="A8" i="81" l="1"/>
  <c r="A9" i="81" l="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 i="81"/>
  <c r="A1" i="81"/>
  <c r="D10" i="56" l="1"/>
  <c r="D14" i="56"/>
  <c r="D11" i="56"/>
  <c r="D15" i="56"/>
  <c r="D12" i="56"/>
  <c r="D16" i="56"/>
  <c r="D13" i="56"/>
  <c r="S33" i="33" l="1"/>
  <c r="M30" i="76" l="1"/>
  <c r="M28" i="76"/>
  <c r="M25" i="76"/>
  <c r="M24" i="76"/>
  <c r="M22" i="76"/>
  <c r="M21" i="76"/>
  <c r="M20" i="76"/>
  <c r="M19" i="76"/>
  <c r="M18" i="76"/>
  <c r="M17" i="76"/>
  <c r="M13" i="76"/>
  <c r="M12" i="76"/>
  <c r="M11" i="76"/>
  <c r="G34" i="76"/>
  <c r="G35" i="76"/>
  <c r="G33" i="76"/>
  <c r="G17" i="76"/>
  <c r="G11" i="76"/>
  <c r="G30" i="76"/>
  <c r="H30" i="76" s="1"/>
  <c r="G28" i="76"/>
  <c r="H28" i="76" s="1"/>
  <c r="G25" i="76"/>
  <c r="G24" i="76"/>
  <c r="G22" i="76"/>
  <c r="G21" i="76"/>
  <c r="G20" i="76"/>
  <c r="G19" i="76"/>
  <c r="G18" i="76"/>
  <c r="G26" i="76"/>
  <c r="G13" i="76"/>
  <c r="H13" i="76" s="1"/>
  <c r="G12" i="76"/>
  <c r="H12" i="76" s="1"/>
  <c r="H11" i="76"/>
  <c r="HM47" i="70"/>
  <c r="G43" i="76" l="1"/>
  <c r="H26" i="76"/>
  <c r="H14" i="76"/>
  <c r="G14" i="76"/>
  <c r="N30" i="76" l="1"/>
  <c r="N28" i="76"/>
  <c r="M26" i="76"/>
  <c r="N13" i="76"/>
  <c r="N12" i="76"/>
  <c r="N11" i="76"/>
  <c r="N14" i="76" l="1"/>
  <c r="M43" i="76"/>
  <c r="N26" i="76"/>
  <c r="M14" i="76"/>
  <c r="AE48" i="70" l="1"/>
  <c r="D36" i="76" l="1"/>
  <c r="D95" i="70" l="1"/>
  <c r="HM95" i="70"/>
  <c r="HL95" i="70"/>
  <c r="HK95" i="70"/>
  <c r="HJ95" i="70"/>
  <c r="HI95" i="70"/>
  <c r="HH95" i="70"/>
  <c r="HG95" i="70"/>
  <c r="HF95" i="70"/>
  <c r="HE95" i="70"/>
  <c r="HD95" i="70"/>
  <c r="HC95" i="70"/>
  <c r="HB95" i="70"/>
  <c r="HA95" i="70"/>
  <c r="GZ95" i="70"/>
  <c r="GY95" i="70"/>
  <c r="GX95" i="70"/>
  <c r="GW95" i="70"/>
  <c r="GV95" i="70"/>
  <c r="GU95" i="70"/>
  <c r="GT95" i="70"/>
  <c r="GS95" i="70"/>
  <c r="GR95" i="70"/>
  <c r="GQ95" i="70"/>
  <c r="GP95" i="70"/>
  <c r="GO95" i="70"/>
  <c r="GN95" i="70"/>
  <c r="GM95" i="70"/>
  <c r="GL95" i="70"/>
  <c r="GK95" i="70"/>
  <c r="GJ95" i="70"/>
  <c r="GI95" i="70"/>
  <c r="GH95" i="70"/>
  <c r="GG95" i="70"/>
  <c r="GF95" i="70"/>
  <c r="GE95" i="70"/>
  <c r="GD95" i="70"/>
  <c r="GC95" i="70"/>
  <c r="GB95" i="70"/>
  <c r="GA95" i="70"/>
  <c r="FZ95" i="70"/>
  <c r="FY95" i="70"/>
  <c r="FX95" i="70"/>
  <c r="FW95" i="70"/>
  <c r="FV95" i="70"/>
  <c r="FU95" i="70"/>
  <c r="FT95" i="70"/>
  <c r="FS95" i="70"/>
  <c r="FR95" i="70"/>
  <c r="FQ95" i="70"/>
  <c r="FP95" i="70"/>
  <c r="FO95" i="70"/>
  <c r="FN95" i="70"/>
  <c r="FM95" i="70"/>
  <c r="FL95" i="70"/>
  <c r="FK95" i="70"/>
  <c r="FJ95" i="70"/>
  <c r="FI95" i="70"/>
  <c r="FH95" i="70"/>
  <c r="FG95" i="70"/>
  <c r="FF95" i="70"/>
  <c r="FE95" i="70"/>
  <c r="FD95" i="70"/>
  <c r="FC95" i="70"/>
  <c r="FB95" i="70"/>
  <c r="FA95" i="70"/>
  <c r="EZ95" i="70"/>
  <c r="EY95" i="70"/>
  <c r="EX95" i="70"/>
  <c r="EW95" i="70"/>
  <c r="EV95" i="70"/>
  <c r="EU95" i="70"/>
  <c r="ET95" i="70"/>
  <c r="ES95" i="70"/>
  <c r="ER95" i="70"/>
  <c r="EQ95" i="70"/>
  <c r="EP95" i="70"/>
  <c r="EO95" i="70"/>
  <c r="EN95" i="70"/>
  <c r="EM95" i="70"/>
  <c r="EL95" i="70"/>
  <c r="EK95" i="70"/>
  <c r="EJ95" i="70"/>
  <c r="EI95" i="70"/>
  <c r="EH95" i="70"/>
  <c r="EG95" i="70"/>
  <c r="EF95" i="70"/>
  <c r="EE95" i="70"/>
  <c r="ED95" i="70"/>
  <c r="EC95" i="70"/>
  <c r="EB95" i="70"/>
  <c r="EA95" i="70"/>
  <c r="DZ95" i="70"/>
  <c r="DY95" i="70"/>
  <c r="DX95" i="70"/>
  <c r="DW95" i="70"/>
  <c r="DV95" i="70"/>
  <c r="DU95" i="70"/>
  <c r="DT95" i="70"/>
  <c r="DS95" i="70"/>
  <c r="DR95" i="70"/>
  <c r="DQ95" i="70"/>
  <c r="DP95" i="70"/>
  <c r="DO95" i="70"/>
  <c r="DN95" i="70"/>
  <c r="DM95" i="70"/>
  <c r="DL95"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M95" i="70"/>
  <c r="CL95" i="70"/>
  <c r="CK95" i="70"/>
  <c r="CJ95" i="70"/>
  <c r="CI95" i="70"/>
  <c r="CH95" i="70"/>
  <c r="CG95" i="70"/>
  <c r="CF95" i="70"/>
  <c r="CE95" i="70"/>
  <c r="CD95" i="70"/>
  <c r="CC95" i="70"/>
  <c r="CB95" i="70"/>
  <c r="CA95" i="70"/>
  <c r="BZ95" i="70"/>
  <c r="BY95" i="70"/>
  <c r="BX95" i="70"/>
  <c r="BW95" i="70"/>
  <c r="BV95" i="70"/>
  <c r="BU95" i="70"/>
  <c r="BT95" i="70"/>
  <c r="BS95" i="70"/>
  <c r="BR95" i="70"/>
  <c r="BQ95" i="70"/>
  <c r="BP95" i="70"/>
  <c r="BO95" i="70"/>
  <c r="BN95" i="70"/>
  <c r="BM95" i="70"/>
  <c r="BL95" i="70"/>
  <c r="BK95" i="70"/>
  <c r="BJ95" i="70"/>
  <c r="BI95" i="70"/>
  <c r="BH95" i="70"/>
  <c r="BG95" i="70"/>
  <c r="BF95" i="70"/>
  <c r="BE95" i="70"/>
  <c r="BD95" i="70"/>
  <c r="BC95" i="70"/>
  <c r="BB95" i="70"/>
  <c r="BA95" i="70"/>
  <c r="AZ95" i="70"/>
  <c r="AY95" i="70"/>
  <c r="AX95" i="70"/>
  <c r="AW95"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79" i="70"/>
  <c r="HM79" i="70"/>
  <c r="HL79" i="70"/>
  <c r="HK79" i="70"/>
  <c r="HJ79" i="70"/>
  <c r="HI79" i="70"/>
  <c r="HH79" i="70"/>
  <c r="HG79" i="70"/>
  <c r="HF79" i="70"/>
  <c r="HE79" i="70"/>
  <c r="HD79" i="70"/>
  <c r="HC79" i="70"/>
  <c r="HB79" i="70"/>
  <c r="HA79" i="70"/>
  <c r="GZ79" i="70"/>
  <c r="GY79" i="70"/>
  <c r="GX79" i="70"/>
  <c r="GW79" i="70"/>
  <c r="GV79" i="70"/>
  <c r="GU79" i="70"/>
  <c r="GT79" i="70"/>
  <c r="GS79" i="70"/>
  <c r="GR79" i="70"/>
  <c r="GQ79" i="70"/>
  <c r="GP79" i="70"/>
  <c r="GO79" i="70"/>
  <c r="GN79" i="70"/>
  <c r="GM79" i="70"/>
  <c r="GL79" i="70"/>
  <c r="GK79" i="70"/>
  <c r="GJ79" i="70"/>
  <c r="GI79" i="70"/>
  <c r="GH79" i="70"/>
  <c r="GG79" i="70"/>
  <c r="GF79" i="70"/>
  <c r="GE79" i="70"/>
  <c r="GD79" i="70"/>
  <c r="GC79" i="70"/>
  <c r="GB79" i="70"/>
  <c r="GA79" i="70"/>
  <c r="FZ79" i="70"/>
  <c r="FY79" i="70"/>
  <c r="FX79" i="70"/>
  <c r="FW79" i="70"/>
  <c r="FV79" i="70"/>
  <c r="FU79" i="70"/>
  <c r="FT79" i="70"/>
  <c r="FS79" i="70"/>
  <c r="FR79" i="70"/>
  <c r="FQ79" i="70"/>
  <c r="FP79" i="70"/>
  <c r="FO79" i="70"/>
  <c r="FN79" i="70"/>
  <c r="FM79" i="70"/>
  <c r="FL79" i="70"/>
  <c r="FK79" i="70"/>
  <c r="FJ79" i="70"/>
  <c r="FI79" i="70"/>
  <c r="FH79" i="70"/>
  <c r="FG79" i="70"/>
  <c r="FF79" i="70"/>
  <c r="FE79" i="70"/>
  <c r="FD79" i="70"/>
  <c r="FC79" i="70"/>
  <c r="FB79" i="70"/>
  <c r="FA79" i="70"/>
  <c r="EZ79" i="70"/>
  <c r="EY79" i="70"/>
  <c r="EX79" i="70"/>
  <c r="EW79" i="70"/>
  <c r="EV79" i="70"/>
  <c r="EU79" i="70"/>
  <c r="ET79" i="70"/>
  <c r="ES79" i="70"/>
  <c r="ER79" i="70"/>
  <c r="EQ79" i="70"/>
  <c r="EP79" i="70"/>
  <c r="EO79" i="70"/>
  <c r="EN79" i="70"/>
  <c r="EM79" i="70"/>
  <c r="EL79" i="70"/>
  <c r="EK79" i="70"/>
  <c r="EJ79" i="70"/>
  <c r="EI79" i="70"/>
  <c r="EH79" i="70"/>
  <c r="EG79" i="70"/>
  <c r="EF79" i="70"/>
  <c r="EE79" i="70"/>
  <c r="ED79" i="70"/>
  <c r="EC79" i="70"/>
  <c r="EB79" i="70"/>
  <c r="EA79" i="70"/>
  <c r="DZ79" i="70"/>
  <c r="DY79" i="70"/>
  <c r="DX79" i="70"/>
  <c r="DW79" i="70"/>
  <c r="DV79" i="70"/>
  <c r="DU79" i="70"/>
  <c r="DT79" i="70"/>
  <c r="DS79" i="70"/>
  <c r="DR79" i="70"/>
  <c r="DQ79" i="70"/>
  <c r="DP79" i="70"/>
  <c r="DO79" i="70"/>
  <c r="DN79" i="70"/>
  <c r="DM79" i="70"/>
  <c r="DL79" i="70"/>
  <c r="DK79" i="70"/>
  <c r="DJ79" i="70"/>
  <c r="DI79" i="70"/>
  <c r="DH79" i="70"/>
  <c r="DG79" i="70"/>
  <c r="DF79" i="70"/>
  <c r="DE79" i="70"/>
  <c r="DD79" i="70"/>
  <c r="DC79" i="70"/>
  <c r="DB79" i="70"/>
  <c r="DA79" i="70"/>
  <c r="CZ79" i="70"/>
  <c r="CY79" i="70"/>
  <c r="CX79" i="70"/>
  <c r="CW79" i="70"/>
  <c r="CV79" i="70"/>
  <c r="CU79" i="70"/>
  <c r="CT79" i="70"/>
  <c r="CS79" i="70"/>
  <c r="CR79" i="70"/>
  <c r="CQ79" i="70"/>
  <c r="CP79" i="70"/>
  <c r="CO79" i="70"/>
  <c r="CN79" i="70"/>
  <c r="CM79" i="70"/>
  <c r="CL79" i="70"/>
  <c r="CK79" i="70"/>
  <c r="CJ79" i="70"/>
  <c r="CI79" i="70"/>
  <c r="CH79" i="70"/>
  <c r="CG79" i="70"/>
  <c r="CF79" i="70"/>
  <c r="CE79" i="70"/>
  <c r="CD79" i="70"/>
  <c r="CC79" i="70"/>
  <c r="CB79" i="70"/>
  <c r="CA79" i="70"/>
  <c r="BZ79" i="70"/>
  <c r="BY79" i="70"/>
  <c r="BX79" i="70"/>
  <c r="BW79" i="70"/>
  <c r="BV79" i="70"/>
  <c r="BU79" i="70"/>
  <c r="BT79" i="70"/>
  <c r="BS79" i="70"/>
  <c r="BR79" i="70"/>
  <c r="BQ79" i="70"/>
  <c r="BP79" i="70"/>
  <c r="BO79" i="70"/>
  <c r="BN79" i="70"/>
  <c r="BM79" i="70"/>
  <c r="BL79" i="70"/>
  <c r="BK79" i="70"/>
  <c r="BJ79" i="70"/>
  <c r="BI79" i="70"/>
  <c r="BH79" i="70"/>
  <c r="BG79" i="70"/>
  <c r="BF79" i="70"/>
  <c r="BE79" i="70"/>
  <c r="BD79" i="70"/>
  <c r="BC79" i="70"/>
  <c r="BB79" i="70"/>
  <c r="BA79" i="70"/>
  <c r="AZ79" i="70"/>
  <c r="AY79" i="70"/>
  <c r="AX79" i="70"/>
  <c r="AW79"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HL55" i="70"/>
  <c r="HK55" i="70"/>
  <c r="HJ55" i="70"/>
  <c r="HI55" i="70"/>
  <c r="HH55" i="70"/>
  <c r="HG55" i="70"/>
  <c r="HF55" i="70"/>
  <c r="HE55" i="70"/>
  <c r="HD55" i="70"/>
  <c r="HB55" i="70"/>
  <c r="HA55" i="70"/>
  <c r="GZ55" i="70"/>
  <c r="GY55" i="70"/>
  <c r="GX55" i="70"/>
  <c r="GW55" i="70"/>
  <c r="GV55" i="70"/>
  <c r="GU55" i="70"/>
  <c r="GT55" i="70"/>
  <c r="GS55" i="70"/>
  <c r="GR55" i="70"/>
  <c r="GQ55" i="70"/>
  <c r="GP55" i="70"/>
  <c r="GO55" i="70"/>
  <c r="GN55" i="70"/>
  <c r="GM55" i="70"/>
  <c r="GL55"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EW55" i="70"/>
  <c r="EV55" i="70"/>
  <c r="EU55" i="70"/>
  <c r="ET55" i="70"/>
  <c r="ES55" i="70"/>
  <c r="ER55" i="70"/>
  <c r="EQ55" i="70"/>
  <c r="EP55" i="70"/>
  <c r="EO55" i="70"/>
  <c r="EN55" i="70"/>
  <c r="EM55" i="70"/>
  <c r="EL55" i="70"/>
  <c r="EK55" i="70"/>
  <c r="EJ55" i="70"/>
  <c r="EI55" i="70"/>
  <c r="EH55" i="70"/>
  <c r="EG55" i="70"/>
  <c r="EF55" i="70"/>
  <c r="EE55" i="70"/>
  <c r="ED55" i="70"/>
  <c r="EC55" i="70"/>
  <c r="EB55" i="70"/>
  <c r="EA55" i="70"/>
  <c r="DZ55" i="70"/>
  <c r="DY55" i="70"/>
  <c r="DX55" i="70"/>
  <c r="DW55" i="70"/>
  <c r="DV55" i="70"/>
  <c r="DU55" i="70"/>
  <c r="DT55" i="70"/>
  <c r="DS55" i="70"/>
  <c r="DR55" i="70"/>
  <c r="DQ55" i="70"/>
  <c r="DP55" i="70"/>
  <c r="DO55" i="70"/>
  <c r="DN55" i="70"/>
  <c r="DM55" i="70"/>
  <c r="DL55"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M55" i="70"/>
  <c r="CL55" i="70"/>
  <c r="CK55" i="70"/>
  <c r="CJ55" i="70"/>
  <c r="CI55" i="70"/>
  <c r="CH55" i="70"/>
  <c r="CG55" i="70"/>
  <c r="CF55" i="70"/>
  <c r="CE55" i="70"/>
  <c r="CD55" i="70"/>
  <c r="CC55" i="70"/>
  <c r="CB55" i="70"/>
  <c r="CA55" i="70"/>
  <c r="BZ55" i="70"/>
  <c r="BY55" i="70"/>
  <c r="BW55" i="70"/>
  <c r="BV55" i="70"/>
  <c r="BU55" i="70"/>
  <c r="BT55" i="70"/>
  <c r="BS55" i="70"/>
  <c r="BR55" i="70"/>
  <c r="BQ55" i="70"/>
  <c r="BP55" i="70"/>
  <c r="BO55" i="70"/>
  <c r="BN55" i="70"/>
  <c r="BM55" i="70"/>
  <c r="BL55" i="70"/>
  <c r="BK55" i="70"/>
  <c r="BJ55" i="70"/>
  <c r="BI55" i="70"/>
  <c r="BH55" i="70"/>
  <c r="BG55" i="70"/>
  <c r="BF55" i="70"/>
  <c r="BE55" i="70"/>
  <c r="BD55" i="70"/>
  <c r="BC55" i="70"/>
  <c r="BB55" i="70"/>
  <c r="BA55" i="70"/>
  <c r="AZ55" i="70"/>
  <c r="AY55" i="70"/>
  <c r="AX55" i="70"/>
  <c r="AW55" i="70"/>
  <c r="AV55" i="70"/>
  <c r="AU55" i="70"/>
  <c r="AT55" i="70"/>
  <c r="AS55" i="70"/>
  <c r="AR55" i="70"/>
  <c r="AQ55" i="70"/>
  <c r="AP55" i="70"/>
  <c r="AO55" i="70"/>
  <c r="AN55" i="70"/>
  <c r="AM55" i="70"/>
  <c r="AL55" i="70"/>
  <c r="AK55" i="70"/>
  <c r="AJ55" i="70"/>
  <c r="AI55" i="70"/>
  <c r="AH55" i="70"/>
  <c r="AG55" i="70"/>
  <c r="AF55" i="70"/>
  <c r="AE55" i="70"/>
  <c r="HL53" i="70"/>
  <c r="HK53" i="70"/>
  <c r="HJ53" i="70"/>
  <c r="HI53" i="70"/>
  <c r="HH53" i="70"/>
  <c r="HG53" i="70"/>
  <c r="HF53" i="70"/>
  <c r="HE53" i="70"/>
  <c r="HD53" i="70"/>
  <c r="HC53" i="70"/>
  <c r="HB53" i="70"/>
  <c r="HA53" i="70"/>
  <c r="GZ53" i="70"/>
  <c r="GY53" i="70"/>
  <c r="GX53" i="70"/>
  <c r="GW53" i="70"/>
  <c r="GV53" i="70"/>
  <c r="GU53" i="70"/>
  <c r="GT53" i="70"/>
  <c r="GS53" i="70"/>
  <c r="GR53" i="70"/>
  <c r="GQ53" i="70"/>
  <c r="GP53" i="70"/>
  <c r="GO53" i="70"/>
  <c r="GN53" i="70"/>
  <c r="GM53" i="70"/>
  <c r="GL53"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R53" i="70"/>
  <c r="EQ53" i="70"/>
  <c r="EP53" i="70"/>
  <c r="EO53" i="70"/>
  <c r="EN53" i="70"/>
  <c r="EM53" i="70"/>
  <c r="EL53" i="70"/>
  <c r="EK53" i="70"/>
  <c r="EJ53" i="70"/>
  <c r="EI53" i="70"/>
  <c r="EH53" i="70"/>
  <c r="EG53" i="70"/>
  <c r="EF53" i="70"/>
  <c r="EE53" i="70"/>
  <c r="ED53" i="70"/>
  <c r="EC53" i="70"/>
  <c r="EB53" i="70"/>
  <c r="EA53" i="70"/>
  <c r="DZ53" i="70"/>
  <c r="DY53" i="70"/>
  <c r="DX53" i="70"/>
  <c r="DW53" i="70"/>
  <c r="DV53" i="70"/>
  <c r="DU53" i="70"/>
  <c r="DT53" i="70"/>
  <c r="DS53" i="70"/>
  <c r="DR53" i="70"/>
  <c r="DQ53" i="70"/>
  <c r="DP53" i="70"/>
  <c r="DO53" i="70"/>
  <c r="DN53" i="70"/>
  <c r="DM53" i="70"/>
  <c r="DL53"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M53" i="70"/>
  <c r="CL53"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BN53" i="70"/>
  <c r="BM53" i="70"/>
  <c r="BL53" i="70"/>
  <c r="BK53" i="70"/>
  <c r="BJ53" i="70"/>
  <c r="BI53" i="70"/>
  <c r="BH53" i="70"/>
  <c r="BG53" i="70"/>
  <c r="BF53" i="70"/>
  <c r="BE53" i="70"/>
  <c r="BD53" i="70"/>
  <c r="BC53" i="70"/>
  <c r="BB53" i="70"/>
  <c r="BA53" i="70"/>
  <c r="AZ53" i="70"/>
  <c r="AY53" i="70"/>
  <c r="AX53" i="70"/>
  <c r="AW53" i="70"/>
  <c r="AV53" i="70"/>
  <c r="AU53" i="70"/>
  <c r="AT53" i="70"/>
  <c r="AS53" i="70"/>
  <c r="AR53" i="70"/>
  <c r="AQ53" i="70"/>
  <c r="AP53" i="70"/>
  <c r="AO53" i="70"/>
  <c r="AN53" i="70"/>
  <c r="AM53" i="70"/>
  <c r="AL53" i="70"/>
  <c r="AK53" i="70"/>
  <c r="AJ53" i="70"/>
  <c r="AI53" i="70"/>
  <c r="AH53" i="70"/>
  <c r="AG53" i="70"/>
  <c r="AF53" i="70"/>
  <c r="AE53" i="70"/>
  <c r="HL48" i="70"/>
  <c r="HK48" i="70"/>
  <c r="HJ48" i="70"/>
  <c r="HI48" i="70"/>
  <c r="HH48" i="70"/>
  <c r="HG48" i="70"/>
  <c r="HF48" i="70"/>
  <c r="HE48" i="70"/>
  <c r="HD48" i="70"/>
  <c r="HC48" i="70"/>
  <c r="HB48" i="70"/>
  <c r="HA48" i="70"/>
  <c r="GZ48" i="70"/>
  <c r="GY48" i="70"/>
  <c r="GX48" i="70"/>
  <c r="GW48" i="70"/>
  <c r="GV48" i="70"/>
  <c r="GU48" i="70"/>
  <c r="GT48" i="70"/>
  <c r="GS48" i="70"/>
  <c r="GR48" i="70"/>
  <c r="GQ48" i="70"/>
  <c r="GP48" i="70"/>
  <c r="GO48" i="70"/>
  <c r="GN48" i="70"/>
  <c r="GM48" i="70"/>
  <c r="GL48" i="70"/>
  <c r="GK48" i="70"/>
  <c r="GJ48" i="70"/>
  <c r="GI48" i="70"/>
  <c r="GH48" i="70"/>
  <c r="GG48" i="70"/>
  <c r="GF48" i="70"/>
  <c r="GE48" i="70"/>
  <c r="GD48" i="70"/>
  <c r="GC48" i="70"/>
  <c r="GB48" i="70"/>
  <c r="GA48" i="70"/>
  <c r="FZ48" i="70"/>
  <c r="FY48" i="70"/>
  <c r="FX48" i="70"/>
  <c r="FW48" i="70"/>
  <c r="FV48" i="70"/>
  <c r="FU48" i="70"/>
  <c r="FT48" i="70"/>
  <c r="FS48" i="70"/>
  <c r="FR48" i="70"/>
  <c r="FQ48" i="70"/>
  <c r="FP48" i="70"/>
  <c r="FO48" i="70"/>
  <c r="FN48" i="70"/>
  <c r="FM48" i="70"/>
  <c r="FL48" i="70"/>
  <c r="FK48" i="70"/>
  <c r="FJ48" i="70"/>
  <c r="FI48" i="70"/>
  <c r="FH48" i="70"/>
  <c r="FG48" i="70"/>
  <c r="FF48" i="70"/>
  <c r="FE48" i="70"/>
  <c r="FD48" i="70"/>
  <c r="FC48" i="70"/>
  <c r="FB48" i="70"/>
  <c r="FA48" i="70"/>
  <c r="EZ48" i="70"/>
  <c r="EY48" i="70"/>
  <c r="EX48" i="70"/>
  <c r="EW48" i="70"/>
  <c r="EV48" i="70"/>
  <c r="EU48" i="70"/>
  <c r="ET48" i="70"/>
  <c r="ES48" i="70"/>
  <c r="ER48" i="70"/>
  <c r="EQ48" i="70"/>
  <c r="EP48" i="70"/>
  <c r="EO48" i="70"/>
  <c r="EN48" i="70"/>
  <c r="EM48" i="70"/>
  <c r="EL48" i="70"/>
  <c r="EK48" i="70"/>
  <c r="EJ48" i="70"/>
  <c r="EI48" i="70"/>
  <c r="EH48" i="70"/>
  <c r="EG48" i="70"/>
  <c r="EF48" i="70"/>
  <c r="EE48" i="70"/>
  <c r="ED48" i="70"/>
  <c r="EC48" i="70"/>
  <c r="EB48" i="70"/>
  <c r="EA48" i="70"/>
  <c r="DZ48" i="70"/>
  <c r="DY48" i="70"/>
  <c r="DX48" i="70"/>
  <c r="DW48" i="70"/>
  <c r="DV48" i="70"/>
  <c r="DU48" i="70"/>
  <c r="DT48" i="70"/>
  <c r="DS48" i="70"/>
  <c r="DR48" i="70"/>
  <c r="DQ48" i="70"/>
  <c r="DP48" i="70"/>
  <c r="DO48" i="70"/>
  <c r="DN48" i="70"/>
  <c r="DM48" i="70"/>
  <c r="DL48"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BE48" i="70"/>
  <c r="BD48" i="70"/>
  <c r="BC48" i="70"/>
  <c r="BB48" i="70"/>
  <c r="BA48" i="70"/>
  <c r="AZ48" i="70"/>
  <c r="AY48" i="70"/>
  <c r="AX48" i="70"/>
  <c r="AW48" i="70"/>
  <c r="AV48" i="70"/>
  <c r="AU48" i="70"/>
  <c r="AT48" i="70"/>
  <c r="AS48" i="70"/>
  <c r="AR48" i="70"/>
  <c r="AQ48" i="70"/>
  <c r="AP48" i="70"/>
  <c r="AO48" i="70"/>
  <c r="AN48" i="70"/>
  <c r="AM48" i="70"/>
  <c r="AL48" i="70"/>
  <c r="AK48" i="70"/>
  <c r="AJ48" i="70"/>
  <c r="AI48" i="70"/>
  <c r="AH48" i="70"/>
  <c r="AG48" i="70"/>
  <c r="AF48" i="70"/>
  <c r="HL47" i="70"/>
  <c r="HK47" i="70"/>
  <c r="HJ47" i="70"/>
  <c r="HI47" i="70"/>
  <c r="HH47" i="70"/>
  <c r="HG47" i="70"/>
  <c r="HF47" i="70"/>
  <c r="HE47" i="70"/>
  <c r="HD47" i="70"/>
  <c r="HC47" i="70"/>
  <c r="HB47" i="70"/>
  <c r="HA47" i="70"/>
  <c r="GZ47" i="70"/>
  <c r="GY47" i="70"/>
  <c r="GX47" i="70"/>
  <c r="GW47" i="70"/>
  <c r="GV47" i="70"/>
  <c r="GU47" i="70"/>
  <c r="GT47" i="70"/>
  <c r="GS47" i="70"/>
  <c r="GR47" i="70"/>
  <c r="GQ47" i="70"/>
  <c r="GP47" i="70"/>
  <c r="GO47" i="70"/>
  <c r="GN47" i="70"/>
  <c r="GM47" i="70"/>
  <c r="GL47" i="70"/>
  <c r="GK47" i="70"/>
  <c r="GJ47" i="70"/>
  <c r="GI47" i="70"/>
  <c r="GH47" i="70"/>
  <c r="GG47" i="70"/>
  <c r="GF47" i="70"/>
  <c r="GE47" i="70"/>
  <c r="GD47" i="70"/>
  <c r="GC47" i="70"/>
  <c r="GB47" i="70"/>
  <c r="GA47" i="70"/>
  <c r="FZ47" i="70"/>
  <c r="FY47" i="70"/>
  <c r="FX47" i="70"/>
  <c r="FW47" i="70"/>
  <c r="FV47" i="70"/>
  <c r="FU47" i="70"/>
  <c r="FT47" i="70"/>
  <c r="FS47" i="70"/>
  <c r="FR47" i="70"/>
  <c r="FQ47" i="70"/>
  <c r="FP47" i="70"/>
  <c r="FO47" i="70"/>
  <c r="FN47" i="70"/>
  <c r="FM47" i="70"/>
  <c r="FL47" i="70"/>
  <c r="FK47" i="70"/>
  <c r="FJ47" i="70"/>
  <c r="FI47" i="70"/>
  <c r="FH47" i="70"/>
  <c r="FG47" i="70"/>
  <c r="FF47" i="70"/>
  <c r="FE47" i="70"/>
  <c r="FD47" i="70"/>
  <c r="FC47" i="70"/>
  <c r="FB47" i="70"/>
  <c r="FA47" i="70"/>
  <c r="EZ47" i="70"/>
  <c r="EY47" i="70"/>
  <c r="EX47" i="70"/>
  <c r="EW47" i="70"/>
  <c r="EV47" i="70"/>
  <c r="EU47" i="70"/>
  <c r="ET47" i="70"/>
  <c r="ES47" i="70"/>
  <c r="ER47" i="70"/>
  <c r="EQ47" i="70"/>
  <c r="EP47" i="70"/>
  <c r="EO47" i="70"/>
  <c r="EN47" i="70"/>
  <c r="EM47" i="70"/>
  <c r="EL47" i="70"/>
  <c r="EK47" i="70"/>
  <c r="EI47" i="70"/>
  <c r="EH47" i="70"/>
  <c r="EG47" i="70"/>
  <c r="EF47" i="70"/>
  <c r="EE47" i="70"/>
  <c r="ED47" i="70"/>
  <c r="EC47" i="70"/>
  <c r="EB47" i="70"/>
  <c r="EA47" i="70"/>
  <c r="DZ47" i="70"/>
  <c r="DY47" i="70"/>
  <c r="DW47" i="70"/>
  <c r="DV47" i="70"/>
  <c r="DU47" i="70"/>
  <c r="DT47" i="70"/>
  <c r="DS47" i="70"/>
  <c r="DR47" i="70"/>
  <c r="DQ47" i="70"/>
  <c r="DP47" i="70"/>
  <c r="DO47" i="70"/>
  <c r="DN47" i="70"/>
  <c r="DM47" i="70"/>
  <c r="DL47"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J47" i="70"/>
  <c r="CI47" i="70"/>
  <c r="CH47" i="70"/>
  <c r="CG47" i="70"/>
  <c r="CF47" i="70"/>
  <c r="CE47" i="70"/>
  <c r="CD47" i="70"/>
  <c r="CC47" i="70"/>
  <c r="CB47" i="70"/>
  <c r="CA47" i="70"/>
  <c r="BZ47" i="70"/>
  <c r="BY47" i="70"/>
  <c r="BX47" i="70"/>
  <c r="BW47" i="70"/>
  <c r="BV47" i="70"/>
  <c r="BU47" i="70"/>
  <c r="BT47" i="70"/>
  <c r="BS47" i="70"/>
  <c r="BR47" i="70"/>
  <c r="BQ47" i="70"/>
  <c r="BP47" i="70"/>
  <c r="BO47" i="70"/>
  <c r="BN47" i="70"/>
  <c r="BM47" i="70"/>
  <c r="BL47" i="70"/>
  <c r="BK47" i="70"/>
  <c r="BJ47" i="70"/>
  <c r="BI47" i="70"/>
  <c r="BH47" i="70"/>
  <c r="BG47" i="70"/>
  <c r="BF47" i="70"/>
  <c r="BE47" i="70"/>
  <c r="BD47" i="70"/>
  <c r="BB47" i="70"/>
  <c r="BA47" i="70"/>
  <c r="AZ47" i="70"/>
  <c r="AY47" i="70"/>
  <c r="AX47" i="70"/>
  <c r="AW47" i="70"/>
  <c r="AV47" i="70"/>
  <c r="AU47" i="70"/>
  <c r="AT47" i="70"/>
  <c r="AS47" i="70"/>
  <c r="AR47" i="70"/>
  <c r="AQ47" i="70"/>
  <c r="AP47" i="70"/>
  <c r="AO47" i="70"/>
  <c r="AN47" i="70"/>
  <c r="AM47" i="70"/>
  <c r="AL47" i="70"/>
  <c r="AK47" i="70"/>
  <c r="AJ47" i="70"/>
  <c r="AI47" i="70"/>
  <c r="AH47" i="70"/>
  <c r="AG47" i="70"/>
  <c r="AF47" i="70"/>
  <c r="S56" i="70"/>
  <c r="T56" i="70"/>
  <c r="U56" i="70"/>
  <c r="V56" i="70"/>
  <c r="W56" i="70"/>
  <c r="X56" i="70"/>
  <c r="Y56" i="70"/>
  <c r="Z56" i="70"/>
  <c r="AA56" i="70"/>
  <c r="AB56" i="70"/>
  <c r="AC56" i="70"/>
  <c r="AD56" i="70"/>
  <c r="HM48" i="70"/>
  <c r="HM53" i="70"/>
  <c r="HM55" i="70"/>
  <c r="D42" i="70"/>
  <c r="D43" i="70" s="1"/>
  <c r="E35" i="70" s="1"/>
  <c r="E42" i="70"/>
  <c r="F42" i="70"/>
  <c r="G42" i="70"/>
  <c r="H42" i="70"/>
  <c r="I42" i="70"/>
  <c r="J42" i="70"/>
  <c r="K42" i="70"/>
  <c r="L42" i="70"/>
  <c r="M42" i="70"/>
  <c r="N42" i="70"/>
  <c r="O42" i="70"/>
  <c r="P42" i="70"/>
  <c r="Q42" i="70"/>
  <c r="R42" i="70"/>
  <c r="S42" i="70"/>
  <c r="T42" i="70"/>
  <c r="U42" i="70"/>
  <c r="V42" i="70"/>
  <c r="W42" i="70"/>
  <c r="X42" i="70"/>
  <c r="Y42"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BD42" i="70"/>
  <c r="BE42" i="70"/>
  <c r="BF42" i="70"/>
  <c r="BG42" i="70"/>
  <c r="BH42" i="70"/>
  <c r="BI42" i="70"/>
  <c r="BJ42" i="70"/>
  <c r="BK42" i="70"/>
  <c r="BL42" i="70"/>
  <c r="BM42" i="70"/>
  <c r="BN42" i="70"/>
  <c r="BO42" i="70"/>
  <c r="BP42" i="70"/>
  <c r="BQ42" i="70"/>
  <c r="BR42" i="70"/>
  <c r="BS42" i="70"/>
  <c r="BT42" i="70"/>
  <c r="BU42" i="70"/>
  <c r="BV42" i="70"/>
  <c r="BW42" i="70"/>
  <c r="BX42" i="70"/>
  <c r="BY42" i="70"/>
  <c r="BZ42" i="70"/>
  <c r="CA42" i="70"/>
  <c r="CB42" i="70"/>
  <c r="CC42" i="70"/>
  <c r="CD42" i="70"/>
  <c r="CE42" i="70"/>
  <c r="CF42" i="70"/>
  <c r="CG42" i="70"/>
  <c r="CH42" i="70"/>
  <c r="CI42" i="70"/>
  <c r="CJ42" i="70"/>
  <c r="CK42" i="70"/>
  <c r="CL42" i="70"/>
  <c r="CM42" i="70"/>
  <c r="CN42" i="70"/>
  <c r="CO42" i="70"/>
  <c r="CP42" i="70"/>
  <c r="CQ42" i="70"/>
  <c r="CR42" i="70"/>
  <c r="CS42" i="70"/>
  <c r="CT42" i="70"/>
  <c r="CU42" i="70"/>
  <c r="CV42" i="70"/>
  <c r="CW42" i="70"/>
  <c r="CX42" i="70"/>
  <c r="CY42" i="70"/>
  <c r="CZ42" i="70"/>
  <c r="DA42" i="70"/>
  <c r="DB42" i="70"/>
  <c r="DC42" i="70"/>
  <c r="DD42" i="70"/>
  <c r="DE42" i="70"/>
  <c r="DF42" i="70"/>
  <c r="DG42" i="70"/>
  <c r="DH42" i="70"/>
  <c r="DI42" i="70"/>
  <c r="DJ42" i="70"/>
  <c r="DK42" i="70"/>
  <c r="DL42" i="70"/>
  <c r="DM42" i="70"/>
  <c r="DN42" i="70"/>
  <c r="DO42" i="70"/>
  <c r="DP42" i="70"/>
  <c r="DQ42" i="70"/>
  <c r="DR42" i="70"/>
  <c r="DS42" i="70"/>
  <c r="DT42" i="70"/>
  <c r="DU42" i="70"/>
  <c r="DV42" i="70"/>
  <c r="DW42" i="70"/>
  <c r="DX42" i="70"/>
  <c r="DY42" i="70"/>
  <c r="DZ42" i="70"/>
  <c r="EA42" i="70"/>
  <c r="EB42" i="70"/>
  <c r="EC42" i="70"/>
  <c r="ED42" i="70"/>
  <c r="EE42" i="70"/>
  <c r="EF42" i="70"/>
  <c r="EG42" i="70"/>
  <c r="EH42" i="70"/>
  <c r="EI42" i="70"/>
  <c r="EJ42" i="70"/>
  <c r="EK42" i="70"/>
  <c r="EL42" i="70"/>
  <c r="EM42" i="70"/>
  <c r="EN42" i="70"/>
  <c r="EO42" i="70"/>
  <c r="EP42" i="70"/>
  <c r="EQ42" i="70"/>
  <c r="ER42" i="70"/>
  <c r="ES42" i="70"/>
  <c r="ET42" i="70"/>
  <c r="EU42" i="70"/>
  <c r="EV42" i="70"/>
  <c r="EW42" i="70"/>
  <c r="EX42" i="70"/>
  <c r="EY42" i="70"/>
  <c r="EZ42" i="70"/>
  <c r="FA42" i="70"/>
  <c r="FB42" i="70"/>
  <c r="FC42" i="70"/>
  <c r="FD42" i="70"/>
  <c r="FE42" i="70"/>
  <c r="FF42" i="70"/>
  <c r="FG42" i="70"/>
  <c r="FH42" i="70"/>
  <c r="FI42" i="70"/>
  <c r="FJ42" i="70"/>
  <c r="FK42" i="70"/>
  <c r="FL42" i="70"/>
  <c r="FM42" i="70"/>
  <c r="FN42" i="70"/>
  <c r="FO42" i="70"/>
  <c r="FP42" i="70"/>
  <c r="FQ42" i="70"/>
  <c r="FR42" i="70"/>
  <c r="FS42" i="70"/>
  <c r="FT42" i="70"/>
  <c r="FU42" i="70"/>
  <c r="FV42" i="70"/>
  <c r="FW42" i="70"/>
  <c r="FX42" i="70"/>
  <c r="FY42" i="70"/>
  <c r="FZ42" i="70"/>
  <c r="GA42" i="70"/>
  <c r="GB42" i="70"/>
  <c r="GC42" i="70"/>
  <c r="GD42" i="70"/>
  <c r="GE42" i="70"/>
  <c r="GF42" i="70"/>
  <c r="GG42" i="70"/>
  <c r="GH42" i="70"/>
  <c r="GI42" i="70"/>
  <c r="GJ42" i="70"/>
  <c r="GK42" i="70"/>
  <c r="GL42" i="70"/>
  <c r="GM42" i="70"/>
  <c r="GN42" i="70"/>
  <c r="GO42" i="70"/>
  <c r="GP42" i="70"/>
  <c r="GQ42" i="70"/>
  <c r="GR42" i="70"/>
  <c r="GS42" i="70"/>
  <c r="GT42" i="70"/>
  <c r="GU42" i="70"/>
  <c r="GV42" i="70"/>
  <c r="GW42" i="70"/>
  <c r="GX42" i="70"/>
  <c r="GY42" i="70"/>
  <c r="GZ42" i="70"/>
  <c r="HA42" i="70"/>
  <c r="HB42" i="70"/>
  <c r="HC42" i="70"/>
  <c r="HD42" i="70"/>
  <c r="BY56" i="70" l="1"/>
  <c r="CG56" i="70"/>
  <c r="CK56" i="70"/>
  <c r="EA56" i="70"/>
  <c r="EE56" i="70"/>
  <c r="EI56" i="70"/>
  <c r="AG56" i="70"/>
  <c r="AK56" i="70"/>
  <c r="AO56" i="70"/>
  <c r="AS56" i="70"/>
  <c r="AW56" i="70"/>
  <c r="BA56" i="70"/>
  <c r="AI56" i="70"/>
  <c r="AM56" i="70"/>
  <c r="AQ56" i="70"/>
  <c r="AU56" i="70"/>
  <c r="AY56" i="70"/>
  <c r="EM56" i="70"/>
  <c r="EQ56" i="70"/>
  <c r="CQ56" i="70"/>
  <c r="CU56" i="70"/>
  <c r="CY56" i="70"/>
  <c r="DC56" i="70"/>
  <c r="DG56" i="70"/>
  <c r="DK56" i="70"/>
  <c r="DO56" i="70"/>
  <c r="DS56" i="70"/>
  <c r="DW56" i="70"/>
  <c r="BJ56" i="70"/>
  <c r="BN56" i="70"/>
  <c r="BV56" i="70"/>
  <c r="CD56" i="70"/>
  <c r="CH56" i="70"/>
  <c r="CL56" i="70"/>
  <c r="EB56" i="70"/>
  <c r="EF56" i="70"/>
  <c r="BF56" i="70"/>
  <c r="BR56" i="70"/>
  <c r="BZ56" i="70"/>
  <c r="BG56" i="70"/>
  <c r="BK56" i="70"/>
  <c r="BO56" i="70"/>
  <c r="BS56" i="70"/>
  <c r="BW56" i="70"/>
  <c r="CA56" i="70"/>
  <c r="CE56" i="70"/>
  <c r="CI56" i="70"/>
  <c r="HF56" i="70"/>
  <c r="HJ56" i="70"/>
  <c r="AH56" i="70"/>
  <c r="AL56" i="70"/>
  <c r="AP56" i="70"/>
  <c r="AT56" i="70"/>
  <c r="AX56" i="70"/>
  <c r="BB56" i="70"/>
  <c r="CN56" i="70"/>
  <c r="CR56" i="70"/>
  <c r="CV56" i="70"/>
  <c r="CZ56" i="70"/>
  <c r="DD56" i="70"/>
  <c r="DH56" i="70"/>
  <c r="DL56" i="70"/>
  <c r="DP56" i="70"/>
  <c r="DT56" i="70"/>
  <c r="EL56" i="70"/>
  <c r="EP56" i="70"/>
  <c r="ET56" i="70"/>
  <c r="EX56" i="70"/>
  <c r="FB56" i="70"/>
  <c r="FF56" i="70"/>
  <c r="FJ56" i="70"/>
  <c r="FN56" i="70"/>
  <c r="FR56" i="70"/>
  <c r="FV56" i="70"/>
  <c r="FZ56" i="70"/>
  <c r="GD56" i="70"/>
  <c r="GH56" i="70"/>
  <c r="GL56" i="70"/>
  <c r="GP56" i="70"/>
  <c r="GT56" i="70"/>
  <c r="GX56" i="70"/>
  <c r="HB56" i="70"/>
  <c r="BD56" i="70"/>
  <c r="BH56" i="70"/>
  <c r="BL56" i="70"/>
  <c r="BP56" i="70"/>
  <c r="BT56" i="70"/>
  <c r="CB56" i="70"/>
  <c r="CF56" i="70"/>
  <c r="CJ56" i="70"/>
  <c r="DZ56" i="70"/>
  <c r="ED56" i="70"/>
  <c r="EH56" i="70"/>
  <c r="EU56" i="70"/>
  <c r="EY56" i="70"/>
  <c r="FC56" i="70"/>
  <c r="FG56" i="70"/>
  <c r="FK56" i="70"/>
  <c r="FO56" i="70"/>
  <c r="FS56" i="70"/>
  <c r="FW56" i="70"/>
  <c r="GA56" i="70"/>
  <c r="GE56" i="70"/>
  <c r="GI56" i="70"/>
  <c r="GM56" i="70"/>
  <c r="GQ56" i="70"/>
  <c r="GU56" i="70"/>
  <c r="GY56" i="70"/>
  <c r="HG56" i="70"/>
  <c r="HK56" i="70"/>
  <c r="E43" i="70"/>
  <c r="F35" i="70" s="1"/>
  <c r="F43" i="70" s="1"/>
  <c r="G35" i="70" s="1"/>
  <c r="G43" i="70" s="1"/>
  <c r="H35" i="70" s="1"/>
  <c r="H43" i="70" s="1"/>
  <c r="I35" i="70" s="1"/>
  <c r="I43" i="70" s="1"/>
  <c r="J35" i="70" s="1"/>
  <c r="J43" i="70" s="1"/>
  <c r="K35" i="70" s="1"/>
  <c r="K43" i="70" s="1"/>
  <c r="L35" i="70" s="1"/>
  <c r="L43" i="70" s="1"/>
  <c r="M35" i="70" s="1"/>
  <c r="M43" i="70" s="1"/>
  <c r="N35" i="70" s="1"/>
  <c r="N43" i="70" s="1"/>
  <c r="O35" i="70" s="1"/>
  <c r="O43" i="70" s="1"/>
  <c r="P35" i="70" s="1"/>
  <c r="P43" i="70" s="1"/>
  <c r="Q35" i="70" s="1"/>
  <c r="Q43" i="70" s="1"/>
  <c r="R35" i="70" s="1"/>
  <c r="R43" i="70" s="1"/>
  <c r="S35" i="70" s="1"/>
  <c r="S43" i="70" s="1"/>
  <c r="T35" i="70" s="1"/>
  <c r="T43" i="70" s="1"/>
  <c r="U35" i="70" s="1"/>
  <c r="U43" i="70" s="1"/>
  <c r="V35" i="70" s="1"/>
  <c r="V43" i="70" s="1"/>
  <c r="W35" i="70" s="1"/>
  <c r="W43" i="70" s="1"/>
  <c r="X35" i="70" s="1"/>
  <c r="X43" i="70" s="1"/>
  <c r="Y35" i="70" s="1"/>
  <c r="Y43" i="70" s="1"/>
  <c r="Z35" i="70" s="1"/>
  <c r="Z43" i="70" s="1"/>
  <c r="AA35" i="70" s="1"/>
  <c r="AA43" i="70" s="1"/>
  <c r="AB35" i="70" s="1"/>
  <c r="AB43" i="70" s="1"/>
  <c r="AC35" i="70" s="1"/>
  <c r="AC43" i="70" s="1"/>
  <c r="AD35" i="70" s="1"/>
  <c r="AD43" i="70" s="1"/>
  <c r="AE35" i="70" s="1"/>
  <c r="AE43" i="70" s="1"/>
  <c r="AF35" i="70" s="1"/>
  <c r="AF43" i="70" s="1"/>
  <c r="AG35" i="70" s="1"/>
  <c r="AG43" i="70" s="1"/>
  <c r="AH35" i="70" s="1"/>
  <c r="AH43" i="70" s="1"/>
  <c r="AI35" i="70" s="1"/>
  <c r="AI43" i="70" s="1"/>
  <c r="AJ35" i="70" s="1"/>
  <c r="AJ43" i="70" s="1"/>
  <c r="AK35" i="70" s="1"/>
  <c r="AK43" i="70" s="1"/>
  <c r="AL35" i="70" s="1"/>
  <c r="AL43" i="70" s="1"/>
  <c r="AM35" i="70" s="1"/>
  <c r="AM43" i="70" s="1"/>
  <c r="AN35" i="70" s="1"/>
  <c r="AN43" i="70" s="1"/>
  <c r="AO35" i="70" s="1"/>
  <c r="AO43" i="70" s="1"/>
  <c r="AP35" i="70" s="1"/>
  <c r="AP43" i="70" s="1"/>
  <c r="AQ35" i="70" s="1"/>
  <c r="AQ43" i="70" s="1"/>
  <c r="AR35" i="70" s="1"/>
  <c r="AR43" i="70" s="1"/>
  <c r="AS35" i="70" s="1"/>
  <c r="AS43" i="70" s="1"/>
  <c r="AT35" i="70" s="1"/>
  <c r="AT43" i="70" s="1"/>
  <c r="AU35" i="70" s="1"/>
  <c r="AU43" i="70" s="1"/>
  <c r="AV35" i="70" s="1"/>
  <c r="AV43" i="70" s="1"/>
  <c r="AW35" i="70" s="1"/>
  <c r="AW43" i="70" s="1"/>
  <c r="AX35" i="70" s="1"/>
  <c r="AX43" i="70" s="1"/>
  <c r="AY35" i="70" s="1"/>
  <c r="AY43" i="70" s="1"/>
  <c r="AZ35" i="70" s="1"/>
  <c r="AZ43" i="70" s="1"/>
  <c r="BA35" i="70" s="1"/>
  <c r="BA43" i="70" s="1"/>
  <c r="BB35" i="70" s="1"/>
  <c r="BB43" i="70" s="1"/>
  <c r="BC35" i="70" s="1"/>
  <c r="BC43" i="70" s="1"/>
  <c r="BD35" i="70" s="1"/>
  <c r="BD43" i="70" s="1"/>
  <c r="BE35" i="70" s="1"/>
  <c r="BE43" i="70" s="1"/>
  <c r="BF35" i="70" s="1"/>
  <c r="BF43" i="70" s="1"/>
  <c r="BG35" i="70" s="1"/>
  <c r="BG43" i="70" s="1"/>
  <c r="BH35" i="70" s="1"/>
  <c r="BH43" i="70" s="1"/>
  <c r="BI35" i="70" s="1"/>
  <c r="BI43" i="70" s="1"/>
  <c r="BJ35" i="70" s="1"/>
  <c r="BJ43" i="70" s="1"/>
  <c r="BK35" i="70" s="1"/>
  <c r="BK43" i="70" s="1"/>
  <c r="BL35" i="70" s="1"/>
  <c r="BL43" i="70" s="1"/>
  <c r="BM35" i="70" s="1"/>
  <c r="BM43" i="70" s="1"/>
  <c r="BN35" i="70" s="1"/>
  <c r="BN43" i="70" s="1"/>
  <c r="BO35" i="70" s="1"/>
  <c r="BO43" i="70" s="1"/>
  <c r="BP35" i="70" s="1"/>
  <c r="BP43" i="70" s="1"/>
  <c r="BQ35" i="70" s="1"/>
  <c r="BQ43" i="70" s="1"/>
  <c r="BR35" i="70" s="1"/>
  <c r="BR43" i="70" s="1"/>
  <c r="BS35" i="70" s="1"/>
  <c r="BS43" i="70" s="1"/>
  <c r="BT35" i="70" s="1"/>
  <c r="BT43" i="70" s="1"/>
  <c r="BU35" i="70" s="1"/>
  <c r="BU43" i="70" s="1"/>
  <c r="BV35" i="70" s="1"/>
  <c r="BV43" i="70" s="1"/>
  <c r="BW35" i="70" s="1"/>
  <c r="BW43" i="70" s="1"/>
  <c r="BX35" i="70" s="1"/>
  <c r="BX43" i="70" s="1"/>
  <c r="BY35" i="70" s="1"/>
  <c r="BY43" i="70" s="1"/>
  <c r="BZ35" i="70" s="1"/>
  <c r="BZ43" i="70" s="1"/>
  <c r="CA35" i="70" s="1"/>
  <c r="CA43" i="70" s="1"/>
  <c r="CB35" i="70" s="1"/>
  <c r="CB43" i="70" s="1"/>
  <c r="CC35" i="70" s="1"/>
  <c r="CC43" i="70" s="1"/>
  <c r="CD35" i="70" s="1"/>
  <c r="CD43" i="70" s="1"/>
  <c r="CE35" i="70" s="1"/>
  <c r="CE43" i="70" s="1"/>
  <c r="CF35" i="70" s="1"/>
  <c r="CF43" i="70" s="1"/>
  <c r="CG35" i="70" s="1"/>
  <c r="CG43" i="70" s="1"/>
  <c r="CH35" i="70" s="1"/>
  <c r="CH43" i="70" s="1"/>
  <c r="CI35" i="70" s="1"/>
  <c r="CI43" i="70" s="1"/>
  <c r="CJ35" i="70" s="1"/>
  <c r="CJ43" i="70" s="1"/>
  <c r="CK35" i="70" s="1"/>
  <c r="CK43" i="70" s="1"/>
  <c r="CL35" i="70" s="1"/>
  <c r="CL43" i="70" s="1"/>
  <c r="CM35" i="70" s="1"/>
  <c r="CM43" i="70" s="1"/>
  <c r="CN35" i="70" s="1"/>
  <c r="CN43" i="70" s="1"/>
  <c r="CO35" i="70" s="1"/>
  <c r="CO43" i="70" s="1"/>
  <c r="CP35" i="70" s="1"/>
  <c r="CP43" i="70" s="1"/>
  <c r="CQ35" i="70" s="1"/>
  <c r="CQ43" i="70" s="1"/>
  <c r="CR35" i="70" s="1"/>
  <c r="CR43" i="70" s="1"/>
  <c r="CS35" i="70" s="1"/>
  <c r="CS43" i="70" s="1"/>
  <c r="CT35" i="70" s="1"/>
  <c r="CT43" i="70" s="1"/>
  <c r="CU35" i="70" s="1"/>
  <c r="CU43" i="70" s="1"/>
  <c r="CV35" i="70" s="1"/>
  <c r="CV43" i="70" s="1"/>
  <c r="CW35" i="70" s="1"/>
  <c r="CW43" i="70" s="1"/>
  <c r="CX35" i="70" s="1"/>
  <c r="CX43" i="70" s="1"/>
  <c r="CY35" i="70" s="1"/>
  <c r="CY43" i="70" s="1"/>
  <c r="CZ35" i="70" s="1"/>
  <c r="CZ43" i="70" s="1"/>
  <c r="DA35" i="70" s="1"/>
  <c r="DA43" i="70" s="1"/>
  <c r="DB35" i="70" s="1"/>
  <c r="DB43" i="70" s="1"/>
  <c r="DC35" i="70" s="1"/>
  <c r="DC43" i="70" s="1"/>
  <c r="DD35" i="70" s="1"/>
  <c r="DD43" i="70" s="1"/>
  <c r="DE35" i="70" s="1"/>
  <c r="DE43" i="70" s="1"/>
  <c r="DF35" i="70" s="1"/>
  <c r="DF43" i="70" s="1"/>
  <c r="DG35" i="70" s="1"/>
  <c r="DG43" i="70" s="1"/>
  <c r="DH35" i="70" s="1"/>
  <c r="DH43" i="70" s="1"/>
  <c r="DI35" i="70" s="1"/>
  <c r="DI43" i="70" s="1"/>
  <c r="DJ35" i="70" s="1"/>
  <c r="DJ43" i="70" s="1"/>
  <c r="DK35" i="70" s="1"/>
  <c r="DK43" i="70" s="1"/>
  <c r="DL35" i="70" s="1"/>
  <c r="DL43" i="70" s="1"/>
  <c r="DM35" i="70" s="1"/>
  <c r="DM43" i="70" s="1"/>
  <c r="DN35" i="70" s="1"/>
  <c r="DN43" i="70" s="1"/>
  <c r="DO35" i="70" s="1"/>
  <c r="DO43" i="70" s="1"/>
  <c r="DP35" i="70" s="1"/>
  <c r="DP43" i="70" s="1"/>
  <c r="DQ35" i="70" s="1"/>
  <c r="DQ43" i="70" s="1"/>
  <c r="DR35" i="70" s="1"/>
  <c r="DR43" i="70" s="1"/>
  <c r="DS35" i="70" s="1"/>
  <c r="DS43" i="70" s="1"/>
  <c r="DT35" i="70" s="1"/>
  <c r="DT43" i="70" s="1"/>
  <c r="DU35" i="70" s="1"/>
  <c r="DU43" i="70" s="1"/>
  <c r="DV35" i="70" s="1"/>
  <c r="DV43" i="70" s="1"/>
  <c r="DW35" i="70" s="1"/>
  <c r="DW43" i="70" s="1"/>
  <c r="DX35" i="70" s="1"/>
  <c r="DX43" i="70" s="1"/>
  <c r="DY35" i="70" s="1"/>
  <c r="DY43" i="70" s="1"/>
  <c r="DZ35" i="70" s="1"/>
  <c r="DZ43" i="70" s="1"/>
  <c r="EA35" i="70" s="1"/>
  <c r="EA43" i="70" s="1"/>
  <c r="EB35" i="70" s="1"/>
  <c r="EB43" i="70" s="1"/>
  <c r="EC35" i="70" s="1"/>
  <c r="EC43" i="70" s="1"/>
  <c r="ED35" i="70" s="1"/>
  <c r="ED43" i="70" s="1"/>
  <c r="EE35" i="70" s="1"/>
  <c r="EE43" i="70" s="1"/>
  <c r="EF35" i="70" s="1"/>
  <c r="EF43" i="70" s="1"/>
  <c r="EG35" i="70" s="1"/>
  <c r="EG43" i="70" s="1"/>
  <c r="EH35" i="70" s="1"/>
  <c r="EH43" i="70" s="1"/>
  <c r="EI35" i="70" s="1"/>
  <c r="EI43" i="70" s="1"/>
  <c r="EJ35" i="70" s="1"/>
  <c r="EJ43" i="70" s="1"/>
  <c r="EK35" i="70" s="1"/>
  <c r="EK43" i="70" s="1"/>
  <c r="EL35" i="70" s="1"/>
  <c r="EL43" i="70" s="1"/>
  <c r="EM35" i="70" s="1"/>
  <c r="EM43" i="70" s="1"/>
  <c r="EN35" i="70" s="1"/>
  <c r="EN43" i="70" s="1"/>
  <c r="EO35" i="70" s="1"/>
  <c r="EO43" i="70" s="1"/>
  <c r="EP35" i="70" s="1"/>
  <c r="EP43" i="70" s="1"/>
  <c r="EQ35" i="70" s="1"/>
  <c r="EQ43" i="70" s="1"/>
  <c r="ER35" i="70" s="1"/>
  <c r="ER43" i="70" s="1"/>
  <c r="ES35" i="70" s="1"/>
  <c r="ES43" i="70" s="1"/>
  <c r="ET35" i="70" s="1"/>
  <c r="ET43" i="70" s="1"/>
  <c r="EU35" i="70" s="1"/>
  <c r="EU43" i="70" s="1"/>
  <c r="EV35" i="70" s="1"/>
  <c r="EV43" i="70" s="1"/>
  <c r="EW35" i="70" s="1"/>
  <c r="EW43" i="70" s="1"/>
  <c r="EX35" i="70" s="1"/>
  <c r="EX43" i="70" s="1"/>
  <c r="EY35" i="70" s="1"/>
  <c r="EY43" i="70" s="1"/>
  <c r="EZ35" i="70" s="1"/>
  <c r="EZ43" i="70" s="1"/>
  <c r="FA35" i="70" s="1"/>
  <c r="FA43" i="70" s="1"/>
  <c r="FB35" i="70" s="1"/>
  <c r="FB43" i="70" s="1"/>
  <c r="FC35" i="70" s="1"/>
  <c r="FC43" i="70" s="1"/>
  <c r="FD35" i="70" s="1"/>
  <c r="FD43" i="70" s="1"/>
  <c r="FE35" i="70" s="1"/>
  <c r="FE43" i="70" s="1"/>
  <c r="FF35" i="70" s="1"/>
  <c r="FF43" i="70" s="1"/>
  <c r="FG35" i="70" s="1"/>
  <c r="FG43" i="70" s="1"/>
  <c r="FH35" i="70" s="1"/>
  <c r="FH43" i="70" s="1"/>
  <c r="FI35" i="70" s="1"/>
  <c r="FI43" i="70" s="1"/>
  <c r="FJ35" i="70" s="1"/>
  <c r="FJ43" i="70" s="1"/>
  <c r="FK35" i="70" s="1"/>
  <c r="FK43" i="70" s="1"/>
  <c r="FL35" i="70" s="1"/>
  <c r="FL43" i="70" s="1"/>
  <c r="FM35" i="70" s="1"/>
  <c r="FM43" i="70" s="1"/>
  <c r="FN35" i="70" s="1"/>
  <c r="FN43" i="70" s="1"/>
  <c r="FO35" i="70" s="1"/>
  <c r="FO43" i="70" s="1"/>
  <c r="FP35" i="70" s="1"/>
  <c r="FP43" i="70" s="1"/>
  <c r="FQ35" i="70" s="1"/>
  <c r="FQ43" i="70" s="1"/>
  <c r="FR35" i="70" s="1"/>
  <c r="FR43" i="70" s="1"/>
  <c r="FS35" i="70" s="1"/>
  <c r="FS43" i="70" s="1"/>
  <c r="FT35" i="70" s="1"/>
  <c r="FT43" i="70" s="1"/>
  <c r="FU35" i="70" s="1"/>
  <c r="FU43" i="70" s="1"/>
  <c r="FV35" i="70" s="1"/>
  <c r="FV43" i="70" s="1"/>
  <c r="FW35" i="70" s="1"/>
  <c r="FW43" i="70" s="1"/>
  <c r="FX35" i="70" s="1"/>
  <c r="FX43" i="70" s="1"/>
  <c r="FY35" i="70" s="1"/>
  <c r="FY43" i="70" s="1"/>
  <c r="FZ35" i="70" s="1"/>
  <c r="FZ43" i="70" s="1"/>
  <c r="GA35" i="70" s="1"/>
  <c r="GA43" i="70" s="1"/>
  <c r="GB35" i="70" s="1"/>
  <c r="GB43" i="70" s="1"/>
  <c r="GC35" i="70" s="1"/>
  <c r="GC43" i="70" s="1"/>
  <c r="GD35" i="70" s="1"/>
  <c r="GD43" i="70" s="1"/>
  <c r="GE35" i="70" s="1"/>
  <c r="GE43" i="70" s="1"/>
  <c r="GF35" i="70" s="1"/>
  <c r="GF43" i="70" s="1"/>
  <c r="GG35" i="70" s="1"/>
  <c r="GG43" i="70" s="1"/>
  <c r="GH35" i="70" s="1"/>
  <c r="GH43" i="70" s="1"/>
  <c r="GI35" i="70" s="1"/>
  <c r="GI43" i="70" s="1"/>
  <c r="GJ35" i="70" s="1"/>
  <c r="GJ43" i="70" s="1"/>
  <c r="GK35" i="70" s="1"/>
  <c r="GK43" i="70" s="1"/>
  <c r="GL35" i="70" s="1"/>
  <c r="GL43" i="70" s="1"/>
  <c r="GM35" i="70" s="1"/>
  <c r="GM43" i="70" s="1"/>
  <c r="GN35" i="70" s="1"/>
  <c r="GN43" i="70" s="1"/>
  <c r="GO35" i="70" s="1"/>
  <c r="GO43" i="70" s="1"/>
  <c r="GP35" i="70" s="1"/>
  <c r="GP43" i="70" s="1"/>
  <c r="GQ35" i="70" s="1"/>
  <c r="GQ43" i="70" s="1"/>
  <c r="GR35" i="70" s="1"/>
  <c r="GR43" i="70" s="1"/>
  <c r="GS35" i="70" s="1"/>
  <c r="GS43" i="70" s="1"/>
  <c r="GT35" i="70" s="1"/>
  <c r="GT43" i="70" s="1"/>
  <c r="GU35" i="70" s="1"/>
  <c r="GU43" i="70" s="1"/>
  <c r="GV35" i="70" s="1"/>
  <c r="GV43" i="70" s="1"/>
  <c r="GW35" i="70" s="1"/>
  <c r="GW43" i="70" s="1"/>
  <c r="GX35" i="70" s="1"/>
  <c r="GX43" i="70" s="1"/>
  <c r="GY35" i="70" s="1"/>
  <c r="GY43" i="70" s="1"/>
  <c r="GZ35" i="70" s="1"/>
  <c r="GZ43" i="70" s="1"/>
  <c r="HA35" i="70" s="1"/>
  <c r="HA43" i="70" s="1"/>
  <c r="HB35" i="70" s="1"/>
  <c r="HB43" i="70" s="1"/>
  <c r="HC35" i="70" s="1"/>
  <c r="HC43" i="70" s="1"/>
  <c r="HD35" i="70" s="1"/>
  <c r="HD43" i="70" s="1"/>
  <c r="HE35" i="70" s="1"/>
  <c r="AF56" i="70"/>
  <c r="AJ56" i="70"/>
  <c r="AN56" i="70"/>
  <c r="AR56" i="70"/>
  <c r="AV56" i="70"/>
  <c r="AZ56" i="70"/>
  <c r="BE56" i="70"/>
  <c r="BI56" i="70"/>
  <c r="BM56" i="70"/>
  <c r="BQ56" i="70"/>
  <c r="BU56" i="70"/>
  <c r="CP56" i="70"/>
  <c r="CT56" i="70"/>
  <c r="CX56" i="70"/>
  <c r="DB56" i="70"/>
  <c r="DF56" i="70"/>
  <c r="DJ56" i="70"/>
  <c r="DN56" i="70"/>
  <c r="DR56" i="70"/>
  <c r="DV56" i="70"/>
  <c r="EN56" i="70"/>
  <c r="ER56" i="70"/>
  <c r="EV56" i="70"/>
  <c r="EZ56" i="70"/>
  <c r="FD56" i="70"/>
  <c r="FH56" i="70"/>
  <c r="FL56" i="70"/>
  <c r="FP56" i="70"/>
  <c r="FT56" i="70"/>
  <c r="FX56" i="70"/>
  <c r="GB56" i="70"/>
  <c r="GF56" i="70"/>
  <c r="GJ56" i="70"/>
  <c r="GN56" i="70"/>
  <c r="GR56" i="70"/>
  <c r="GV56" i="70"/>
  <c r="GZ56" i="70"/>
  <c r="HD56" i="70"/>
  <c r="HH56" i="70"/>
  <c r="HL56" i="70"/>
  <c r="CC56" i="70"/>
  <c r="HM56" i="70"/>
  <c r="CO56" i="70"/>
  <c r="CS56" i="70"/>
  <c r="CW56" i="70"/>
  <c r="DA56" i="70"/>
  <c r="DE56" i="70"/>
  <c r="DI56" i="70"/>
  <c r="DM56" i="70"/>
  <c r="DQ56" i="70"/>
  <c r="DU56" i="70"/>
  <c r="DY56" i="70"/>
  <c r="EC56" i="70"/>
  <c r="EG56" i="70"/>
  <c r="EK56" i="70"/>
  <c r="EO56" i="70"/>
  <c r="EW56" i="70"/>
  <c r="FA56" i="70"/>
  <c r="FE56" i="70"/>
  <c r="FI56" i="70"/>
  <c r="FM56" i="70"/>
  <c r="FQ56" i="70"/>
  <c r="FU56" i="70"/>
  <c r="FY56" i="70"/>
  <c r="GC56" i="70"/>
  <c r="GG56" i="70"/>
  <c r="GK56" i="70"/>
  <c r="GO56" i="70"/>
  <c r="GS56" i="70"/>
  <c r="GW56" i="70"/>
  <c r="HA56" i="70"/>
  <c r="HE56" i="70"/>
  <c r="HI56" i="70"/>
  <c r="C10" i="79"/>
  <c r="C18" i="79" s="1"/>
  <c r="E135" i="71" l="1"/>
  <c r="J18" i="79"/>
  <c r="H18" i="79"/>
  <c r="E18" i="79"/>
  <c r="I18" i="79"/>
  <c r="F18" i="79"/>
  <c r="G18" i="79"/>
  <c r="D18" i="79"/>
  <c r="P22" i="72"/>
  <c r="Q5" i="71"/>
  <c r="R5" i="71"/>
  <c r="S5" i="71"/>
  <c r="T5" i="71"/>
  <c r="U5" i="71"/>
  <c r="V5" i="71"/>
  <c r="W5" i="71"/>
  <c r="Y5" i="71"/>
  <c r="Z5" i="71"/>
  <c r="AA5" i="71"/>
  <c r="Q6" i="71"/>
  <c r="R6" i="71"/>
  <c r="S6" i="71"/>
  <c r="U6" i="71"/>
  <c r="V6" i="71"/>
  <c r="W6" i="71"/>
  <c r="Y6" i="71"/>
  <c r="Z6" i="71"/>
  <c r="AA6" i="71"/>
  <c r="Q7" i="71"/>
  <c r="R7" i="71"/>
  <c r="S7" i="71"/>
  <c r="T7" i="71"/>
  <c r="U7" i="71"/>
  <c r="V7" i="71"/>
  <c r="W7" i="71"/>
  <c r="X7" i="71"/>
  <c r="Y7" i="71"/>
  <c r="Z7" i="71"/>
  <c r="AA7" i="71"/>
  <c r="AB7" i="71"/>
  <c r="Q8" i="71"/>
  <c r="R8" i="71"/>
  <c r="S8" i="71"/>
  <c r="T8" i="71"/>
  <c r="U8" i="71"/>
  <c r="V8" i="71"/>
  <c r="W8" i="71"/>
  <c r="X8" i="71"/>
  <c r="Y8" i="71"/>
  <c r="Z8" i="71"/>
  <c r="AA8" i="71"/>
  <c r="AB8" i="71"/>
  <c r="Q9" i="71"/>
  <c r="R9" i="71"/>
  <c r="S9" i="71"/>
  <c r="T9" i="71"/>
  <c r="U9" i="71"/>
  <c r="V9" i="71"/>
  <c r="W9" i="71"/>
  <c r="X9" i="71"/>
  <c r="Y9" i="71"/>
  <c r="Z9" i="71"/>
  <c r="AA9" i="71"/>
  <c r="AB9" i="71"/>
  <c r="Q10" i="71"/>
  <c r="R10" i="71"/>
  <c r="S10" i="71"/>
  <c r="T10" i="71"/>
  <c r="U10" i="71"/>
  <c r="V10" i="71"/>
  <c r="W10" i="71"/>
  <c r="X10" i="71"/>
  <c r="Y10" i="71"/>
  <c r="Z10" i="71"/>
  <c r="AA10" i="71"/>
  <c r="AB10" i="71"/>
  <c r="Q11" i="71"/>
  <c r="R11" i="71"/>
  <c r="S11" i="71"/>
  <c r="T11" i="71"/>
  <c r="U11" i="71"/>
  <c r="V11" i="71"/>
  <c r="W11" i="71"/>
  <c r="X11" i="71"/>
  <c r="Y11" i="71"/>
  <c r="Z11" i="71"/>
  <c r="AA11" i="71"/>
  <c r="AB11" i="71"/>
  <c r="JK1" i="70"/>
  <c r="JJ1" i="70"/>
  <c r="JI1" i="70"/>
  <c r="JH1" i="70"/>
  <c r="JG1" i="70"/>
  <c r="JF1" i="70"/>
  <c r="JE1" i="70"/>
  <c r="JD1" i="70"/>
  <c r="JC1" i="70"/>
  <c r="JB1" i="70"/>
  <c r="JA1" i="70"/>
  <c r="IZ1" i="70"/>
  <c r="A10" i="69"/>
  <c r="A11" i="69" s="1"/>
  <c r="A12" i="69" s="1"/>
  <c r="A13" i="69" s="1"/>
  <c r="A14" i="69" s="1"/>
  <c r="A15" i="69" s="1"/>
  <c r="A16" i="69" s="1"/>
  <c r="A17" i="69" s="1"/>
  <c r="A18" i="69" s="1"/>
  <c r="A19" i="69" s="1"/>
  <c r="A20" i="69" s="1"/>
  <c r="A21" i="69" s="1"/>
  <c r="A22" i="69" s="1"/>
  <c r="A23" i="69" s="1"/>
  <c r="A24" i="69" s="1"/>
  <c r="HE42" i="70"/>
  <c r="HE43" i="70" s="1"/>
  <c r="HF35" i="70" s="1"/>
  <c r="HF42" i="70"/>
  <c r="HG42" i="70"/>
  <c r="HH42" i="70"/>
  <c r="HI42" i="70"/>
  <c r="HM42" i="70"/>
  <c r="HL42" i="70"/>
  <c r="HK42" i="70"/>
  <c r="HJ42" i="70"/>
  <c r="A25" i="69" l="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G19" i="79"/>
  <c r="G23" i="79"/>
  <c r="F14" i="81" s="1"/>
  <c r="E19" i="79"/>
  <c r="E23" i="79"/>
  <c r="E20" i="79"/>
  <c r="F19" i="79"/>
  <c r="F23" i="79"/>
  <c r="E14" i="81" s="1"/>
  <c r="J19" i="79"/>
  <c r="J23" i="79"/>
  <c r="I14" i="81" s="1"/>
  <c r="D19" i="79"/>
  <c r="D23" i="79"/>
  <c r="C14" i="81" s="1"/>
  <c r="H19" i="79"/>
  <c r="H23" i="79"/>
  <c r="G14" i="81" s="1"/>
  <c r="I23" i="79"/>
  <c r="H14" i="81" s="1"/>
  <c r="I19" i="79"/>
  <c r="AB6" i="71"/>
  <c r="HF43" i="70"/>
  <c r="HG35" i="70" s="1"/>
  <c r="HG43" i="70" s="1"/>
  <c r="HH35" i="70" s="1"/>
  <c r="HH43" i="70" s="1"/>
  <c r="HI35" i="70" s="1"/>
  <c r="HI43" i="70" s="1"/>
  <c r="HJ35" i="70" s="1"/>
  <c r="HJ43" i="70" s="1"/>
  <c r="HK35" i="70" s="1"/>
  <c r="HK43" i="70" s="1"/>
  <c r="HL35" i="70" s="1"/>
  <c r="HL43" i="70" s="1"/>
  <c r="HM35" i="70" s="1"/>
  <c r="HM43" i="70" s="1"/>
  <c r="HN35" i="70" s="1"/>
  <c r="HN43" i="70" s="1"/>
  <c r="HO35" i="70" s="1"/>
  <c r="HO43" i="70" s="1"/>
  <c r="HP35" i="70" s="1"/>
  <c r="HP43" i="70" s="1"/>
  <c r="HQ35" i="70" s="1"/>
  <c r="HQ43" i="70" s="1"/>
  <c r="HR35" i="70" s="1"/>
  <c r="HR43" i="70" s="1"/>
  <c r="HS35" i="70" s="1"/>
  <c r="HS43" i="70" s="1"/>
  <c r="HT35" i="70" s="1"/>
  <c r="HT43" i="70" s="1"/>
  <c r="HU35" i="70" s="1"/>
  <c r="HU43" i="70" s="1"/>
  <c r="HV35" i="70" s="1"/>
  <c r="HV43" i="70" s="1"/>
  <c r="HW35" i="70" s="1"/>
  <c r="HW43" i="70" s="1"/>
  <c r="HX35" i="70" s="1"/>
  <c r="HX43" i="70" s="1"/>
  <c r="HY35" i="70" s="1"/>
  <c r="HY43" i="70" s="1"/>
  <c r="HZ35" i="70" s="1"/>
  <c r="HZ43" i="70" s="1"/>
  <c r="IA35" i="70" s="1"/>
  <c r="IA43" i="70" s="1"/>
  <c r="IB35" i="70" s="1"/>
  <c r="IB43" i="70" s="1"/>
  <c r="IC35" i="70" s="1"/>
  <c r="IC43" i="70" s="1"/>
  <c r="ID35" i="70" s="1"/>
  <c r="ID43" i="70" s="1"/>
  <c r="IE35" i="70" s="1"/>
  <c r="IE43" i="70" s="1"/>
  <c r="IF35" i="70" s="1"/>
  <c r="IF43" i="70" s="1"/>
  <c r="IG35" i="70" s="1"/>
  <c r="IG43" i="70" s="1"/>
  <c r="IH35" i="70" s="1"/>
  <c r="IH43" i="70" s="1"/>
  <c r="II35" i="70" s="1"/>
  <c r="II43" i="70" s="1"/>
  <c r="IJ35" i="70" s="1"/>
  <c r="IJ43" i="70" s="1"/>
  <c r="IK35" i="70" s="1"/>
  <c r="X6" i="71"/>
  <c r="T6" i="71"/>
  <c r="AB5" i="71"/>
  <c r="X5" i="71"/>
  <c r="Y12" i="71"/>
  <c r="U12" i="71"/>
  <c r="Q12" i="71"/>
  <c r="Z12" i="71"/>
  <c r="V12" i="71"/>
  <c r="R12" i="71"/>
  <c r="AA12" i="71"/>
  <c r="W12" i="71"/>
  <c r="S12" i="71"/>
  <c r="C19" i="79" l="1"/>
  <c r="IK43" i="70"/>
  <c r="F12" i="56"/>
  <c r="J12" i="56" s="1"/>
  <c r="E26" i="81"/>
  <c r="D14" i="81"/>
  <c r="E24" i="79"/>
  <c r="D15" i="81" s="1"/>
  <c r="D27" i="81" s="1"/>
  <c r="F26" i="81"/>
  <c r="F13" i="56"/>
  <c r="J13" i="56" s="1"/>
  <c r="F10" i="56"/>
  <c r="J10" i="56" s="1"/>
  <c r="C17" i="81"/>
  <c r="C26" i="81"/>
  <c r="J35" i="76" s="1"/>
  <c r="H26" i="81"/>
  <c r="F15" i="56"/>
  <c r="J15" i="56" s="1"/>
  <c r="G26" i="81"/>
  <c r="F14" i="56"/>
  <c r="J14" i="56" s="1"/>
  <c r="F16" i="56"/>
  <c r="J16" i="56" s="1"/>
  <c r="I26" i="81"/>
  <c r="T12" i="71"/>
  <c r="P10" i="73"/>
  <c r="AB12" i="71"/>
  <c r="X12" i="71"/>
  <c r="D26" i="81" l="1"/>
  <c r="F11" i="56"/>
  <c r="J11" i="56" s="1"/>
  <c r="A4" i="73"/>
  <c r="A2" i="73"/>
  <c r="A1" i="73"/>
  <c r="A9" i="39" l="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l="1"/>
  <c r="A36" i="39" s="1"/>
  <c r="A1" i="39" l="1"/>
  <c r="A2" i="39"/>
  <c r="A4" i="39"/>
  <c r="E9" i="78" l="1"/>
  <c r="E8" i="78"/>
  <c r="D13" i="78"/>
  <c r="C119" i="71"/>
  <c r="C117" i="71" l="1"/>
  <c r="C121" i="71"/>
  <c r="C120" i="71"/>
  <c r="C118" i="71"/>
  <c r="C122" i="71"/>
  <c r="D14" i="78"/>
  <c r="D15" i="78"/>
  <c r="E7" i="78"/>
  <c r="C3" i="71"/>
  <c r="HC86" i="70"/>
  <c r="HK31" i="70"/>
  <c r="HL31" i="70"/>
  <c r="HM31" i="70"/>
  <c r="HJ31" i="70"/>
  <c r="A2" i="77"/>
  <c r="A4" i="77"/>
  <c r="A1" i="77"/>
  <c r="HC19" i="70"/>
  <c r="HC55" i="70" s="1"/>
  <c r="HC56" i="70" s="1"/>
  <c r="A4" i="56"/>
  <c r="A2" i="56"/>
  <c r="A1" i="56"/>
  <c r="A4" i="76"/>
  <c r="A4" i="33"/>
  <c r="A1" i="33"/>
  <c r="T33" i="33"/>
  <c r="D33" i="33"/>
  <c r="C33" i="33"/>
  <c r="D32" i="33"/>
  <c r="C32" i="33"/>
  <c r="D31" i="33"/>
  <c r="C31" i="33"/>
  <c r="D30" i="33"/>
  <c r="C30" i="33"/>
  <c r="D29" i="33"/>
  <c r="C29" i="33"/>
  <c r="D28" i="33"/>
  <c r="C28" i="33"/>
  <c r="D27" i="33"/>
  <c r="C27" i="33"/>
  <c r="D23" i="33"/>
  <c r="C23" i="33"/>
  <c r="E22" i="33"/>
  <c r="E21" i="33"/>
  <c r="E20" i="33"/>
  <c r="E19" i="33"/>
  <c r="E18" i="33"/>
  <c r="E17" i="33"/>
  <c r="E16" i="33"/>
  <c r="E15" i="33"/>
  <c r="E14" i="33"/>
  <c r="E13" i="33"/>
  <c r="E12" i="33"/>
  <c r="E11" i="33"/>
  <c r="E10" i="33"/>
  <c r="A4" i="72"/>
  <c r="A2" i="72"/>
  <c r="A1" i="72"/>
  <c r="A2" i="76"/>
  <c r="A1" i="76"/>
  <c r="E36" i="76"/>
  <c r="J32" i="76"/>
  <c r="J30" i="76"/>
  <c r="K30" i="76" s="1"/>
  <c r="E30" i="76"/>
  <c r="J28" i="76"/>
  <c r="K28" i="76" s="1"/>
  <c r="E28" i="76"/>
  <c r="J25" i="76"/>
  <c r="J22" i="76"/>
  <c r="J21" i="76"/>
  <c r="J20" i="76"/>
  <c r="J19" i="76"/>
  <c r="J18" i="76"/>
  <c r="J17" i="76"/>
  <c r="J13" i="76"/>
  <c r="E13" i="76"/>
  <c r="J12" i="76"/>
  <c r="K12" i="76" s="1"/>
  <c r="E12" i="76"/>
  <c r="J11" i="76"/>
  <c r="K11" i="76" s="1"/>
  <c r="E11" i="76"/>
  <c r="D43" i="76" l="1"/>
  <c r="E26" i="76"/>
  <c r="E14" i="76"/>
  <c r="J14" i="76"/>
  <c r="D16" i="78"/>
  <c r="D17" i="78" s="1"/>
  <c r="D18" i="78" s="1"/>
  <c r="C33" i="39" s="1"/>
  <c r="J26" i="76"/>
  <c r="J43" i="76" s="1"/>
  <c r="E37" i="76"/>
  <c r="D34" i="33"/>
  <c r="C34" i="33"/>
  <c r="E23" i="33"/>
  <c r="K13" i="76"/>
  <c r="K14" i="76" s="1"/>
  <c r="D37" i="76"/>
  <c r="HB1" i="70"/>
  <c r="HC1" i="70"/>
  <c r="HD1" i="70"/>
  <c r="HE1" i="70"/>
  <c r="HF1" i="70"/>
  <c r="HG1" i="70"/>
  <c r="HH1" i="70"/>
  <c r="HI1" i="70"/>
  <c r="HJ1" i="70"/>
  <c r="HK1" i="70"/>
  <c r="HL1" i="70"/>
  <c r="HM1" i="70"/>
  <c r="HB87" i="70"/>
  <c r="HC87" i="70"/>
  <c r="HD87" i="70"/>
  <c r="HE87" i="70"/>
  <c r="HF87" i="70"/>
  <c r="HG87" i="70"/>
  <c r="HH87" i="70"/>
  <c r="HI87" i="70"/>
  <c r="HJ87" i="70"/>
  <c r="HK87" i="70"/>
  <c r="HL87" i="70"/>
  <c r="HM87" i="70"/>
  <c r="HB67" i="70"/>
  <c r="HC67" i="70"/>
  <c r="HD67" i="70"/>
  <c r="HE67" i="70"/>
  <c r="HF67" i="70"/>
  <c r="HG67" i="70"/>
  <c r="HH67" i="70"/>
  <c r="HI67" i="70"/>
  <c r="HJ67" i="70"/>
  <c r="HK67" i="70"/>
  <c r="HL67" i="70"/>
  <c r="HM67" i="70"/>
  <c r="HB31" i="70"/>
  <c r="HC31" i="70"/>
  <c r="HD31" i="70"/>
  <c r="HE31" i="70"/>
  <c r="HF31" i="70"/>
  <c r="HG31" i="70"/>
  <c r="HH31" i="70"/>
  <c r="HI31" i="70"/>
  <c r="HB20" i="70"/>
  <c r="HC20" i="70"/>
  <c r="HD20" i="70"/>
  <c r="HE20" i="70"/>
  <c r="HF20" i="70"/>
  <c r="HG20" i="70"/>
  <c r="HH20" i="70"/>
  <c r="HI20" i="70"/>
  <c r="HJ20" i="70"/>
  <c r="HK20" i="70"/>
  <c r="HL20" i="70"/>
  <c r="HM20" i="70"/>
  <c r="HB11" i="70"/>
  <c r="HC11" i="70"/>
  <c r="HD11" i="70"/>
  <c r="HE11" i="70"/>
  <c r="HF11" i="70"/>
  <c r="HG11" i="70"/>
  <c r="HH11" i="70"/>
  <c r="HI11" i="70"/>
  <c r="HJ11" i="70"/>
  <c r="HK11" i="70"/>
  <c r="HL11" i="70"/>
  <c r="HM11" i="70"/>
  <c r="E39" i="76" l="1"/>
  <c r="K26" i="76"/>
  <c r="HM100" i="70"/>
  <c r="HG100" i="70"/>
  <c r="HC100" i="70"/>
  <c r="HK100" i="70"/>
  <c r="HJ100" i="70"/>
  <c r="HF100" i="70"/>
  <c r="HB100" i="70"/>
  <c r="HI100" i="70"/>
  <c r="HE100" i="70"/>
  <c r="HL100" i="70"/>
  <c r="HH100" i="70"/>
  <c r="HD100" i="70"/>
  <c r="H17" i="81" l="1"/>
  <c r="E17" i="81"/>
  <c r="I17" i="81"/>
  <c r="G17" i="81"/>
  <c r="F17" i="81"/>
  <c r="D17" i="81"/>
  <c r="E15" i="56"/>
  <c r="E13" i="56"/>
  <c r="M34" i="76"/>
  <c r="E11" i="56" l="1"/>
  <c r="G11" i="56" s="1"/>
  <c r="E14" i="56"/>
  <c r="I14" i="56" s="1"/>
  <c r="E16" i="56"/>
  <c r="G16" i="56" s="1"/>
  <c r="E12" i="56"/>
  <c r="G12" i="56" s="1"/>
  <c r="E10" i="56"/>
  <c r="I13" i="56"/>
  <c r="G13" i="56"/>
  <c r="I15" i="56"/>
  <c r="G15" i="56"/>
  <c r="I16" i="56" l="1"/>
  <c r="I11" i="56"/>
  <c r="I12" i="56"/>
  <c r="G14" i="56"/>
  <c r="G10" i="56"/>
  <c r="GQ1" i="70" l="1"/>
  <c r="GR1" i="70"/>
  <c r="GS1" i="70"/>
  <c r="GT1" i="70"/>
  <c r="GU1" i="70"/>
  <c r="GV1" i="70"/>
  <c r="GW1" i="70"/>
  <c r="GX1" i="70"/>
  <c r="GY1" i="70"/>
  <c r="GZ1" i="70"/>
  <c r="HA1" i="70"/>
  <c r="IL1" i="70"/>
  <c r="IM1" i="70"/>
  <c r="IN1" i="70"/>
  <c r="IO1" i="70"/>
  <c r="IP1" i="70"/>
  <c r="IQ1" i="70"/>
  <c r="IR1" i="70"/>
  <c r="IS1" i="70"/>
  <c r="IT1" i="70"/>
  <c r="IU1" i="70"/>
  <c r="IV1" i="70"/>
  <c r="IW1" i="70"/>
  <c r="IX1" i="70"/>
  <c r="IY1" i="70"/>
  <c r="GP1" i="70"/>
  <c r="GP87" i="70" l="1"/>
  <c r="GQ87" i="70"/>
  <c r="GR87" i="70"/>
  <c r="GS87" i="70"/>
  <c r="GT87" i="70"/>
  <c r="GU87" i="70"/>
  <c r="GV87" i="70"/>
  <c r="GW87" i="70"/>
  <c r="GX87" i="70"/>
  <c r="GY87" i="70"/>
  <c r="GZ87" i="70"/>
  <c r="HA87" i="70"/>
  <c r="GZ67" i="70"/>
  <c r="HA67" i="70"/>
  <c r="GU67" i="70"/>
  <c r="GV67" i="70"/>
  <c r="GW67" i="70"/>
  <c r="GX67" i="70"/>
  <c r="GY67" i="70"/>
  <c r="GP67" i="70"/>
  <c r="GQ67" i="70"/>
  <c r="GR67" i="70"/>
  <c r="GS67" i="70"/>
  <c r="GT67" i="70"/>
  <c r="GP100" i="70" l="1"/>
  <c r="HA100" i="70"/>
  <c r="GZ100" i="70"/>
  <c r="GY100" i="70"/>
  <c r="GX100" i="70"/>
  <c r="GW100" i="70"/>
  <c r="GV100" i="70"/>
  <c r="GU100" i="70"/>
  <c r="GT100" i="70"/>
  <c r="GS100" i="70"/>
  <c r="GR100" i="70"/>
  <c r="GQ100"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C103" i="71"/>
  <c r="C102" i="71"/>
  <c r="C101" i="71"/>
  <c r="C100" i="71"/>
  <c r="C99" i="71"/>
  <c r="C98" i="71"/>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C8" i="73" l="1"/>
  <c r="D8" i="73" s="1"/>
  <c r="E8" i="73" s="1"/>
  <c r="F8" i="73" s="1"/>
  <c r="G8" i="73" s="1"/>
  <c r="H8" i="73" s="1"/>
  <c r="I8" i="73" s="1"/>
  <c r="J8" i="73" s="1"/>
  <c r="K8" i="73" s="1"/>
  <c r="L8" i="73" s="1"/>
  <c r="M8" i="73" s="1"/>
  <c r="N8" i="73" s="1"/>
  <c r="O8" i="73" s="1"/>
  <c r="C7" i="72"/>
  <c r="D7" i="72" s="1"/>
  <c r="E7" i="72" s="1"/>
  <c r="F7" i="72" s="1"/>
  <c r="G7" i="72" s="1"/>
  <c r="H7" i="72" s="1"/>
  <c r="I7" i="72" s="1"/>
  <c r="J7" i="72" s="1"/>
  <c r="K7" i="72" s="1"/>
  <c r="L7" i="72" s="1"/>
  <c r="M7" i="72" s="1"/>
  <c r="N7" i="72" s="1"/>
  <c r="O7" i="72" s="1"/>
  <c r="D122" i="71"/>
  <c r="E122" i="71" s="1"/>
  <c r="F122" i="71" s="1"/>
  <c r="G122" i="71" s="1"/>
  <c r="H122" i="71" s="1"/>
  <c r="I122" i="71" s="1"/>
  <c r="J122" i="71" s="1"/>
  <c r="K122" i="71" s="1"/>
  <c r="L122" i="71" s="1"/>
  <c r="M122" i="71" s="1"/>
  <c r="N122" i="71" s="1"/>
  <c r="O122" i="71" s="1"/>
  <c r="P122" i="71" s="1"/>
  <c r="D121" i="71"/>
  <c r="E121" i="71" s="1"/>
  <c r="F121" i="71" s="1"/>
  <c r="G121" i="71" s="1"/>
  <c r="H121" i="71" s="1"/>
  <c r="I121" i="71" s="1"/>
  <c r="J121" i="71" s="1"/>
  <c r="K121" i="71" s="1"/>
  <c r="L121" i="71" s="1"/>
  <c r="M121" i="71" s="1"/>
  <c r="N121" i="71" s="1"/>
  <c r="O121" i="71" s="1"/>
  <c r="P121" i="71" s="1"/>
  <c r="D120" i="71"/>
  <c r="E120" i="71" s="1"/>
  <c r="F120" i="71" s="1"/>
  <c r="G120" i="71" s="1"/>
  <c r="H120" i="71" s="1"/>
  <c r="I120" i="71" s="1"/>
  <c r="J120" i="71" s="1"/>
  <c r="K120" i="71" s="1"/>
  <c r="L120" i="71" s="1"/>
  <c r="M120" i="71" s="1"/>
  <c r="N120" i="71" s="1"/>
  <c r="O120" i="71" s="1"/>
  <c r="P120" i="71" s="1"/>
  <c r="D119" i="71"/>
  <c r="E119" i="71" s="1"/>
  <c r="F119" i="71" s="1"/>
  <c r="G119" i="71" s="1"/>
  <c r="H119" i="71" s="1"/>
  <c r="I119" i="71" s="1"/>
  <c r="J119" i="71" s="1"/>
  <c r="K119" i="71" s="1"/>
  <c r="L119" i="71" s="1"/>
  <c r="M119" i="71" s="1"/>
  <c r="N119" i="71" s="1"/>
  <c r="O119" i="71" s="1"/>
  <c r="P119" i="71" s="1"/>
  <c r="D118" i="71"/>
  <c r="E118" i="71" s="1"/>
  <c r="F118" i="71" s="1"/>
  <c r="G118" i="71" s="1"/>
  <c r="H118" i="71" s="1"/>
  <c r="I118" i="71" s="1"/>
  <c r="J118" i="71" s="1"/>
  <c r="K118" i="71" s="1"/>
  <c r="L118" i="71" s="1"/>
  <c r="M118" i="71" s="1"/>
  <c r="N118" i="71" s="1"/>
  <c r="O118" i="71" s="1"/>
  <c r="P118" i="71" s="1"/>
  <c r="D117" i="71"/>
  <c r="E117" i="71" s="1"/>
  <c r="F117" i="71" s="1"/>
  <c r="G117" i="71" s="1"/>
  <c r="H117" i="71" s="1"/>
  <c r="I117" i="71" s="1"/>
  <c r="J117" i="71" s="1"/>
  <c r="K117" i="71" s="1"/>
  <c r="L117" i="71" s="1"/>
  <c r="M117" i="71" s="1"/>
  <c r="N117" i="71" s="1"/>
  <c r="O117" i="71" s="1"/>
  <c r="P117" i="71" s="1"/>
  <c r="D116" i="71"/>
  <c r="E116" i="71" s="1"/>
  <c r="F116" i="71" s="1"/>
  <c r="G116" i="71" s="1"/>
  <c r="H116" i="71" s="1"/>
  <c r="I116" i="71" s="1"/>
  <c r="J116" i="71" s="1"/>
  <c r="K116" i="71" s="1"/>
  <c r="L116" i="71" s="1"/>
  <c r="M116" i="71" s="1"/>
  <c r="N116" i="71" s="1"/>
  <c r="O116" i="71" s="1"/>
  <c r="P116" i="71" s="1"/>
  <c r="D103" i="71"/>
  <c r="D102" i="71"/>
  <c r="D101" i="71"/>
  <c r="D100" i="71"/>
  <c r="D99" i="71"/>
  <c r="D98" i="71"/>
  <c r="D97" i="71"/>
  <c r="D83" i="71"/>
  <c r="D82" i="71"/>
  <c r="D81" i="71"/>
  <c r="D80" i="71"/>
  <c r="D79" i="71"/>
  <c r="D78" i="71"/>
  <c r="D77" i="71"/>
  <c r="D33" i="71"/>
  <c r="F32" i="71"/>
  <c r="G32" i="71" s="1"/>
  <c r="H32" i="71" s="1"/>
  <c r="I32" i="71" s="1"/>
  <c r="J32" i="71" s="1"/>
  <c r="K32" i="71" s="1"/>
  <c r="L32" i="71" s="1"/>
  <c r="M32" i="71" s="1"/>
  <c r="N32" i="71" s="1"/>
  <c r="O32" i="71" s="1"/>
  <c r="P32" i="71" s="1"/>
  <c r="F31" i="71"/>
  <c r="G31" i="71" s="1"/>
  <c r="H31" i="71" s="1"/>
  <c r="I31" i="71" s="1"/>
  <c r="J31" i="71" s="1"/>
  <c r="K31" i="71" s="1"/>
  <c r="L31" i="71" s="1"/>
  <c r="M31" i="71" s="1"/>
  <c r="N31" i="71" s="1"/>
  <c r="O31" i="71" s="1"/>
  <c r="P31" i="71" s="1"/>
  <c r="C20" i="71"/>
  <c r="D19" i="71"/>
  <c r="E19" i="71" s="1"/>
  <c r="F19" i="71" s="1"/>
  <c r="G19" i="71" s="1"/>
  <c r="D18" i="71"/>
  <c r="D17" i="71"/>
  <c r="E17" i="71" s="1"/>
  <c r="D16" i="71"/>
  <c r="D3" i="71"/>
  <c r="E3" i="71" s="1"/>
  <c r="F3" i="71" s="1"/>
  <c r="G3" i="71" s="1"/>
  <c r="H3" i="71" s="1"/>
  <c r="I3" i="71" s="1"/>
  <c r="J3" i="71" s="1"/>
  <c r="K3" i="71" s="1"/>
  <c r="L3" i="71" s="1"/>
  <c r="M3" i="71" s="1"/>
  <c r="N3" i="71" s="1"/>
  <c r="O3" i="71" s="1"/>
  <c r="P3" i="71" s="1"/>
  <c r="Q3" i="71" s="1"/>
  <c r="R3" i="71" s="1"/>
  <c r="S3" i="71" s="1"/>
  <c r="T3" i="71" s="1"/>
  <c r="U3" i="71" s="1"/>
  <c r="V3" i="71" s="1"/>
  <c r="W3" i="71" s="1"/>
  <c r="X3" i="71" s="1"/>
  <c r="Y3" i="71" s="1"/>
  <c r="Z3" i="71" s="1"/>
  <c r="AA3" i="71" s="1"/>
  <c r="AB3" i="71" s="1"/>
  <c r="BZ96" i="70"/>
  <c r="CA91" i="70" s="1"/>
  <c r="D96" i="70"/>
  <c r="E91" i="70" s="1"/>
  <c r="BS91" i="70"/>
  <c r="BS96" i="70" s="1"/>
  <c r="BT91" i="70" s="1"/>
  <c r="GO87" i="70"/>
  <c r="GN87" i="70"/>
  <c r="GM87" i="70"/>
  <c r="GL87" i="70"/>
  <c r="GK87" i="70"/>
  <c r="GJ87" i="70"/>
  <c r="GI87" i="70"/>
  <c r="GH87" i="70"/>
  <c r="GG87" i="70"/>
  <c r="GF87" i="70"/>
  <c r="GE87" i="70"/>
  <c r="GD87" i="70"/>
  <c r="GC87" i="70"/>
  <c r="GB87" i="70"/>
  <c r="GA87" i="70"/>
  <c r="FZ87" i="70"/>
  <c r="FY87" i="70"/>
  <c r="FX87" i="70"/>
  <c r="FW87" i="70"/>
  <c r="FV87" i="70"/>
  <c r="FU87" i="70"/>
  <c r="FT87" i="70"/>
  <c r="FS87" i="70"/>
  <c r="FR87" i="70"/>
  <c r="FQ87" i="70"/>
  <c r="FP87" i="70"/>
  <c r="FO87" i="70"/>
  <c r="FN87" i="70"/>
  <c r="FM87" i="70"/>
  <c r="FL87" i="70"/>
  <c r="FK87" i="70"/>
  <c r="FJ87" i="70"/>
  <c r="FI87" i="70"/>
  <c r="FH87" i="70"/>
  <c r="FG87" i="70"/>
  <c r="FF87" i="70"/>
  <c r="FE87" i="70"/>
  <c r="FD87" i="70"/>
  <c r="FC87" i="70"/>
  <c r="FB87" i="70"/>
  <c r="FA87" i="70"/>
  <c r="EZ87" i="70"/>
  <c r="EY87" i="70"/>
  <c r="EX87" i="70"/>
  <c r="EW87" i="70"/>
  <c r="EV87" i="70"/>
  <c r="EU87" i="70"/>
  <c r="ET87" i="70"/>
  <c r="ES87" i="70"/>
  <c r="ER87" i="70"/>
  <c r="EQ87" i="70"/>
  <c r="EP87" i="70"/>
  <c r="EO87" i="70"/>
  <c r="EN87" i="70"/>
  <c r="EM87" i="70"/>
  <c r="EL87" i="70"/>
  <c r="EK87" i="70"/>
  <c r="EJ87" i="70"/>
  <c r="EI87" i="70"/>
  <c r="EH87" i="70"/>
  <c r="EG87" i="70"/>
  <c r="EF87" i="70"/>
  <c r="EE87" i="70"/>
  <c r="ED87" i="70"/>
  <c r="EC87" i="70"/>
  <c r="EB87" i="70"/>
  <c r="EA87" i="70"/>
  <c r="DZ87" i="70"/>
  <c r="DY87" i="70"/>
  <c r="DX87" i="70"/>
  <c r="DW87" i="70"/>
  <c r="DV87" i="70"/>
  <c r="DU87" i="70"/>
  <c r="DT87" i="70"/>
  <c r="DS87" i="70"/>
  <c r="DR87" i="70"/>
  <c r="DQ87" i="70"/>
  <c r="DP87" i="70"/>
  <c r="DO87" i="70"/>
  <c r="DN87" i="70"/>
  <c r="DM87" i="70"/>
  <c r="DL87"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M87" i="70"/>
  <c r="CL87" i="70"/>
  <c r="CK87" i="70"/>
  <c r="CJ87" i="70"/>
  <c r="CI87" i="70"/>
  <c r="CH87" i="70"/>
  <c r="CG87" i="70"/>
  <c r="CF87" i="70"/>
  <c r="CE87" i="70"/>
  <c r="CD87" i="70"/>
  <c r="CC87" i="70"/>
  <c r="CB87" i="70"/>
  <c r="CA87" i="70"/>
  <c r="BZ87" i="70"/>
  <c r="BY87" i="70"/>
  <c r="BX87" i="70"/>
  <c r="BW87" i="70"/>
  <c r="BV87" i="70"/>
  <c r="BU87" i="70"/>
  <c r="BT87" i="70"/>
  <c r="BS87" i="70"/>
  <c r="BR87" i="70"/>
  <c r="BQ87" i="70"/>
  <c r="BP87" i="70"/>
  <c r="BO87" i="70"/>
  <c r="BN87" i="70"/>
  <c r="BM87" i="70"/>
  <c r="BL87" i="70"/>
  <c r="BK87" i="70"/>
  <c r="BJ87" i="70"/>
  <c r="BI87" i="70"/>
  <c r="BH87" i="70"/>
  <c r="BG87" i="70"/>
  <c r="BF87" i="70"/>
  <c r="BE87" i="70"/>
  <c r="BD87" i="70"/>
  <c r="BC87" i="70"/>
  <c r="BB87" i="70"/>
  <c r="BA87" i="70"/>
  <c r="AZ87" i="70"/>
  <c r="AY87" i="70"/>
  <c r="AX87" i="70"/>
  <c r="AW87"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D87" i="70"/>
  <c r="D88" i="70" s="1"/>
  <c r="E83" i="70" s="1"/>
  <c r="BS83" i="70"/>
  <c r="D80" i="70"/>
  <c r="E71" i="70" s="1"/>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BS60" i="70"/>
  <c r="R56" i="70"/>
  <c r="Q56" i="70"/>
  <c r="P56" i="70"/>
  <c r="O56" i="70"/>
  <c r="N56" i="70"/>
  <c r="M56" i="70"/>
  <c r="L56" i="70"/>
  <c r="K56" i="70"/>
  <c r="J56" i="70"/>
  <c r="I56" i="70"/>
  <c r="H56" i="70"/>
  <c r="G56" i="70"/>
  <c r="F56" i="70"/>
  <c r="E56" i="70"/>
  <c r="D56" i="70"/>
  <c r="D46"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47" i="70" s="1"/>
  <c r="EJ56" i="70" s="1"/>
  <c r="DX7" i="70"/>
  <c r="DX47" i="70" s="1"/>
  <c r="DX56" i="70" s="1"/>
  <c r="CM7" i="70"/>
  <c r="BC7" i="70"/>
  <c r="BC47" i="70" s="1"/>
  <c r="BC56" i="70" s="1"/>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Q2" i="70"/>
  <c r="AP2" i="70"/>
  <c r="AO2" i="70"/>
  <c r="AN2" i="70"/>
  <c r="AM2" i="70"/>
  <c r="AL2" i="70"/>
  <c r="AK2" i="70"/>
  <c r="AJ2" i="70"/>
  <c r="AI2" i="70"/>
  <c r="AH2" i="70"/>
  <c r="AG2" i="70"/>
  <c r="AF2" i="70"/>
  <c r="AE2" i="70"/>
  <c r="AD2" i="70"/>
  <c r="AC2" i="70"/>
  <c r="AB2" i="70"/>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AB1" i="70" l="1"/>
  <c r="AR1" i="70"/>
  <c r="CM47" i="70"/>
  <c r="CM56" i="70" s="1"/>
  <c r="CM100" i="70" s="1"/>
  <c r="AE20" i="70"/>
  <c r="AE21" i="70" s="1"/>
  <c r="AF15" i="70" s="1"/>
  <c r="AF21" i="70" s="1"/>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E47" i="70"/>
  <c r="AE56" i="70" s="1"/>
  <c r="AE11" i="70"/>
  <c r="AE12" i="70" s="1"/>
  <c r="ES53" i="70"/>
  <c r="ES56" i="70" s="1"/>
  <c r="ES100" i="70" s="1"/>
  <c r="O23" i="72"/>
  <c r="P7" i="72"/>
  <c r="FB100" i="70"/>
  <c r="FN100" i="70"/>
  <c r="FR100" i="70"/>
  <c r="GD100" i="70"/>
  <c r="GH100" i="70"/>
  <c r="BG100" i="70"/>
  <c r="BK100" i="70"/>
  <c r="AU1" i="70"/>
  <c r="AH100" i="70"/>
  <c r="AP100" i="70"/>
  <c r="AT100" i="70"/>
  <c r="AX100" i="70"/>
  <c r="DC100" i="70"/>
  <c r="DG100" i="70"/>
  <c r="DK100" i="70"/>
  <c r="DS100" i="70"/>
  <c r="EA100" i="70"/>
  <c r="EI100" i="70"/>
  <c r="EM100" i="70"/>
  <c r="EQ100" i="70"/>
  <c r="M23" i="72"/>
  <c r="BA100" i="70"/>
  <c r="D100" i="70"/>
  <c r="I23" i="72"/>
  <c r="AA1" i="70"/>
  <c r="AE1" i="70"/>
  <c r="AI1" i="70"/>
  <c r="AM1" i="70"/>
  <c r="AQ1" i="70"/>
  <c r="BC100" i="70"/>
  <c r="CD100" i="70"/>
  <c r="CH100" i="70"/>
  <c r="DL100" i="70"/>
  <c r="EX100" i="70"/>
  <c r="FF100" i="70"/>
  <c r="FJ100" i="70"/>
  <c r="FV100" i="70"/>
  <c r="FZ100" i="70"/>
  <c r="GL100" i="70"/>
  <c r="AF1" i="70"/>
  <c r="AJ1" i="70"/>
  <c r="AN1" i="70"/>
  <c r="AV1" i="70"/>
  <c r="BB100" i="70"/>
  <c r="BF100" i="70"/>
  <c r="BN100" i="70"/>
  <c r="BR100" i="70"/>
  <c r="BV100" i="70"/>
  <c r="CA96" i="70"/>
  <c r="CB91" i="70" s="1"/>
  <c r="E44" i="71"/>
  <c r="F17" i="71"/>
  <c r="G17" i="71" s="1"/>
  <c r="Y1" i="70"/>
  <c r="AC1" i="70"/>
  <c r="AG1" i="70"/>
  <c r="AK1" i="70"/>
  <c r="AO1" i="70"/>
  <c r="AS1" i="70"/>
  <c r="AW1" i="70"/>
  <c r="AT1" i="70"/>
  <c r="DX100" i="70"/>
  <c r="CM11" i="70"/>
  <c r="BM100" i="70"/>
  <c r="AE100" i="70"/>
  <c r="BC11" i="70"/>
  <c r="DX11" i="70"/>
  <c r="AG100" i="70"/>
  <c r="AW100" i="70"/>
  <c r="DZ100" i="70"/>
  <c r="E96" i="70"/>
  <c r="F91" i="70" s="1"/>
  <c r="F96" i="70" s="1"/>
  <c r="G91" i="70" s="1"/>
  <c r="G96" i="70" s="1"/>
  <c r="H91" i="70" s="1"/>
  <c r="H96" i="70" s="1"/>
  <c r="I91" i="70" s="1"/>
  <c r="I96" i="70" s="1"/>
  <c r="J91" i="70" s="1"/>
  <c r="J96" i="70" s="1"/>
  <c r="K91" i="70" s="1"/>
  <c r="K96" i="70" s="1"/>
  <c r="L91" i="70" s="1"/>
  <c r="L96" i="70" s="1"/>
  <c r="M91" i="70" s="1"/>
  <c r="M96" i="70" s="1"/>
  <c r="N91" i="70" s="1"/>
  <c r="N96" i="70" s="1"/>
  <c r="O91" i="70" s="1"/>
  <c r="O96" i="70" s="1"/>
  <c r="P91" i="70" s="1"/>
  <c r="P96" i="70" s="1"/>
  <c r="Q91" i="70" s="1"/>
  <c r="Q96" i="70" s="1"/>
  <c r="R91" i="70" s="1"/>
  <c r="R96" i="70" s="1"/>
  <c r="S91" i="70" s="1"/>
  <c r="S96" i="70" s="1"/>
  <c r="T91" i="70" s="1"/>
  <c r="T96" i="70" s="1"/>
  <c r="U91" i="70" s="1"/>
  <c r="U96" i="70" s="1"/>
  <c r="V91" i="70" s="1"/>
  <c r="V96" i="70" s="1"/>
  <c r="W91" i="70" s="1"/>
  <c r="W96" i="70" s="1"/>
  <c r="X91" i="70" s="1"/>
  <c r="X96" i="70" s="1"/>
  <c r="Y91" i="70" s="1"/>
  <c r="Y96" i="70" s="1"/>
  <c r="Z91" i="70" s="1"/>
  <c r="Z96" i="70" s="1"/>
  <c r="AA91" i="70" s="1"/>
  <c r="AA96" i="70" s="1"/>
  <c r="AB91" i="70" s="1"/>
  <c r="AB96" i="70" s="1"/>
  <c r="AC91" i="70" s="1"/>
  <c r="AC96" i="70" s="1"/>
  <c r="AD91" i="70" s="1"/>
  <c r="AD96" i="70" s="1"/>
  <c r="AE91" i="70" s="1"/>
  <c r="AE96" i="70" s="1"/>
  <c r="AF91" i="70" s="1"/>
  <c r="AF96" i="70" s="1"/>
  <c r="AG91" i="70" s="1"/>
  <c r="AG96" i="70" s="1"/>
  <c r="AH91" i="70" s="1"/>
  <c r="AH96" i="70" s="1"/>
  <c r="AI91" i="70" s="1"/>
  <c r="AI96" i="70" s="1"/>
  <c r="AJ91" i="70" s="1"/>
  <c r="AJ96" i="70" s="1"/>
  <c r="AK91" i="70" s="1"/>
  <c r="AK96" i="70" s="1"/>
  <c r="AL91" i="70" s="1"/>
  <c r="AL96" i="70" s="1"/>
  <c r="AM91" i="70" s="1"/>
  <c r="AM96" i="70" s="1"/>
  <c r="AN91" i="70" s="1"/>
  <c r="AN96" i="70" s="1"/>
  <c r="AO91" i="70" s="1"/>
  <c r="AO96" i="70" s="1"/>
  <c r="AP91" i="70" s="1"/>
  <c r="AP96" i="70" s="1"/>
  <c r="AQ91" i="70" s="1"/>
  <c r="AQ96" i="70" s="1"/>
  <c r="AR91" i="70" s="1"/>
  <c r="AR96" i="70" s="1"/>
  <c r="AS91" i="70" s="1"/>
  <c r="AS96" i="70" s="1"/>
  <c r="AT91" i="70" s="1"/>
  <c r="AT96" i="70" s="1"/>
  <c r="AU91" i="70" s="1"/>
  <c r="AU96" i="70" s="1"/>
  <c r="AV91" i="70" s="1"/>
  <c r="AV96" i="70" s="1"/>
  <c r="AW91" i="70" s="1"/>
  <c r="AW96" i="70" s="1"/>
  <c r="AX91" i="70" s="1"/>
  <c r="AX96" i="70" s="1"/>
  <c r="AY91" i="70" s="1"/>
  <c r="AY96" i="70" s="1"/>
  <c r="AZ91" i="70" s="1"/>
  <c r="AZ96" i="70" s="1"/>
  <c r="BA91" i="70" s="1"/>
  <c r="BA96" i="70" s="1"/>
  <c r="BB91" i="70" s="1"/>
  <c r="BB96" i="70" s="1"/>
  <c r="BC91" i="70" s="1"/>
  <c r="BC96" i="70" s="1"/>
  <c r="BD91" i="70" s="1"/>
  <c r="BD96" i="70" s="1"/>
  <c r="BE91" i="70" s="1"/>
  <c r="BE96" i="70" s="1"/>
  <c r="BF91" i="70" s="1"/>
  <c r="BF96" i="70" s="1"/>
  <c r="BG91" i="70" s="1"/>
  <c r="BG96" i="70" s="1"/>
  <c r="BH91" i="70" s="1"/>
  <c r="BH96" i="70" s="1"/>
  <c r="BI91" i="70" s="1"/>
  <c r="BI96" i="70" s="1"/>
  <c r="BJ91" i="70" s="1"/>
  <c r="BJ96" i="70" s="1"/>
  <c r="BK91" i="70" s="1"/>
  <c r="BK96" i="70" s="1"/>
  <c r="BL91" i="70" s="1"/>
  <c r="BL96" i="70" s="1"/>
  <c r="BM91" i="70" s="1"/>
  <c r="BM96" i="70" s="1"/>
  <c r="BN91" i="70" s="1"/>
  <c r="BN96" i="70" s="1"/>
  <c r="BO91" i="70" s="1"/>
  <c r="BO96" i="70" s="1"/>
  <c r="BP91" i="70" s="1"/>
  <c r="BP96" i="70" s="1"/>
  <c r="BQ91" i="70" s="1"/>
  <c r="BQ96" i="70" s="1"/>
  <c r="BR91"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AY100" i="70"/>
  <c r="BS100" i="70"/>
  <c r="BW100" i="70"/>
  <c r="CQ100" i="70"/>
  <c r="DO100" i="70"/>
  <c r="DW100" i="70"/>
  <c r="EE100" i="70"/>
  <c r="EU100" i="70"/>
  <c r="DY100" i="70"/>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DX12" i="70" s="1"/>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BO100" i="70"/>
  <c r="AZ100" i="70"/>
  <c r="BD100" i="70"/>
  <c r="BH100" i="70"/>
  <c r="BL100" i="70"/>
  <c r="BP100" i="70"/>
  <c r="BT100" i="70"/>
  <c r="CJ100" i="70"/>
  <c r="CN100" i="70"/>
  <c r="CR100" i="70"/>
  <c r="CV100" i="70"/>
  <c r="CZ100" i="70"/>
  <c r="DD100" i="70"/>
  <c r="DH100" i="70"/>
  <c r="DP100" i="70"/>
  <c r="DT100" i="70"/>
  <c r="EB100" i="70"/>
  <c r="EF100" i="70"/>
  <c r="EN100" i="70"/>
  <c r="ER100" i="70"/>
  <c r="AK100" i="70"/>
  <c r="BQ100" i="70"/>
  <c r="H100" i="70"/>
  <c r="L100" i="70"/>
  <c r="P100" i="70"/>
  <c r="T100" i="70"/>
  <c r="X100" i="70"/>
  <c r="AB100" i="70"/>
  <c r="AL100" i="70"/>
  <c r="CC100" i="70"/>
  <c r="BY100" i="70"/>
  <c r="CG100" i="70"/>
  <c r="CK100" i="70"/>
  <c r="CO100" i="70"/>
  <c r="CS100" i="70"/>
  <c r="CW100" i="70"/>
  <c r="DA100" i="70"/>
  <c r="DE100" i="70"/>
  <c r="DI100" i="70"/>
  <c r="DM100" i="70"/>
  <c r="DQ100" i="70"/>
  <c r="DU100" i="70"/>
  <c r="EC100" i="70"/>
  <c r="EG100" i="70"/>
  <c r="EK100" i="70"/>
  <c r="EO100" i="70"/>
  <c r="EW100" i="70"/>
  <c r="FA100" i="70"/>
  <c r="FE100" i="70"/>
  <c r="FI100" i="70"/>
  <c r="FM100" i="70"/>
  <c r="FQ100" i="70"/>
  <c r="FU100" i="70"/>
  <c r="FY100" i="70"/>
  <c r="GC100" i="70"/>
  <c r="GG100" i="70"/>
  <c r="GK100" i="70"/>
  <c r="GO100"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E88" i="70"/>
  <c r="F83" i="70" s="1"/>
  <c r="F88" i="70" s="1"/>
  <c r="G83" i="70" s="1"/>
  <c r="G88" i="70" s="1"/>
  <c r="H83" i="70" s="1"/>
  <c r="H88" i="70" s="1"/>
  <c r="I83" i="70" s="1"/>
  <c r="I88" i="70" s="1"/>
  <c r="J83" i="70" s="1"/>
  <c r="J88" i="70" s="1"/>
  <c r="K83" i="70" s="1"/>
  <c r="K88" i="70" s="1"/>
  <c r="L83" i="70" s="1"/>
  <c r="L88" i="70" s="1"/>
  <c r="M83" i="70" s="1"/>
  <c r="M88" i="70" s="1"/>
  <c r="N83" i="70" s="1"/>
  <c r="N88" i="70" s="1"/>
  <c r="O83" i="70" s="1"/>
  <c r="O88" i="70" s="1"/>
  <c r="P83" i="70" s="1"/>
  <c r="P88" i="70" s="1"/>
  <c r="Q83" i="70" s="1"/>
  <c r="Q88" i="70" s="1"/>
  <c r="R83" i="70" s="1"/>
  <c r="R88" i="70" s="1"/>
  <c r="S83" i="70" s="1"/>
  <c r="S88" i="70" s="1"/>
  <c r="T83" i="70" s="1"/>
  <c r="T88" i="70" s="1"/>
  <c r="U83" i="70" s="1"/>
  <c r="U88" i="70" s="1"/>
  <c r="V83" i="70" s="1"/>
  <c r="V88" i="70" s="1"/>
  <c r="W83" i="70" s="1"/>
  <c r="W88" i="70" s="1"/>
  <c r="X83" i="70" s="1"/>
  <c r="X88" i="70" s="1"/>
  <c r="Y83" i="70" s="1"/>
  <c r="Y88" i="70" s="1"/>
  <c r="Z83" i="70" s="1"/>
  <c r="Z88" i="70" s="1"/>
  <c r="AA83" i="70" s="1"/>
  <c r="AA88" i="70" s="1"/>
  <c r="AB83" i="70" s="1"/>
  <c r="AB88" i="70" s="1"/>
  <c r="AC83" i="70" s="1"/>
  <c r="AC88" i="70" s="1"/>
  <c r="AD83" i="70" s="1"/>
  <c r="AD88" i="70" s="1"/>
  <c r="AE83" i="70" s="1"/>
  <c r="AE88" i="70" s="1"/>
  <c r="AF83" i="70" s="1"/>
  <c r="AF88" i="70" s="1"/>
  <c r="AG83" i="70" s="1"/>
  <c r="AG88" i="70" s="1"/>
  <c r="AH83" i="70" s="1"/>
  <c r="AH88" i="70" s="1"/>
  <c r="AI83" i="70" s="1"/>
  <c r="AI88" i="70" s="1"/>
  <c r="AJ83" i="70" s="1"/>
  <c r="AJ88" i="70" s="1"/>
  <c r="AK83" i="70" s="1"/>
  <c r="AK88" i="70" s="1"/>
  <c r="AL83" i="70" s="1"/>
  <c r="AL88" i="70" s="1"/>
  <c r="AM83" i="70" s="1"/>
  <c r="AM88" i="70" s="1"/>
  <c r="AN83" i="70" s="1"/>
  <c r="AN88" i="70" s="1"/>
  <c r="AO83" i="70" s="1"/>
  <c r="AO88" i="70" s="1"/>
  <c r="AP83" i="70" s="1"/>
  <c r="AP88" i="70" s="1"/>
  <c r="AQ83" i="70" s="1"/>
  <c r="AQ88" i="70" s="1"/>
  <c r="AR83" i="70" s="1"/>
  <c r="AR88" i="70" s="1"/>
  <c r="AS83" i="70" s="1"/>
  <c r="AS88" i="70" s="1"/>
  <c r="AT83" i="70" s="1"/>
  <c r="AT88" i="70" s="1"/>
  <c r="AU83" i="70" s="1"/>
  <c r="AU88" i="70" s="1"/>
  <c r="AV83" i="70" s="1"/>
  <c r="AV88" i="70" s="1"/>
  <c r="AW83" i="70" s="1"/>
  <c r="AW88" i="70" s="1"/>
  <c r="AX83" i="70" s="1"/>
  <c r="AX88" i="70" s="1"/>
  <c r="AY83" i="70" s="1"/>
  <c r="AY88" i="70" s="1"/>
  <c r="AZ83" i="70" s="1"/>
  <c r="AZ88" i="70" s="1"/>
  <c r="BA83" i="70" s="1"/>
  <c r="BA88" i="70" s="1"/>
  <c r="BB83" i="70" s="1"/>
  <c r="BB88" i="70" s="1"/>
  <c r="BC83" i="70" s="1"/>
  <c r="BC88" i="70" s="1"/>
  <c r="BD83" i="70" s="1"/>
  <c r="BD88" i="70" s="1"/>
  <c r="BE83" i="70" s="1"/>
  <c r="BE88" i="70" s="1"/>
  <c r="BF83" i="70" s="1"/>
  <c r="BF88" i="70" s="1"/>
  <c r="BG83" i="70" s="1"/>
  <c r="BG88" i="70" s="1"/>
  <c r="BH83" i="70" s="1"/>
  <c r="BH88" i="70" s="1"/>
  <c r="BI83" i="70" s="1"/>
  <c r="BI88" i="70" s="1"/>
  <c r="BJ83" i="70" s="1"/>
  <c r="BJ88" i="70" s="1"/>
  <c r="BK83" i="70" s="1"/>
  <c r="BK88" i="70" s="1"/>
  <c r="BL83" i="70" s="1"/>
  <c r="BL88" i="70" s="1"/>
  <c r="BM83" i="70" s="1"/>
  <c r="BM88" i="70" s="1"/>
  <c r="BN83" i="70" s="1"/>
  <c r="BN88" i="70" s="1"/>
  <c r="BO83" i="70" s="1"/>
  <c r="BO88" i="70" s="1"/>
  <c r="BP83" i="70" s="1"/>
  <c r="BP88" i="70" s="1"/>
  <c r="BQ83" i="70" s="1"/>
  <c r="BQ88" i="70" s="1"/>
  <c r="BR83" i="70" s="1"/>
  <c r="AO100" i="70"/>
  <c r="AS100" i="70"/>
  <c r="BE100" i="70"/>
  <c r="BI100" i="70"/>
  <c r="BU100" i="70"/>
  <c r="AF100" i="70"/>
  <c r="AJ100" i="70"/>
  <c r="AN100" i="70"/>
  <c r="AR100" i="70"/>
  <c r="AV100" i="70"/>
  <c r="Q100" i="70"/>
  <c r="U100" i="70"/>
  <c r="Y100" i="70"/>
  <c r="AC100" i="70"/>
  <c r="EJ100" i="70"/>
  <c r="CB100" i="70"/>
  <c r="CF100" i="70"/>
  <c r="EV100" i="70"/>
  <c r="EZ100" i="70"/>
  <c r="FD100" i="70"/>
  <c r="FH100" i="70"/>
  <c r="FL100" i="70"/>
  <c r="FP100" i="70"/>
  <c r="FT100" i="70"/>
  <c r="FX100" i="70"/>
  <c r="GB100" i="70"/>
  <c r="GF100" i="70"/>
  <c r="GJ100" i="70"/>
  <c r="GN100" i="70"/>
  <c r="BJ100" i="70"/>
  <c r="BZ100" i="70"/>
  <c r="CL100" i="70"/>
  <c r="CP100" i="70"/>
  <c r="CT100" i="70"/>
  <c r="CX100" i="70"/>
  <c r="DB100" i="70"/>
  <c r="DF100" i="70"/>
  <c r="DJ100" i="70"/>
  <c r="DN100" i="70"/>
  <c r="DR100" i="70"/>
  <c r="DV100" i="70"/>
  <c r="ED100" i="70"/>
  <c r="EH100" i="70"/>
  <c r="EL100" i="70"/>
  <c r="EP100" i="70"/>
  <c r="ET100" i="70"/>
  <c r="F100" i="70"/>
  <c r="J100" i="70"/>
  <c r="N100" i="70"/>
  <c r="R100" i="70"/>
  <c r="V100" i="70"/>
  <c r="Z100" i="70"/>
  <c r="AD100" i="70"/>
  <c r="E23" i="72"/>
  <c r="D23" i="72"/>
  <c r="L23" i="72"/>
  <c r="H23" i="72"/>
  <c r="K23" i="72"/>
  <c r="G23" i="72"/>
  <c r="N23" i="72"/>
  <c r="J23" i="72"/>
  <c r="F23" i="72"/>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99" i="70"/>
  <c r="D57" i="70"/>
  <c r="CU100" i="70"/>
  <c r="AI100" i="70"/>
  <c r="AM100" i="70"/>
  <c r="AQ100" i="70"/>
  <c r="AU100" i="70"/>
  <c r="CY100" i="70"/>
  <c r="EJ11" i="70"/>
  <c r="ES11" i="70"/>
  <c r="CA100" i="70"/>
  <c r="CE100" i="70"/>
  <c r="CI100" i="70"/>
  <c r="EY100" i="70"/>
  <c r="FC100" i="70"/>
  <c r="FG100" i="70"/>
  <c r="FK100" i="70"/>
  <c r="FO100" i="70"/>
  <c r="FS100" i="70"/>
  <c r="FW100" i="70"/>
  <c r="GA100" i="70"/>
  <c r="GE100" i="70"/>
  <c r="GI100" i="70"/>
  <c r="GM100" i="70"/>
  <c r="E100" i="70"/>
  <c r="I100" i="70"/>
  <c r="M100" i="70"/>
  <c r="BS68" i="70"/>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HA60" i="70" s="1"/>
  <c r="HA68" i="70" s="1"/>
  <c r="HB60" i="70" s="1"/>
  <c r="HB68" i="70" s="1"/>
  <c r="HC60" i="70" s="1"/>
  <c r="HC68" i="70" s="1"/>
  <c r="HD60" i="70" s="1"/>
  <c r="HD68" i="70" s="1"/>
  <c r="HE60" i="70" s="1"/>
  <c r="HE68" i="70" s="1"/>
  <c r="HF60" i="70" s="1"/>
  <c r="HF68" i="70" s="1"/>
  <c r="HG60" i="70" s="1"/>
  <c r="HG68" i="70" s="1"/>
  <c r="HH60" i="70" s="1"/>
  <c r="HH68" i="70" s="1"/>
  <c r="HI60" i="70" s="1"/>
  <c r="HI68" i="70" s="1"/>
  <c r="HJ60" i="70" s="1"/>
  <c r="HJ68" i="70" s="1"/>
  <c r="HK60" i="70" s="1"/>
  <c r="HK68" i="70" s="1"/>
  <c r="HL60" i="70" s="1"/>
  <c r="HL68" i="70" s="1"/>
  <c r="HM60" i="70" s="1"/>
  <c r="HM68" i="70" s="1"/>
  <c r="HN60" i="70" s="1"/>
  <c r="HN68" i="70" s="1"/>
  <c r="HO60" i="70" s="1"/>
  <c r="HO68" i="70" s="1"/>
  <c r="HP60" i="70" s="1"/>
  <c r="HP68" i="70" s="1"/>
  <c r="HQ60" i="70" s="1"/>
  <c r="HQ68" i="70" s="1"/>
  <c r="HR60" i="70" s="1"/>
  <c r="HR68" i="70" s="1"/>
  <c r="HS60" i="70" s="1"/>
  <c r="HS68" i="70" s="1"/>
  <c r="HT60" i="70" s="1"/>
  <c r="HT68" i="70" s="1"/>
  <c r="HU60" i="70" s="1"/>
  <c r="HU68" i="70" s="1"/>
  <c r="HV60" i="70" s="1"/>
  <c r="HV68" i="70" s="1"/>
  <c r="HW60" i="70" s="1"/>
  <c r="HW68" i="70" s="1"/>
  <c r="HX60" i="70" s="1"/>
  <c r="HX68" i="70" s="1"/>
  <c r="G100" i="70"/>
  <c r="K100" i="70"/>
  <c r="O100" i="70"/>
  <c r="S100" i="70"/>
  <c r="W100" i="70"/>
  <c r="AA100" i="70"/>
  <c r="E80" i="70"/>
  <c r="F71" i="70" s="1"/>
  <c r="F80" i="70" s="1"/>
  <c r="G71" i="70" s="1"/>
  <c r="G80" i="70" s="1"/>
  <c r="H71" i="70" s="1"/>
  <c r="H80" i="70" s="1"/>
  <c r="I71" i="70" s="1"/>
  <c r="I80" i="70" s="1"/>
  <c r="J71" i="70" s="1"/>
  <c r="J80" i="70" s="1"/>
  <c r="K71" i="70" s="1"/>
  <c r="K80" i="70" s="1"/>
  <c r="L71" i="70" s="1"/>
  <c r="L80" i="70" s="1"/>
  <c r="M71" i="70" s="1"/>
  <c r="M80" i="70" s="1"/>
  <c r="N71" i="70" s="1"/>
  <c r="N80" i="70" s="1"/>
  <c r="O71" i="70" s="1"/>
  <c r="O80" i="70" s="1"/>
  <c r="P71" i="70" s="1"/>
  <c r="P80" i="70" s="1"/>
  <c r="Q71" i="70" s="1"/>
  <c r="Q80" i="70" s="1"/>
  <c r="R71" i="70" s="1"/>
  <c r="R80" i="70" s="1"/>
  <c r="S71" i="70" s="1"/>
  <c r="S80" i="70" s="1"/>
  <c r="T71" i="70" s="1"/>
  <c r="T80" i="70" s="1"/>
  <c r="U71" i="70" s="1"/>
  <c r="U80" i="70" s="1"/>
  <c r="V71" i="70" s="1"/>
  <c r="V80" i="70" s="1"/>
  <c r="W71" i="70" s="1"/>
  <c r="W80" i="70" s="1"/>
  <c r="X71" i="70" s="1"/>
  <c r="X80" i="70" s="1"/>
  <c r="Y71" i="70" s="1"/>
  <c r="Y80" i="70" s="1"/>
  <c r="Z71" i="70" s="1"/>
  <c r="Z80" i="70" s="1"/>
  <c r="AA71" i="70" s="1"/>
  <c r="AA80" i="70" s="1"/>
  <c r="AB71" i="70" s="1"/>
  <c r="AB80" i="70" s="1"/>
  <c r="AC71" i="70" s="1"/>
  <c r="AC80" i="70" s="1"/>
  <c r="AD71" i="70" s="1"/>
  <c r="AD80" i="70" s="1"/>
  <c r="AE71" i="70" s="1"/>
  <c r="AE80" i="70" s="1"/>
  <c r="AF71" i="70" s="1"/>
  <c r="AF80" i="70" s="1"/>
  <c r="AG71" i="70" s="1"/>
  <c r="AG80" i="70" s="1"/>
  <c r="AH71" i="70" s="1"/>
  <c r="AH80" i="70" s="1"/>
  <c r="AI71" i="70" s="1"/>
  <c r="AI80" i="70" s="1"/>
  <c r="AJ71" i="70" s="1"/>
  <c r="AJ80" i="70" s="1"/>
  <c r="AK71" i="70" s="1"/>
  <c r="AK80" i="70" s="1"/>
  <c r="AL71" i="70" s="1"/>
  <c r="AL80" i="70" s="1"/>
  <c r="AM71" i="70" s="1"/>
  <c r="AM80" i="70" s="1"/>
  <c r="AN71" i="70" s="1"/>
  <c r="AN80" i="70" s="1"/>
  <c r="AO71" i="70" s="1"/>
  <c r="AO80" i="70" s="1"/>
  <c r="AP71" i="70" s="1"/>
  <c r="AP80" i="70" s="1"/>
  <c r="AQ71" i="70" s="1"/>
  <c r="AQ80" i="70" s="1"/>
  <c r="AR71" i="70" s="1"/>
  <c r="AR80" i="70" s="1"/>
  <c r="AS71" i="70" s="1"/>
  <c r="AS80" i="70" s="1"/>
  <c r="AT71" i="70" s="1"/>
  <c r="AT80" i="70" s="1"/>
  <c r="AU71" i="70" s="1"/>
  <c r="AU80" i="70" s="1"/>
  <c r="AV71" i="70" s="1"/>
  <c r="AV80" i="70" s="1"/>
  <c r="AW71" i="70" s="1"/>
  <c r="AW80" i="70" s="1"/>
  <c r="AX71" i="70" s="1"/>
  <c r="AX80" i="70" s="1"/>
  <c r="AY71" i="70" s="1"/>
  <c r="AY80" i="70" s="1"/>
  <c r="AZ71" i="70" s="1"/>
  <c r="AZ80" i="70" s="1"/>
  <c r="BA71" i="70" s="1"/>
  <c r="BA80" i="70" s="1"/>
  <c r="BB71" i="70" s="1"/>
  <c r="BB80" i="70" s="1"/>
  <c r="BC71" i="70" s="1"/>
  <c r="BC80" i="70" s="1"/>
  <c r="BD71" i="70" s="1"/>
  <c r="BD80" i="70" s="1"/>
  <c r="BE71" i="70" s="1"/>
  <c r="BE80" i="70" s="1"/>
  <c r="BF71" i="70" s="1"/>
  <c r="BF80" i="70" s="1"/>
  <c r="BG71" i="70" s="1"/>
  <c r="BG80" i="70" s="1"/>
  <c r="BH71" i="70" s="1"/>
  <c r="BH80" i="70" s="1"/>
  <c r="BI71" i="70" s="1"/>
  <c r="BI80" i="70" s="1"/>
  <c r="BJ71" i="70" s="1"/>
  <c r="BJ80" i="70" s="1"/>
  <c r="BK71" i="70" s="1"/>
  <c r="BK80" i="70" s="1"/>
  <c r="BL71" i="70" s="1"/>
  <c r="BL80" i="70" s="1"/>
  <c r="BM71" i="70" s="1"/>
  <c r="BM80" i="70" s="1"/>
  <c r="BN71" i="70" s="1"/>
  <c r="BN80" i="70" s="1"/>
  <c r="BO71" i="70" s="1"/>
  <c r="BO80" i="70" s="1"/>
  <c r="BP71" i="70" s="1"/>
  <c r="BP80" i="70" s="1"/>
  <c r="BQ71" i="70" s="1"/>
  <c r="BQ80" i="70" s="1"/>
  <c r="BR71" i="70" s="1"/>
  <c r="BR80" i="70" s="1"/>
  <c r="BS71" i="70" s="1"/>
  <c r="BS80" i="70" s="1"/>
  <c r="BT71" i="70" s="1"/>
  <c r="BT80" i="70" s="1"/>
  <c r="BU71" i="70" s="1"/>
  <c r="BU80" i="70" s="1"/>
  <c r="BV71" i="70" s="1"/>
  <c r="BV80" i="70" s="1"/>
  <c r="BW71" i="70" s="1"/>
  <c r="BW80" i="70" s="1"/>
  <c r="BX71" i="70" s="1"/>
  <c r="BX80" i="70" s="1"/>
  <c r="BY71" i="70" s="1"/>
  <c r="BY80" i="70" s="1"/>
  <c r="BZ71" i="70" s="1"/>
  <c r="BZ80" i="70" s="1"/>
  <c r="CA71" i="70" s="1"/>
  <c r="CA80" i="70" s="1"/>
  <c r="CB71" i="70" s="1"/>
  <c r="CB80" i="70" s="1"/>
  <c r="CC71" i="70" s="1"/>
  <c r="CC80" i="70" s="1"/>
  <c r="CD71" i="70" s="1"/>
  <c r="CD80" i="70" s="1"/>
  <c r="CE71" i="70" s="1"/>
  <c r="CE80" i="70" s="1"/>
  <c r="CF71" i="70" s="1"/>
  <c r="CF80" i="70" s="1"/>
  <c r="CG71" i="70" s="1"/>
  <c r="CG80" i="70" s="1"/>
  <c r="CH71" i="70" s="1"/>
  <c r="CH80" i="70" s="1"/>
  <c r="CI71" i="70" s="1"/>
  <c r="CI80" i="70" s="1"/>
  <c r="CJ71" i="70" s="1"/>
  <c r="CJ80" i="70" s="1"/>
  <c r="CK71" i="70" s="1"/>
  <c r="CK80" i="70" s="1"/>
  <c r="CL71" i="70" s="1"/>
  <c r="CL80" i="70" s="1"/>
  <c r="CM71" i="70" s="1"/>
  <c r="CM80" i="70" s="1"/>
  <c r="CN71" i="70" s="1"/>
  <c r="CN80" i="70" s="1"/>
  <c r="CO71" i="70" s="1"/>
  <c r="CO80" i="70" s="1"/>
  <c r="CP71" i="70" s="1"/>
  <c r="CP80" i="70" s="1"/>
  <c r="CQ71" i="70" s="1"/>
  <c r="CQ80" i="70" s="1"/>
  <c r="CR71" i="70" s="1"/>
  <c r="CR80" i="70" s="1"/>
  <c r="CS71" i="70" s="1"/>
  <c r="CS80" i="70" s="1"/>
  <c r="CT71" i="70" s="1"/>
  <c r="CT80" i="70" s="1"/>
  <c r="CU71" i="70" s="1"/>
  <c r="CU80" i="70" s="1"/>
  <c r="CV71" i="70" s="1"/>
  <c r="CV80" i="70" s="1"/>
  <c r="CW71" i="70" s="1"/>
  <c r="CW80" i="70" s="1"/>
  <c r="CX71" i="70" s="1"/>
  <c r="CX80" i="70" s="1"/>
  <c r="CY71" i="70" s="1"/>
  <c r="CY80" i="70" s="1"/>
  <c r="CZ71" i="70" s="1"/>
  <c r="CZ80" i="70" s="1"/>
  <c r="DA71" i="70" s="1"/>
  <c r="DA80" i="70" s="1"/>
  <c r="DB71" i="70" s="1"/>
  <c r="DB80" i="70" s="1"/>
  <c r="DC71" i="70" s="1"/>
  <c r="DC80" i="70" s="1"/>
  <c r="DD71" i="70" s="1"/>
  <c r="DD80" i="70" s="1"/>
  <c r="DE71" i="70" s="1"/>
  <c r="DE80" i="70" s="1"/>
  <c r="DF71" i="70" s="1"/>
  <c r="DF80" i="70" s="1"/>
  <c r="DG71" i="70" s="1"/>
  <c r="DG80" i="70" s="1"/>
  <c r="DH71" i="70" s="1"/>
  <c r="DH80" i="70" s="1"/>
  <c r="DI71" i="70" s="1"/>
  <c r="DI80" i="70" s="1"/>
  <c r="DJ71" i="70" s="1"/>
  <c r="DJ80" i="70" s="1"/>
  <c r="DK71" i="70" s="1"/>
  <c r="DK80" i="70" s="1"/>
  <c r="DL71" i="70" s="1"/>
  <c r="DL80" i="70" s="1"/>
  <c r="DM71" i="70" s="1"/>
  <c r="DM80" i="70" s="1"/>
  <c r="DN71" i="70" s="1"/>
  <c r="DN80" i="70" s="1"/>
  <c r="DO71" i="70" s="1"/>
  <c r="DO80" i="70" s="1"/>
  <c r="DP71" i="70" s="1"/>
  <c r="DP80" i="70" s="1"/>
  <c r="DQ71" i="70" s="1"/>
  <c r="DQ80" i="70" s="1"/>
  <c r="DR71" i="70" s="1"/>
  <c r="DR80" i="70" s="1"/>
  <c r="DS71" i="70" s="1"/>
  <c r="DS80" i="70" s="1"/>
  <c r="DT71" i="70" s="1"/>
  <c r="DT80" i="70" s="1"/>
  <c r="DU71" i="70" s="1"/>
  <c r="DU80" i="70" s="1"/>
  <c r="DV71" i="70" s="1"/>
  <c r="DV80" i="70" s="1"/>
  <c r="DW71" i="70" s="1"/>
  <c r="DW80" i="70" s="1"/>
  <c r="DX71" i="70" s="1"/>
  <c r="DX80" i="70" s="1"/>
  <c r="DY71" i="70" s="1"/>
  <c r="DY80" i="70" s="1"/>
  <c r="DZ71" i="70" s="1"/>
  <c r="DZ80" i="70" s="1"/>
  <c r="EA71" i="70" s="1"/>
  <c r="EA80" i="70" s="1"/>
  <c r="EB71" i="70" s="1"/>
  <c r="EB80" i="70" s="1"/>
  <c r="EC71" i="70" s="1"/>
  <c r="EC80" i="70" s="1"/>
  <c r="ED71" i="70" s="1"/>
  <c r="ED80" i="70" s="1"/>
  <c r="EE71" i="70" s="1"/>
  <c r="EE80" i="70" s="1"/>
  <c r="EF71" i="70" s="1"/>
  <c r="EF80" i="70" s="1"/>
  <c r="EG71" i="70" s="1"/>
  <c r="EG80" i="70" s="1"/>
  <c r="EH71" i="70" s="1"/>
  <c r="EH80" i="70" s="1"/>
  <c r="EI71" i="70" s="1"/>
  <c r="EI80" i="70" s="1"/>
  <c r="EJ71" i="70" s="1"/>
  <c r="EJ80" i="70" s="1"/>
  <c r="EK71" i="70" s="1"/>
  <c r="EK80" i="70" s="1"/>
  <c r="EL71" i="70" s="1"/>
  <c r="EL80" i="70" s="1"/>
  <c r="EM71" i="70" s="1"/>
  <c r="EM80" i="70" s="1"/>
  <c r="EN71" i="70" s="1"/>
  <c r="EN80" i="70" s="1"/>
  <c r="EO71" i="70" s="1"/>
  <c r="EO80" i="70" s="1"/>
  <c r="EP71" i="70" s="1"/>
  <c r="EP80" i="70" s="1"/>
  <c r="EQ71" i="70" s="1"/>
  <c r="EQ80" i="70" s="1"/>
  <c r="ER71" i="70" s="1"/>
  <c r="ER80" i="70" s="1"/>
  <c r="ES71" i="70" s="1"/>
  <c r="ES80" i="70" s="1"/>
  <c r="ET71" i="70" s="1"/>
  <c r="ET80" i="70" s="1"/>
  <c r="EU71" i="70" s="1"/>
  <c r="EU80" i="70" s="1"/>
  <c r="EV71" i="70" s="1"/>
  <c r="EV80" i="70" s="1"/>
  <c r="EW71" i="70" s="1"/>
  <c r="EW80" i="70" s="1"/>
  <c r="EX71" i="70" s="1"/>
  <c r="EX80" i="70" s="1"/>
  <c r="EY71" i="70" s="1"/>
  <c r="EY80" i="70" s="1"/>
  <c r="EZ71" i="70" s="1"/>
  <c r="EZ80" i="70" s="1"/>
  <c r="FA71" i="70" s="1"/>
  <c r="FA80" i="70" s="1"/>
  <c r="FB71" i="70" s="1"/>
  <c r="FB80" i="70" s="1"/>
  <c r="FC71" i="70" s="1"/>
  <c r="FC80" i="70" s="1"/>
  <c r="FD71" i="70" s="1"/>
  <c r="FD80" i="70" s="1"/>
  <c r="FE71" i="70" s="1"/>
  <c r="FE80" i="70" s="1"/>
  <c r="FF71" i="70" s="1"/>
  <c r="FF80" i="70" s="1"/>
  <c r="FG71" i="70" s="1"/>
  <c r="FG80" i="70" s="1"/>
  <c r="FH71" i="70" s="1"/>
  <c r="FH80" i="70" s="1"/>
  <c r="FI71" i="70" s="1"/>
  <c r="FI80" i="70" s="1"/>
  <c r="FJ71" i="70" s="1"/>
  <c r="FJ80" i="70" s="1"/>
  <c r="FK71" i="70" s="1"/>
  <c r="FK80" i="70" s="1"/>
  <c r="FL71" i="70" s="1"/>
  <c r="FL80" i="70" s="1"/>
  <c r="FM71" i="70" s="1"/>
  <c r="FM80" i="70" s="1"/>
  <c r="FN71" i="70" s="1"/>
  <c r="FN80" i="70" s="1"/>
  <c r="FO71" i="70" s="1"/>
  <c r="FO80" i="70" s="1"/>
  <c r="FP71" i="70" s="1"/>
  <c r="FP80" i="70" s="1"/>
  <c r="FQ71" i="70" s="1"/>
  <c r="FQ80" i="70" s="1"/>
  <c r="FR71" i="70" s="1"/>
  <c r="FR80" i="70" s="1"/>
  <c r="FS71" i="70" s="1"/>
  <c r="FS80" i="70" s="1"/>
  <c r="FT71" i="70" s="1"/>
  <c r="FT80" i="70" s="1"/>
  <c r="FU71" i="70" s="1"/>
  <c r="FU80" i="70" s="1"/>
  <c r="FV71" i="70" s="1"/>
  <c r="FV80" i="70" s="1"/>
  <c r="FW71" i="70" s="1"/>
  <c r="FW80" i="70" s="1"/>
  <c r="FX71" i="70" s="1"/>
  <c r="FX80" i="70" s="1"/>
  <c r="FY71" i="70" s="1"/>
  <c r="FY80" i="70" s="1"/>
  <c r="FZ71" i="70" s="1"/>
  <c r="FZ80" i="70" s="1"/>
  <c r="GA71" i="70" s="1"/>
  <c r="GA80" i="70" s="1"/>
  <c r="GB71" i="70" s="1"/>
  <c r="GB80" i="70" s="1"/>
  <c r="GC71" i="70" s="1"/>
  <c r="GC80" i="70" s="1"/>
  <c r="GD71" i="70" s="1"/>
  <c r="GD80" i="70" s="1"/>
  <c r="GE71" i="70" s="1"/>
  <c r="GE80" i="70" s="1"/>
  <c r="GF71" i="70" s="1"/>
  <c r="GF80" i="70" s="1"/>
  <c r="GG71" i="70" s="1"/>
  <c r="GG80" i="70" s="1"/>
  <c r="GH71" i="70" s="1"/>
  <c r="GH80" i="70" s="1"/>
  <c r="GI71" i="70" s="1"/>
  <c r="GI80" i="70" s="1"/>
  <c r="GJ71" i="70" s="1"/>
  <c r="GJ80" i="70" s="1"/>
  <c r="GK71" i="70" s="1"/>
  <c r="GK80" i="70" s="1"/>
  <c r="GL71" i="70" s="1"/>
  <c r="GL80" i="70" s="1"/>
  <c r="GM71" i="70" s="1"/>
  <c r="GM80" i="70" s="1"/>
  <c r="GN71" i="70" s="1"/>
  <c r="GN80" i="70" s="1"/>
  <c r="GO71" i="70" s="1"/>
  <c r="GO80" i="70" s="1"/>
  <c r="GP71" i="70" s="1"/>
  <c r="GP80" i="70" s="1"/>
  <c r="GQ71" i="70" s="1"/>
  <c r="GQ80" i="70" s="1"/>
  <c r="GR71" i="70" s="1"/>
  <c r="GR80" i="70" s="1"/>
  <c r="GS71" i="70" s="1"/>
  <c r="GS80" i="70" s="1"/>
  <c r="GT71" i="70" s="1"/>
  <c r="GT80" i="70" s="1"/>
  <c r="GU71" i="70" s="1"/>
  <c r="GU80" i="70" s="1"/>
  <c r="GV71" i="70" s="1"/>
  <c r="GV80" i="70" s="1"/>
  <c r="GW71" i="70" s="1"/>
  <c r="GW80" i="70" s="1"/>
  <c r="GX71" i="70" s="1"/>
  <c r="GX80" i="70" s="1"/>
  <c r="GY71" i="70" s="1"/>
  <c r="GY80" i="70" s="1"/>
  <c r="GZ71" i="70" s="1"/>
  <c r="GZ80" i="70" s="1"/>
  <c r="HA71" i="70" s="1"/>
  <c r="HA80" i="70" s="1"/>
  <c r="HB71" i="70" s="1"/>
  <c r="HB80" i="70" s="1"/>
  <c r="HC71" i="70" s="1"/>
  <c r="HC80" i="70" s="1"/>
  <c r="HD71" i="70" s="1"/>
  <c r="HD80" i="70" s="1"/>
  <c r="HE71" i="70" s="1"/>
  <c r="HE80" i="70" s="1"/>
  <c r="HF71" i="70" s="1"/>
  <c r="HF80" i="70" s="1"/>
  <c r="HG71" i="70" s="1"/>
  <c r="HG80" i="70" s="1"/>
  <c r="E18" i="71"/>
  <c r="BT96" i="70"/>
  <c r="BU91" i="70" s="1"/>
  <c r="BU96" i="70" s="1"/>
  <c r="BV91" i="70" s="1"/>
  <c r="BV96" i="70" s="1"/>
  <c r="BW91" i="70" s="1"/>
  <c r="BW96" i="70" s="1"/>
  <c r="BX91" i="70" s="1"/>
  <c r="BX96" i="70" s="1"/>
  <c r="BY91" i="70" s="1"/>
  <c r="BY96" i="70" s="1"/>
  <c r="BS88" i="70"/>
  <c r="BT83" i="70" s="1"/>
  <c r="BT88" i="70" s="1"/>
  <c r="BU83" i="70" s="1"/>
  <c r="BU88" i="70" s="1"/>
  <c r="BV83" i="70" s="1"/>
  <c r="BV88" i="70" s="1"/>
  <c r="BW83" i="70" s="1"/>
  <c r="BW88" i="70" s="1"/>
  <c r="BX83" i="70" s="1"/>
  <c r="BX88" i="70" s="1"/>
  <c r="BY83" i="70" s="1"/>
  <c r="BY88" i="70" s="1"/>
  <c r="BZ83" i="70" s="1"/>
  <c r="BZ88" i="70" s="1"/>
  <c r="CA83" i="70" s="1"/>
  <c r="CA88" i="70" s="1"/>
  <c r="CB83" i="70" s="1"/>
  <c r="CB88" i="70" s="1"/>
  <c r="CC83" i="70" s="1"/>
  <c r="CC88" i="70" s="1"/>
  <c r="CD83" i="70" s="1"/>
  <c r="CD88" i="70" s="1"/>
  <c r="CE83" i="70" s="1"/>
  <c r="CE88" i="70" s="1"/>
  <c r="CF83" i="70" s="1"/>
  <c r="CF88" i="70" s="1"/>
  <c r="CG83" i="70" s="1"/>
  <c r="CG88" i="70" s="1"/>
  <c r="CH83" i="70" s="1"/>
  <c r="CH88" i="70" s="1"/>
  <c r="CI83" i="70" s="1"/>
  <c r="CI88" i="70" s="1"/>
  <c r="CJ83" i="70" s="1"/>
  <c r="CJ88" i="70" s="1"/>
  <c r="CK83" i="70" s="1"/>
  <c r="CK88" i="70" s="1"/>
  <c r="CL83" i="70" s="1"/>
  <c r="CL88" i="70" s="1"/>
  <c r="CM83" i="70" s="1"/>
  <c r="CM88" i="70" s="1"/>
  <c r="CN83" i="70" s="1"/>
  <c r="CN88" i="70" s="1"/>
  <c r="CO83" i="70" s="1"/>
  <c r="CO88" i="70" s="1"/>
  <c r="CP83" i="70" s="1"/>
  <c r="CP88" i="70" s="1"/>
  <c r="CQ83" i="70" s="1"/>
  <c r="CQ88" i="70" s="1"/>
  <c r="CR83" i="70" s="1"/>
  <c r="CR88" i="70" s="1"/>
  <c r="CS83" i="70" s="1"/>
  <c r="CS88" i="70" s="1"/>
  <c r="CT83" i="70" s="1"/>
  <c r="CT88" i="70" s="1"/>
  <c r="CU83" i="70" s="1"/>
  <c r="CU88" i="70" s="1"/>
  <c r="CV83" i="70" s="1"/>
  <c r="CV88" i="70" s="1"/>
  <c r="CW83" i="70" s="1"/>
  <c r="CW88" i="70" s="1"/>
  <c r="CX83" i="70" s="1"/>
  <c r="CX88" i="70" s="1"/>
  <c r="CY83" i="70" s="1"/>
  <c r="CY88" i="70" s="1"/>
  <c r="CZ83" i="70" s="1"/>
  <c r="CZ88" i="70" s="1"/>
  <c r="DA83" i="70" s="1"/>
  <c r="DA88" i="70" s="1"/>
  <c r="DB83" i="70" s="1"/>
  <c r="DB88" i="70" s="1"/>
  <c r="DC83" i="70" s="1"/>
  <c r="DC88" i="70" s="1"/>
  <c r="DD83" i="70" s="1"/>
  <c r="DD88" i="70" s="1"/>
  <c r="DE83" i="70" s="1"/>
  <c r="DE88" i="70" s="1"/>
  <c r="DF83" i="70" s="1"/>
  <c r="DF88" i="70" s="1"/>
  <c r="DG83" i="70" s="1"/>
  <c r="DG88" i="70" s="1"/>
  <c r="DH83" i="70" s="1"/>
  <c r="DH88" i="70" s="1"/>
  <c r="DI83" i="70" s="1"/>
  <c r="DI88" i="70" s="1"/>
  <c r="DJ83" i="70" s="1"/>
  <c r="DJ88" i="70" s="1"/>
  <c r="DK83" i="70" s="1"/>
  <c r="DK88" i="70" s="1"/>
  <c r="DL83" i="70" s="1"/>
  <c r="DL88" i="70" s="1"/>
  <c r="DM83" i="70" s="1"/>
  <c r="DM88" i="70" s="1"/>
  <c r="DN83" i="70" s="1"/>
  <c r="DN88" i="70" s="1"/>
  <c r="DO83" i="70" s="1"/>
  <c r="DO88" i="70" s="1"/>
  <c r="DP83" i="70" s="1"/>
  <c r="DP88" i="70" s="1"/>
  <c r="DQ83" i="70" s="1"/>
  <c r="DQ88" i="70" s="1"/>
  <c r="DR83" i="70" s="1"/>
  <c r="DR88" i="70" s="1"/>
  <c r="DS83" i="70" s="1"/>
  <c r="DS88" i="70" s="1"/>
  <c r="DT83" i="70" s="1"/>
  <c r="DT88" i="70" s="1"/>
  <c r="DU83" i="70" s="1"/>
  <c r="DU88" i="70" s="1"/>
  <c r="DV83" i="70" s="1"/>
  <c r="DV88" i="70" s="1"/>
  <c r="DW83" i="70" s="1"/>
  <c r="DW88" i="70" s="1"/>
  <c r="DX83" i="70" s="1"/>
  <c r="DX88" i="70" s="1"/>
  <c r="DY83" i="70" s="1"/>
  <c r="DY88" i="70" s="1"/>
  <c r="DZ83" i="70" s="1"/>
  <c r="DZ88" i="70" s="1"/>
  <c r="EA83" i="70" s="1"/>
  <c r="EA88" i="70" s="1"/>
  <c r="EB83" i="70" s="1"/>
  <c r="EB88" i="70" s="1"/>
  <c r="EC83" i="70" s="1"/>
  <c r="EC88" i="70" s="1"/>
  <c r="ED83" i="70" s="1"/>
  <c r="ED88" i="70" s="1"/>
  <c r="EE83" i="70" s="1"/>
  <c r="EE88" i="70" s="1"/>
  <c r="EF83" i="70" s="1"/>
  <c r="EF88" i="70" s="1"/>
  <c r="EG83" i="70" s="1"/>
  <c r="EG88" i="70" s="1"/>
  <c r="EH83" i="70" s="1"/>
  <c r="EH88" i="70" s="1"/>
  <c r="EI83" i="70" s="1"/>
  <c r="EI88" i="70" s="1"/>
  <c r="EJ83" i="70" s="1"/>
  <c r="EJ88" i="70" s="1"/>
  <c r="EK83" i="70" s="1"/>
  <c r="EK88" i="70" s="1"/>
  <c r="EL83" i="70" s="1"/>
  <c r="EL88" i="70" s="1"/>
  <c r="EM83" i="70" s="1"/>
  <c r="EM88" i="70" s="1"/>
  <c r="EN83" i="70" s="1"/>
  <c r="EN88" i="70" s="1"/>
  <c r="EO83" i="70" s="1"/>
  <c r="EO88" i="70" s="1"/>
  <c r="EP83" i="70" s="1"/>
  <c r="EP88" i="70" s="1"/>
  <c r="EQ83" i="70" s="1"/>
  <c r="EQ88" i="70" s="1"/>
  <c r="ER83" i="70" s="1"/>
  <c r="ER88" i="70" s="1"/>
  <c r="ES83" i="70" s="1"/>
  <c r="ES88" i="70" s="1"/>
  <c r="ET83" i="70" s="1"/>
  <c r="ET88" i="70" s="1"/>
  <c r="EU83" i="70" s="1"/>
  <c r="EU88" i="70" s="1"/>
  <c r="EV83" i="70" s="1"/>
  <c r="EV88" i="70" s="1"/>
  <c r="EW83" i="70" s="1"/>
  <c r="EW88" i="70" s="1"/>
  <c r="EX83" i="70" s="1"/>
  <c r="EX88" i="70" s="1"/>
  <c r="EY83" i="70" s="1"/>
  <c r="EY88" i="70" s="1"/>
  <c r="EZ83" i="70" s="1"/>
  <c r="EZ88" i="70" s="1"/>
  <c r="FA83" i="70" s="1"/>
  <c r="FA88" i="70" s="1"/>
  <c r="FB83" i="70" s="1"/>
  <c r="FB88" i="70" s="1"/>
  <c r="FC83" i="70" s="1"/>
  <c r="FC88" i="70" s="1"/>
  <c r="FD83" i="70" s="1"/>
  <c r="FD88" i="70" s="1"/>
  <c r="FE83" i="70" s="1"/>
  <c r="FE88" i="70" s="1"/>
  <c r="FF83" i="70" s="1"/>
  <c r="FF88" i="70" s="1"/>
  <c r="FG83" i="70" s="1"/>
  <c r="FG88" i="70" s="1"/>
  <c r="FH83" i="70" s="1"/>
  <c r="FH88" i="70" s="1"/>
  <c r="FI83" i="70" s="1"/>
  <c r="FI88" i="70" s="1"/>
  <c r="FJ83" i="70" s="1"/>
  <c r="FJ88" i="70" s="1"/>
  <c r="FK83" i="70" s="1"/>
  <c r="FK88" i="70" s="1"/>
  <c r="FL83" i="70" s="1"/>
  <c r="FL88" i="70" s="1"/>
  <c r="FM83" i="70" s="1"/>
  <c r="FM88" i="70" s="1"/>
  <c r="FN83" i="70" s="1"/>
  <c r="FN88" i="70" s="1"/>
  <c r="FO83" i="70" s="1"/>
  <c r="FO88" i="70" s="1"/>
  <c r="FP83" i="70" s="1"/>
  <c r="FP88" i="70" s="1"/>
  <c r="FQ83" i="70" s="1"/>
  <c r="FQ88" i="70" s="1"/>
  <c r="FR83" i="70" s="1"/>
  <c r="FR88" i="70" s="1"/>
  <c r="FS83" i="70" s="1"/>
  <c r="FS88" i="70" s="1"/>
  <c r="FT83" i="70" s="1"/>
  <c r="FT88" i="70" s="1"/>
  <c r="FU83" i="70" s="1"/>
  <c r="FU88" i="70" s="1"/>
  <c r="FV83" i="70" s="1"/>
  <c r="FV88" i="70" s="1"/>
  <c r="FW83" i="70" s="1"/>
  <c r="FW88" i="70" s="1"/>
  <c r="FX83" i="70" s="1"/>
  <c r="FX88" i="70" s="1"/>
  <c r="FY83" i="70" s="1"/>
  <c r="FY88" i="70" s="1"/>
  <c r="FZ83" i="70" s="1"/>
  <c r="FZ88" i="70" s="1"/>
  <c r="GA83" i="70" s="1"/>
  <c r="GA88" i="70" s="1"/>
  <c r="GB83" i="70" s="1"/>
  <c r="GB88" i="70" s="1"/>
  <c r="GC83" i="70" s="1"/>
  <c r="GC88" i="70" s="1"/>
  <c r="GD83" i="70" s="1"/>
  <c r="GD88" i="70" s="1"/>
  <c r="GE83" i="70" s="1"/>
  <c r="GE88" i="70" s="1"/>
  <c r="GF83" i="70" s="1"/>
  <c r="GF88" i="70" s="1"/>
  <c r="GG83" i="70" s="1"/>
  <c r="GG88" i="70" s="1"/>
  <c r="GH83" i="70" s="1"/>
  <c r="GH88" i="70" s="1"/>
  <c r="GI83" i="70" s="1"/>
  <c r="GI88" i="70" s="1"/>
  <c r="GJ83" i="70" s="1"/>
  <c r="GJ88" i="70" s="1"/>
  <c r="GK83" i="70" s="1"/>
  <c r="GK88" i="70" s="1"/>
  <c r="GL83" i="70" s="1"/>
  <c r="GL88" i="70" s="1"/>
  <c r="GM83" i="70" s="1"/>
  <c r="GM88" i="70" s="1"/>
  <c r="GN83" i="70" s="1"/>
  <c r="GN88" i="70" s="1"/>
  <c r="GO83" i="70" s="1"/>
  <c r="GO88" i="70" s="1"/>
  <c r="GP83" i="70" s="1"/>
  <c r="GP88" i="70" s="1"/>
  <c r="GQ83" i="70" s="1"/>
  <c r="GQ88" i="70" s="1"/>
  <c r="GR83" i="70" s="1"/>
  <c r="GR88" i="70" s="1"/>
  <c r="GS83" i="70" s="1"/>
  <c r="GS88" i="70" s="1"/>
  <c r="GT83" i="70" s="1"/>
  <c r="GT88" i="70" s="1"/>
  <c r="GU83" i="70" s="1"/>
  <c r="GU88" i="70" s="1"/>
  <c r="GV83" i="70" s="1"/>
  <c r="GV88" i="70" s="1"/>
  <c r="GW83" i="70" s="1"/>
  <c r="GW88" i="70" s="1"/>
  <c r="GX83" i="70" s="1"/>
  <c r="GX88" i="70" s="1"/>
  <c r="GY83" i="70" s="1"/>
  <c r="GY88" i="70" s="1"/>
  <c r="GZ83" i="70" s="1"/>
  <c r="GZ88" i="70" s="1"/>
  <c r="HA83" i="70" s="1"/>
  <c r="HA88" i="70" s="1"/>
  <c r="HB83" i="70" s="1"/>
  <c r="HB88" i="70" s="1"/>
  <c r="HC83" i="70" s="1"/>
  <c r="HC88" i="70" s="1"/>
  <c r="HD83" i="70" s="1"/>
  <c r="HD88" i="70" s="1"/>
  <c r="HE83" i="70" s="1"/>
  <c r="HE88" i="70" s="1"/>
  <c r="HF83" i="70" s="1"/>
  <c r="HF88" i="70" s="1"/>
  <c r="HG83" i="70" s="1"/>
  <c r="HG88" i="70" s="1"/>
  <c r="HH83" i="70" s="1"/>
  <c r="HH88" i="70" s="1"/>
  <c r="HI83" i="70" s="1"/>
  <c r="HI88" i="70" s="1"/>
  <c r="HJ83" i="70" s="1"/>
  <c r="HJ88" i="70" s="1"/>
  <c r="HK83" i="70" s="1"/>
  <c r="HK88" i="70" s="1"/>
  <c r="HL83" i="70" s="1"/>
  <c r="HL88" i="70" s="1"/>
  <c r="HM83" i="70" s="1"/>
  <c r="HM88" i="70" s="1"/>
  <c r="HN83" i="70" s="1"/>
  <c r="HN88" i="70" s="1"/>
  <c r="HO83" i="70" s="1"/>
  <c r="HO88" i="70" s="1"/>
  <c r="HP83" i="70" s="1"/>
  <c r="HP88" i="70" s="1"/>
  <c r="HQ83" i="70" s="1"/>
  <c r="HQ88" i="70" s="1"/>
  <c r="HR83" i="70" s="1"/>
  <c r="HR88" i="70" s="1"/>
  <c r="HS83" i="70" s="1"/>
  <c r="HS88" i="70" s="1"/>
  <c r="HT83" i="70" s="1"/>
  <c r="HT88" i="70" s="1"/>
  <c r="HU83" i="70" s="1"/>
  <c r="HU88" i="70" s="1"/>
  <c r="HV83" i="70" s="1"/>
  <c r="HV88" i="70" s="1"/>
  <c r="HW83" i="70" s="1"/>
  <c r="HW88" i="70" s="1"/>
  <c r="HX83" i="70" s="1"/>
  <c r="HX88" i="70" s="1"/>
  <c r="CB96" i="70"/>
  <c r="CC91" i="70" s="1"/>
  <c r="CC96" i="70" s="1"/>
  <c r="CD91" i="70" s="1"/>
  <c r="CD96" i="70" s="1"/>
  <c r="CE91" i="70" s="1"/>
  <c r="CE96" i="70" s="1"/>
  <c r="CF91" i="70" s="1"/>
  <c r="CF96" i="70" s="1"/>
  <c r="CG91" i="70" s="1"/>
  <c r="CG96" i="70" s="1"/>
  <c r="CH91" i="70" s="1"/>
  <c r="CH96" i="70" s="1"/>
  <c r="CI91" i="70" s="1"/>
  <c r="CI96" i="70" s="1"/>
  <c r="CJ91" i="70" s="1"/>
  <c r="CJ96" i="70" s="1"/>
  <c r="CK91" i="70" s="1"/>
  <c r="CK96" i="70" s="1"/>
  <c r="CL91" i="70" s="1"/>
  <c r="CL96" i="70" s="1"/>
  <c r="CM91" i="70" s="1"/>
  <c r="CM96" i="70" s="1"/>
  <c r="CN91" i="70" s="1"/>
  <c r="CN96" i="70" s="1"/>
  <c r="CO91" i="70" s="1"/>
  <c r="CO96" i="70" s="1"/>
  <c r="CP91" i="70" s="1"/>
  <c r="CP96" i="70" s="1"/>
  <c r="CQ91" i="70" s="1"/>
  <c r="CQ96" i="70" s="1"/>
  <c r="CR91" i="70" s="1"/>
  <c r="CR96" i="70" s="1"/>
  <c r="CS91" i="70" s="1"/>
  <c r="CS96" i="70" s="1"/>
  <c r="CT91" i="70" s="1"/>
  <c r="CT96" i="70" s="1"/>
  <c r="CU91" i="70" s="1"/>
  <c r="CU96" i="70" s="1"/>
  <c r="CV91" i="70" s="1"/>
  <c r="CV96" i="70" s="1"/>
  <c r="CW91" i="70" s="1"/>
  <c r="CW96" i="70" s="1"/>
  <c r="CX91" i="70" s="1"/>
  <c r="CX96" i="70" s="1"/>
  <c r="CY91" i="70" s="1"/>
  <c r="CY96" i="70" s="1"/>
  <c r="CZ91" i="70" s="1"/>
  <c r="CZ96" i="70" s="1"/>
  <c r="DA91" i="70" s="1"/>
  <c r="DA96" i="70" s="1"/>
  <c r="DB91" i="70" s="1"/>
  <c r="DB96" i="70" s="1"/>
  <c r="DC91" i="70" s="1"/>
  <c r="DC96" i="70" s="1"/>
  <c r="DD91" i="70" s="1"/>
  <c r="DD96" i="70" s="1"/>
  <c r="DE91" i="70" s="1"/>
  <c r="DE96" i="70" s="1"/>
  <c r="DF91" i="70" s="1"/>
  <c r="DF96" i="70" s="1"/>
  <c r="DG91" i="70" s="1"/>
  <c r="DG96" i="70" s="1"/>
  <c r="DH91" i="70" s="1"/>
  <c r="DH96" i="70" s="1"/>
  <c r="DI91" i="70" s="1"/>
  <c r="DI96" i="70" s="1"/>
  <c r="DJ91" i="70" s="1"/>
  <c r="DJ96" i="70" s="1"/>
  <c r="DK91" i="70" s="1"/>
  <c r="DK96" i="70" s="1"/>
  <c r="DL91" i="70" s="1"/>
  <c r="DL96" i="70" s="1"/>
  <c r="DM91" i="70" s="1"/>
  <c r="DM96" i="70" s="1"/>
  <c r="DN91" i="70" s="1"/>
  <c r="DN96" i="70" s="1"/>
  <c r="DO91" i="70" s="1"/>
  <c r="DO96" i="70" s="1"/>
  <c r="DP91" i="70" s="1"/>
  <c r="DP96" i="70" s="1"/>
  <c r="DQ91" i="70" s="1"/>
  <c r="DQ96" i="70" s="1"/>
  <c r="DR91" i="70" s="1"/>
  <c r="DR96" i="70" s="1"/>
  <c r="DS91" i="70" s="1"/>
  <c r="DS96" i="70" s="1"/>
  <c r="DT91" i="70" s="1"/>
  <c r="DT96" i="70" s="1"/>
  <c r="DU91" i="70" s="1"/>
  <c r="DU96" i="70" s="1"/>
  <c r="DV91" i="70" s="1"/>
  <c r="DV96" i="70" s="1"/>
  <c r="DW91" i="70" s="1"/>
  <c r="DW96" i="70" s="1"/>
  <c r="DX91" i="70" s="1"/>
  <c r="DX96" i="70" s="1"/>
  <c r="DY91" i="70" s="1"/>
  <c r="DY96" i="70" s="1"/>
  <c r="DZ91" i="70" s="1"/>
  <c r="DZ96" i="70" s="1"/>
  <c r="EA91" i="70" s="1"/>
  <c r="EA96" i="70" s="1"/>
  <c r="EB91" i="70" s="1"/>
  <c r="EB96" i="70" s="1"/>
  <c r="EC91" i="70" s="1"/>
  <c r="EC96" i="70" s="1"/>
  <c r="ED91" i="70" s="1"/>
  <c r="ED96" i="70" s="1"/>
  <c r="EE91" i="70" s="1"/>
  <c r="EE96" i="70" s="1"/>
  <c r="EF91" i="70" s="1"/>
  <c r="EF96" i="70" s="1"/>
  <c r="EG91" i="70" s="1"/>
  <c r="EG96" i="70" s="1"/>
  <c r="EH91" i="70" s="1"/>
  <c r="EH96" i="70" s="1"/>
  <c r="EI91" i="70" s="1"/>
  <c r="EI96" i="70" s="1"/>
  <c r="EJ91" i="70" s="1"/>
  <c r="EJ96" i="70" s="1"/>
  <c r="EK91" i="70" s="1"/>
  <c r="EK96" i="70" s="1"/>
  <c r="EL91" i="70" s="1"/>
  <c r="EL96" i="70" s="1"/>
  <c r="EM91" i="70" s="1"/>
  <c r="EM96" i="70" s="1"/>
  <c r="EN91" i="70" s="1"/>
  <c r="EN96" i="70" s="1"/>
  <c r="EO91" i="70" s="1"/>
  <c r="EO96" i="70" s="1"/>
  <c r="EP91" i="70" s="1"/>
  <c r="EP96" i="70" s="1"/>
  <c r="EQ91" i="70" s="1"/>
  <c r="EQ96" i="70" s="1"/>
  <c r="ER91" i="70" s="1"/>
  <c r="ER96" i="70" s="1"/>
  <c r="ES91" i="70" s="1"/>
  <c r="ES96" i="70" s="1"/>
  <c r="ET91" i="70" s="1"/>
  <c r="ET96" i="70" s="1"/>
  <c r="EU91" i="70" s="1"/>
  <c r="EU96" i="70" s="1"/>
  <c r="EV91" i="70" s="1"/>
  <c r="EV96" i="70" s="1"/>
  <c r="EW91" i="70" s="1"/>
  <c r="EW96" i="70" s="1"/>
  <c r="EX91" i="70" s="1"/>
  <c r="EX96" i="70" s="1"/>
  <c r="EY91" i="70" s="1"/>
  <c r="EY96" i="70" s="1"/>
  <c r="EZ91" i="70" s="1"/>
  <c r="EZ96" i="70" s="1"/>
  <c r="FA91" i="70" s="1"/>
  <c r="FA96" i="70" s="1"/>
  <c r="FB91" i="70" s="1"/>
  <c r="FB96" i="70" s="1"/>
  <c r="FC91" i="70" s="1"/>
  <c r="FC96" i="70" s="1"/>
  <c r="FD91" i="70" s="1"/>
  <c r="FD96" i="70" s="1"/>
  <c r="FE91" i="70" s="1"/>
  <c r="FE96" i="70" s="1"/>
  <c r="FF91" i="70" s="1"/>
  <c r="FF96" i="70" s="1"/>
  <c r="FG91" i="70" s="1"/>
  <c r="FG96" i="70" s="1"/>
  <c r="FH91" i="70" s="1"/>
  <c r="FH96" i="70" s="1"/>
  <c r="FI91" i="70" s="1"/>
  <c r="FI96" i="70" s="1"/>
  <c r="FJ91" i="70" s="1"/>
  <c r="FJ96" i="70" s="1"/>
  <c r="FK91" i="70" s="1"/>
  <c r="FK96" i="70" s="1"/>
  <c r="FL91" i="70" s="1"/>
  <c r="FL96" i="70" s="1"/>
  <c r="FM91" i="70" s="1"/>
  <c r="FM96" i="70" s="1"/>
  <c r="FN91" i="70" s="1"/>
  <c r="FN96" i="70" s="1"/>
  <c r="FO91" i="70" s="1"/>
  <c r="FO96" i="70" s="1"/>
  <c r="FP91" i="70" s="1"/>
  <c r="FP96" i="70" s="1"/>
  <c r="FQ91" i="70" s="1"/>
  <c r="FQ96" i="70" s="1"/>
  <c r="FR91" i="70" s="1"/>
  <c r="FR96" i="70" s="1"/>
  <c r="FS91" i="70" s="1"/>
  <c r="FS96" i="70" s="1"/>
  <c r="FT91" i="70" s="1"/>
  <c r="FT96" i="70" s="1"/>
  <c r="FU91" i="70" s="1"/>
  <c r="FU96" i="70" s="1"/>
  <c r="FV91" i="70" s="1"/>
  <c r="FV96" i="70" s="1"/>
  <c r="FW91" i="70" s="1"/>
  <c r="FW96" i="70" s="1"/>
  <c r="FX91" i="70" s="1"/>
  <c r="FX96" i="70" s="1"/>
  <c r="FY91" i="70" s="1"/>
  <c r="FY96" i="70" s="1"/>
  <c r="FZ91" i="70" s="1"/>
  <c r="FZ96" i="70" s="1"/>
  <c r="GA91" i="70" s="1"/>
  <c r="GA96" i="70" s="1"/>
  <c r="GB91" i="70" s="1"/>
  <c r="GB96" i="70" s="1"/>
  <c r="GC91" i="70" s="1"/>
  <c r="GC96" i="70" s="1"/>
  <c r="GD91" i="70" s="1"/>
  <c r="GD96" i="70" s="1"/>
  <c r="GE91" i="70" s="1"/>
  <c r="GE96" i="70" s="1"/>
  <c r="GF91" i="70" s="1"/>
  <c r="GF96" i="70" s="1"/>
  <c r="GG91" i="70" s="1"/>
  <c r="GG96" i="70" s="1"/>
  <c r="GH91" i="70" s="1"/>
  <c r="GH96" i="70" s="1"/>
  <c r="GI91" i="70" s="1"/>
  <c r="GI96" i="70" s="1"/>
  <c r="GJ91" i="70" s="1"/>
  <c r="GJ96" i="70" s="1"/>
  <c r="GK91" i="70" s="1"/>
  <c r="GK96" i="70" s="1"/>
  <c r="GL91" i="70" s="1"/>
  <c r="GL96" i="70" s="1"/>
  <c r="GM91" i="70" s="1"/>
  <c r="GM96" i="70" s="1"/>
  <c r="GN91" i="70" s="1"/>
  <c r="GN96" i="70" s="1"/>
  <c r="GO91" i="70" s="1"/>
  <c r="GO96" i="70" s="1"/>
  <c r="GP91" i="70" s="1"/>
  <c r="GP96" i="70" s="1"/>
  <c r="GQ91" i="70" s="1"/>
  <c r="GQ96" i="70" s="1"/>
  <c r="GR91" i="70" s="1"/>
  <c r="GR96" i="70" s="1"/>
  <c r="GS91" i="70" s="1"/>
  <c r="GS96" i="70" s="1"/>
  <c r="GT91" i="70" s="1"/>
  <c r="GT96" i="70" s="1"/>
  <c r="GU91" i="70" s="1"/>
  <c r="GU96" i="70" s="1"/>
  <c r="GV91" i="70" s="1"/>
  <c r="GV96" i="70" s="1"/>
  <c r="GW91" i="70" s="1"/>
  <c r="GW96" i="70" s="1"/>
  <c r="GX91" i="70" s="1"/>
  <c r="GX96" i="70" s="1"/>
  <c r="GY91" i="70" s="1"/>
  <c r="GY96" i="70" s="1"/>
  <c r="GZ91" i="70" s="1"/>
  <c r="GZ96" i="70" s="1"/>
  <c r="HA91" i="70" s="1"/>
  <c r="HA96" i="70" s="1"/>
  <c r="HB91" i="70" s="1"/>
  <c r="HB96" i="70" s="1"/>
  <c r="HC91" i="70" s="1"/>
  <c r="HC96" i="70" s="1"/>
  <c r="HD91" i="70" s="1"/>
  <c r="HD96" i="70" s="1"/>
  <c r="HE91" i="70" s="1"/>
  <c r="HE96" i="70" s="1"/>
  <c r="HF91" i="70" s="1"/>
  <c r="HF96" i="70" s="1"/>
  <c r="HG91" i="70" s="1"/>
  <c r="HG96" i="70" s="1"/>
  <c r="D20" i="71"/>
  <c r="E16" i="71"/>
  <c r="G46" i="71"/>
  <c r="H19" i="71"/>
  <c r="E46" i="71"/>
  <c r="F46" i="71"/>
  <c r="HY83" i="70" l="1"/>
  <c r="HY88" i="70" s="1"/>
  <c r="HZ83" i="70" s="1"/>
  <c r="HZ88" i="70" s="1"/>
  <c r="IA83" i="70" s="1"/>
  <c r="IA88" i="70" s="1"/>
  <c r="IB83" i="70" s="1"/>
  <c r="IB88" i="70" s="1"/>
  <c r="IC83" i="70" s="1"/>
  <c r="IC88" i="70" s="1"/>
  <c r="ID83" i="70" s="1"/>
  <c r="ID88" i="70" s="1"/>
  <c r="IE83" i="70" s="1"/>
  <c r="IE88" i="70" s="1"/>
  <c r="IF83" i="70" s="1"/>
  <c r="IF88" i="70" s="1"/>
  <c r="IG83" i="70" s="1"/>
  <c r="IG88" i="70" s="1"/>
  <c r="IH83" i="70" s="1"/>
  <c r="IH88" i="70" s="1"/>
  <c r="II83" i="70" s="1"/>
  <c r="II88" i="70" s="1"/>
  <c r="IJ83" i="70" s="1"/>
  <c r="IJ88" i="70" s="1"/>
  <c r="IK83" i="70" s="1"/>
  <c r="IK88" i="70" s="1"/>
  <c r="HY60" i="70"/>
  <c r="HY68" i="70" s="1"/>
  <c r="HZ60" i="70" s="1"/>
  <c r="HZ68" i="70" s="1"/>
  <c r="IA60" i="70" s="1"/>
  <c r="IA68" i="70" s="1"/>
  <c r="IB60" i="70" s="1"/>
  <c r="IB68" i="70" s="1"/>
  <c r="IC60" i="70" s="1"/>
  <c r="IC68" i="70" s="1"/>
  <c r="ID60" i="70" s="1"/>
  <c r="ID68" i="70" s="1"/>
  <c r="IE60" i="70" s="1"/>
  <c r="IE68" i="70" s="1"/>
  <c r="IF60" i="70" s="1"/>
  <c r="IF68" i="70" s="1"/>
  <c r="IG60" i="70" s="1"/>
  <c r="IG68" i="70" s="1"/>
  <c r="IH60" i="70" s="1"/>
  <c r="IH68" i="70" s="1"/>
  <c r="II60" i="70" s="1"/>
  <c r="II68" i="70" s="1"/>
  <c r="IJ60" i="70" s="1"/>
  <c r="IJ68" i="70" s="1"/>
  <c r="IK60" i="70" s="1"/>
  <c r="IK68" i="70" s="1"/>
  <c r="HH71" i="70"/>
  <c r="HH80" i="70" s="1"/>
  <c r="HI71" i="70" s="1"/>
  <c r="HI80" i="70" s="1"/>
  <c r="HJ71" i="70" s="1"/>
  <c r="HJ80" i="70" s="1"/>
  <c r="HK71" i="70" s="1"/>
  <c r="HK80" i="70" s="1"/>
  <c r="HL71" i="70" s="1"/>
  <c r="HL80" i="70" s="1"/>
  <c r="HM71" i="70" s="1"/>
  <c r="HM80" i="70" s="1"/>
  <c r="HN71" i="70" s="1"/>
  <c r="HN80" i="70" s="1"/>
  <c r="HO71" i="70" s="1"/>
  <c r="HO80" i="70" s="1"/>
  <c r="HP71" i="70" s="1"/>
  <c r="HP80" i="70" s="1"/>
  <c r="HQ71" i="70" s="1"/>
  <c r="HQ80" i="70" s="1"/>
  <c r="HR71" i="70" s="1"/>
  <c r="HR80" i="70" s="1"/>
  <c r="HS71" i="70" s="1"/>
  <c r="HS80" i="70" s="1"/>
  <c r="HT71" i="70" s="1"/>
  <c r="HT80" i="70" s="1"/>
  <c r="HU71" i="70" s="1"/>
  <c r="HU80" i="70" s="1"/>
  <c r="HV71" i="70" s="1"/>
  <c r="HV80" i="70" s="1"/>
  <c r="HW71" i="70" s="1"/>
  <c r="HW80" i="70" s="1"/>
  <c r="HX71" i="70" s="1"/>
  <c r="HX80" i="70" s="1"/>
  <c r="HH91" i="70"/>
  <c r="HH96" i="70" s="1"/>
  <c r="HI91" i="70" s="1"/>
  <c r="HI96" i="70" s="1"/>
  <c r="HJ91" i="70" s="1"/>
  <c r="HJ96" i="70" s="1"/>
  <c r="HK91" i="70" s="1"/>
  <c r="HK96" i="70" s="1"/>
  <c r="HL91" i="70" s="1"/>
  <c r="HL96" i="70" s="1"/>
  <c r="HM91" i="70" s="1"/>
  <c r="HM96" i="70" s="1"/>
  <c r="HN91" i="70" s="1"/>
  <c r="HN96" i="70" s="1"/>
  <c r="HO91" i="70" s="1"/>
  <c r="HO96" i="70" s="1"/>
  <c r="HP91" i="70" s="1"/>
  <c r="HP96" i="70" s="1"/>
  <c r="HQ91" i="70" s="1"/>
  <c r="HQ96" i="70" s="1"/>
  <c r="HR91" i="70" s="1"/>
  <c r="HR96" i="70" s="1"/>
  <c r="HS91" i="70" s="1"/>
  <c r="HS96" i="70" s="1"/>
  <c r="HT91" i="70" s="1"/>
  <c r="HT96" i="70" s="1"/>
  <c r="HU91" i="70" s="1"/>
  <c r="HU96" i="70" s="1"/>
  <c r="HV91" i="70" s="1"/>
  <c r="HV96" i="70" s="1"/>
  <c r="HW91" i="70" s="1"/>
  <c r="HW96" i="70" s="1"/>
  <c r="HX91" i="70" s="1"/>
  <c r="HX96" i="70" s="1"/>
  <c r="Q7" i="72"/>
  <c r="AF6" i="70"/>
  <c r="AF12" i="70" s="1"/>
  <c r="F44" i="7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EJ12" i="70"/>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E20" i="71"/>
  <c r="F16" i="71"/>
  <c r="E43" i="71"/>
  <c r="H17" i="71"/>
  <c r="G44" i="71"/>
  <c r="H46" i="71"/>
  <c r="I19" i="71"/>
  <c r="D102" i="70"/>
  <c r="D101" i="70"/>
  <c r="E46" i="70"/>
  <c r="E45" i="71"/>
  <c r="F18" i="71"/>
  <c r="HY91" i="70" l="1"/>
  <c r="HY96" i="70" s="1"/>
  <c r="HZ91" i="70" s="1"/>
  <c r="HZ96" i="70" s="1"/>
  <c r="IA91" i="70" s="1"/>
  <c r="IA96" i="70" s="1"/>
  <c r="IB91" i="70" s="1"/>
  <c r="IB96" i="70" s="1"/>
  <c r="IC91" i="70" s="1"/>
  <c r="IC96" i="70" s="1"/>
  <c r="ID91" i="70" s="1"/>
  <c r="ID96" i="70" s="1"/>
  <c r="IE91" i="70" s="1"/>
  <c r="IE96" i="70" s="1"/>
  <c r="IF91" i="70" s="1"/>
  <c r="IF96" i="70" s="1"/>
  <c r="IG91" i="70" s="1"/>
  <c r="IG96" i="70" s="1"/>
  <c r="IH91" i="70" s="1"/>
  <c r="IH96" i="70" s="1"/>
  <c r="II91" i="70" s="1"/>
  <c r="II96" i="70" s="1"/>
  <c r="IJ91" i="70" s="1"/>
  <c r="IJ96" i="70" s="1"/>
  <c r="IK91" i="70" s="1"/>
  <c r="IK96" i="70" s="1"/>
  <c r="D103" i="70"/>
  <c r="HY71" i="70"/>
  <c r="HY80" i="70" s="1"/>
  <c r="HZ71" i="70" s="1"/>
  <c r="HZ80" i="70" s="1"/>
  <c r="IA71" i="70" s="1"/>
  <c r="IA80" i="70" s="1"/>
  <c r="IB71" i="70" s="1"/>
  <c r="IB80" i="70" s="1"/>
  <c r="IC71" i="70" s="1"/>
  <c r="IC80" i="70" s="1"/>
  <c r="ID71" i="70" s="1"/>
  <c r="ID80" i="70" s="1"/>
  <c r="IE71" i="70" s="1"/>
  <c r="IE80" i="70" s="1"/>
  <c r="IF71" i="70" s="1"/>
  <c r="IF80" i="70" s="1"/>
  <c r="IG71" i="70" s="1"/>
  <c r="IG80" i="70" s="1"/>
  <c r="IH71" i="70" s="1"/>
  <c r="IH80" i="70" s="1"/>
  <c r="II71" i="70" s="1"/>
  <c r="II80" i="70" s="1"/>
  <c r="IJ71" i="70" s="1"/>
  <c r="IJ80" i="70" s="1"/>
  <c r="IK71" i="70" s="1"/>
  <c r="IK80" i="70" s="1"/>
  <c r="R7" i="72"/>
  <c r="AG6" i="70"/>
  <c r="AG12" i="70" s="1"/>
  <c r="HA21" i="70"/>
  <c r="HB15" i="70" s="1"/>
  <c r="HB21" i="70" s="1"/>
  <c r="HC15" i="70" s="1"/>
  <c r="HC21" i="70" s="1"/>
  <c r="HD15" i="70" s="1"/>
  <c r="HD21" i="70" s="1"/>
  <c r="HE15" i="70" s="1"/>
  <c r="HE21" i="70" s="1"/>
  <c r="HF15" i="70" s="1"/>
  <c r="HF21" i="70" s="1"/>
  <c r="HG15" i="70" s="1"/>
  <c r="HG21"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J19" i="71"/>
  <c r="I46" i="71"/>
  <c r="E99" i="70"/>
  <c r="E57" i="70"/>
  <c r="F43" i="71"/>
  <c r="F20" i="71"/>
  <c r="G16" i="71"/>
  <c r="G18" i="71"/>
  <c r="F45" i="71"/>
  <c r="H44" i="71"/>
  <c r="I17" i="71"/>
  <c r="HH15" i="70" l="1"/>
  <c r="HH21" i="70" s="1"/>
  <c r="HI15" i="70" s="1"/>
  <c r="HI21" i="70" s="1"/>
  <c r="HJ15" i="70" s="1"/>
  <c r="HJ21" i="70" s="1"/>
  <c r="HK15" i="70" s="1"/>
  <c r="HK21" i="70" s="1"/>
  <c r="HL15" i="70" s="1"/>
  <c r="HL21" i="70" s="1"/>
  <c r="HM15" i="70" s="1"/>
  <c r="HM21" i="70" s="1"/>
  <c r="HN15" i="70" s="1"/>
  <c r="HN21" i="70" s="1"/>
  <c r="HO15" i="70" s="1"/>
  <c r="HO21" i="70" s="1"/>
  <c r="HP15" i="70" s="1"/>
  <c r="HP21" i="70" s="1"/>
  <c r="HQ15" i="70" s="1"/>
  <c r="HQ21" i="70" s="1"/>
  <c r="HR15" i="70" s="1"/>
  <c r="HR21" i="70" s="1"/>
  <c r="HS15" i="70" s="1"/>
  <c r="HS21" i="70" s="1"/>
  <c r="HT15" i="70" s="1"/>
  <c r="HT21" i="70" s="1"/>
  <c r="HU15" i="70" s="1"/>
  <c r="HU21" i="70" s="1"/>
  <c r="HV15" i="70" s="1"/>
  <c r="HV21" i="70" s="1"/>
  <c r="HW15" i="70" s="1"/>
  <c r="HW21" i="70" s="1"/>
  <c r="HX15" i="70" s="1"/>
  <c r="HX21" i="70" s="1"/>
  <c r="HY15" i="70" s="1"/>
  <c r="HY21" i="70" s="1"/>
  <c r="HZ15" i="70" s="1"/>
  <c r="HZ21" i="70" s="1"/>
  <c r="IA15" i="70" s="1"/>
  <c r="IA21" i="70" s="1"/>
  <c r="IB15" i="70" s="1"/>
  <c r="IB21" i="70" s="1"/>
  <c r="IC15" i="70" s="1"/>
  <c r="IC21" i="70" s="1"/>
  <c r="ID15" i="70" s="1"/>
  <c r="ID21" i="70" s="1"/>
  <c r="IE15" i="70" s="1"/>
  <c r="IE21" i="70" s="1"/>
  <c r="IF15" i="70" s="1"/>
  <c r="IF21" i="70" s="1"/>
  <c r="IG15" i="70" s="1"/>
  <c r="IG21" i="70" s="1"/>
  <c r="IH15" i="70" s="1"/>
  <c r="IH21" i="70" s="1"/>
  <c r="II15" i="70" s="1"/>
  <c r="II21" i="70" s="1"/>
  <c r="IJ15" i="70" s="1"/>
  <c r="IJ21" i="70" s="1"/>
  <c r="IK15" i="70" s="1"/>
  <c r="IK21" i="70" s="1"/>
  <c r="S7" i="72"/>
  <c r="AH6" i="70"/>
  <c r="AH12" i="70" s="1"/>
  <c r="HA12" i="70"/>
  <c r="HB6" i="70" s="1"/>
  <c r="HB12" i="70" s="1"/>
  <c r="HC6" i="70" s="1"/>
  <c r="HC12" i="70" s="1"/>
  <c r="HD6" i="70" s="1"/>
  <c r="HD12" i="70" s="1"/>
  <c r="HE6" i="70" s="1"/>
  <c r="HE12" i="70" s="1"/>
  <c r="HF6" i="70" s="1"/>
  <c r="HF12" i="70" s="1"/>
  <c r="HG6" i="70" s="1"/>
  <c r="HG12" i="70" s="1"/>
  <c r="HH6" i="70" s="1"/>
  <c r="HH12" i="70" s="1"/>
  <c r="HI6" i="70" s="1"/>
  <c r="HI12" i="70" s="1"/>
  <c r="HJ6" i="70" s="1"/>
  <c r="HJ12" i="70" s="1"/>
  <c r="HK6" i="70" s="1"/>
  <c r="HK12" i="70" s="1"/>
  <c r="HL6" i="70" s="1"/>
  <c r="HL12" i="70" s="1"/>
  <c r="HM6" i="70" s="1"/>
  <c r="DB24" i="70"/>
  <c r="DB32" i="70" s="1"/>
  <c r="E102" i="70"/>
  <c r="E101" i="70"/>
  <c r="F46" i="70"/>
  <c r="J46" i="71"/>
  <c r="K19" i="71"/>
  <c r="H18" i="71"/>
  <c r="G45" i="71"/>
  <c r="G43" i="71"/>
  <c r="G20" i="71"/>
  <c r="H16" i="71"/>
  <c r="I44" i="71"/>
  <c r="J17" i="71"/>
  <c r="T7" i="72" l="1"/>
  <c r="AI6" i="70"/>
  <c r="AI12" i="70" s="1"/>
  <c r="HM12" i="70"/>
  <c r="HN6" i="70" s="1"/>
  <c r="HN12" i="70" s="1"/>
  <c r="HO6" i="70" s="1"/>
  <c r="HO12" i="70" s="1"/>
  <c r="HP6" i="70" s="1"/>
  <c r="HP12" i="70" s="1"/>
  <c r="HQ6" i="70" s="1"/>
  <c r="HQ12" i="70" s="1"/>
  <c r="HR6" i="70" s="1"/>
  <c r="HR12" i="70" s="1"/>
  <c r="HS6" i="70" s="1"/>
  <c r="HS12" i="70" s="1"/>
  <c r="HT6" i="70" s="1"/>
  <c r="HT12" i="70" s="1"/>
  <c r="HU6" i="70" s="1"/>
  <c r="HU12" i="70" s="1"/>
  <c r="HV6" i="70" s="1"/>
  <c r="HV12" i="70" s="1"/>
  <c r="HW6" i="70" s="1"/>
  <c r="HW12" i="70" s="1"/>
  <c r="HX6" i="70" s="1"/>
  <c r="HX12" i="70" s="1"/>
  <c r="HY6" i="70" s="1"/>
  <c r="HY12" i="70" s="1"/>
  <c r="HZ6" i="70" s="1"/>
  <c r="HZ12" i="70" s="1"/>
  <c r="IA6" i="70" s="1"/>
  <c r="IA12" i="70" s="1"/>
  <c r="IB6" i="70" s="1"/>
  <c r="IB12" i="70" s="1"/>
  <c r="IC6" i="70" s="1"/>
  <c r="IC12" i="70" s="1"/>
  <c r="ID6" i="70" s="1"/>
  <c r="ID12" i="70" s="1"/>
  <c r="IE6" i="70" s="1"/>
  <c r="IE12" i="70" s="1"/>
  <c r="IF6" i="70" s="1"/>
  <c r="IF12" i="70" s="1"/>
  <c r="IG6" i="70" s="1"/>
  <c r="IG12" i="70" s="1"/>
  <c r="IH6" i="70" s="1"/>
  <c r="IH12" i="70" s="1"/>
  <c r="II6" i="70" s="1"/>
  <c r="II12" i="70" s="1"/>
  <c r="IJ6" i="70" s="1"/>
  <c r="IJ12" i="70" s="1"/>
  <c r="IK6" i="70" s="1"/>
  <c r="IK12" i="70" s="1"/>
  <c r="DC24" i="70"/>
  <c r="DC32" i="70" s="1"/>
  <c r="E103" i="70"/>
  <c r="H43" i="71"/>
  <c r="H20" i="71"/>
  <c r="I16" i="71"/>
  <c r="J44" i="71"/>
  <c r="K17" i="71"/>
  <c r="H45" i="71"/>
  <c r="I18" i="71"/>
  <c r="K46" i="71"/>
  <c r="L19" i="71"/>
  <c r="F99" i="70"/>
  <c r="F57" i="70"/>
  <c r="U7" i="72" l="1"/>
  <c r="AJ6" i="70"/>
  <c r="AJ12" i="70" s="1"/>
  <c r="DD24" i="70"/>
  <c r="DD32" i="70" s="1"/>
  <c r="L46" i="71"/>
  <c r="M19" i="71"/>
  <c r="I43" i="71"/>
  <c r="J16" i="71"/>
  <c r="I20" i="71"/>
  <c r="I45" i="71"/>
  <c r="J18" i="71"/>
  <c r="F102" i="70"/>
  <c r="F101" i="70"/>
  <c r="G46" i="70"/>
  <c r="L17" i="71"/>
  <c r="K44" i="71"/>
  <c r="F103" i="70" l="1"/>
  <c r="V7" i="72"/>
  <c r="AK6" i="70"/>
  <c r="AK12" i="70" s="1"/>
  <c r="DE24" i="70"/>
  <c r="DE32" i="70" s="1"/>
  <c r="G99" i="70"/>
  <c r="G57" i="70"/>
  <c r="J20" i="71"/>
  <c r="K16" i="71"/>
  <c r="J43" i="71"/>
  <c r="L44" i="71"/>
  <c r="M17" i="71"/>
  <c r="K18" i="71"/>
  <c r="J45" i="71"/>
  <c r="N19" i="71"/>
  <c r="M46" i="71"/>
  <c r="W7" i="72" l="1"/>
  <c r="AL6" i="70"/>
  <c r="AL12" i="70" s="1"/>
  <c r="DF24" i="70"/>
  <c r="DF32" i="70" s="1"/>
  <c r="M44" i="71"/>
  <c r="N17" i="71"/>
  <c r="G102" i="70"/>
  <c r="G101" i="70"/>
  <c r="H46" i="70"/>
  <c r="K45" i="71"/>
  <c r="L18" i="71"/>
  <c r="K43" i="71"/>
  <c r="K20" i="71"/>
  <c r="L16" i="71"/>
  <c r="N46" i="71"/>
  <c r="O19" i="71"/>
  <c r="X7" i="72" l="1"/>
  <c r="AM6" i="70"/>
  <c r="AM12" i="70" s="1"/>
  <c r="DG24" i="70"/>
  <c r="DG32" i="70" s="1"/>
  <c r="O46" i="71"/>
  <c r="P19" i="71"/>
  <c r="G103" i="70"/>
  <c r="N44" i="71"/>
  <c r="O17" i="71"/>
  <c r="L45" i="71"/>
  <c r="M18" i="71"/>
  <c r="L43" i="71"/>
  <c r="L20" i="71"/>
  <c r="M16" i="71"/>
  <c r="H99" i="70"/>
  <c r="H57" i="70"/>
  <c r="Y7" i="72" l="1"/>
  <c r="AN6" i="70"/>
  <c r="AN12" i="70" s="1"/>
  <c r="P46" i="71"/>
  <c r="DH24" i="70"/>
  <c r="DH32" i="70" s="1"/>
  <c r="P17" i="71"/>
  <c r="O44" i="71"/>
  <c r="M45" i="71"/>
  <c r="N18" i="71"/>
  <c r="M43" i="71"/>
  <c r="M20" i="71"/>
  <c r="N16" i="71"/>
  <c r="H102" i="70"/>
  <c r="H101" i="70"/>
  <c r="I46" i="70"/>
  <c r="Z7" i="72" l="1"/>
  <c r="AO6" i="70"/>
  <c r="AO12" i="70" s="1"/>
  <c r="P44" i="71"/>
  <c r="DI24" i="70"/>
  <c r="DI32" i="70" s="1"/>
  <c r="H103" i="70"/>
  <c r="O18" i="71"/>
  <c r="N45" i="71"/>
  <c r="N43" i="71"/>
  <c r="N20" i="71"/>
  <c r="O16" i="71"/>
  <c r="I99" i="70"/>
  <c r="I57" i="70"/>
  <c r="J46" i="70" s="1"/>
  <c r="AA7" i="72" l="1"/>
  <c r="AP6" i="70"/>
  <c r="AP12" i="70" s="1"/>
  <c r="DJ24" i="70"/>
  <c r="DJ32" i="70" s="1"/>
  <c r="I102" i="70"/>
  <c r="I101" i="70"/>
  <c r="O20" i="71"/>
  <c r="P16" i="71"/>
  <c r="O43" i="71"/>
  <c r="O45" i="71"/>
  <c r="P18" i="71"/>
  <c r="AQ6" i="70" l="1"/>
  <c r="AQ12" i="70" s="1"/>
  <c r="P45" i="71"/>
  <c r="DK24" i="70"/>
  <c r="DK32" i="70" s="1"/>
  <c r="DL24" i="70" s="1"/>
  <c r="DL32" i="70" s="1"/>
  <c r="I103" i="70"/>
  <c r="P43" i="71"/>
  <c r="P20" i="71"/>
  <c r="J99" i="70"/>
  <c r="J57" i="70"/>
  <c r="AR6" i="70" l="1"/>
  <c r="AR12" i="70" s="1"/>
  <c r="DM24" i="70"/>
  <c r="DM32" i="70" s="1"/>
  <c r="J102" i="70"/>
  <c r="J101" i="70"/>
  <c r="K46" i="70"/>
  <c r="AS6" i="70" l="1"/>
  <c r="AS12" i="70" s="1"/>
  <c r="J103" i="70"/>
  <c r="DN24" i="70"/>
  <c r="DN32" i="70" s="1"/>
  <c r="K99" i="70"/>
  <c r="K57" i="70"/>
  <c r="AT6" i="70" l="1"/>
  <c r="AT12" i="70" s="1"/>
  <c r="DO24" i="70"/>
  <c r="DO32" i="70" s="1"/>
  <c r="K101" i="70"/>
  <c r="K102" i="70"/>
  <c r="L46" i="70"/>
  <c r="AU6" i="70" l="1"/>
  <c r="AU12" i="70" s="1"/>
  <c r="DP24" i="70"/>
  <c r="DP32" i="70" s="1"/>
  <c r="K103" i="70"/>
  <c r="L99" i="70"/>
  <c r="L57" i="70"/>
  <c r="AV6" i="70" l="1"/>
  <c r="AV12" i="70" s="1"/>
  <c r="DQ24" i="70"/>
  <c r="DQ32" i="70" s="1"/>
  <c r="L102" i="70"/>
  <c r="L101" i="70"/>
  <c r="M46" i="70"/>
  <c r="AW6" i="70" l="1"/>
  <c r="AW12" i="70" s="1"/>
  <c r="L103" i="70"/>
  <c r="DR24" i="70"/>
  <c r="DR32" i="70" s="1"/>
  <c r="M99" i="70"/>
  <c r="M57" i="70"/>
  <c r="AX6" i="70" l="1"/>
  <c r="AX12" i="70" s="1"/>
  <c r="DS24" i="70"/>
  <c r="DS32" i="70" s="1"/>
  <c r="M102" i="70"/>
  <c r="M101" i="70"/>
  <c r="N46" i="70"/>
  <c r="AY6" i="70" l="1"/>
  <c r="AY12" i="70" s="1"/>
  <c r="DT24" i="70"/>
  <c r="DT32" i="70" s="1"/>
  <c r="N99" i="70"/>
  <c r="N57" i="70"/>
  <c r="M103" i="70"/>
  <c r="AZ6" i="70" l="1"/>
  <c r="AZ12" i="70" s="1"/>
  <c r="DU24" i="70"/>
  <c r="DU32" i="70" s="1"/>
  <c r="N102" i="70"/>
  <c r="N101" i="70"/>
  <c r="O46" i="70"/>
  <c r="BA6" i="70" l="1"/>
  <c r="BA12" i="70" s="1"/>
  <c r="DV24" i="70"/>
  <c r="DV32" i="70" s="1"/>
  <c r="N103" i="70"/>
  <c r="O99" i="70"/>
  <c r="O57" i="70"/>
  <c r="BB6" i="70" l="1"/>
  <c r="BB12" i="70" s="1"/>
  <c r="DW24" i="70"/>
  <c r="O102" i="70"/>
  <c r="O101" i="70"/>
  <c r="P46" i="70"/>
  <c r="BC6" i="70" l="1"/>
  <c r="BC12" i="70" s="1"/>
  <c r="DW32" i="70"/>
  <c r="DX24" i="70" s="1"/>
  <c r="DX32" i="70" s="1"/>
  <c r="DY24" i="70" s="1"/>
  <c r="DY32" i="70" s="1"/>
  <c r="P99" i="70"/>
  <c r="P57" i="70"/>
  <c r="O103" i="70"/>
  <c r="BD6" i="70" l="1"/>
  <c r="BD12" i="70" s="1"/>
  <c r="DZ24" i="70"/>
  <c r="DZ32" i="70" s="1"/>
  <c r="P102" i="70"/>
  <c r="P101" i="70"/>
  <c r="Q46" i="70"/>
  <c r="BE6" i="70" l="1"/>
  <c r="BE12" i="70" s="1"/>
  <c r="P103" i="70"/>
  <c r="EA24" i="70"/>
  <c r="Q99" i="70"/>
  <c r="Q57" i="70"/>
  <c r="BF6" i="70" l="1"/>
  <c r="BF12" i="70" s="1"/>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Q102" i="70"/>
  <c r="Q101" i="70"/>
  <c r="R46" i="70"/>
  <c r="BG6" i="70" l="1"/>
  <c r="BG12" i="70" s="1"/>
  <c r="Q103" i="70"/>
  <c r="GO32" i="70"/>
  <c r="GP24" i="70" s="1"/>
  <c r="GP32" i="70" s="1"/>
  <c r="GQ24" i="70" s="1"/>
  <c r="GQ32" i="70" s="1"/>
  <c r="GR24" i="70" s="1"/>
  <c r="GR32" i="70" s="1"/>
  <c r="GS24" i="70" s="1"/>
  <c r="R99" i="70"/>
  <c r="R57" i="70"/>
  <c r="S46" i="70" s="1"/>
  <c r="S57" i="70" s="1"/>
  <c r="T46" i="70" s="1"/>
  <c r="T57" i="70" s="1"/>
  <c r="U46" i="70" s="1"/>
  <c r="U57" i="70" s="1"/>
  <c r="V46" i="70" s="1"/>
  <c r="V57" i="70" s="1"/>
  <c r="W46" i="70" s="1"/>
  <c r="W57" i="70" s="1"/>
  <c r="X46" i="70" s="1"/>
  <c r="X57" i="70" s="1"/>
  <c r="Y46" i="70" s="1"/>
  <c r="Y57" i="70" s="1"/>
  <c r="Z46" i="70" s="1"/>
  <c r="Z57" i="70" s="1"/>
  <c r="AA46" i="70" s="1"/>
  <c r="AA57" i="70" s="1"/>
  <c r="AB46" i="70" s="1"/>
  <c r="AB57" i="70" s="1"/>
  <c r="AC46" i="70" s="1"/>
  <c r="AC57" i="70" s="1"/>
  <c r="AD46" i="70" s="1"/>
  <c r="AD57" i="70" s="1"/>
  <c r="AE46" i="70" s="1"/>
  <c r="AE57" i="70" l="1"/>
  <c r="AE99" i="70"/>
  <c r="BH6" i="70"/>
  <c r="BH12" i="70" s="1"/>
  <c r="GS32" i="70"/>
  <c r="GT24" i="70" s="1"/>
  <c r="R102" i="70"/>
  <c r="R101" i="70"/>
  <c r="AF46" i="70" l="1"/>
  <c r="AE102" i="70"/>
  <c r="AE101" i="70"/>
  <c r="AE103" i="70" s="1"/>
  <c r="BI6" i="70"/>
  <c r="BI12" i="70" s="1"/>
  <c r="R103" i="70"/>
  <c r="GT32" i="70"/>
  <c r="GU24" i="70" s="1"/>
  <c r="S99" i="70"/>
  <c r="AF57" i="70" l="1"/>
  <c r="AF99" i="70"/>
  <c r="BJ6" i="70"/>
  <c r="BJ12" i="70" s="1"/>
  <c r="GU32" i="70"/>
  <c r="GV24" i="70" s="1"/>
  <c r="S101" i="70"/>
  <c r="S102" i="70"/>
  <c r="AG46" i="70" l="1"/>
  <c r="AF101" i="70"/>
  <c r="AF102" i="70"/>
  <c r="BK6" i="70"/>
  <c r="BK12" i="70" s="1"/>
  <c r="S103" i="70"/>
  <c r="GV32" i="70"/>
  <c r="GW24" i="70" s="1"/>
  <c r="T99" i="70"/>
  <c r="AF103" i="70" l="1"/>
  <c r="AG57" i="70"/>
  <c r="AG99" i="70"/>
  <c r="BL6" i="70"/>
  <c r="BL12" i="70" s="1"/>
  <c r="GW32" i="70"/>
  <c r="GX24" i="70" s="1"/>
  <c r="T102" i="70"/>
  <c r="T101" i="70"/>
  <c r="AH46" i="70" l="1"/>
  <c r="AG102" i="70"/>
  <c r="AG101" i="70"/>
  <c r="BM6" i="70"/>
  <c r="BM12" i="70" s="1"/>
  <c r="GX32" i="70"/>
  <c r="GY24" i="70" s="1"/>
  <c r="T103" i="70"/>
  <c r="U99" i="70"/>
  <c r="AG103" i="70" l="1"/>
  <c r="AH57" i="70"/>
  <c r="AH99" i="70"/>
  <c r="BN6" i="70"/>
  <c r="BN12" i="70" s="1"/>
  <c r="GY32" i="70"/>
  <c r="GZ24" i="70" s="1"/>
  <c r="U102" i="70"/>
  <c r="U101" i="70"/>
  <c r="AI46" i="70" l="1"/>
  <c r="AH102" i="70"/>
  <c r="AH101" i="70"/>
  <c r="AH103" i="70" s="1"/>
  <c r="BO6" i="70"/>
  <c r="BO12" i="70" s="1"/>
  <c r="GZ32" i="70"/>
  <c r="HA24" i="70" s="1"/>
  <c r="U103" i="70"/>
  <c r="V99" i="70"/>
  <c r="AI57" i="70" l="1"/>
  <c r="AI99" i="70"/>
  <c r="BP6" i="70"/>
  <c r="BP12" i="70" s="1"/>
  <c r="HA32" i="70"/>
  <c r="HB24" i="70" s="1"/>
  <c r="HB32" i="70" s="1"/>
  <c r="HC24" i="70" s="1"/>
  <c r="HC32" i="70" s="1"/>
  <c r="HD24" i="70" s="1"/>
  <c r="HD32" i="70" s="1"/>
  <c r="HE24" i="70" s="1"/>
  <c r="HE32" i="70" s="1"/>
  <c r="HF24" i="70" s="1"/>
  <c r="HF32" i="70" s="1"/>
  <c r="HG24" i="70" s="1"/>
  <c r="HG32" i="70" s="1"/>
  <c r="HH24" i="70" s="1"/>
  <c r="HH32" i="70" s="1"/>
  <c r="HI24" i="70" s="1"/>
  <c r="HI32" i="70" s="1"/>
  <c r="HJ24" i="70" s="1"/>
  <c r="HJ32" i="70" s="1"/>
  <c r="HK24" i="70" s="1"/>
  <c r="HK32" i="70" s="1"/>
  <c r="HL24" i="70" s="1"/>
  <c r="HL32" i="70" s="1"/>
  <c r="HM24" i="70" s="1"/>
  <c r="V102" i="70"/>
  <c r="V101" i="70"/>
  <c r="AJ46" i="70" l="1"/>
  <c r="AI101" i="70"/>
  <c r="AI102" i="70"/>
  <c r="BQ6" i="70"/>
  <c r="BQ12" i="70" s="1"/>
  <c r="HM32" i="70"/>
  <c r="V103" i="70"/>
  <c r="W99" i="70"/>
  <c r="HN24" i="70" l="1"/>
  <c r="HN32" i="70" s="1"/>
  <c r="HO24" i="70" s="1"/>
  <c r="HO32" i="70" s="1"/>
  <c r="HP24" i="70" s="1"/>
  <c r="HP32" i="70" s="1"/>
  <c r="HQ24" i="70" s="1"/>
  <c r="HQ32" i="70" s="1"/>
  <c r="HR24" i="70" s="1"/>
  <c r="HR32" i="70" s="1"/>
  <c r="HS24" i="70" s="1"/>
  <c r="HS32" i="70" s="1"/>
  <c r="HT24" i="70" s="1"/>
  <c r="HT32" i="70" s="1"/>
  <c r="HU24" i="70" s="1"/>
  <c r="HU32" i="70" s="1"/>
  <c r="HV24" i="70" s="1"/>
  <c r="HV32" i="70" s="1"/>
  <c r="HW24" i="70" s="1"/>
  <c r="HW32" i="70" s="1"/>
  <c r="HX24" i="70" s="1"/>
  <c r="HX32" i="70" s="1"/>
  <c r="AI103" i="70"/>
  <c r="AJ57" i="70"/>
  <c r="AJ99" i="70"/>
  <c r="BR6" i="70"/>
  <c r="BR12" i="70" s="1"/>
  <c r="W102" i="70"/>
  <c r="W101" i="70"/>
  <c r="HY24" i="70" l="1"/>
  <c r="HY32" i="70" s="1"/>
  <c r="HZ24" i="70" s="1"/>
  <c r="HZ32" i="70" s="1"/>
  <c r="IA24" i="70" s="1"/>
  <c r="IA32" i="70" s="1"/>
  <c r="IB24" i="70" s="1"/>
  <c r="IB32" i="70" s="1"/>
  <c r="IC24" i="70" s="1"/>
  <c r="IC32" i="70" s="1"/>
  <c r="ID24" i="70" s="1"/>
  <c r="ID32" i="70" s="1"/>
  <c r="IE24" i="70" s="1"/>
  <c r="IE32" i="70" s="1"/>
  <c r="IF24" i="70" s="1"/>
  <c r="IF32" i="70" s="1"/>
  <c r="IG24" i="70" s="1"/>
  <c r="IG32" i="70" s="1"/>
  <c r="IH24" i="70" s="1"/>
  <c r="IH32" i="70" s="1"/>
  <c r="II24" i="70" s="1"/>
  <c r="II32" i="70" s="1"/>
  <c r="IJ24" i="70" s="1"/>
  <c r="IJ32" i="70" s="1"/>
  <c r="IK24" i="70" s="1"/>
  <c r="IK32" i="70" s="1"/>
  <c r="AK46" i="70"/>
  <c r="AJ102" i="70"/>
  <c r="AJ101" i="70"/>
  <c r="BS6" i="70"/>
  <c r="BS12" i="70" s="1"/>
  <c r="W103" i="70"/>
  <c r="X99" i="70"/>
  <c r="AJ103" i="70" l="1"/>
  <c r="AK57" i="70"/>
  <c r="AK99" i="70"/>
  <c r="BT6" i="70"/>
  <c r="BT12" i="70" s="1"/>
  <c r="X102" i="70"/>
  <c r="X101" i="70"/>
  <c r="B24" i="39"/>
  <c r="AL46" i="70" l="1"/>
  <c r="AK101" i="70"/>
  <c r="AK102" i="70"/>
  <c r="BU6" i="70"/>
  <c r="BU12" i="70" s="1"/>
  <c r="X103" i="70"/>
  <c r="Y99" i="70"/>
  <c r="AK103" i="70" l="1"/>
  <c r="AL57" i="70"/>
  <c r="AL99" i="70"/>
  <c r="BV6" i="70"/>
  <c r="BV12" i="70" s="1"/>
  <c r="Y102" i="70"/>
  <c r="Y101" i="70"/>
  <c r="AM46" i="70" l="1"/>
  <c r="AL101" i="70"/>
  <c r="AL102" i="70"/>
  <c r="BW6" i="70"/>
  <c r="BW12" i="70" s="1"/>
  <c r="Z99" i="70"/>
  <c r="Y103" i="70"/>
  <c r="AL103" i="70" l="1"/>
  <c r="AM57" i="70"/>
  <c r="AM99" i="70"/>
  <c r="BX6" i="70"/>
  <c r="BX10" i="70" s="1"/>
  <c r="Z102" i="70"/>
  <c r="Z101" i="70"/>
  <c r="AN46" i="70" l="1"/>
  <c r="AM102" i="70"/>
  <c r="AM101" i="70"/>
  <c r="BX55" i="70"/>
  <c r="BX56"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Z103" i="70"/>
  <c r="AA99" i="70"/>
  <c r="AM103" i="70" l="1"/>
  <c r="AN57" i="70"/>
  <c r="AN99" i="70"/>
  <c r="BX100" i="70"/>
  <c r="AA101" i="70"/>
  <c r="AA102" i="70"/>
  <c r="AO46" i="70" l="1"/>
  <c r="AN102" i="70"/>
  <c r="AN101" i="70"/>
  <c r="AA103" i="70"/>
  <c r="AB99" i="70"/>
  <c r="AN103" i="70" l="1"/>
  <c r="AO57" i="70"/>
  <c r="AO99" i="70"/>
  <c r="AB102" i="70"/>
  <c r="AB101" i="70"/>
  <c r="AP46" i="70" l="1"/>
  <c r="AO102" i="70"/>
  <c r="AO101" i="70"/>
  <c r="AO103" i="70" s="1"/>
  <c r="AB103" i="70"/>
  <c r="AC99" i="70"/>
  <c r="AP57" i="70" l="1"/>
  <c r="AP99" i="70"/>
  <c r="AC102" i="70"/>
  <c r="AC101" i="70"/>
  <c r="AC103" i="70" s="1"/>
  <c r="AQ46" i="70" l="1"/>
  <c r="AP102" i="70"/>
  <c r="AP101" i="70"/>
  <c r="AD99" i="70"/>
  <c r="AP103" i="70" l="1"/>
  <c r="AQ57" i="70"/>
  <c r="AQ99" i="70"/>
  <c r="AD102" i="70"/>
  <c r="AD101" i="70"/>
  <c r="AR46" i="70" l="1"/>
  <c r="AQ101" i="70"/>
  <c r="AQ102" i="70"/>
  <c r="AD103" i="70"/>
  <c r="AQ103" i="70" l="1"/>
  <c r="AR57" i="70"/>
  <c r="AR99" i="70"/>
  <c r="AS46" i="70" l="1"/>
  <c r="AR102" i="70"/>
  <c r="AR101" i="70"/>
  <c r="AR103" i="70" l="1"/>
  <c r="AS57" i="70"/>
  <c r="AS99" i="70"/>
  <c r="AT46" i="70" l="1"/>
  <c r="AS102" i="70"/>
  <c r="AS101" i="70"/>
  <c r="AS103" i="70" s="1"/>
  <c r="AT57" i="70" l="1"/>
  <c r="AT99" i="70"/>
  <c r="AU46" i="70" l="1"/>
  <c r="AT102" i="70"/>
  <c r="AT101" i="70"/>
  <c r="AT103" i="70" s="1"/>
  <c r="AU57" i="70" l="1"/>
  <c r="AU99" i="70"/>
  <c r="AV46" i="70" l="1"/>
  <c r="AU102" i="70"/>
  <c r="AU101" i="70"/>
  <c r="AU103" i="70" s="1"/>
  <c r="AV57" i="70" l="1"/>
  <c r="AV99" i="70"/>
  <c r="AW46" i="70" l="1"/>
  <c r="AV101" i="70"/>
  <c r="AV102" i="70"/>
  <c r="AV103" i="70" l="1"/>
  <c r="AW57" i="70"/>
  <c r="AW99" i="70"/>
  <c r="AX46" i="70" l="1"/>
  <c r="AW102" i="70"/>
  <c r="AW101" i="70"/>
  <c r="AW103" i="70" s="1"/>
  <c r="AX57" i="70" l="1"/>
  <c r="AX99" i="70"/>
  <c r="AY46" i="70" l="1"/>
  <c r="AX102" i="70"/>
  <c r="AX101" i="70"/>
  <c r="AX103" i="70" s="1"/>
  <c r="AY57" i="70" l="1"/>
  <c r="AY99" i="70"/>
  <c r="AZ46" i="70" l="1"/>
  <c r="AY102" i="70"/>
  <c r="AY101" i="70"/>
  <c r="AY103" i="70" s="1"/>
  <c r="AZ57" i="70" l="1"/>
  <c r="AZ99" i="70"/>
  <c r="BA46" i="70" l="1"/>
  <c r="AZ102" i="70"/>
  <c r="AZ101" i="70"/>
  <c r="AZ103" i="70" l="1"/>
  <c r="BA57" i="70"/>
  <c r="BA99" i="70"/>
  <c r="BB46" i="70" l="1"/>
  <c r="BA101" i="70"/>
  <c r="BA102" i="70"/>
  <c r="BA103" i="70" l="1"/>
  <c r="BB57" i="70"/>
  <c r="BB99" i="70"/>
  <c r="BC46" i="70" l="1"/>
  <c r="BB102" i="70"/>
  <c r="BB101" i="70"/>
  <c r="BB103" i="70" l="1"/>
  <c r="BC57" i="70"/>
  <c r="BC99" i="70"/>
  <c r="BD46" i="70" l="1"/>
  <c r="BC102" i="70"/>
  <c r="BC101" i="70"/>
  <c r="BC103" i="70" l="1"/>
  <c r="BD57" i="70"/>
  <c r="BD99" i="70"/>
  <c r="BE46" i="70" l="1"/>
  <c r="BD102" i="70"/>
  <c r="BD101" i="70"/>
  <c r="BD103" i="70" s="1"/>
  <c r="BE57" i="70" l="1"/>
  <c r="BE99" i="70"/>
  <c r="BF46" i="70" l="1"/>
  <c r="BE102" i="70"/>
  <c r="BE101" i="70"/>
  <c r="BE103" i="70" s="1"/>
  <c r="BF57" i="70" l="1"/>
  <c r="BF99" i="70"/>
  <c r="BG46" i="70" l="1"/>
  <c r="BF102" i="70"/>
  <c r="BF101" i="70"/>
  <c r="BF103" i="70" l="1"/>
  <c r="BG57" i="70"/>
  <c r="BG99" i="70"/>
  <c r="BH46" i="70" l="1"/>
  <c r="BG101" i="70"/>
  <c r="BG102" i="70"/>
  <c r="BG103" i="70" l="1"/>
  <c r="BH57" i="70"/>
  <c r="BH99" i="70"/>
  <c r="BI46" i="70" l="1"/>
  <c r="BH102" i="70"/>
  <c r="BH101" i="70"/>
  <c r="BH103" i="70" l="1"/>
  <c r="BI57" i="70"/>
  <c r="BI99" i="70"/>
  <c r="BJ46" i="70" l="1"/>
  <c r="BI102" i="70"/>
  <c r="BI101" i="70"/>
  <c r="BI103" i="70" s="1"/>
  <c r="BJ57" i="70" l="1"/>
  <c r="BJ99" i="70"/>
  <c r="BK46" i="70" l="1"/>
  <c r="BJ102" i="70"/>
  <c r="BJ101" i="70"/>
  <c r="BJ103" i="70" l="1"/>
  <c r="BK57" i="70"/>
  <c r="BK99" i="70"/>
  <c r="BL46" i="70" l="1"/>
  <c r="BK102" i="70"/>
  <c r="BK101" i="70"/>
  <c r="BK103" i="70" s="1"/>
  <c r="BL57" i="70" l="1"/>
  <c r="BL99" i="70"/>
  <c r="BM46" i="70" l="1"/>
  <c r="BL102" i="70"/>
  <c r="BL101" i="70"/>
  <c r="BL103" i="70" l="1"/>
  <c r="BM57" i="70"/>
  <c r="BM99" i="70"/>
  <c r="BN46" i="70" l="1"/>
  <c r="BM102" i="70"/>
  <c r="BM101" i="70"/>
  <c r="BM103" i="70" s="1"/>
  <c r="BN57" i="70" l="1"/>
  <c r="BN99" i="70"/>
  <c r="BO46" i="70" l="1"/>
  <c r="BN101" i="70"/>
  <c r="BN102" i="70"/>
  <c r="BN103" i="70" l="1"/>
  <c r="BO57" i="70"/>
  <c r="BO99" i="70"/>
  <c r="BP46" i="70" l="1"/>
  <c r="BO101" i="70"/>
  <c r="BO102" i="70"/>
  <c r="BO103" i="70" l="1"/>
  <c r="BP57" i="70"/>
  <c r="BP99" i="70"/>
  <c r="BQ46" i="70" l="1"/>
  <c r="BP101" i="70"/>
  <c r="BP102" i="70"/>
  <c r="BP103" i="70" l="1"/>
  <c r="BQ57" i="70"/>
  <c r="BQ99" i="70"/>
  <c r="BR46" i="70" l="1"/>
  <c r="BQ102" i="70"/>
  <c r="BQ101" i="70"/>
  <c r="BQ103" i="70" l="1"/>
  <c r="BR57" i="70"/>
  <c r="BR99" i="70"/>
  <c r="BS46" i="70" l="1"/>
  <c r="BR101" i="70"/>
  <c r="BR102" i="70"/>
  <c r="BR103" i="70" l="1"/>
  <c r="BS57" i="70"/>
  <c r="BS99" i="70"/>
  <c r="BT46" i="70" l="1"/>
  <c r="BS102" i="70"/>
  <c r="BS101" i="70"/>
  <c r="BS103" i="70" s="1"/>
  <c r="BT57" i="70" l="1"/>
  <c r="BT99" i="70"/>
  <c r="BU46" i="70" l="1"/>
  <c r="BT101" i="70"/>
  <c r="BT102" i="70"/>
  <c r="BT103" i="70" l="1"/>
  <c r="BU57" i="70"/>
  <c r="BU99" i="70"/>
  <c r="BV46" i="70" l="1"/>
  <c r="BU101" i="70"/>
  <c r="BU102" i="70"/>
  <c r="BU103" i="70" l="1"/>
  <c r="BV57" i="70"/>
  <c r="BV99" i="70"/>
  <c r="BW46" i="70" l="1"/>
  <c r="BV102" i="70"/>
  <c r="BV101" i="70"/>
  <c r="BV103" i="70" s="1"/>
  <c r="BW57" i="70" l="1"/>
  <c r="BW99" i="70"/>
  <c r="BX46" i="70" l="1"/>
  <c r="BW101" i="70"/>
  <c r="BW102" i="70"/>
  <c r="BW103" i="70" l="1"/>
  <c r="BX99" i="70"/>
  <c r="BX57" i="70"/>
  <c r="BX102" i="70" l="1"/>
  <c r="BX101" i="70"/>
  <c r="BY46" i="70"/>
  <c r="BX103" i="70" l="1"/>
  <c r="BY57" i="70"/>
  <c r="BY99" i="70"/>
  <c r="BY102" i="70" l="1"/>
  <c r="BY101" i="70"/>
  <c r="BZ46" i="70"/>
  <c r="BY103" i="70" l="1"/>
  <c r="BZ57" i="70"/>
  <c r="BZ99" i="70"/>
  <c r="BZ101" i="70" l="1"/>
  <c r="BZ102" i="70"/>
  <c r="CA46" i="70"/>
  <c r="CA99" i="70" l="1"/>
  <c r="CA57" i="70"/>
  <c r="BZ103" i="70"/>
  <c r="CA101" i="70" l="1"/>
  <c r="CB46" i="70"/>
  <c r="CA102" i="70"/>
  <c r="CB57" i="70" l="1"/>
  <c r="CB99" i="70"/>
  <c r="CA103" i="70"/>
  <c r="CC46" i="70" l="1"/>
  <c r="CB101" i="70"/>
  <c r="CB102" i="70"/>
  <c r="CB103" i="70" l="1"/>
  <c r="CC99" i="70"/>
  <c r="CC57" i="70"/>
  <c r="CC102" i="70" l="1"/>
  <c r="CC101" i="70"/>
  <c r="CD46" i="70"/>
  <c r="CC103" i="70" l="1"/>
  <c r="CD57" i="70"/>
  <c r="CD99" i="70"/>
  <c r="CD101" i="70" l="1"/>
  <c r="CD102" i="70"/>
  <c r="CE46" i="70"/>
  <c r="CD103" i="70" l="1"/>
  <c r="CE99" i="70"/>
  <c r="CE57" i="70"/>
  <c r="CE101" i="70" l="1"/>
  <c r="CE102" i="70"/>
  <c r="CF46" i="70"/>
  <c r="CF99" i="70" l="1"/>
  <c r="CF57" i="70"/>
  <c r="CE103" i="70"/>
  <c r="CF102" i="70" l="1"/>
  <c r="CF101" i="70"/>
  <c r="CG46" i="70"/>
  <c r="CF103" i="70" l="1"/>
  <c r="CG57" i="70"/>
  <c r="CG99" i="70"/>
  <c r="CG101" i="70" l="1"/>
  <c r="CG102" i="70"/>
  <c r="CH46" i="70"/>
  <c r="CH99" i="70" l="1"/>
  <c r="CH57" i="70"/>
  <c r="CG103" i="70"/>
  <c r="CI46" i="70" l="1"/>
  <c r="CH102" i="70"/>
  <c r="CH101" i="70"/>
  <c r="CH103" i="70" l="1"/>
  <c r="CI99" i="70"/>
  <c r="CI57" i="70"/>
  <c r="CI101" i="70" l="1"/>
  <c r="CI102" i="70"/>
  <c r="CJ46" i="70"/>
  <c r="CJ99" i="70" l="1"/>
  <c r="CJ57" i="70"/>
  <c r="CI103" i="70"/>
  <c r="CK46" i="70" l="1"/>
  <c r="CJ102" i="70"/>
  <c r="CJ101" i="70"/>
  <c r="CJ103" i="70" l="1"/>
  <c r="CK99" i="70"/>
  <c r="CK57" i="70"/>
  <c r="CK102" i="70" l="1"/>
  <c r="CK101" i="70"/>
  <c r="CK103" i="70" s="1"/>
  <c r="CL46" i="70"/>
  <c r="CL57" i="70" l="1"/>
  <c r="CL99" i="70"/>
  <c r="CL101" i="70" l="1"/>
  <c r="CL102" i="70"/>
  <c r="CM46" i="70"/>
  <c r="CM57" i="70" l="1"/>
  <c r="CM99" i="70"/>
  <c r="CL103" i="70"/>
  <c r="CM101" i="70" l="1"/>
  <c r="CM102" i="70"/>
  <c r="CN46" i="70"/>
  <c r="CN99" i="70" l="1"/>
  <c r="CN57" i="70"/>
  <c r="CM103" i="70"/>
  <c r="CN102" i="70" l="1"/>
  <c r="CN101" i="70"/>
  <c r="CN103" i="70" s="1"/>
  <c r="CO46" i="70"/>
  <c r="CO99" i="70" l="1"/>
  <c r="CO57" i="70"/>
  <c r="CO101" i="70" l="1"/>
  <c r="CO102" i="70"/>
  <c r="CP46" i="70"/>
  <c r="CP99" i="70" l="1"/>
  <c r="CP57" i="70"/>
  <c r="CO103" i="70"/>
  <c r="CP102" i="70" l="1"/>
  <c r="CP101" i="70"/>
  <c r="CP103" i="70" s="1"/>
  <c r="CQ46" i="70"/>
  <c r="CQ57" i="70" l="1"/>
  <c r="CQ99" i="70"/>
  <c r="CQ101" i="70" l="1"/>
  <c r="CQ102" i="70"/>
  <c r="CR46" i="70"/>
  <c r="CR99" i="70" l="1"/>
  <c r="CR57" i="70"/>
  <c r="CQ103" i="70"/>
  <c r="CR102" i="70" l="1"/>
  <c r="CR101" i="70"/>
  <c r="CS46" i="70"/>
  <c r="CR103" i="70" l="1"/>
  <c r="CS57" i="70"/>
  <c r="CS99" i="70"/>
  <c r="CS101" i="70" l="1"/>
  <c r="CS102" i="70"/>
  <c r="CT46" i="70"/>
  <c r="CT99" i="70" l="1"/>
  <c r="CT57" i="70"/>
  <c r="CS103" i="70"/>
  <c r="CT102" i="70" l="1"/>
  <c r="CT101" i="70"/>
  <c r="CU46" i="70"/>
  <c r="CT103" i="70" l="1"/>
  <c r="CU57" i="70"/>
  <c r="CU99" i="70"/>
  <c r="CU102" i="70" l="1"/>
  <c r="CU101" i="70"/>
  <c r="CV46" i="70"/>
  <c r="CU103" i="70" l="1"/>
  <c r="CV57" i="70"/>
  <c r="CV99" i="70"/>
  <c r="CV102" i="70" l="1"/>
  <c r="CV101" i="70"/>
  <c r="CW46" i="70"/>
  <c r="CV103" i="70" l="1"/>
  <c r="CW57" i="70"/>
  <c r="CW99" i="70"/>
  <c r="CW101" i="70" l="1"/>
  <c r="CW102" i="70"/>
  <c r="CX46" i="70"/>
  <c r="CX99" i="70" l="1"/>
  <c r="CX57" i="70"/>
  <c r="CW103" i="70"/>
  <c r="CX101" i="70" l="1"/>
  <c r="CY46" i="70"/>
  <c r="CX102" i="70"/>
  <c r="CY57" i="70" l="1"/>
  <c r="CY99" i="70"/>
  <c r="CX103" i="70"/>
  <c r="CY101" i="70" l="1"/>
  <c r="CY102" i="70"/>
  <c r="CZ46" i="70"/>
  <c r="CZ57" i="70" l="1"/>
  <c r="CZ99" i="70"/>
  <c r="CY103" i="70"/>
  <c r="CZ102" i="70" l="1"/>
  <c r="CZ101" i="70"/>
  <c r="CZ103" i="70" s="1"/>
  <c r="DA46" i="70"/>
  <c r="DA99" i="70" l="1"/>
  <c r="DA57" i="70"/>
  <c r="DA101" i="70" l="1"/>
  <c r="DA102" i="70"/>
  <c r="DB46" i="70"/>
  <c r="DB99" i="70" l="1"/>
  <c r="DB57" i="70"/>
  <c r="DA103" i="70"/>
  <c r="DB101" i="70" l="1"/>
  <c r="DB102" i="70"/>
  <c r="DC46" i="70"/>
  <c r="DC57" i="70" l="1"/>
  <c r="DC99" i="70"/>
  <c r="DB103" i="70"/>
  <c r="DC101" i="70" l="1"/>
  <c r="DC102" i="70"/>
  <c r="DD46" i="70"/>
  <c r="DD99" i="70" l="1"/>
  <c r="DD57" i="70"/>
  <c r="DC103" i="70"/>
  <c r="DD101" i="70" l="1"/>
  <c r="DD102" i="70"/>
  <c r="DE46" i="70"/>
  <c r="DE57" i="70" l="1"/>
  <c r="DE99" i="70"/>
  <c r="DD103" i="70"/>
  <c r="DE102" i="70" l="1"/>
  <c r="DE101" i="70"/>
  <c r="DF46" i="70"/>
  <c r="DE103" i="70" l="1"/>
  <c r="DF57" i="70"/>
  <c r="DF99" i="70"/>
  <c r="DF102" i="70" l="1"/>
  <c r="DG46" i="70"/>
  <c r="DF101" i="70"/>
  <c r="DF103" i="70" l="1"/>
  <c r="DG99" i="70"/>
  <c r="DG57" i="70"/>
  <c r="DG102" i="70" l="1"/>
  <c r="DG101" i="70"/>
  <c r="DH46" i="70"/>
  <c r="DG103" i="70" l="1"/>
  <c r="DH99" i="70"/>
  <c r="DH57" i="70"/>
  <c r="DH101" i="70" l="1"/>
  <c r="DH102" i="70"/>
  <c r="DI46" i="70"/>
  <c r="DI99" i="70" l="1"/>
  <c r="DI57" i="70"/>
  <c r="DH103" i="70"/>
  <c r="DI101" i="70" l="1"/>
  <c r="DI102" i="70"/>
  <c r="DJ46" i="70"/>
  <c r="DJ99" i="70" l="1"/>
  <c r="DJ57" i="70"/>
  <c r="DI103" i="70"/>
  <c r="DJ101" i="70" l="1"/>
  <c r="DJ102" i="70"/>
  <c r="DK46" i="70"/>
  <c r="DK57" i="70" l="1"/>
  <c r="DK99" i="70"/>
  <c r="DJ103" i="70"/>
  <c r="DK101" i="70" l="1"/>
  <c r="DL46" i="70"/>
  <c r="DK102" i="70"/>
  <c r="DK103" i="70" l="1"/>
  <c r="DL57" i="70"/>
  <c r="DL99" i="70"/>
  <c r="DL101" i="70" l="1"/>
  <c r="DL102" i="70"/>
  <c r="DM46" i="70"/>
  <c r="DM57" i="70" l="1"/>
  <c r="DM99" i="70"/>
  <c r="DL103" i="70"/>
  <c r="DM101" i="70" l="1"/>
  <c r="DN46" i="70"/>
  <c r="DM102" i="70"/>
  <c r="DN99" i="70" l="1"/>
  <c r="DN57" i="70"/>
  <c r="DM103" i="70"/>
  <c r="DN102" i="70" l="1"/>
  <c r="DN101" i="70"/>
  <c r="DO46" i="70"/>
  <c r="DN103" i="70" l="1"/>
  <c r="DO57" i="70"/>
  <c r="DO99" i="70"/>
  <c r="DO102" i="70" l="1"/>
  <c r="DO101" i="70"/>
  <c r="DO103" i="70" s="1"/>
  <c r="DP46" i="70"/>
  <c r="DP99" i="70" l="1"/>
  <c r="DP57" i="70"/>
  <c r="DP102" i="70" l="1"/>
  <c r="DP101" i="70"/>
  <c r="DP103" i="70" s="1"/>
  <c r="DQ46" i="70"/>
  <c r="DQ57" i="70" l="1"/>
  <c r="DQ99" i="70"/>
  <c r="DQ102" i="70" l="1"/>
  <c r="DQ101" i="70"/>
  <c r="DQ103" i="70" s="1"/>
  <c r="DR46" i="70"/>
  <c r="DR99" i="70" l="1"/>
  <c r="DR57" i="70"/>
  <c r="DR102" i="70" l="1"/>
  <c r="DR101" i="70"/>
  <c r="DS46" i="70"/>
  <c r="DR103" i="70" l="1"/>
  <c r="DS99" i="70"/>
  <c r="DS57" i="70"/>
  <c r="DS102" i="70" l="1"/>
  <c r="DS101" i="70"/>
  <c r="DT46" i="70"/>
  <c r="DS103" i="70" l="1"/>
  <c r="DT99" i="70"/>
  <c r="DT57" i="70"/>
  <c r="DT102" i="70" l="1"/>
  <c r="DT101" i="70"/>
  <c r="DU46" i="70"/>
  <c r="DT103" i="70" l="1"/>
  <c r="DU57" i="70"/>
  <c r="DU99" i="70"/>
  <c r="DU102" i="70" l="1"/>
  <c r="DU101" i="70"/>
  <c r="DV46" i="70"/>
  <c r="DU103" i="70" l="1"/>
  <c r="DV57" i="70"/>
  <c r="DV99" i="70"/>
  <c r="DV101" i="70" l="1"/>
  <c r="DV102" i="70"/>
  <c r="DW46" i="70"/>
  <c r="DW57" i="70" l="1"/>
  <c r="DW99" i="70"/>
  <c r="DV103" i="70"/>
  <c r="DW101" i="70" l="1"/>
  <c r="DW102" i="70"/>
  <c r="DX46" i="70"/>
  <c r="DX57" i="70" l="1"/>
  <c r="DX99" i="70"/>
  <c r="DW103" i="70"/>
  <c r="DX101" i="70" l="1"/>
  <c r="DX102" i="70"/>
  <c r="DY46" i="70"/>
  <c r="J11" i="71"/>
  <c r="K8" i="71"/>
  <c r="K10" i="71"/>
  <c r="L9" i="71"/>
  <c r="N11" i="71"/>
  <c r="O8" i="71"/>
  <c r="O10" i="71"/>
  <c r="D9" i="71"/>
  <c r="H9" i="71"/>
  <c r="D8" i="71"/>
  <c r="D10" i="71"/>
  <c r="G11" i="71"/>
  <c r="H8" i="71"/>
  <c r="H10" i="71"/>
  <c r="I9" i="71"/>
  <c r="K11" i="71"/>
  <c r="L8" i="71"/>
  <c r="L10" i="71"/>
  <c r="M9" i="71"/>
  <c r="O11" i="71"/>
  <c r="P8" i="71"/>
  <c r="P10" i="71"/>
  <c r="F11" i="71"/>
  <c r="G8" i="71"/>
  <c r="G10" i="71"/>
  <c r="P9" i="71"/>
  <c r="D11" i="71"/>
  <c r="F9" i="71"/>
  <c r="H11" i="71"/>
  <c r="I8" i="71"/>
  <c r="I10" i="71"/>
  <c r="J9" i="71"/>
  <c r="L11" i="71"/>
  <c r="M8" i="71"/>
  <c r="M10" i="71"/>
  <c r="N9" i="71"/>
  <c r="P11" i="71"/>
  <c r="F8" i="71"/>
  <c r="F10" i="71"/>
  <c r="G9" i="71"/>
  <c r="I11" i="71"/>
  <c r="J8" i="71"/>
  <c r="J10" i="71"/>
  <c r="K9" i="71"/>
  <c r="M11" i="71"/>
  <c r="N8" i="71"/>
  <c r="N10" i="71"/>
  <c r="O9" i="71"/>
  <c r="D6" i="71"/>
  <c r="DY99" i="70" l="1"/>
  <c r="DY57" i="70"/>
  <c r="DX103" i="70"/>
  <c r="P25" i="72"/>
  <c r="P30" i="72"/>
  <c r="P29" i="72"/>
  <c r="P28" i="72"/>
  <c r="P27" i="72"/>
  <c r="P130" i="71"/>
  <c r="I129" i="71"/>
  <c r="H128" i="71"/>
  <c r="F6" i="71"/>
  <c r="I6" i="71"/>
  <c r="L131" i="71"/>
  <c r="J7" i="71"/>
  <c r="I130" i="71"/>
  <c r="G128" i="71"/>
  <c r="M129" i="71"/>
  <c r="L128" i="71"/>
  <c r="G131" i="71"/>
  <c r="D130" i="71"/>
  <c r="D91" i="71"/>
  <c r="D111" i="71"/>
  <c r="P7" i="71"/>
  <c r="H129" i="71"/>
  <c r="D129" i="71"/>
  <c r="D90" i="71"/>
  <c r="D110" i="71"/>
  <c r="O128" i="71"/>
  <c r="L129" i="71"/>
  <c r="K130" i="71"/>
  <c r="J131" i="71"/>
  <c r="D7" i="71"/>
  <c r="N6" i="71"/>
  <c r="H6" i="71"/>
  <c r="G6" i="71"/>
  <c r="AB14" i="72"/>
  <c r="I20" i="72"/>
  <c r="J9" i="39" s="1"/>
  <c r="E11" i="71"/>
  <c r="J6" i="71"/>
  <c r="M6" i="71"/>
  <c r="E6" i="71"/>
  <c r="D20" i="72"/>
  <c r="E9" i="39" s="1"/>
  <c r="AB9" i="72"/>
  <c r="L6" i="71"/>
  <c r="D126" i="71"/>
  <c r="D87" i="71"/>
  <c r="D107" i="71"/>
  <c r="K6" i="71"/>
  <c r="O7" i="71"/>
  <c r="N130" i="71"/>
  <c r="K129" i="71"/>
  <c r="J128" i="71"/>
  <c r="I131" i="71"/>
  <c r="G7" i="71"/>
  <c r="F130" i="71"/>
  <c r="P131" i="71"/>
  <c r="N7" i="71"/>
  <c r="M130" i="71"/>
  <c r="F129" i="71"/>
  <c r="AB11" i="72"/>
  <c r="F20" i="72"/>
  <c r="G9" i="39" s="1"/>
  <c r="E8" i="71"/>
  <c r="D47" i="71"/>
  <c r="P128" i="71"/>
  <c r="K131" i="71"/>
  <c r="I7" i="71"/>
  <c r="H130" i="71"/>
  <c r="O6" i="71"/>
  <c r="P6" i="71"/>
  <c r="O129" i="71"/>
  <c r="N128" i="71"/>
  <c r="M131" i="71"/>
  <c r="K7" i="71"/>
  <c r="J130" i="71"/>
  <c r="G129" i="71"/>
  <c r="F128" i="71"/>
  <c r="N129" i="71"/>
  <c r="M128" i="71"/>
  <c r="H131" i="71"/>
  <c r="F7" i="71"/>
  <c r="E10" i="71"/>
  <c r="AB13" i="72"/>
  <c r="H20" i="72"/>
  <c r="I9" i="39" s="1"/>
  <c r="J129" i="71"/>
  <c r="I128" i="71"/>
  <c r="D131" i="71"/>
  <c r="D92" i="71"/>
  <c r="D112" i="71"/>
  <c r="P129" i="71"/>
  <c r="L7" i="71"/>
  <c r="G130" i="71"/>
  <c r="F131" i="71"/>
  <c r="O131" i="71"/>
  <c r="M7" i="71"/>
  <c r="L130" i="71"/>
  <c r="E9" i="71"/>
  <c r="AB12" i="72"/>
  <c r="G20" i="72"/>
  <c r="H9" i="39" s="1"/>
  <c r="D89" i="71"/>
  <c r="D109" i="71"/>
  <c r="D128" i="71"/>
  <c r="O130" i="71"/>
  <c r="N131" i="71"/>
  <c r="K128" i="71"/>
  <c r="H7" i="71"/>
  <c r="C47" i="71"/>
  <c r="C11" i="71"/>
  <c r="C10" i="71"/>
  <c r="C9" i="71"/>
  <c r="C8" i="71"/>
  <c r="C6" i="71"/>
  <c r="C7" i="71"/>
  <c r="DY102" i="70" l="1"/>
  <c r="DY101" i="70"/>
  <c r="DZ46" i="70"/>
  <c r="P26" i="72"/>
  <c r="L127" i="71"/>
  <c r="E129" i="71"/>
  <c r="M127" i="71"/>
  <c r="E5" i="71"/>
  <c r="E130" i="71"/>
  <c r="O126" i="71"/>
  <c r="E128" i="71"/>
  <c r="M5" i="71"/>
  <c r="L126" i="71"/>
  <c r="E24" i="39"/>
  <c r="M126" i="71"/>
  <c r="E131" i="71"/>
  <c r="H126" i="71"/>
  <c r="I5" i="71"/>
  <c r="D88" i="71"/>
  <c r="D127" i="71"/>
  <c r="D108" i="71"/>
  <c r="D5" i="71"/>
  <c r="I126" i="71"/>
  <c r="G5" i="71"/>
  <c r="J5" i="71"/>
  <c r="H5" i="71"/>
  <c r="G24" i="39"/>
  <c r="N127" i="71"/>
  <c r="K126" i="71"/>
  <c r="E126" i="71"/>
  <c r="J24" i="39"/>
  <c r="G126" i="71"/>
  <c r="P127" i="71"/>
  <c r="J127" i="71"/>
  <c r="F126" i="71"/>
  <c r="K5" i="71"/>
  <c r="L5" i="71"/>
  <c r="F127" i="71"/>
  <c r="G127" i="71"/>
  <c r="O127" i="71"/>
  <c r="P5" i="71"/>
  <c r="H127" i="71"/>
  <c r="H24" i="39"/>
  <c r="I24" i="39"/>
  <c r="K127" i="71"/>
  <c r="P126" i="71"/>
  <c r="I127" i="71"/>
  <c r="F5" i="71"/>
  <c r="N5" i="71"/>
  <c r="D31" i="72"/>
  <c r="J126" i="71"/>
  <c r="N126" i="71"/>
  <c r="E20" i="72"/>
  <c r="F9" i="39" s="1"/>
  <c r="E7" i="71"/>
  <c r="AB10" i="72"/>
  <c r="O5" i="71"/>
  <c r="C131" i="71"/>
  <c r="C92" i="71"/>
  <c r="C112" i="71"/>
  <c r="C130" i="71"/>
  <c r="C111" i="71"/>
  <c r="C91" i="71"/>
  <c r="C90" i="71"/>
  <c r="C129" i="71"/>
  <c r="C110" i="71"/>
  <c r="C109" i="71"/>
  <c r="C89" i="71"/>
  <c r="C128" i="71"/>
  <c r="C107" i="71"/>
  <c r="C126" i="71"/>
  <c r="C87" i="71"/>
  <c r="C108" i="71"/>
  <c r="C127" i="71"/>
  <c r="C88" i="71"/>
  <c r="C5" i="71"/>
  <c r="B15" i="72"/>
  <c r="DY103" i="70" l="1"/>
  <c r="DZ99" i="70"/>
  <c r="DZ57" i="70"/>
  <c r="P31" i="72"/>
  <c r="O125" i="71"/>
  <c r="O132" i="71" s="1"/>
  <c r="O12" i="71"/>
  <c r="F24" i="39"/>
  <c r="F125" i="71"/>
  <c r="F132" i="71" s="1"/>
  <c r="F12" i="71"/>
  <c r="L125" i="71"/>
  <c r="L132" i="71" s="1"/>
  <c r="L12" i="71"/>
  <c r="D106" i="71"/>
  <c r="D113" i="71" s="1"/>
  <c r="D12" i="71"/>
  <c r="D86" i="71"/>
  <c r="D125" i="71"/>
  <c r="AB15" i="72"/>
  <c r="M125" i="71"/>
  <c r="M132" i="71" s="1"/>
  <c r="M12" i="71"/>
  <c r="E125" i="71"/>
  <c r="E12" i="71"/>
  <c r="N12" i="71"/>
  <c r="N125" i="71"/>
  <c r="N132" i="71" s="1"/>
  <c r="K125" i="71"/>
  <c r="K132" i="71" s="1"/>
  <c r="K12" i="71"/>
  <c r="H12" i="71"/>
  <c r="H125" i="71"/>
  <c r="H132" i="71" s="1"/>
  <c r="G12" i="71"/>
  <c r="G125" i="71"/>
  <c r="G132" i="71" s="1"/>
  <c r="I12" i="71"/>
  <c r="I125" i="71"/>
  <c r="I132" i="71" s="1"/>
  <c r="E127" i="71"/>
  <c r="P125" i="71"/>
  <c r="P132" i="71" s="1"/>
  <c r="P12" i="71"/>
  <c r="J12" i="71"/>
  <c r="J125" i="71"/>
  <c r="J132" i="71" s="1"/>
  <c r="J20" i="72"/>
  <c r="D9" i="39"/>
  <c r="C12" i="71"/>
  <c r="C86" i="71"/>
  <c r="C125" i="71"/>
  <c r="C106" i="71"/>
  <c r="C113" i="71" s="1"/>
  <c r="D132" i="71" l="1"/>
  <c r="C132" i="71"/>
  <c r="DZ101" i="70"/>
  <c r="DZ102" i="70"/>
  <c r="EA46" i="70"/>
  <c r="D24" i="39"/>
  <c r="C24" i="39" s="1"/>
  <c r="E132" i="71"/>
  <c r="C9" i="39"/>
  <c r="D93" i="71"/>
  <c r="C93" i="71"/>
  <c r="C138" i="71" l="1"/>
  <c r="C141" i="71"/>
  <c r="C139" i="71"/>
  <c r="C136" i="71"/>
  <c r="C140" i="71"/>
  <c r="C137" i="71"/>
  <c r="D135" i="71"/>
  <c r="D144" i="71" s="1"/>
  <c r="C144" i="71"/>
  <c r="EA99" i="70"/>
  <c r="EA57" i="70"/>
  <c r="DZ103" i="70"/>
  <c r="E140" i="71"/>
  <c r="E136" i="71"/>
  <c r="E139" i="71"/>
  <c r="E138" i="71"/>
  <c r="E141" i="71"/>
  <c r="E137" i="71"/>
  <c r="F135" i="71"/>
  <c r="E144" i="71"/>
  <c r="D67" i="71" l="1"/>
  <c r="D141" i="71"/>
  <c r="D150" i="71" s="1"/>
  <c r="D73" i="71" s="1"/>
  <c r="C150" i="71"/>
  <c r="C73" i="71" s="1"/>
  <c r="C67" i="71"/>
  <c r="D136" i="71"/>
  <c r="D145" i="71" s="1"/>
  <c r="D68" i="71" s="1"/>
  <c r="C145" i="71"/>
  <c r="C68" i="71" s="1"/>
  <c r="D139" i="71"/>
  <c r="D148" i="71" s="1"/>
  <c r="D71" i="71" s="1"/>
  <c r="C148" i="71"/>
  <c r="C71" i="71" s="1"/>
  <c r="D137" i="71"/>
  <c r="D146" i="71" s="1"/>
  <c r="D69" i="71" s="1"/>
  <c r="C146" i="71"/>
  <c r="C69" i="71" s="1"/>
  <c r="D140" i="71"/>
  <c r="D149" i="71" s="1"/>
  <c r="D72" i="71" s="1"/>
  <c r="C149" i="71"/>
  <c r="C72" i="71" s="1"/>
  <c r="D138" i="71"/>
  <c r="D147" i="71" s="1"/>
  <c r="D70" i="71" s="1"/>
  <c r="C147" i="71"/>
  <c r="C70" i="71" s="1"/>
  <c r="EA101" i="70"/>
  <c r="EA102" i="70"/>
  <c r="EB46" i="70"/>
  <c r="F138" i="71"/>
  <c r="E147" i="71"/>
  <c r="G135" i="71"/>
  <c r="F144" i="71"/>
  <c r="F137" i="71"/>
  <c r="E146" i="71"/>
  <c r="F136" i="71"/>
  <c r="E145" i="71"/>
  <c r="F139" i="71"/>
  <c r="E148" i="71"/>
  <c r="F141" i="71"/>
  <c r="E150" i="71"/>
  <c r="F140" i="71"/>
  <c r="E149" i="71"/>
  <c r="D74" i="71" l="1"/>
  <c r="C74" i="71"/>
  <c r="C151" i="71"/>
  <c r="D151" i="71"/>
  <c r="M35" i="76"/>
  <c r="EA103" i="70"/>
  <c r="EB57" i="70"/>
  <c r="EB99" i="70"/>
  <c r="E151" i="71"/>
  <c r="G136" i="71"/>
  <c r="F145" i="71"/>
  <c r="G141" i="71"/>
  <c r="F150" i="71"/>
  <c r="H135" i="71"/>
  <c r="G144" i="71"/>
  <c r="G140" i="71"/>
  <c r="F149" i="71"/>
  <c r="G139" i="71"/>
  <c r="F148" i="71"/>
  <c r="G137" i="71"/>
  <c r="F146" i="71"/>
  <c r="G138" i="71"/>
  <c r="F147" i="71"/>
  <c r="EB101" i="70" l="1"/>
  <c r="EB102" i="70"/>
  <c r="EC46" i="70"/>
  <c r="F151" i="71"/>
  <c r="H138" i="71"/>
  <c r="G147" i="71"/>
  <c r="H139" i="71"/>
  <c r="G148" i="71"/>
  <c r="H136" i="71"/>
  <c r="G145" i="71"/>
  <c r="H140" i="71"/>
  <c r="G149" i="71"/>
  <c r="I135" i="71"/>
  <c r="H144" i="71"/>
  <c r="H137" i="71"/>
  <c r="G146" i="71"/>
  <c r="H141" i="71"/>
  <c r="G150" i="71"/>
  <c r="EC99" i="70" l="1"/>
  <c r="EC57" i="70"/>
  <c r="EB103" i="70"/>
  <c r="G151" i="71"/>
  <c r="I140" i="71"/>
  <c r="H149" i="71"/>
  <c r="I137" i="71"/>
  <c r="H146" i="71"/>
  <c r="I139" i="71"/>
  <c r="H148" i="71"/>
  <c r="I141" i="71"/>
  <c r="H150" i="71"/>
  <c r="J135" i="71"/>
  <c r="I144" i="71"/>
  <c r="I136" i="71"/>
  <c r="H145" i="71"/>
  <c r="I138" i="71"/>
  <c r="H147" i="71"/>
  <c r="EC102" i="70" l="1"/>
  <c r="EC101" i="70"/>
  <c r="EC103" i="70" s="1"/>
  <c r="ED46" i="70"/>
  <c r="H151" i="71"/>
  <c r="J138" i="71"/>
  <c r="I147" i="71"/>
  <c r="K135" i="71"/>
  <c r="J144" i="71"/>
  <c r="J139" i="71"/>
  <c r="I148" i="71"/>
  <c r="J140" i="71"/>
  <c r="I149" i="71"/>
  <c r="J136" i="71"/>
  <c r="I145" i="71"/>
  <c r="J141" i="71"/>
  <c r="I150" i="71"/>
  <c r="J137" i="71"/>
  <c r="I146" i="71"/>
  <c r="ED99" i="70" l="1"/>
  <c r="ED57" i="70"/>
  <c r="I151" i="71"/>
  <c r="K137" i="71"/>
  <c r="J146" i="71"/>
  <c r="K141" i="71"/>
  <c r="J150" i="71"/>
  <c r="K140" i="71"/>
  <c r="J149" i="71"/>
  <c r="L135" i="71"/>
  <c r="K144" i="71"/>
  <c r="K136" i="71"/>
  <c r="J145" i="71"/>
  <c r="K139" i="71"/>
  <c r="J148" i="71"/>
  <c r="K138" i="71"/>
  <c r="J147" i="71"/>
  <c r="ED102" i="70" l="1"/>
  <c r="ED101" i="70"/>
  <c r="EE46" i="70"/>
  <c r="J151" i="71"/>
  <c r="L138" i="71"/>
  <c r="K147" i="71"/>
  <c r="L136" i="71"/>
  <c r="K145" i="71"/>
  <c r="M135" i="71"/>
  <c r="L144" i="71"/>
  <c r="L141" i="71"/>
  <c r="K150" i="71"/>
  <c r="L139" i="71"/>
  <c r="K148" i="71"/>
  <c r="L140" i="71"/>
  <c r="K149" i="71"/>
  <c r="L137" i="71"/>
  <c r="K146" i="71"/>
  <c r="ED103" i="70" l="1"/>
  <c r="EE99" i="70"/>
  <c r="EE57" i="70"/>
  <c r="K151" i="71"/>
  <c r="M137" i="71"/>
  <c r="L146" i="71"/>
  <c r="M136" i="71"/>
  <c r="L145" i="71"/>
  <c r="M139" i="71"/>
  <c r="L148" i="71"/>
  <c r="M138" i="71"/>
  <c r="L147" i="71"/>
  <c r="M140" i="71"/>
  <c r="L149" i="71"/>
  <c r="M141" i="71"/>
  <c r="L150" i="71"/>
  <c r="N135" i="71"/>
  <c r="M144" i="71"/>
  <c r="EE102" i="70" l="1"/>
  <c r="EE101" i="70"/>
  <c r="EE103" i="70" s="1"/>
  <c r="EF46" i="70"/>
  <c r="L151" i="71"/>
  <c r="N141" i="71"/>
  <c r="M150" i="71"/>
  <c r="N138" i="71"/>
  <c r="M147" i="71"/>
  <c r="N140" i="71"/>
  <c r="M149" i="71"/>
  <c r="N139" i="71"/>
  <c r="M148" i="71"/>
  <c r="O135" i="71"/>
  <c r="N144" i="71"/>
  <c r="N136" i="71"/>
  <c r="M145" i="71"/>
  <c r="N137" i="71"/>
  <c r="M146" i="71"/>
  <c r="EF57" i="70" l="1"/>
  <c r="EF99" i="70"/>
  <c r="M151" i="71"/>
  <c r="O138" i="71"/>
  <c r="N147" i="71"/>
  <c r="P135" i="71"/>
  <c r="O144" i="71"/>
  <c r="O140" i="71"/>
  <c r="N149" i="71"/>
  <c r="O139" i="71"/>
  <c r="N148" i="71"/>
  <c r="O137" i="71"/>
  <c r="N146" i="71"/>
  <c r="O141" i="71"/>
  <c r="N150" i="71"/>
  <c r="O136" i="71"/>
  <c r="N145" i="71"/>
  <c r="EF102" i="70" l="1"/>
  <c r="EF101" i="70"/>
  <c r="EF103" i="70" s="1"/>
  <c r="EG46" i="70"/>
  <c r="N151" i="71"/>
  <c r="P136" i="71"/>
  <c r="O145" i="71"/>
  <c r="P137" i="71"/>
  <c r="O146" i="71"/>
  <c r="P140" i="71"/>
  <c r="O149" i="71"/>
  <c r="P138" i="71"/>
  <c r="O147" i="71"/>
  <c r="P141" i="71"/>
  <c r="O150" i="71"/>
  <c r="P139" i="71"/>
  <c r="O148" i="71"/>
  <c r="Q135" i="71"/>
  <c r="P144" i="71"/>
  <c r="EG57" i="70" l="1"/>
  <c r="EG99" i="70"/>
  <c r="O151" i="71"/>
  <c r="Q138" i="71"/>
  <c r="P147" i="71"/>
  <c r="Q137" i="71"/>
  <c r="P146" i="71"/>
  <c r="R135" i="71"/>
  <c r="Q144" i="71"/>
  <c r="Q141" i="71"/>
  <c r="P150" i="71"/>
  <c r="Q140" i="71"/>
  <c r="P149" i="71"/>
  <c r="Q136" i="71"/>
  <c r="P145" i="71"/>
  <c r="Q139" i="71"/>
  <c r="P148" i="71"/>
  <c r="EG102" i="70" l="1"/>
  <c r="EG101" i="70"/>
  <c r="EH46" i="70"/>
  <c r="P151" i="71"/>
  <c r="R136" i="71"/>
  <c r="Q145" i="71"/>
  <c r="R141" i="71"/>
  <c r="Q150" i="71"/>
  <c r="R137" i="71"/>
  <c r="Q146" i="71"/>
  <c r="R139" i="71"/>
  <c r="Q148" i="71"/>
  <c r="R140" i="71"/>
  <c r="Q149" i="71"/>
  <c r="R144" i="71"/>
  <c r="S135" i="71"/>
  <c r="Q147" i="71"/>
  <c r="R138" i="71"/>
  <c r="EG103" i="70" l="1"/>
  <c r="EH99" i="70"/>
  <c r="EH57" i="70"/>
  <c r="Q151" i="71"/>
  <c r="R148" i="71"/>
  <c r="S139" i="71"/>
  <c r="S141" i="71"/>
  <c r="R150" i="71"/>
  <c r="R147" i="71"/>
  <c r="S138" i="71"/>
  <c r="S140" i="71"/>
  <c r="R149" i="71"/>
  <c r="S137" i="71"/>
  <c r="R146" i="71"/>
  <c r="R145" i="71"/>
  <c r="S136" i="71"/>
  <c r="S144" i="71"/>
  <c r="T135" i="71"/>
  <c r="EH101" i="70" l="1"/>
  <c r="EH102" i="70"/>
  <c r="EI46" i="70"/>
  <c r="T140" i="71"/>
  <c r="S149" i="71"/>
  <c r="R151" i="71"/>
  <c r="T144" i="71"/>
  <c r="U135" i="71"/>
  <c r="T141" i="71"/>
  <c r="S150" i="71"/>
  <c r="T137" i="71"/>
  <c r="S146" i="71"/>
  <c r="T138" i="71"/>
  <c r="S147" i="71"/>
  <c r="T139" i="71"/>
  <c r="S148" i="71"/>
  <c r="T136" i="71"/>
  <c r="S145" i="71"/>
  <c r="EI57" i="70" l="1"/>
  <c r="EI99" i="70"/>
  <c r="EH103" i="70"/>
  <c r="U136" i="71"/>
  <c r="T145" i="71"/>
  <c r="U141" i="71"/>
  <c r="T150" i="71"/>
  <c r="T149" i="71"/>
  <c r="U140" i="71"/>
  <c r="S151" i="71"/>
  <c r="T147" i="71"/>
  <c r="U138" i="71"/>
  <c r="U144" i="71"/>
  <c r="V135" i="71"/>
  <c r="U139" i="71"/>
  <c r="T148" i="71"/>
  <c r="U137" i="71"/>
  <c r="T146" i="71"/>
  <c r="EI102" i="70" l="1"/>
  <c r="EI101" i="70"/>
  <c r="EJ46" i="70"/>
  <c r="V137" i="71"/>
  <c r="U146" i="71"/>
  <c r="V140" i="71"/>
  <c r="U149" i="71"/>
  <c r="V139" i="71"/>
  <c r="U148" i="71"/>
  <c r="U147" i="71"/>
  <c r="V138" i="71"/>
  <c r="V136" i="71"/>
  <c r="U145" i="71"/>
  <c r="T151" i="71"/>
  <c r="V144" i="71"/>
  <c r="W135" i="71"/>
  <c r="U150" i="71"/>
  <c r="V141" i="71"/>
  <c r="EI103" i="70" l="1"/>
  <c r="EJ57" i="70"/>
  <c r="EJ99" i="70"/>
  <c r="U151" i="71"/>
  <c r="W136" i="71"/>
  <c r="V145" i="71"/>
  <c r="V147" i="71"/>
  <c r="W138" i="71"/>
  <c r="X135" i="71"/>
  <c r="W144" i="71"/>
  <c r="V149" i="71"/>
  <c r="W140" i="71"/>
  <c r="W141" i="71"/>
  <c r="V150" i="71"/>
  <c r="V148" i="71"/>
  <c r="W139" i="71"/>
  <c r="V146" i="71"/>
  <c r="W137" i="71"/>
  <c r="EJ102" i="70" l="1"/>
  <c r="EJ101" i="70"/>
  <c r="EK46" i="70"/>
  <c r="V151" i="71"/>
  <c r="X141" i="71"/>
  <c r="W150" i="71"/>
  <c r="X139" i="71"/>
  <c r="W148" i="71"/>
  <c r="W149" i="71"/>
  <c r="X140" i="71"/>
  <c r="Y135" i="71"/>
  <c r="X144" i="71"/>
  <c r="W146" i="71"/>
  <c r="X137" i="71"/>
  <c r="X138" i="71"/>
  <c r="W147" i="71"/>
  <c r="X136" i="71"/>
  <c r="W145" i="71"/>
  <c r="EJ103" i="70" l="1"/>
  <c r="EK57" i="70"/>
  <c r="EK99" i="70"/>
  <c r="W151" i="71"/>
  <c r="X145" i="71"/>
  <c r="Y136" i="71"/>
  <c r="X148" i="71"/>
  <c r="Y139" i="71"/>
  <c r="X147" i="71"/>
  <c r="Y138" i="71"/>
  <c r="Z135" i="71"/>
  <c r="Y144" i="71"/>
  <c r="Y137" i="71"/>
  <c r="X146" i="71"/>
  <c r="Y140" i="71"/>
  <c r="X149" i="71"/>
  <c r="Y141" i="71"/>
  <c r="X150" i="71"/>
  <c r="EK102" i="70" l="1"/>
  <c r="EK101" i="70"/>
  <c r="EK103" i="70" s="1"/>
  <c r="EL46" i="70"/>
  <c r="X151" i="71"/>
  <c r="Z138" i="71"/>
  <c r="Y147" i="71"/>
  <c r="Y150" i="71"/>
  <c r="Z141" i="71"/>
  <c r="Z137" i="71"/>
  <c r="Y146" i="71"/>
  <c r="Z136" i="71"/>
  <c r="Y145" i="71"/>
  <c r="Z139" i="71"/>
  <c r="Y148" i="71"/>
  <c r="Z140" i="71"/>
  <c r="Y149" i="71"/>
  <c r="AA135" i="71"/>
  <c r="Z144" i="71"/>
  <c r="EL99" i="70" l="1"/>
  <c r="EL57" i="70"/>
  <c r="Y151" i="71"/>
  <c r="AA140" i="71"/>
  <c r="Z149" i="71"/>
  <c r="Z150" i="71"/>
  <c r="AA141" i="71"/>
  <c r="AA136" i="71"/>
  <c r="Z145" i="71"/>
  <c r="AA144" i="71"/>
  <c r="Z148" i="71"/>
  <c r="AA139" i="71"/>
  <c r="Z146" i="71"/>
  <c r="AA137" i="71"/>
  <c r="AA138" i="71"/>
  <c r="Z147" i="71"/>
  <c r="EL102" i="70" l="1"/>
  <c r="EL101" i="70"/>
  <c r="EL103" i="70" s="1"/>
  <c r="EM46" i="70"/>
  <c r="Z151" i="71"/>
  <c r="AA147" i="71"/>
  <c r="AA145" i="71"/>
  <c r="AA146" i="71"/>
  <c r="AB144" i="71"/>
  <c r="AA149" i="71"/>
  <c r="AA150" i="71"/>
  <c r="AA148" i="71"/>
  <c r="EM99" i="70" l="1"/>
  <c r="EM57" i="70"/>
  <c r="AA151" i="71"/>
  <c r="AB148" i="71"/>
  <c r="AB150" i="71"/>
  <c r="AB145" i="71"/>
  <c r="AB146" i="71"/>
  <c r="AB147" i="71"/>
  <c r="AB149" i="71"/>
  <c r="EM102" i="70" l="1"/>
  <c r="EM101" i="70"/>
  <c r="EN46" i="70"/>
  <c r="AB151" i="71"/>
  <c r="EM103" i="70" l="1"/>
  <c r="EN57" i="70"/>
  <c r="EN99" i="70"/>
  <c r="EN101" i="70" l="1"/>
  <c r="EO46" i="70"/>
  <c r="EN102" i="70"/>
  <c r="EO57" i="70" l="1"/>
  <c r="EO99" i="70"/>
  <c r="EN103" i="70"/>
  <c r="EO101" i="70" l="1"/>
  <c r="EO102" i="70"/>
  <c r="EP46" i="70"/>
  <c r="EP99" i="70" l="1"/>
  <c r="EP57" i="70"/>
  <c r="EO103" i="70"/>
  <c r="EP102" i="70" l="1"/>
  <c r="EP101" i="70"/>
  <c r="EQ46" i="70"/>
  <c r="EP103" i="70" l="1"/>
  <c r="EQ57" i="70"/>
  <c r="EQ99" i="70"/>
  <c r="EQ102" i="70" l="1"/>
  <c r="EQ101" i="70"/>
  <c r="ER46" i="70"/>
  <c r="EQ103" i="70" l="1"/>
  <c r="ER57" i="70"/>
  <c r="ER99" i="70"/>
  <c r="ER101" i="70" l="1"/>
  <c r="ER102" i="70"/>
  <c r="ES46" i="70"/>
  <c r="ER103" i="70" l="1"/>
  <c r="ES57" i="70"/>
  <c r="ES99" i="70"/>
  <c r="ES102" i="70" l="1"/>
  <c r="ES101" i="70"/>
  <c r="ET46" i="70"/>
  <c r="ES103" i="70" l="1"/>
  <c r="ET99" i="70"/>
  <c r="ET57" i="70"/>
  <c r="C11" i="56"/>
  <c r="L11" i="56" s="1"/>
  <c r="G11" i="33"/>
  <c r="ET102" i="70" l="1"/>
  <c r="ET101" i="70"/>
  <c r="EU46" i="70"/>
  <c r="ET103" i="70" l="1"/>
  <c r="EU99" i="70"/>
  <c r="EU57" i="70"/>
  <c r="EU101" i="70" l="1"/>
  <c r="EV46" i="70"/>
  <c r="EU102" i="70"/>
  <c r="R11" i="33"/>
  <c r="EV57" i="70" l="1"/>
  <c r="EV99" i="70"/>
  <c r="EU103" i="70"/>
  <c r="G22" i="33"/>
  <c r="G18" i="33"/>
  <c r="G17" i="33"/>
  <c r="G21" i="33"/>
  <c r="G20" i="33"/>
  <c r="G19" i="33"/>
  <c r="EV102" i="70" l="1"/>
  <c r="EV101" i="70"/>
  <c r="EV103" i="70" s="1"/>
  <c r="EW46" i="70"/>
  <c r="C10" i="56"/>
  <c r="L10" i="56" s="1"/>
  <c r="F23" i="33"/>
  <c r="G10" i="33"/>
  <c r="C13" i="56"/>
  <c r="L13" i="56" s="1"/>
  <c r="G13" i="33"/>
  <c r="C16" i="56"/>
  <c r="L16" i="56" s="1"/>
  <c r="G16" i="33"/>
  <c r="C14" i="56"/>
  <c r="L14" i="56" s="1"/>
  <c r="G14" i="33"/>
  <c r="C12" i="56"/>
  <c r="L12" i="56" s="1"/>
  <c r="G12" i="33"/>
  <c r="C15" i="56"/>
  <c r="L15" i="56" s="1"/>
  <c r="G15" i="33"/>
  <c r="G33" i="33"/>
  <c r="EW99" i="70" l="1"/>
  <c r="EW57" i="70"/>
  <c r="G32" i="33"/>
  <c r="G23" i="33"/>
  <c r="G27" i="33"/>
  <c r="G28" i="33"/>
  <c r="G31" i="33"/>
  <c r="G30" i="33"/>
  <c r="G29" i="33"/>
  <c r="C17" i="56"/>
  <c r="EW102" i="70" l="1"/>
  <c r="EW101" i="70"/>
  <c r="EX46" i="70"/>
  <c r="R22" i="33"/>
  <c r="R14" i="33"/>
  <c r="G34" i="33"/>
  <c r="J23" i="33"/>
  <c r="H23" i="33"/>
  <c r="R16" i="33"/>
  <c r="L23" i="33"/>
  <c r="N23" i="33"/>
  <c r="M23" i="33"/>
  <c r="R19" i="33"/>
  <c r="L17" i="56"/>
  <c r="R12" i="33"/>
  <c r="K23" i="33"/>
  <c r="R21" i="33"/>
  <c r="Q23" i="33"/>
  <c r="R10" i="33"/>
  <c r="O23" i="33"/>
  <c r="R17" i="33"/>
  <c r="U22" i="33" l="1"/>
  <c r="W22" i="33"/>
  <c r="V22" i="33"/>
  <c r="U17" i="33"/>
  <c r="W17" i="33"/>
  <c r="V17" i="33"/>
  <c r="U21" i="33"/>
  <c r="W21" i="33"/>
  <c r="V21" i="33"/>
  <c r="V19" i="33"/>
  <c r="U19" i="33"/>
  <c r="W19" i="33"/>
  <c r="R33" i="33"/>
  <c r="EW103" i="70"/>
  <c r="EX99" i="70"/>
  <c r="EX57" i="70"/>
  <c r="R30" i="33"/>
  <c r="R28" i="33"/>
  <c r="R18" i="33"/>
  <c r="I23" i="33"/>
  <c r="R32" i="33"/>
  <c r="R20" i="33"/>
  <c r="R15" i="33"/>
  <c r="U18" i="33" l="1"/>
  <c r="W18" i="33"/>
  <c r="V18" i="33"/>
  <c r="W20" i="33"/>
  <c r="V20" i="33"/>
  <c r="U20" i="33"/>
  <c r="W33" i="33"/>
  <c r="U33" i="33"/>
  <c r="V33" i="33"/>
  <c r="EX101" i="70"/>
  <c r="EX102" i="70"/>
  <c r="EY46" i="70"/>
  <c r="P23" i="33"/>
  <c r="R13" i="33"/>
  <c r="R27" i="33"/>
  <c r="R31" i="33"/>
  <c r="R23" i="33" l="1"/>
  <c r="EY99" i="70"/>
  <c r="EY57" i="70"/>
  <c r="EX103" i="70"/>
  <c r="R29" i="33"/>
  <c r="EY101" i="70" l="1"/>
  <c r="EZ46" i="70"/>
  <c r="EY102" i="70"/>
  <c r="R34" i="33"/>
  <c r="EZ99" i="70" l="1"/>
  <c r="EZ57" i="70"/>
  <c r="EY103" i="70"/>
  <c r="EZ102" i="70" l="1"/>
  <c r="EZ101" i="70"/>
  <c r="EZ103" i="70" s="1"/>
  <c r="FA46" i="70"/>
  <c r="FA57" i="70" l="1"/>
  <c r="FA99" i="70"/>
  <c r="FA101" i="70" l="1"/>
  <c r="FA102" i="70"/>
  <c r="FB46" i="70"/>
  <c r="FB99" i="70" l="1"/>
  <c r="FB57" i="70"/>
  <c r="FA103" i="70"/>
  <c r="FB102" i="70" l="1"/>
  <c r="FB101" i="70"/>
  <c r="FC46" i="70"/>
  <c r="FB103" i="70" l="1"/>
  <c r="FC99" i="70"/>
  <c r="FC57" i="70"/>
  <c r="FC102" i="70" l="1"/>
  <c r="FC101" i="70"/>
  <c r="FC103" i="70" s="1"/>
  <c r="FD46" i="70"/>
  <c r="FD57" i="70" l="1"/>
  <c r="FD99" i="70"/>
  <c r="FD101" i="70" l="1"/>
  <c r="FD102" i="70"/>
  <c r="FE46" i="70"/>
  <c r="FE99" i="70" l="1"/>
  <c r="FE57" i="70"/>
  <c r="FD103" i="70"/>
  <c r="FE102" i="70" l="1"/>
  <c r="FE101" i="70"/>
  <c r="FF46" i="70"/>
  <c r="FE103" i="70" l="1"/>
  <c r="FF57" i="70"/>
  <c r="FF99" i="70"/>
  <c r="FF101" i="70" l="1"/>
  <c r="FF102" i="70"/>
  <c r="FG46" i="70"/>
  <c r="FG57" i="70" l="1"/>
  <c r="FG99" i="70"/>
  <c r="FF103" i="70"/>
  <c r="FG102" i="70" l="1"/>
  <c r="FG101" i="70"/>
  <c r="FH46" i="70"/>
  <c r="FG103" i="70" l="1"/>
  <c r="FH99" i="70"/>
  <c r="FH57" i="70"/>
  <c r="FH102" i="70" l="1"/>
  <c r="FH101" i="70"/>
  <c r="FI46" i="70"/>
  <c r="FH103" i="70" l="1"/>
  <c r="FI99" i="70"/>
  <c r="FI57" i="70"/>
  <c r="FI101" i="70" l="1"/>
  <c r="FI102" i="70"/>
  <c r="FJ46" i="70"/>
  <c r="FJ57" i="70" l="1"/>
  <c r="FJ99" i="70"/>
  <c r="FI103" i="70"/>
  <c r="FJ102" i="70" l="1"/>
  <c r="FJ101" i="70"/>
  <c r="FK46" i="70"/>
  <c r="FJ103" i="70" l="1"/>
  <c r="FK57" i="70"/>
  <c r="FK99" i="70"/>
  <c r="FK102" i="70" l="1"/>
  <c r="FK101" i="70"/>
  <c r="FK103" i="70" s="1"/>
  <c r="FL46" i="70"/>
  <c r="FL57" i="70" l="1"/>
  <c r="FL99" i="70"/>
  <c r="FL102" i="70" l="1"/>
  <c r="FL101" i="70"/>
  <c r="FL103" i="70" s="1"/>
  <c r="FM46" i="70"/>
  <c r="FM57" i="70" l="1"/>
  <c r="FM99" i="70"/>
  <c r="FM102" i="70" l="1"/>
  <c r="FM101" i="70"/>
  <c r="FN46" i="70"/>
  <c r="FM103" i="70" l="1"/>
  <c r="FN57" i="70"/>
  <c r="FN99" i="70"/>
  <c r="FO46" i="70" l="1"/>
  <c r="FN102" i="70"/>
  <c r="FN101" i="70"/>
  <c r="FN103" i="70" s="1"/>
  <c r="FO57" i="70" l="1"/>
  <c r="FO99" i="70"/>
  <c r="FO101" i="70" l="1"/>
  <c r="FP46" i="70"/>
  <c r="FO102" i="70"/>
  <c r="FP99" i="70" l="1"/>
  <c r="FP57" i="70"/>
  <c r="FO103" i="70"/>
  <c r="FP101" i="70" l="1"/>
  <c r="FP102" i="70"/>
  <c r="FQ46" i="70"/>
  <c r="FQ99" i="70" l="1"/>
  <c r="FQ57" i="70"/>
  <c r="FP103" i="70"/>
  <c r="FQ102" i="70" l="1"/>
  <c r="FR46" i="70"/>
  <c r="FQ101" i="70"/>
  <c r="FQ103" i="70" l="1"/>
  <c r="FR99" i="70"/>
  <c r="FR57" i="70"/>
  <c r="FR101" i="70" l="1"/>
  <c r="FS46" i="70"/>
  <c r="FR102" i="70"/>
  <c r="FS57" i="70" l="1"/>
  <c r="FS99" i="70"/>
  <c r="FR103" i="70"/>
  <c r="FS101" i="70" l="1"/>
  <c r="FT46" i="70"/>
  <c r="FS102" i="70"/>
  <c r="FT99" i="70" l="1"/>
  <c r="FT57" i="70"/>
  <c r="FS103" i="70"/>
  <c r="FT102" i="70" l="1"/>
  <c r="FT101" i="70"/>
  <c r="FU46" i="70"/>
  <c r="FT103" i="70" l="1"/>
  <c r="FU99" i="70"/>
  <c r="FU57" i="70"/>
  <c r="FU102" i="70" l="1"/>
  <c r="FU101" i="70"/>
  <c r="FV46" i="70"/>
  <c r="FU103" i="70" l="1"/>
  <c r="FV99" i="70"/>
  <c r="FV57" i="70"/>
  <c r="FV102" i="70" l="1"/>
  <c r="FV101" i="70"/>
  <c r="FW46" i="70"/>
  <c r="FV103" i="70" l="1"/>
  <c r="FW99" i="70"/>
  <c r="FW57" i="70"/>
  <c r="FW101" i="70" l="1"/>
  <c r="FW102" i="70"/>
  <c r="FX46" i="70"/>
  <c r="FX99" i="70" l="1"/>
  <c r="FX57" i="70"/>
  <c r="FW103" i="70"/>
  <c r="FX101" i="70" l="1"/>
  <c r="FX102" i="70"/>
  <c r="FY46" i="70"/>
  <c r="FY57" i="70" l="1"/>
  <c r="FY99" i="70"/>
  <c r="FX103" i="70"/>
  <c r="FY102" i="70" l="1"/>
  <c r="FY101" i="70"/>
  <c r="FZ46" i="70"/>
  <c r="FY103" i="70" l="1"/>
  <c r="FZ99" i="70"/>
  <c r="FZ57" i="70"/>
  <c r="FZ102" i="70" l="1"/>
  <c r="FZ101" i="70"/>
  <c r="FZ103" i="70" s="1"/>
  <c r="GA46" i="70"/>
  <c r="GA57" i="70" l="1"/>
  <c r="GA99" i="70"/>
  <c r="GA102" i="70" l="1"/>
  <c r="GA101" i="70"/>
  <c r="GB46" i="70"/>
  <c r="GA103" i="70" l="1"/>
  <c r="GB57" i="70"/>
  <c r="GB99" i="70"/>
  <c r="GB101" i="70" l="1"/>
  <c r="GC46" i="70"/>
  <c r="GB102" i="70"/>
  <c r="GC57" i="70" l="1"/>
  <c r="GC99" i="70"/>
  <c r="GB103" i="70"/>
  <c r="GC102" i="70" l="1"/>
  <c r="GC101" i="70"/>
  <c r="GC103" i="70" s="1"/>
  <c r="GD46" i="70"/>
  <c r="GD57" i="70" l="1"/>
  <c r="GD99" i="70"/>
  <c r="GD101" i="70" l="1"/>
  <c r="GD102" i="70"/>
  <c r="GE46" i="70"/>
  <c r="GD103" i="70" l="1"/>
  <c r="GE99" i="70"/>
  <c r="GE57" i="70"/>
  <c r="GE101" i="70" l="1"/>
  <c r="GE102" i="70"/>
  <c r="GF46" i="70"/>
  <c r="GF57" i="70" l="1"/>
  <c r="GF99" i="70"/>
  <c r="GE103" i="70"/>
  <c r="GF102" i="70" l="1"/>
  <c r="GF101" i="70"/>
  <c r="GG46" i="70"/>
  <c r="GF103" i="70" l="1"/>
  <c r="GG99" i="70"/>
  <c r="GG57" i="70"/>
  <c r="GG102" i="70" l="1"/>
  <c r="GG101" i="70"/>
  <c r="GH46" i="70"/>
  <c r="GG103" i="70" l="1"/>
  <c r="GH57" i="70"/>
  <c r="GH99" i="70"/>
  <c r="GH102" i="70" l="1"/>
  <c r="GH101" i="70"/>
  <c r="GI46" i="70"/>
  <c r="GH103" i="70" l="1"/>
  <c r="GI99" i="70"/>
  <c r="GI57" i="70"/>
  <c r="GI102" i="70" l="1"/>
  <c r="GI101" i="70"/>
  <c r="GJ46" i="70"/>
  <c r="GI103" i="70" l="1"/>
  <c r="GJ99" i="70"/>
  <c r="GJ57" i="70"/>
  <c r="GJ102" i="70" l="1"/>
  <c r="GJ101" i="70"/>
  <c r="GK46" i="70"/>
  <c r="GJ103" i="70" l="1"/>
  <c r="GK99" i="70"/>
  <c r="GK57" i="70"/>
  <c r="GK101" i="70" l="1"/>
  <c r="GK102" i="70"/>
  <c r="GL46" i="70"/>
  <c r="GK103" i="70" l="1"/>
  <c r="GL57" i="70"/>
  <c r="GL99" i="70"/>
  <c r="GL102" i="70" l="1"/>
  <c r="GL101" i="70"/>
  <c r="GM46" i="70"/>
  <c r="GL103" i="70" l="1"/>
  <c r="GM99" i="70"/>
  <c r="GM57" i="70"/>
  <c r="GM102" i="70" l="1"/>
  <c r="GM101" i="70"/>
  <c r="GN46" i="70"/>
  <c r="GM103" i="70" l="1"/>
  <c r="GN57" i="70"/>
  <c r="GN99" i="70"/>
  <c r="GO46" i="70" l="1"/>
  <c r="GN102" i="70"/>
  <c r="GN101" i="70"/>
  <c r="GN103" i="70" l="1"/>
  <c r="GO57" i="70"/>
  <c r="GO99" i="70"/>
  <c r="GO101" i="70" l="1"/>
  <c r="GO102" i="70"/>
  <c r="GP46" i="70"/>
  <c r="GP99" i="70" l="1"/>
  <c r="GP57" i="70"/>
  <c r="GO103" i="70"/>
  <c r="GP102" i="70" l="1"/>
  <c r="GP101" i="70"/>
  <c r="GQ46" i="70"/>
  <c r="GP103" i="70" l="1"/>
  <c r="GQ99" i="70"/>
  <c r="GQ57" i="70"/>
  <c r="GQ101" i="70" l="1"/>
  <c r="GQ102" i="70"/>
  <c r="GR46" i="70"/>
  <c r="GR99" i="70" l="1"/>
  <c r="GR57" i="70"/>
  <c r="GQ103" i="70"/>
  <c r="GR101" i="70" l="1"/>
  <c r="GR102" i="70"/>
  <c r="GS46" i="70"/>
  <c r="GR103" i="70" l="1"/>
  <c r="GS99" i="70"/>
  <c r="GS57" i="70"/>
  <c r="GS102" i="70" l="1"/>
  <c r="GS101" i="70"/>
  <c r="GT46" i="70"/>
  <c r="GS103" i="70" l="1"/>
  <c r="GT57" i="70"/>
  <c r="GT99" i="70"/>
  <c r="GT102" i="70" l="1"/>
  <c r="GT101" i="70"/>
  <c r="GT103" i="70" s="1"/>
  <c r="GU46" i="70"/>
  <c r="GU57" i="70" l="1"/>
  <c r="GU99" i="70"/>
  <c r="GU101" i="70" l="1"/>
  <c r="GU102" i="70"/>
  <c r="GV46" i="70"/>
  <c r="GV99" i="70" l="1"/>
  <c r="GV57" i="70"/>
  <c r="GU103" i="70"/>
  <c r="GV102" i="70" l="1"/>
  <c r="GV101" i="70"/>
  <c r="GW46" i="70"/>
  <c r="GV103" i="70" l="1"/>
  <c r="GW57" i="70"/>
  <c r="GW99" i="70"/>
  <c r="GW101" i="70" l="1"/>
  <c r="GW102" i="70"/>
  <c r="GX46" i="70"/>
  <c r="GX99" i="70" l="1"/>
  <c r="GX57" i="70"/>
  <c r="GW103" i="70"/>
  <c r="GX102" i="70" l="1"/>
  <c r="GX101" i="70"/>
  <c r="GX103" i="70" s="1"/>
  <c r="GY46" i="70"/>
  <c r="GY99" i="70" l="1"/>
  <c r="GY57" i="70"/>
  <c r="GY102" i="70" l="1"/>
  <c r="GY101" i="70"/>
  <c r="GZ46" i="70"/>
  <c r="GY103" i="70" l="1"/>
  <c r="GZ99" i="70"/>
  <c r="GZ57" i="70"/>
  <c r="GZ102" i="70" l="1"/>
  <c r="GZ101" i="70"/>
  <c r="HA46" i="70"/>
  <c r="GZ103" i="70" l="1"/>
  <c r="HA99" i="70"/>
  <c r="HA57" i="70"/>
  <c r="HA101" i="70" l="1"/>
  <c r="HA102" i="70"/>
  <c r="HB46" i="70"/>
  <c r="HA103" i="70" l="1"/>
  <c r="HB99" i="70"/>
  <c r="HB57" i="70"/>
  <c r="HB102" i="70" l="1"/>
  <c r="HB101" i="70"/>
  <c r="HB103" i="70" s="1"/>
  <c r="HC46" i="70"/>
  <c r="HC99" i="70" l="1"/>
  <c r="HC57" i="70"/>
  <c r="HC102" i="70" l="1"/>
  <c r="HC101" i="70"/>
  <c r="HD46" i="70"/>
  <c r="HC103" i="70" l="1"/>
  <c r="HD57" i="70"/>
  <c r="HD99" i="70"/>
  <c r="HD102" i="70" l="1"/>
  <c r="HD101" i="70"/>
  <c r="HD103" i="70" s="1"/>
  <c r="HE46" i="70"/>
  <c r="HE99" i="70" l="1"/>
  <c r="HE57" i="70"/>
  <c r="HE102" i="70" l="1"/>
  <c r="HE101" i="70"/>
  <c r="HF46" i="70"/>
  <c r="HE103" i="70" l="1"/>
  <c r="HF57" i="70"/>
  <c r="HF99" i="70"/>
  <c r="HF101" i="70" l="1"/>
  <c r="HG46" i="70"/>
  <c r="HF102" i="70"/>
  <c r="HG99" i="70" l="1"/>
  <c r="HG57" i="70"/>
  <c r="HF103" i="70"/>
  <c r="HG102" i="70" l="1"/>
  <c r="HG101" i="70"/>
  <c r="HG103" i="70" s="1"/>
  <c r="HH46" i="70"/>
  <c r="HH99" i="70" l="1"/>
  <c r="HH57" i="70"/>
  <c r="HH101" i="70" l="1"/>
  <c r="HH102" i="70"/>
  <c r="HI46" i="70"/>
  <c r="HI57" i="70" l="1"/>
  <c r="HI99" i="70"/>
  <c r="HH103" i="70"/>
  <c r="HI101" i="70" l="1"/>
  <c r="HI102" i="70"/>
  <c r="HJ46" i="70"/>
  <c r="HJ99" i="70" l="1"/>
  <c r="HJ57" i="70"/>
  <c r="HI103" i="70"/>
  <c r="HJ101" i="70" l="1"/>
  <c r="HJ102" i="70"/>
  <c r="HK46" i="70"/>
  <c r="HK99" i="70" l="1"/>
  <c r="HK57" i="70"/>
  <c r="HJ103" i="70"/>
  <c r="HK102" i="70" l="1"/>
  <c r="HK101" i="70"/>
  <c r="HK103" i="70" s="1"/>
  <c r="HL46" i="70"/>
  <c r="HL57" i="70" l="1"/>
  <c r="HL99" i="70"/>
  <c r="HM46" i="70" l="1"/>
  <c r="HL101" i="70"/>
  <c r="HL102" i="70"/>
  <c r="HL103" i="70" l="1"/>
  <c r="HM99" i="70"/>
  <c r="HM57" i="70"/>
  <c r="HN46" i="70" s="1"/>
  <c r="HN57" i="70" l="1"/>
  <c r="HN99" i="70"/>
  <c r="HM102" i="70"/>
  <c r="HM101" i="70"/>
  <c r="HM103" i="70" s="1"/>
  <c r="HO46" i="70" l="1"/>
  <c r="HN102" i="70"/>
  <c r="HN101" i="70"/>
  <c r="HN103" i="70" s="1"/>
  <c r="HO99" i="70" l="1"/>
  <c r="HO57" i="70"/>
  <c r="HP46" i="70" l="1"/>
  <c r="HO101" i="70"/>
  <c r="HO102" i="70"/>
  <c r="HO103" i="70" l="1"/>
  <c r="HP57" i="70"/>
  <c r="HP99" i="70"/>
  <c r="HQ46" i="70" l="1"/>
  <c r="HP102" i="70"/>
  <c r="HP101" i="70"/>
  <c r="HP103" i="70" s="1"/>
  <c r="HQ57" i="70" l="1"/>
  <c r="HQ99" i="70"/>
  <c r="HQ102" i="70" l="1"/>
  <c r="HR46" i="70"/>
  <c r="HQ101" i="70"/>
  <c r="HQ103" i="70" l="1"/>
  <c r="HR57" i="70"/>
  <c r="HR99" i="70"/>
  <c r="HS46" i="70" l="1"/>
  <c r="HR102" i="70"/>
  <c r="HR101" i="70"/>
  <c r="HR103" i="70" s="1"/>
  <c r="HS57" i="70" l="1"/>
  <c r="HS99" i="70"/>
  <c r="HT46" i="70" l="1"/>
  <c r="HS102" i="70"/>
  <c r="HS101" i="70"/>
  <c r="HT57" i="70" l="1"/>
  <c r="HT99" i="70"/>
  <c r="HS103" i="70"/>
  <c r="HU46" i="70" l="1"/>
  <c r="HT102" i="70"/>
  <c r="HT101" i="70"/>
  <c r="HT103" i="70" s="1"/>
  <c r="HU57" i="70" l="1"/>
  <c r="HU99" i="70"/>
  <c r="HV46" i="70" l="1"/>
  <c r="HU102" i="70"/>
  <c r="HU101" i="70"/>
  <c r="HU103" i="70" s="1"/>
  <c r="HV57" i="70" l="1"/>
  <c r="HV99" i="70"/>
  <c r="HW46" i="70" l="1"/>
  <c r="HV102" i="70"/>
  <c r="HV101" i="70"/>
  <c r="HV103" i="70" s="1"/>
  <c r="HW57" i="70" l="1"/>
  <c r="HW99" i="70"/>
  <c r="HX46" i="70" l="1"/>
  <c r="HW102" i="70"/>
  <c r="HW101" i="70"/>
  <c r="HW103" i="70" s="1"/>
  <c r="HX57" i="70" l="1"/>
  <c r="HY46" i="70" s="1"/>
  <c r="HX99" i="70"/>
  <c r="HY99" i="70" l="1"/>
  <c r="HY57" i="70"/>
  <c r="HZ46" i="70" s="1"/>
  <c r="HX102" i="70"/>
  <c r="HX101" i="70"/>
  <c r="HX103" i="70" s="1"/>
  <c r="HZ99" i="70" l="1"/>
  <c r="HZ57" i="70"/>
  <c r="HY101" i="70"/>
  <c r="HY102" i="70"/>
  <c r="HZ102" i="70" l="1"/>
  <c r="IA46" i="70"/>
  <c r="HZ101" i="70"/>
  <c r="HZ103" i="70" s="1"/>
  <c r="HY103" i="70"/>
  <c r="IA99" i="70" l="1"/>
  <c r="IA57" i="70"/>
  <c r="IB46" i="70" l="1"/>
  <c r="IA102" i="70"/>
  <c r="IA101" i="70"/>
  <c r="IA103" i="70" s="1"/>
  <c r="IB57" i="70" l="1"/>
  <c r="IB99" i="70"/>
  <c r="IB101" i="70" l="1"/>
  <c r="IB102" i="70"/>
  <c r="IC46" i="70"/>
  <c r="C11" i="69"/>
  <c r="IC57" i="70" l="1"/>
  <c r="IC99" i="70"/>
  <c r="IB103" i="70"/>
  <c r="F39" i="66"/>
  <c r="D44" i="66" s="1"/>
  <c r="E39" i="66"/>
  <c r="D43" i="66" s="1"/>
  <c r="G39" i="66"/>
  <c r="D45" i="66" s="1"/>
  <c r="H39" i="66"/>
  <c r="D46" i="66" s="1"/>
  <c r="IC102" i="70" l="1"/>
  <c r="ID46" i="70"/>
  <c r="IC101" i="70"/>
  <c r="IC103" i="70" s="1"/>
  <c r="K45" i="66"/>
  <c r="G45" i="66"/>
  <c r="H45" i="66"/>
  <c r="J45" i="66"/>
  <c r="F45" i="66"/>
  <c r="I45" i="66"/>
  <c r="E45" i="66"/>
  <c r="I43" i="66"/>
  <c r="E43" i="66"/>
  <c r="H43" i="66"/>
  <c r="F43" i="66"/>
  <c r="K43" i="66"/>
  <c r="G43" i="66"/>
  <c r="J43" i="66"/>
  <c r="D48" i="66"/>
  <c r="H46" i="66"/>
  <c r="K46" i="66"/>
  <c r="G46" i="66"/>
  <c r="F54" i="66"/>
  <c r="I46" i="66"/>
  <c r="J46" i="66"/>
  <c r="F46" i="66"/>
  <c r="I54" i="66"/>
  <c r="E46" i="66"/>
  <c r="H54" i="66"/>
  <c r="G54" i="66"/>
  <c r="E54" i="66"/>
  <c r="E33" i="71" s="1"/>
  <c r="J54" i="66"/>
  <c r="J44" i="66"/>
  <c r="F44" i="66"/>
  <c r="I44" i="66"/>
  <c r="E44" i="66"/>
  <c r="G44" i="66"/>
  <c r="H44" i="66"/>
  <c r="K44" i="66"/>
  <c r="ID57" i="70" l="1"/>
  <c r="ID99" i="70"/>
  <c r="K48" i="66"/>
  <c r="F33" i="71"/>
  <c r="E47" i="71"/>
  <c r="F48" i="66"/>
  <c r="F53" i="66"/>
  <c r="J48" i="66"/>
  <c r="J53" i="66"/>
  <c r="H48" i="66"/>
  <c r="H53" i="66"/>
  <c r="I48" i="66"/>
  <c r="I53" i="66"/>
  <c r="G53" i="66"/>
  <c r="G48" i="66"/>
  <c r="E53" i="66"/>
  <c r="E48" i="66"/>
  <c r="ID101" i="70" l="1"/>
  <c r="ID102" i="70"/>
  <c r="IE46" i="70"/>
  <c r="H55" i="66"/>
  <c r="H11" i="39"/>
  <c r="H12" i="39" s="1"/>
  <c r="F55" i="66"/>
  <c r="F11" i="39"/>
  <c r="F12" i="39" s="1"/>
  <c r="G55" i="66"/>
  <c r="G11" i="39"/>
  <c r="G12" i="39" s="1"/>
  <c r="I55" i="66"/>
  <c r="I11" i="39"/>
  <c r="I12" i="39" s="1"/>
  <c r="J55" i="66"/>
  <c r="J11" i="39"/>
  <c r="J12" i="39" s="1"/>
  <c r="D11" i="39"/>
  <c r="D12" i="39" s="1"/>
  <c r="E55" i="66"/>
  <c r="E11" i="39"/>
  <c r="E12" i="39" s="1"/>
  <c r="G33" i="71"/>
  <c r="F47" i="71"/>
  <c r="IE99" i="70" l="1"/>
  <c r="IE57" i="70"/>
  <c r="ID103" i="70"/>
  <c r="C12" i="39"/>
  <c r="H33" i="71"/>
  <c r="G47" i="71"/>
  <c r="IF46" i="70" l="1"/>
  <c r="IE101" i="70"/>
  <c r="IE102" i="70"/>
  <c r="I33" i="71"/>
  <c r="H47" i="71"/>
  <c r="IE103" i="70" l="1"/>
  <c r="IF57" i="70"/>
  <c r="IF99" i="70"/>
  <c r="J33" i="71"/>
  <c r="I47" i="71"/>
  <c r="IF101" i="70" l="1"/>
  <c r="IF102" i="70"/>
  <c r="IG46" i="70"/>
  <c r="K33" i="71"/>
  <c r="J47" i="71"/>
  <c r="IG57" i="70" l="1"/>
  <c r="IG99" i="70"/>
  <c r="IF103" i="70"/>
  <c r="L33" i="71"/>
  <c r="K47" i="71"/>
  <c r="IH46" i="70" l="1"/>
  <c r="IG101" i="70"/>
  <c r="IG102" i="70"/>
  <c r="M33" i="71"/>
  <c r="L47" i="71"/>
  <c r="IG103" i="70" l="1"/>
  <c r="IH57" i="70"/>
  <c r="IH99" i="70"/>
  <c r="N33" i="71"/>
  <c r="M47" i="71"/>
  <c r="IH102" i="70" l="1"/>
  <c r="II46" i="70"/>
  <c r="IH101" i="70"/>
  <c r="O33" i="71"/>
  <c r="N47" i="71"/>
  <c r="IH103" i="70" l="1"/>
  <c r="II99" i="70"/>
  <c r="II57" i="70"/>
  <c r="P33" i="71"/>
  <c r="P47" i="71" s="1"/>
  <c r="O47" i="71"/>
  <c r="IJ46" i="70" l="1"/>
  <c r="II101" i="70"/>
  <c r="II102" i="70"/>
  <c r="D31" i="71"/>
  <c r="D43" i="71" s="1"/>
  <c r="C43" i="71"/>
  <c r="D30" i="71"/>
  <c r="D42" i="71" s="1"/>
  <c r="C42" i="71"/>
  <c r="C38" i="71"/>
  <c r="D26" i="71"/>
  <c r="D38" i="71" s="1"/>
  <c r="C41" i="71"/>
  <c r="D29" i="71"/>
  <c r="D41" i="71" s="1"/>
  <c r="D25" i="71"/>
  <c r="D37" i="71" s="1"/>
  <c r="C37" i="71"/>
  <c r="C40" i="71"/>
  <c r="D28" i="71"/>
  <c r="D40" i="71" s="1"/>
  <c r="C61" i="71"/>
  <c r="C57" i="71"/>
  <c r="C59" i="71"/>
  <c r="C55" i="71"/>
  <c r="C58" i="71"/>
  <c r="C60" i="71"/>
  <c r="C56" i="71"/>
  <c r="D52" i="71"/>
  <c r="D32" i="71"/>
  <c r="C45" i="71"/>
  <c r="C44" i="71"/>
  <c r="C46" i="71"/>
  <c r="C36" i="71"/>
  <c r="D24" i="71"/>
  <c r="D36" i="71" s="1"/>
  <c r="D27" i="71"/>
  <c r="D39" i="71" s="1"/>
  <c r="C39" i="71"/>
  <c r="II103" i="70" l="1"/>
  <c r="IJ57" i="70"/>
  <c r="IJ99" i="70"/>
  <c r="C62" i="71"/>
  <c r="D59" i="71"/>
  <c r="D61" i="71"/>
  <c r="D58" i="71"/>
  <c r="D57" i="71"/>
  <c r="D55" i="71"/>
  <c r="D56" i="71"/>
  <c r="D60" i="71"/>
  <c r="C48" i="71"/>
  <c r="D45" i="71"/>
  <c r="D46" i="71"/>
  <c r="D44" i="71"/>
  <c r="IJ101" i="70" l="1"/>
  <c r="IJ102" i="70"/>
  <c r="IK46" i="70"/>
  <c r="D62" i="71"/>
  <c r="D48" i="71"/>
  <c r="IJ103" i="70" l="1"/>
  <c r="IK99" i="70"/>
  <c r="IK57" i="70"/>
  <c r="IK101" i="70" l="1"/>
  <c r="IK102" i="70"/>
  <c r="IK103" i="70" l="1"/>
  <c r="C16" i="69" l="1"/>
  <c r="D28" i="69"/>
  <c r="C28" i="69" l="1"/>
  <c r="C35" i="69" l="1"/>
  <c r="C14" i="39" s="1"/>
  <c r="E28" i="69"/>
  <c r="H14" i="39" l="1"/>
  <c r="G14" i="39"/>
  <c r="E14" i="39"/>
  <c r="F14" i="39"/>
  <c r="I14" i="39"/>
  <c r="J14" i="39"/>
  <c r="D14" i="39"/>
  <c r="F15" i="39" l="1"/>
  <c r="F17" i="39"/>
  <c r="D17" i="39"/>
  <c r="D15" i="39"/>
  <c r="E15" i="39"/>
  <c r="E17" i="39"/>
  <c r="G17" i="39"/>
  <c r="G15" i="39"/>
  <c r="J15" i="39"/>
  <c r="J17" i="39"/>
  <c r="I17" i="39"/>
  <c r="I15" i="39"/>
  <c r="H15" i="39"/>
  <c r="H17" i="39"/>
  <c r="C15" i="39" l="1"/>
  <c r="I30" i="39"/>
  <c r="E82" i="71"/>
  <c r="I20" i="39"/>
  <c r="E81" i="71"/>
  <c r="H30" i="39"/>
  <c r="H20" i="39"/>
  <c r="E77" i="71"/>
  <c r="D20" i="39"/>
  <c r="D30" i="39"/>
  <c r="F30" i="39"/>
  <c r="E79" i="71"/>
  <c r="F20" i="39"/>
  <c r="E18" i="39"/>
  <c r="E30" i="39"/>
  <c r="E78" i="71"/>
  <c r="E20" i="39"/>
  <c r="E83" i="71"/>
  <c r="J20" i="39"/>
  <c r="J30" i="39"/>
  <c r="G30" i="39"/>
  <c r="G20" i="39"/>
  <c r="E80" i="71"/>
  <c r="F81" i="71" l="1"/>
  <c r="E90" i="71"/>
  <c r="C20" i="39"/>
  <c r="E87" i="71"/>
  <c r="F78" i="71"/>
  <c r="F83" i="71"/>
  <c r="E92" i="71"/>
  <c r="E88" i="71"/>
  <c r="F79" i="71"/>
  <c r="E86" i="71"/>
  <c r="F77" i="71"/>
  <c r="E91" i="71"/>
  <c r="F82" i="71"/>
  <c r="E89" i="71"/>
  <c r="F80" i="71"/>
  <c r="G80" i="71" l="1"/>
  <c r="F89" i="71"/>
  <c r="E93" i="71"/>
  <c r="G83" i="71"/>
  <c r="F92" i="71"/>
  <c r="G79" i="71"/>
  <c r="F88" i="71"/>
  <c r="G78" i="71"/>
  <c r="F87" i="71"/>
  <c r="F91" i="71"/>
  <c r="G82" i="71"/>
  <c r="G77" i="71"/>
  <c r="F86" i="71"/>
  <c r="F90" i="71"/>
  <c r="G81" i="71"/>
  <c r="F93" i="71" l="1"/>
  <c r="H81" i="71"/>
  <c r="G90" i="71"/>
  <c r="H78" i="71"/>
  <c r="G87" i="71"/>
  <c r="G92" i="71"/>
  <c r="H83" i="71"/>
  <c r="H80" i="71"/>
  <c r="G89" i="71"/>
  <c r="G86" i="71"/>
  <c r="H77" i="71"/>
  <c r="G91" i="71"/>
  <c r="H82" i="71"/>
  <c r="H79" i="71"/>
  <c r="G88" i="71"/>
  <c r="H90" i="71" l="1"/>
  <c r="I81" i="71"/>
  <c r="H88" i="71"/>
  <c r="I79" i="71"/>
  <c r="H86" i="71"/>
  <c r="I77" i="71"/>
  <c r="G93" i="71"/>
  <c r="H89" i="71"/>
  <c r="I80" i="71"/>
  <c r="H87" i="71"/>
  <c r="I78" i="71"/>
  <c r="I82" i="71"/>
  <c r="H91" i="71"/>
  <c r="I83" i="71"/>
  <c r="H92" i="71"/>
  <c r="J83" i="71" l="1"/>
  <c r="I92" i="71"/>
  <c r="I87" i="71"/>
  <c r="J78" i="71"/>
  <c r="I90" i="71"/>
  <c r="J81" i="71"/>
  <c r="I89" i="71"/>
  <c r="J80" i="71"/>
  <c r="J77" i="71"/>
  <c r="I86" i="71"/>
  <c r="J82" i="71"/>
  <c r="I91" i="71"/>
  <c r="H93" i="71"/>
  <c r="I88" i="71"/>
  <c r="J79" i="71"/>
  <c r="J87" i="71" l="1"/>
  <c r="K78" i="71"/>
  <c r="J91" i="71"/>
  <c r="K82" i="71"/>
  <c r="I93" i="71"/>
  <c r="J89" i="71"/>
  <c r="K80" i="71"/>
  <c r="J90" i="71"/>
  <c r="K81" i="71"/>
  <c r="J88" i="71"/>
  <c r="K79" i="71"/>
  <c r="K77" i="71"/>
  <c r="J86" i="71"/>
  <c r="J92" i="71"/>
  <c r="K83" i="71"/>
  <c r="K88" i="71" l="1"/>
  <c r="L79" i="71"/>
  <c r="K90" i="71"/>
  <c r="L81" i="71"/>
  <c r="J93" i="71"/>
  <c r="L83" i="71"/>
  <c r="K92" i="71"/>
  <c r="K86" i="71"/>
  <c r="L77" i="71"/>
  <c r="L80" i="71"/>
  <c r="K89" i="71"/>
  <c r="L82" i="71"/>
  <c r="K91" i="71"/>
  <c r="L78" i="71"/>
  <c r="K87" i="71"/>
  <c r="L90" i="71" l="1"/>
  <c r="M81" i="71"/>
  <c r="L86" i="71"/>
  <c r="M77" i="71"/>
  <c r="L92" i="71"/>
  <c r="M83" i="71"/>
  <c r="L88" i="71"/>
  <c r="M79" i="71"/>
  <c r="M82" i="71"/>
  <c r="L91" i="71"/>
  <c r="L87" i="71"/>
  <c r="M78" i="71"/>
  <c r="L89" i="71"/>
  <c r="M80" i="71"/>
  <c r="K93" i="71"/>
  <c r="N82" i="71" l="1"/>
  <c r="M91" i="71"/>
  <c r="N79" i="71"/>
  <c r="M88" i="71"/>
  <c r="M92" i="71"/>
  <c r="N83" i="71"/>
  <c r="N78" i="71"/>
  <c r="M87" i="71"/>
  <c r="N77" i="71"/>
  <c r="M86" i="71"/>
  <c r="M90" i="71"/>
  <c r="N81" i="71"/>
  <c r="N80" i="71"/>
  <c r="M89" i="71"/>
  <c r="L93" i="71"/>
  <c r="N87" i="71" l="1"/>
  <c r="O78" i="71"/>
  <c r="N88" i="71"/>
  <c r="O79" i="71"/>
  <c r="M93" i="71"/>
  <c r="O83" i="71"/>
  <c r="N92" i="71"/>
  <c r="O80" i="71"/>
  <c r="N89" i="71"/>
  <c r="N86" i="71"/>
  <c r="O77" i="71"/>
  <c r="O82" i="71"/>
  <c r="N91" i="71"/>
  <c r="O81" i="71"/>
  <c r="N90" i="71"/>
  <c r="P77" i="71" l="1"/>
  <c r="P86" i="71" s="1"/>
  <c r="O86" i="71"/>
  <c r="O88" i="71"/>
  <c r="P79" i="71"/>
  <c r="P88" i="71" s="1"/>
  <c r="O90" i="71"/>
  <c r="P81" i="71"/>
  <c r="P90" i="71" s="1"/>
  <c r="N93" i="71"/>
  <c r="O87" i="71"/>
  <c r="P78" i="71"/>
  <c r="P87" i="71" s="1"/>
  <c r="O91" i="71"/>
  <c r="P82" i="71"/>
  <c r="P91" i="71" s="1"/>
  <c r="O89" i="71"/>
  <c r="P80" i="71"/>
  <c r="P89" i="71" s="1"/>
  <c r="O92" i="71"/>
  <c r="P83" i="71"/>
  <c r="P92" i="71" s="1"/>
  <c r="O93" i="71" l="1"/>
  <c r="P93" i="71"/>
  <c r="E18" i="69" l="1"/>
  <c r="D29" i="69" l="1"/>
  <c r="C17" i="69"/>
  <c r="D18" i="69"/>
  <c r="C29" i="69" l="1"/>
  <c r="C18" i="69"/>
  <c r="C20" i="69" s="1"/>
  <c r="D30" i="69"/>
  <c r="E29" i="69" l="1"/>
  <c r="C36" i="69"/>
  <c r="C23" i="39" s="1"/>
  <c r="C25" i="39" s="1"/>
  <c r="C30" i="69"/>
  <c r="C37" i="69" s="1"/>
  <c r="G25" i="39" l="1"/>
  <c r="D25" i="39"/>
  <c r="E25" i="39"/>
  <c r="F25" i="39"/>
  <c r="I25" i="39"/>
  <c r="H25" i="39"/>
  <c r="J25" i="39"/>
  <c r="E30" i="69"/>
  <c r="F26" i="39" l="1"/>
  <c r="F31" i="39"/>
  <c r="F32" i="39" s="1"/>
  <c r="F34" i="39" s="1"/>
  <c r="E20" i="81" s="1"/>
  <c r="J26" i="39"/>
  <c r="J31" i="39"/>
  <c r="J32" i="39" s="1"/>
  <c r="J34" i="39" s="1"/>
  <c r="I20" i="81" s="1"/>
  <c r="E31" i="39"/>
  <c r="E32" i="39" s="1"/>
  <c r="E34" i="39" s="1"/>
  <c r="E26" i="39"/>
  <c r="E27" i="39"/>
  <c r="H26" i="39"/>
  <c r="H31" i="39"/>
  <c r="H32" i="39" s="1"/>
  <c r="H34" i="39" s="1"/>
  <c r="G20" i="81" s="1"/>
  <c r="D31" i="39"/>
  <c r="D26" i="39"/>
  <c r="I31" i="39"/>
  <c r="I32" i="39" s="1"/>
  <c r="I34" i="39" s="1"/>
  <c r="H20" i="81" s="1"/>
  <c r="I26" i="39"/>
  <c r="G31" i="39"/>
  <c r="G32" i="39" s="1"/>
  <c r="G34" i="39" s="1"/>
  <c r="F20" i="81" s="1"/>
  <c r="G26" i="39"/>
  <c r="H15" i="56" l="1"/>
  <c r="H29" i="81"/>
  <c r="E29" i="81"/>
  <c r="H12" i="56"/>
  <c r="H16" i="56"/>
  <c r="I29" i="81"/>
  <c r="C26" i="39"/>
  <c r="H13" i="56"/>
  <c r="F29" i="81"/>
  <c r="E97" i="71"/>
  <c r="D32" i="39"/>
  <c r="D34" i="39" s="1"/>
  <c r="H14" i="56"/>
  <c r="G29" i="81"/>
  <c r="D20" i="81"/>
  <c r="E35" i="39"/>
  <c r="D21" i="81" s="1"/>
  <c r="D30" i="81" s="1"/>
  <c r="E32" i="81" l="1"/>
  <c r="E33" i="81" s="1"/>
  <c r="I32" i="81"/>
  <c r="H32" i="81"/>
  <c r="H33" i="81" s="1"/>
  <c r="G32" i="81"/>
  <c r="G33" i="81" s="1"/>
  <c r="F32" i="81"/>
  <c r="F33" i="81" s="1"/>
  <c r="K14" i="56"/>
  <c r="M14" i="56" s="1"/>
  <c r="T14" i="33" s="1"/>
  <c r="K13" i="56"/>
  <c r="M13" i="56" s="1"/>
  <c r="T13" i="33" s="1"/>
  <c r="K12" i="56"/>
  <c r="M12" i="56" s="1"/>
  <c r="T12" i="33" s="1"/>
  <c r="K16" i="56"/>
  <c r="M16" i="56" s="1"/>
  <c r="N16" i="56" s="1"/>
  <c r="K15" i="56"/>
  <c r="M15" i="56" s="1"/>
  <c r="T15" i="33" s="1"/>
  <c r="F97" i="71"/>
  <c r="E98" i="71"/>
  <c r="E106" i="71"/>
  <c r="E67" i="71" s="1"/>
  <c r="I33" i="81"/>
  <c r="J33" i="76"/>
  <c r="C20" i="81"/>
  <c r="H11" i="56"/>
  <c r="D29" i="81"/>
  <c r="D32" i="81" l="1"/>
  <c r="N14" i="56"/>
  <c r="N15" i="56"/>
  <c r="N13" i="56"/>
  <c r="N12" i="56"/>
  <c r="T16" i="33"/>
  <c r="K11" i="56"/>
  <c r="M11" i="56" s="1"/>
  <c r="N11" i="56" s="1"/>
  <c r="T29" i="33"/>
  <c r="V29" i="33" s="1"/>
  <c r="V13" i="33"/>
  <c r="F106" i="71"/>
  <c r="F67" i="71" s="1"/>
  <c r="G97" i="71"/>
  <c r="T31" i="33"/>
  <c r="V31" i="33" s="1"/>
  <c r="V15" i="33"/>
  <c r="V14" i="33"/>
  <c r="T30" i="33"/>
  <c r="V30" i="33" s="1"/>
  <c r="M33" i="76"/>
  <c r="J36" i="76"/>
  <c r="E99" i="71"/>
  <c r="F98" i="71"/>
  <c r="E107" i="71"/>
  <c r="E68" i="71" s="1"/>
  <c r="D33" i="81"/>
  <c r="V16" i="33"/>
  <c r="H10" i="56"/>
  <c r="C29" i="81"/>
  <c r="V12" i="33"/>
  <c r="T28" i="33"/>
  <c r="V28" i="33" s="1"/>
  <c r="C32" i="81" l="1"/>
  <c r="T32" i="33"/>
  <c r="V32" i="33" s="1"/>
  <c r="T11" i="33"/>
  <c r="K10" i="56"/>
  <c r="M10" i="56" s="1"/>
  <c r="T10" i="33" s="1"/>
  <c r="J37" i="76"/>
  <c r="K36" i="76"/>
  <c r="K37" i="76" s="1"/>
  <c r="K39" i="76" s="1"/>
  <c r="K40" i="76" s="1"/>
  <c r="K41" i="76" s="1"/>
  <c r="C33" i="81"/>
  <c r="G98" i="71"/>
  <c r="F107" i="71"/>
  <c r="F68" i="71" s="1"/>
  <c r="E100" i="71"/>
  <c r="E108" i="71"/>
  <c r="E69" i="71" s="1"/>
  <c r="F99" i="71"/>
  <c r="G106" i="71"/>
  <c r="G67" i="71" s="1"/>
  <c r="H97" i="71"/>
  <c r="V11" i="33" l="1"/>
  <c r="M17" i="56"/>
  <c r="N17" i="56" s="1"/>
  <c r="N10" i="56"/>
  <c r="F100" i="71"/>
  <c r="E109" i="71"/>
  <c r="E70" i="71" s="1"/>
  <c r="E101" i="71"/>
  <c r="G107" i="71"/>
  <c r="G68" i="71" s="1"/>
  <c r="H98" i="71"/>
  <c r="G99" i="71"/>
  <c r="F108" i="71"/>
  <c r="F69" i="71" s="1"/>
  <c r="H106" i="71"/>
  <c r="H67" i="71" s="1"/>
  <c r="I97" i="71"/>
  <c r="T23" i="33"/>
  <c r="V23" i="33" s="1"/>
  <c r="V10" i="33"/>
  <c r="T27" i="33"/>
  <c r="V27" i="33" l="1"/>
  <c r="T34" i="33"/>
  <c r="V34" i="33" s="1"/>
  <c r="F101" i="71"/>
  <c r="E102" i="71"/>
  <c r="E110" i="71"/>
  <c r="E71" i="71" s="1"/>
  <c r="G108" i="71"/>
  <c r="G69" i="71" s="1"/>
  <c r="H99" i="71"/>
  <c r="J97" i="71"/>
  <c r="I106" i="71"/>
  <c r="I67" i="71" s="1"/>
  <c r="I98" i="71"/>
  <c r="H107" i="71"/>
  <c r="H68" i="71" s="1"/>
  <c r="F109" i="71"/>
  <c r="F70" i="71" s="1"/>
  <c r="G100" i="71"/>
  <c r="I99" i="71" l="1"/>
  <c r="H108" i="71"/>
  <c r="H69" i="71" s="1"/>
  <c r="F110" i="71"/>
  <c r="F71" i="71" s="1"/>
  <c r="G101" i="71"/>
  <c r="K97" i="71"/>
  <c r="J106" i="71"/>
  <c r="J67" i="71" s="1"/>
  <c r="E111" i="71"/>
  <c r="E72" i="71" s="1"/>
  <c r="F102" i="71"/>
  <c r="E103" i="71"/>
  <c r="J98" i="71"/>
  <c r="I107" i="71"/>
  <c r="I68" i="71" s="1"/>
  <c r="H100" i="71"/>
  <c r="G109" i="71"/>
  <c r="G70" i="71" s="1"/>
  <c r="G110" i="71" l="1"/>
  <c r="G71" i="71" s="1"/>
  <c r="H101" i="71"/>
  <c r="I100" i="71"/>
  <c r="H109" i="71"/>
  <c r="H70" i="71" s="1"/>
  <c r="G102" i="71"/>
  <c r="F111" i="71"/>
  <c r="F72" i="71" s="1"/>
  <c r="K98" i="71"/>
  <c r="J107" i="71"/>
  <c r="J68" i="71" s="1"/>
  <c r="F103" i="71"/>
  <c r="E112" i="71"/>
  <c r="K106" i="71"/>
  <c r="K67" i="71" s="1"/>
  <c r="L97" i="71"/>
  <c r="I108" i="71"/>
  <c r="I69" i="71" s="1"/>
  <c r="J99" i="71"/>
  <c r="L106" i="71" l="1"/>
  <c r="L67" i="71" s="1"/>
  <c r="M97" i="71"/>
  <c r="K107" i="71"/>
  <c r="K68" i="71" s="1"/>
  <c r="L98" i="71"/>
  <c r="J100" i="71"/>
  <c r="I109" i="71"/>
  <c r="I70" i="71" s="1"/>
  <c r="K99" i="71"/>
  <c r="J108" i="71"/>
  <c r="J69" i="71" s="1"/>
  <c r="E113" i="71"/>
  <c r="E73" i="71"/>
  <c r="E74" i="71" s="1"/>
  <c r="H110" i="71"/>
  <c r="H71" i="71" s="1"/>
  <c r="I101" i="71"/>
  <c r="F112" i="71"/>
  <c r="G103" i="71"/>
  <c r="G111" i="71"/>
  <c r="G72" i="71" s="1"/>
  <c r="H102" i="71"/>
  <c r="I102" i="71" l="1"/>
  <c r="H111" i="71"/>
  <c r="H72" i="71" s="1"/>
  <c r="I110" i="71"/>
  <c r="I71" i="71" s="1"/>
  <c r="J101" i="71"/>
  <c r="M98" i="71"/>
  <c r="L107" i="71"/>
  <c r="L68" i="71" s="1"/>
  <c r="K108" i="71"/>
  <c r="K69" i="71" s="1"/>
  <c r="L99" i="71"/>
  <c r="H103" i="71"/>
  <c r="G112" i="71"/>
  <c r="N97" i="71"/>
  <c r="M106" i="71"/>
  <c r="M67" i="71" s="1"/>
  <c r="F113" i="71"/>
  <c r="F73" i="71"/>
  <c r="F74" i="71" s="1"/>
  <c r="J109" i="71"/>
  <c r="J70" i="71" s="1"/>
  <c r="K100" i="71"/>
  <c r="P11" i="73" l="1"/>
  <c r="P12" i="73" s="1"/>
  <c r="L100" i="71"/>
  <c r="K109" i="71"/>
  <c r="K70" i="71" s="1"/>
  <c r="L108" i="71"/>
  <c r="L69" i="71" s="1"/>
  <c r="M99" i="71"/>
  <c r="K101" i="71"/>
  <c r="J110" i="71"/>
  <c r="J71" i="71" s="1"/>
  <c r="N106" i="71"/>
  <c r="N67" i="71" s="1"/>
  <c r="O97" i="71"/>
  <c r="G113" i="71"/>
  <c r="G73" i="71"/>
  <c r="G74" i="71" s="1"/>
  <c r="H112" i="71"/>
  <c r="I103" i="71"/>
  <c r="N98" i="71"/>
  <c r="M107" i="71"/>
  <c r="M68" i="71" s="1"/>
  <c r="J102" i="71"/>
  <c r="I111" i="71"/>
  <c r="I72" i="71" s="1"/>
  <c r="K110" i="71" l="1"/>
  <c r="K71" i="71" s="1"/>
  <c r="L101" i="71"/>
  <c r="M108" i="71"/>
  <c r="M69" i="71" s="1"/>
  <c r="N99" i="71"/>
  <c r="O106" i="71"/>
  <c r="O67" i="71" s="1"/>
  <c r="P97" i="71"/>
  <c r="P106" i="71" s="1"/>
  <c r="P67" i="71" s="1"/>
  <c r="N107" i="71"/>
  <c r="N68" i="71" s="1"/>
  <c r="O98" i="71"/>
  <c r="I112" i="71"/>
  <c r="J103" i="71"/>
  <c r="J111" i="71"/>
  <c r="J72" i="71" s="1"/>
  <c r="K102" i="71"/>
  <c r="H113" i="71"/>
  <c r="H73" i="71"/>
  <c r="H74" i="71" s="1"/>
  <c r="M100" i="71"/>
  <c r="L109" i="71"/>
  <c r="L70" i="71" s="1"/>
  <c r="K111" i="71" l="1"/>
  <c r="K72" i="71" s="1"/>
  <c r="L102" i="71"/>
  <c r="O107" i="71"/>
  <c r="O68" i="71" s="1"/>
  <c r="P98" i="71"/>
  <c r="P107" i="71" s="1"/>
  <c r="P68" i="71" s="1"/>
  <c r="O99" i="71"/>
  <c r="N108" i="71"/>
  <c r="N69" i="71" s="1"/>
  <c r="J112" i="71"/>
  <c r="K103" i="71"/>
  <c r="M101" i="71"/>
  <c r="L110" i="71"/>
  <c r="L71" i="71" s="1"/>
  <c r="N100" i="71"/>
  <c r="M109" i="71"/>
  <c r="M70" i="71" s="1"/>
  <c r="I113" i="71"/>
  <c r="I73" i="71"/>
  <c r="I74" i="71" s="1"/>
  <c r="J113" i="71" l="1"/>
  <c r="J73" i="71"/>
  <c r="J74" i="71" s="1"/>
  <c r="L111" i="71"/>
  <c r="L72" i="71" s="1"/>
  <c r="M102" i="71"/>
  <c r="K112" i="71"/>
  <c r="L103" i="71"/>
  <c r="N109" i="71"/>
  <c r="N70" i="71" s="1"/>
  <c r="O100" i="71"/>
  <c r="N101" i="71"/>
  <c r="M110" i="71"/>
  <c r="M71" i="71" s="1"/>
  <c r="P99" i="71"/>
  <c r="P108" i="71" s="1"/>
  <c r="P69" i="71" s="1"/>
  <c r="O108" i="71"/>
  <c r="O69" i="71" s="1"/>
  <c r="P100" i="71" l="1"/>
  <c r="P109" i="71" s="1"/>
  <c r="P70" i="71" s="1"/>
  <c r="O109" i="71"/>
  <c r="O70" i="71" s="1"/>
  <c r="M103" i="71"/>
  <c r="L112" i="71"/>
  <c r="K113" i="71"/>
  <c r="K73" i="71"/>
  <c r="K74" i="71" s="1"/>
  <c r="M111" i="71"/>
  <c r="M72" i="71" s="1"/>
  <c r="N102" i="71"/>
  <c r="N110" i="71"/>
  <c r="N71" i="71" s="1"/>
  <c r="O101" i="71"/>
  <c r="L113" i="71" l="1"/>
  <c r="L73" i="71"/>
  <c r="L74" i="71" s="1"/>
  <c r="O102" i="71"/>
  <c r="N111" i="71"/>
  <c r="N72" i="71" s="1"/>
  <c r="N103" i="71"/>
  <c r="M112" i="71"/>
  <c r="P101" i="71"/>
  <c r="P110" i="71" s="1"/>
  <c r="P71" i="71" s="1"/>
  <c r="O110" i="71"/>
  <c r="O71" i="71" s="1"/>
  <c r="N112" i="71" l="1"/>
  <c r="O103" i="71"/>
  <c r="M113" i="71"/>
  <c r="M73" i="71"/>
  <c r="M74" i="71" s="1"/>
  <c r="P102" i="71"/>
  <c r="P111" i="71" s="1"/>
  <c r="P72" i="71" s="1"/>
  <c r="O111" i="71"/>
  <c r="O72" i="71" s="1"/>
  <c r="P103" i="71" l="1"/>
  <c r="P112" i="71" s="1"/>
  <c r="O112" i="71"/>
  <c r="N113" i="71"/>
  <c r="N73" i="71"/>
  <c r="N74" i="71" s="1"/>
  <c r="O113" i="71" l="1"/>
  <c r="O73" i="71"/>
  <c r="O74" i="71" s="1"/>
  <c r="P113" i="71"/>
  <c r="P73" i="71"/>
  <c r="P74" i="71" s="1"/>
  <c r="E41" i="71" l="1"/>
  <c r="F29" i="71"/>
  <c r="E36" i="71"/>
  <c r="F24" i="71"/>
  <c r="F28" i="71"/>
  <c r="E40" i="71"/>
  <c r="E39" i="71"/>
  <c r="F27" i="71"/>
  <c r="E42" i="71"/>
  <c r="F30" i="71"/>
  <c r="F26" i="71"/>
  <c r="E38" i="71"/>
  <c r="E37" i="71"/>
  <c r="F25" i="71"/>
  <c r="G30" i="71" l="1"/>
  <c r="F42" i="71"/>
  <c r="F39" i="71"/>
  <c r="G27" i="71"/>
  <c r="G24" i="71"/>
  <c r="F36" i="71"/>
  <c r="G26" i="71"/>
  <c r="F38" i="71"/>
  <c r="E48" i="71"/>
  <c r="F37" i="71"/>
  <c r="G25" i="71"/>
  <c r="F41" i="71"/>
  <c r="G29" i="71"/>
  <c r="G28" i="71"/>
  <c r="F40" i="71"/>
  <c r="G38" i="71" l="1"/>
  <c r="H26" i="71"/>
  <c r="G39" i="71"/>
  <c r="H27" i="71"/>
  <c r="G37" i="71"/>
  <c r="H25" i="71"/>
  <c r="H28" i="71"/>
  <c r="G40" i="71"/>
  <c r="F48" i="71"/>
  <c r="H29" i="71"/>
  <c r="G41" i="71"/>
  <c r="H24" i="71"/>
  <c r="G36" i="71"/>
  <c r="G42" i="71"/>
  <c r="H30" i="71"/>
  <c r="I27" i="71" l="1"/>
  <c r="H39" i="71"/>
  <c r="I26" i="71"/>
  <c r="H38" i="71"/>
  <c r="G48" i="71"/>
  <c r="I28" i="71"/>
  <c r="H40" i="71"/>
  <c r="H36" i="71"/>
  <c r="H48" i="71" s="1"/>
  <c r="I24" i="71"/>
  <c r="I29" i="71"/>
  <c r="H41" i="71"/>
  <c r="H37" i="71"/>
  <c r="I25" i="71"/>
  <c r="H42" i="71"/>
  <c r="I30" i="71"/>
  <c r="I42" i="71" l="1"/>
  <c r="J30" i="71"/>
  <c r="I41" i="71"/>
  <c r="J29" i="71"/>
  <c r="I40" i="71"/>
  <c r="J28" i="71"/>
  <c r="J26" i="71"/>
  <c r="I38" i="71"/>
  <c r="I37" i="71"/>
  <c r="J25" i="71"/>
  <c r="I36" i="71"/>
  <c r="J24" i="71"/>
  <c r="I39" i="71"/>
  <c r="J27" i="71"/>
  <c r="K24" i="71" l="1"/>
  <c r="J36" i="71"/>
  <c r="J41" i="71"/>
  <c r="K29" i="71"/>
  <c r="I48" i="71"/>
  <c r="J38" i="71"/>
  <c r="K26" i="71"/>
  <c r="K27" i="71"/>
  <c r="J39" i="71"/>
  <c r="K25" i="71"/>
  <c r="J37" i="71"/>
  <c r="K28" i="71"/>
  <c r="J40" i="71"/>
  <c r="K30" i="71"/>
  <c r="J42" i="71"/>
  <c r="K40" i="71" l="1"/>
  <c r="L28" i="71"/>
  <c r="K41" i="71"/>
  <c r="L29" i="71"/>
  <c r="L26" i="71"/>
  <c r="K38" i="71"/>
  <c r="L25" i="71"/>
  <c r="K37" i="71"/>
  <c r="J48" i="71"/>
  <c r="K39" i="71"/>
  <c r="L27" i="71"/>
  <c r="L30" i="71"/>
  <c r="K42" i="71"/>
  <c r="L24" i="71"/>
  <c r="K36" i="71"/>
  <c r="M29" i="71" l="1"/>
  <c r="L41" i="71"/>
  <c r="L37" i="71"/>
  <c r="M25" i="71"/>
  <c r="M28" i="71"/>
  <c r="L40" i="71"/>
  <c r="L36" i="71"/>
  <c r="M24" i="71"/>
  <c r="L42" i="71"/>
  <c r="M30" i="71"/>
  <c r="K48" i="71"/>
  <c r="M27" i="71"/>
  <c r="L39" i="71"/>
  <c r="M26" i="71"/>
  <c r="L38" i="71"/>
  <c r="M39" i="71" l="1"/>
  <c r="N27" i="71"/>
  <c r="N24" i="71"/>
  <c r="M36" i="71"/>
  <c r="M48" i="71" s="1"/>
  <c r="N25" i="71"/>
  <c r="M37" i="71"/>
  <c r="L48" i="71"/>
  <c r="M38" i="71"/>
  <c r="N26" i="71"/>
  <c r="M42" i="71"/>
  <c r="N30" i="71"/>
  <c r="M40" i="71"/>
  <c r="N28" i="71"/>
  <c r="N29" i="71"/>
  <c r="M41" i="71"/>
  <c r="O29" i="71" l="1"/>
  <c r="N41" i="71"/>
  <c r="N36" i="71"/>
  <c r="O24" i="71"/>
  <c r="N40" i="71"/>
  <c r="O28" i="71"/>
  <c r="N42" i="71"/>
  <c r="O30" i="71"/>
  <c r="N39" i="71"/>
  <c r="O27" i="71"/>
  <c r="O26" i="71"/>
  <c r="N38" i="71"/>
  <c r="N37" i="71"/>
  <c r="O25" i="71"/>
  <c r="P24" i="71" l="1"/>
  <c r="P36" i="71" s="1"/>
  <c r="O36" i="71"/>
  <c r="O40" i="71"/>
  <c r="P28" i="71"/>
  <c r="P40" i="71" s="1"/>
  <c r="P30" i="71"/>
  <c r="P42" i="71" s="1"/>
  <c r="O42" i="71"/>
  <c r="O38" i="71"/>
  <c r="P26" i="71"/>
  <c r="P38" i="71" s="1"/>
  <c r="N48" i="71"/>
  <c r="P25" i="71"/>
  <c r="P37" i="71" s="1"/>
  <c r="O37" i="71"/>
  <c r="P27" i="71"/>
  <c r="P39" i="71" s="1"/>
  <c r="O39" i="71"/>
  <c r="P29" i="71"/>
  <c r="P41" i="71" s="1"/>
  <c r="O41" i="71"/>
  <c r="O48" i="71" l="1"/>
  <c r="P48" i="71"/>
  <c r="E59" i="71" l="1"/>
  <c r="F52" i="71"/>
  <c r="E57" i="71"/>
  <c r="E56" i="71"/>
  <c r="E61" i="71"/>
  <c r="E58" i="71"/>
  <c r="E55" i="71"/>
  <c r="E60" i="71"/>
  <c r="E62" i="71" l="1"/>
  <c r="F55" i="71"/>
  <c r="F62" i="71" s="1"/>
  <c r="F58" i="71"/>
  <c r="F59" i="71"/>
  <c r="F60" i="71"/>
  <c r="F57" i="71"/>
  <c r="F56" i="71"/>
  <c r="G52" i="71"/>
  <c r="F61" i="71"/>
  <c r="G57" i="71" l="1"/>
  <c r="G61" i="71"/>
  <c r="G56" i="71"/>
  <c r="G59" i="71"/>
  <c r="G60" i="71"/>
  <c r="G58" i="71"/>
  <c r="H52" i="71"/>
  <c r="G55" i="71"/>
  <c r="G62" i="71" s="1"/>
  <c r="H61" i="71" l="1"/>
  <c r="H60" i="71"/>
  <c r="H56" i="71"/>
  <c r="H55" i="71"/>
  <c r="H62" i="71" s="1"/>
  <c r="H59" i="71"/>
  <c r="I52" i="71"/>
  <c r="H58" i="71"/>
  <c r="H57" i="71"/>
  <c r="G36" i="76" l="1"/>
  <c r="M32" i="76"/>
  <c r="M36" i="76" s="1"/>
  <c r="I58" i="71"/>
  <c r="I60" i="71"/>
  <c r="I56" i="71"/>
  <c r="I59" i="71"/>
  <c r="J52" i="71"/>
  <c r="I61" i="71"/>
  <c r="I55" i="71"/>
  <c r="I57" i="71"/>
  <c r="J55" i="71" l="1"/>
  <c r="J61" i="71"/>
  <c r="J56" i="71"/>
  <c r="J59" i="71"/>
  <c r="J57" i="71"/>
  <c r="K52" i="71"/>
  <c r="J60" i="71"/>
  <c r="J58" i="71"/>
  <c r="N36" i="76"/>
  <c r="N37" i="76" s="1"/>
  <c r="N39" i="76" s="1"/>
  <c r="N40" i="76" s="1"/>
  <c r="N41" i="76" s="1"/>
  <c r="M37" i="76"/>
  <c r="I62" i="71"/>
  <c r="G37" i="76"/>
  <c r="H36" i="76"/>
  <c r="H37" i="76" s="1"/>
  <c r="H39" i="76" s="1"/>
  <c r="H40" i="76" s="1"/>
  <c r="H41" i="76" s="1"/>
  <c r="W11" i="33" l="1"/>
  <c r="U11" i="33"/>
  <c r="W12" i="33"/>
  <c r="S28" i="33"/>
  <c r="U12" i="33"/>
  <c r="K56" i="71"/>
  <c r="K58" i="71"/>
  <c r="K57" i="71"/>
  <c r="K60" i="71"/>
  <c r="K55" i="71"/>
  <c r="K61" i="71"/>
  <c r="L52" i="71"/>
  <c r="K59" i="71"/>
  <c r="S27" i="33"/>
  <c r="U10" i="33"/>
  <c r="W10" i="33"/>
  <c r="J62" i="71"/>
  <c r="L56" i="71" l="1"/>
  <c r="M52" i="71"/>
  <c r="L58" i="71"/>
  <c r="L57" i="71"/>
  <c r="L55" i="71"/>
  <c r="L59" i="71"/>
  <c r="L60" i="71"/>
  <c r="L61" i="71"/>
  <c r="K62" i="71"/>
  <c r="U28" i="33"/>
  <c r="W28" i="33"/>
  <c r="U14" i="33"/>
  <c r="W14" i="33"/>
  <c r="S30" i="33"/>
  <c r="U27" i="33"/>
  <c r="W27" i="33"/>
  <c r="S32" i="33"/>
  <c r="U16" i="33"/>
  <c r="W16" i="33"/>
  <c r="W30" i="33" l="1"/>
  <c r="U30" i="33"/>
  <c r="M61" i="71"/>
  <c r="N52" i="71"/>
  <c r="M55" i="71"/>
  <c r="M60" i="71"/>
  <c r="M56" i="71"/>
  <c r="M58" i="71"/>
  <c r="M59" i="71"/>
  <c r="M57" i="71"/>
  <c r="S31" i="33"/>
  <c r="W15" i="33"/>
  <c r="U15" i="33"/>
  <c r="U32" i="33"/>
  <c r="W32" i="33"/>
  <c r="S29" i="33"/>
  <c r="W13" i="33"/>
  <c r="U13" i="33"/>
  <c r="S23" i="33"/>
  <c r="L62" i="71"/>
  <c r="M62" i="71" l="1"/>
  <c r="W31" i="33"/>
  <c r="U31" i="33"/>
  <c r="W23" i="33"/>
  <c r="U23" i="33"/>
  <c r="N61" i="71"/>
  <c r="N60" i="71"/>
  <c r="N59" i="71"/>
  <c r="N57" i="71"/>
  <c r="N56" i="71"/>
  <c r="N58" i="71"/>
  <c r="O52" i="71"/>
  <c r="N55" i="71"/>
  <c r="U29" i="33"/>
  <c r="W29" i="33"/>
  <c r="S34" i="33"/>
  <c r="N62" i="71" l="1"/>
  <c r="U34" i="33"/>
  <c r="W34" i="33"/>
  <c r="O57" i="71"/>
  <c r="O55" i="71"/>
  <c r="P52" i="71"/>
  <c r="O58" i="71"/>
  <c r="O56" i="71"/>
  <c r="O60" i="71"/>
  <c r="O59" i="71"/>
  <c r="O61" i="71"/>
  <c r="O62" i="71" l="1"/>
  <c r="P57" i="71"/>
  <c r="P56" i="71"/>
  <c r="P61" i="71"/>
  <c r="P59" i="71"/>
  <c r="P55" i="71"/>
  <c r="P58" i="71"/>
  <c r="P60" i="71"/>
  <c r="P62" i="71" l="1"/>
</calcChain>
</file>

<file path=xl/comments1.xml><?xml version="1.0" encoding="utf-8"?>
<comments xmlns="http://schemas.openxmlformats.org/spreadsheetml/2006/main">
  <authors>
    <author>Janet Phelps</author>
    <author>jphelp</author>
    <author>Puget Sound Energy</author>
  </authors>
  <commentList>
    <comment ref="AE6"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shapeId="0">
      <text>
        <r>
          <rPr>
            <b/>
            <sz val="8"/>
            <color indexed="81"/>
            <rFont val="Tahoma"/>
            <family val="2"/>
          </rPr>
          <t>Janet Phelps:</t>
        </r>
        <r>
          <rPr>
            <sz val="8"/>
            <color indexed="81"/>
            <rFont val="Tahoma"/>
            <family val="2"/>
          </rPr>
          <t xml:space="preserve">
</t>
        </r>
      </text>
    </comment>
    <comment ref="B8" authorId="0" shapeId="0">
      <text>
        <r>
          <rPr>
            <b/>
            <sz val="8"/>
            <color indexed="81"/>
            <rFont val="Tahoma"/>
            <family val="2"/>
          </rPr>
          <t>Janet Phelps:</t>
        </r>
        <r>
          <rPr>
            <sz val="8"/>
            <color indexed="81"/>
            <rFont val="Tahoma"/>
            <family val="2"/>
          </rPr>
          <t xml:space="preserve">
Negative amortization numbers are over collections and positive numbers are under collections.  I.e., if the Schedule 106 rate is positive, the revenue shows up here as negative and vice versa. (07/05)</t>
        </r>
      </text>
    </comment>
    <comment ref="AX8" authorId="0" shape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shapeId="0">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C23" authorId="2" shapeId="0">
      <text>
        <r>
          <rPr>
            <b/>
            <sz val="9"/>
            <color indexed="81"/>
            <rFont val="Tahoma"/>
            <family val="2"/>
          </rPr>
          <t>Puget Sound Energy:</t>
        </r>
        <r>
          <rPr>
            <sz val="9"/>
            <color indexed="81"/>
            <rFont val="Tahoma"/>
            <family val="2"/>
          </rPr>
          <t xml:space="preserve">
old account
</t>
        </r>
      </text>
    </comment>
    <comment ref="C24" authorId="2" shapeId="0">
      <text>
        <r>
          <rPr>
            <b/>
            <sz val="9"/>
            <color indexed="81"/>
            <rFont val="Tahoma"/>
            <family val="2"/>
          </rPr>
          <t>Puget Sound Energy:</t>
        </r>
        <r>
          <rPr>
            <sz val="9"/>
            <color indexed="81"/>
            <rFont val="Tahoma"/>
            <family val="2"/>
          </rPr>
          <t xml:space="preserve">
new account as of 2019</t>
        </r>
      </text>
    </comment>
    <comment ref="AZ86" authorId="0" shape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Puget Sound Energy</author>
  </authors>
  <commentList>
    <comment ref="C16" authorId="0" shapeId="0">
      <text>
        <r>
          <rPr>
            <b/>
            <sz val="9"/>
            <color indexed="81"/>
            <rFont val="Tahoma"/>
            <family val="2"/>
          </rPr>
          <t>Puget Sound Energy:</t>
        </r>
        <r>
          <rPr>
            <sz val="9"/>
            <color indexed="81"/>
            <rFont val="Tahoma"/>
            <family val="2"/>
          </rPr>
          <t xml:space="preserve">
The Contracted Demands for schedule 41,85,86,87 are provided by Energy Accounting in the Gas Cost file.  It is the actual demand the customers were billed. Amounts are the average of the June 2021 through August 2021 period. </t>
        </r>
      </text>
    </comment>
    <comment ref="AB135" authorId="0" shapeId="0">
      <text>
        <r>
          <rPr>
            <b/>
            <sz val="9"/>
            <color indexed="81"/>
            <rFont val="Tahoma"/>
            <family val="2"/>
          </rPr>
          <t>Puget Sound Energy:</t>
        </r>
        <r>
          <rPr>
            <sz val="9"/>
            <color indexed="81"/>
            <rFont val="Tahoma"/>
            <family val="2"/>
          </rPr>
          <t xml:space="preserve">
Rates Expire on September 30, 2023; any remaining balance will be re-classed to regular 106 Amortization account and set in rates in PGA November 2023 filing.</t>
        </r>
      </text>
    </comment>
  </commentList>
</comments>
</file>

<file path=xl/sharedStrings.xml><?xml version="1.0" encoding="utf-8"?>
<sst xmlns="http://schemas.openxmlformats.org/spreadsheetml/2006/main" count="963" uniqueCount="430">
  <si>
    <t>Rate</t>
  </si>
  <si>
    <t>Sales</t>
  </si>
  <si>
    <t>Demand</t>
  </si>
  <si>
    <t>Total</t>
  </si>
  <si>
    <t>Schedule</t>
  </si>
  <si>
    <t>Puget Sound Energy</t>
  </si>
  <si>
    <t>Line</t>
  </si>
  <si>
    <t>Residential</t>
  </si>
  <si>
    <t>Commercial and Industrial</t>
  </si>
  <si>
    <t>Large Volume</t>
  </si>
  <si>
    <t>Rates</t>
  </si>
  <si>
    <t>Change</t>
  </si>
  <si>
    <t>Commercial &amp; Industrial</t>
  </si>
  <si>
    <t>Average</t>
  </si>
  <si>
    <t>Schedule:</t>
  </si>
  <si>
    <t>Annual Sales:</t>
  </si>
  <si>
    <t>Total Sales</t>
  </si>
  <si>
    <t>Description</t>
  </si>
  <si>
    <t>Revenue Under Proposed Rates</t>
  </si>
  <si>
    <t>Revenue</t>
  </si>
  <si>
    <t>Calculation of Amortization Demand Rates</t>
  </si>
  <si>
    <t>Calculation of Amortization Commodity Rates</t>
  </si>
  <si>
    <t>Projected Annual Commodity Balance</t>
  </si>
  <si>
    <t>Total Proposed Amortization Rates</t>
  </si>
  <si>
    <t>Calculation of Proposed Schedule 106 Rates</t>
  </si>
  <si>
    <t>Current</t>
  </si>
  <si>
    <t>Proposed</t>
  </si>
  <si>
    <t>Volume (therms)</t>
  </si>
  <si>
    <t>Rate Sch</t>
  </si>
  <si>
    <t>Projected Sales Volume by Month (Therms)</t>
  </si>
  <si>
    <t>Revenue Adjustment Factor (RAF)</t>
  </si>
  <si>
    <t>Volume</t>
  </si>
  <si>
    <t>Rate Class</t>
  </si>
  <si>
    <t>A</t>
  </si>
  <si>
    <t>B</t>
  </si>
  <si>
    <t>C</t>
  </si>
  <si>
    <t>H</t>
  </si>
  <si>
    <t>Interruptible</t>
  </si>
  <si>
    <t>Transportation</t>
  </si>
  <si>
    <t>Subtotal</t>
  </si>
  <si>
    <t>Forecasted Sales Volumes and Customer Counts</t>
  </si>
  <si>
    <t>Number of Customers by Month</t>
  </si>
  <si>
    <t>16 (1)</t>
  </si>
  <si>
    <t>(1) Number of mantles</t>
  </si>
  <si>
    <t>41T</t>
  </si>
  <si>
    <t>85T</t>
  </si>
  <si>
    <t>Limited Interruptible</t>
  </si>
  <si>
    <t>86T</t>
  </si>
  <si>
    <t>87T</t>
  </si>
  <si>
    <t>Forecasted</t>
  </si>
  <si>
    <t>Volume (Therms)</t>
  </si>
  <si>
    <t>Puget Sound Energy - Gas</t>
  </si>
  <si>
    <t>Summary of Gas Cost Allocation</t>
  </si>
  <si>
    <t>Compliance Filing Test Year With Gas</t>
  </si>
  <si>
    <t>Line No.</t>
  </si>
  <si>
    <t>Residential (16,23,53)</t>
  </si>
  <si>
    <t>Unit Demand Costs from Cost Study (1)</t>
  </si>
  <si>
    <t>Proposed Total Demand Amortization Revenue</t>
  </si>
  <si>
    <t>Estimated PGA Revenue Under Cost of Service Rates (line 1 x line 3)</t>
  </si>
  <si>
    <t>Total Forecasted</t>
  </si>
  <si>
    <t>Margin</t>
  </si>
  <si>
    <t>Margin Rate</t>
  </si>
  <si>
    <t>$/Therm</t>
  </si>
  <si>
    <t>Margin Revenue</t>
  </si>
  <si>
    <t>D</t>
  </si>
  <si>
    <t xml:space="preserve">F </t>
  </si>
  <si>
    <t>I</t>
  </si>
  <si>
    <t>J</t>
  </si>
  <si>
    <t>K</t>
  </si>
  <si>
    <t>L</t>
  </si>
  <si>
    <t>M</t>
  </si>
  <si>
    <t>N</t>
  </si>
  <si>
    <t>O</t>
  </si>
  <si>
    <t>P</t>
  </si>
  <si>
    <t>Q</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</si>
  <si>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</si>
  <si>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</si>
  <si>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</si>
  <si>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</si>
  <si>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</si>
  <si>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</si>
  <si>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</si>
  <si>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</si>
  <si>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</si>
  <si>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</si>
  <si>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</si>
  <si>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</si>
  <si>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</si>
  <si>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</si>
  <si>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</si>
  <si>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</si>
  <si>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Percent of Total Demand Balance</t>
  </si>
  <si>
    <t>Proposed Demand Amortization Rates (line 4 / line 1)</t>
  </si>
  <si>
    <t>Proposed Schedule 16 rate per Mantle (line 6 x 19)</t>
  </si>
  <si>
    <t>Proposed Commodity Rates (line 9 / line 10)</t>
  </si>
  <si>
    <t>Schedule 16 Rate per Mantle (line 11 x 19)</t>
  </si>
  <si>
    <t>Proposed Demand Amortization Rates (line 6)</t>
  </si>
  <si>
    <t>Proposed Commodity Amortization Rates (line 11)</t>
  </si>
  <si>
    <t>Schedule 16 Rate per Mantle (line 18 x 19)</t>
  </si>
  <si>
    <t>Designated Information is Confidential per WAC 480-07-160</t>
  </si>
  <si>
    <t>Allocation and Transfer of Amortization Balances</t>
  </si>
  <si>
    <t>Estimated Total Amortization Balance</t>
  </si>
  <si>
    <t>Interest</t>
  </si>
  <si>
    <t>Current Balance</t>
  </si>
  <si>
    <t>Estimated Demand Balance</t>
  </si>
  <si>
    <t>Estimated Commodity Balance</t>
  </si>
  <si>
    <t>Estimated Current Period Balance</t>
  </si>
  <si>
    <t>Net Under (Over) Collection (Line 3 + Line 6)</t>
  </si>
  <si>
    <t>Transfer from Current and Interest Accounts to Amortization Accounts</t>
  </si>
  <si>
    <t xml:space="preserve">Commodity </t>
  </si>
  <si>
    <t>Demand (line 1 + line 9)</t>
  </si>
  <si>
    <t>Commodity (line 2 + line 10)</t>
  </si>
  <si>
    <t>Average Monthly</t>
  </si>
  <si>
    <t>Balance</t>
  </si>
  <si>
    <t>Ending Balance</t>
  </si>
  <si>
    <t>Current Demand Balance</t>
  </si>
  <si>
    <t>Current Commodity Balance</t>
  </si>
  <si>
    <t>Total 191 Balance</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</si>
  <si>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</si>
  <si>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</si>
  <si>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</si>
  <si>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</si>
  <si>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</si>
  <si>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</si>
  <si>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</si>
  <si>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</si>
  <si>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</si>
  <si>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</si>
  <si>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</si>
  <si>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</si>
  <si>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</si>
  <si>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</si>
  <si>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</si>
  <si>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</si>
  <si>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</si>
  <si>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</si>
  <si>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</si>
  <si>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</si>
  <si>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</si>
  <si>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</si>
  <si>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</si>
  <si>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</si>
  <si>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</si>
  <si>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</si>
  <si>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</si>
  <si>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</si>
  <si>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</si>
  <si>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</si>
  <si>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</si>
  <si>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</si>
  <si>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</si>
  <si>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</si>
  <si>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</si>
  <si>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</si>
  <si>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</si>
  <si>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</si>
  <si>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</si>
  <si>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</si>
  <si>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</si>
  <si>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</si>
  <si>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</si>
  <si>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</si>
  <si>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</si>
  <si>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</si>
  <si>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</si>
  <si>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</si>
  <si>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</si>
  <si>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</si>
  <si>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</si>
  <si>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</si>
  <si>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</si>
  <si>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</si>
  <si>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</si>
  <si>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</si>
  <si>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</si>
  <si>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</si>
  <si>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</si>
  <si>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</si>
  <si>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</si>
  <si>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</si>
  <si>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</si>
  <si>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</si>
  <si>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</si>
  <si>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</si>
  <si>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</si>
  <si>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</si>
  <si>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</si>
  <si>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</si>
  <si>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</si>
  <si>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</si>
  <si>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</si>
  <si>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</si>
  <si>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</si>
  <si>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</si>
  <si>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</si>
  <si>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</si>
  <si>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</si>
  <si>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</si>
  <si>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</si>
  <si>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</si>
  <si>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</si>
  <si>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</si>
  <si>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</si>
  <si>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</si>
  <si>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</si>
  <si>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</si>
  <si>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</si>
  <si>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</si>
  <si>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</si>
  <si>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</si>
  <si>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</si>
  <si>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</si>
  <si>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</si>
  <si>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</si>
  <si>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</si>
  <si>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</si>
  <si>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</si>
  <si>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</si>
  <si>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</si>
  <si>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</si>
  <si>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</si>
  <si>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</si>
  <si>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</si>
  <si>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</si>
  <si>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</si>
  <si>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</si>
  <si>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</si>
  <si>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</si>
  <si>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</si>
  <si>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</si>
  <si>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</si>
  <si>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</si>
  <si>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</si>
  <si>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Demand Cost</t>
  </si>
  <si>
    <t>Projected Commodity Cost</t>
  </si>
  <si>
    <t>Projected Total Gas Cost</t>
  </si>
  <si>
    <t>Notes:</t>
  </si>
  <si>
    <t>Typical Residential Bill Impacts</t>
  </si>
  <si>
    <t>Current Rates</t>
  </si>
  <si>
    <t>Charges</t>
  </si>
  <si>
    <t>Customer charge ($/month)</t>
  </si>
  <si>
    <t>Basic charge</t>
  </si>
  <si>
    <t>EDIT adjusting charge (Schedule 141X)</t>
  </si>
  <si>
    <t>Volumetric charges ($/therm)</t>
  </si>
  <si>
    <t>Delivery charge (Schedule 23)</t>
  </si>
  <si>
    <t>Low income charge (Schedule 129)</t>
  </si>
  <si>
    <t>Property tax charge (Schedule 140)</t>
  </si>
  <si>
    <t>Tax Reform Credit (Schedule 141Y)</t>
  </si>
  <si>
    <t>Decoupling charge (Schedule 142)</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</si>
  <si>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</si>
  <si>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</si>
  <si>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</si>
  <si>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</si>
  <si>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</si>
  <si>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</si>
  <si>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</si>
  <si>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</si>
  <si>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</si>
  <si>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 xml:space="preserve">Annual Sales Volume 106 Filing </t>
  </si>
  <si>
    <t>Rate Change Impacts by Rate Schedule</t>
  </si>
  <si>
    <t>Percent</t>
  </si>
  <si>
    <t>Revenue (3)</t>
  </si>
  <si>
    <t>E=D/C</t>
  </si>
  <si>
    <t xml:space="preserve">G=E*F </t>
  </si>
  <si>
    <t xml:space="preserve">R </t>
  </si>
  <si>
    <t xml:space="preserve">S </t>
  </si>
  <si>
    <r>
      <t>(Therms)</t>
    </r>
    <r>
      <rPr>
        <vertAlign val="superscript"/>
        <sz val="8"/>
        <color theme="1"/>
        <rFont val="Arial"/>
        <family val="2"/>
      </rPr>
      <t xml:space="preserve"> (1)</t>
    </r>
  </si>
  <si>
    <r>
      <t>Revenue</t>
    </r>
    <r>
      <rPr>
        <vertAlign val="superscript"/>
        <sz val="8"/>
        <color theme="1"/>
        <rFont val="Arial"/>
        <family val="2"/>
      </rPr>
      <t xml:space="preserve"> (1)</t>
    </r>
  </si>
  <si>
    <t xml:space="preserve">FERC Interest rate </t>
  </si>
  <si>
    <t>Revenue Adjustment Factor Calculation</t>
  </si>
  <si>
    <t>Operating Revenue Deduction (Bad Debt Rate)</t>
  </si>
  <si>
    <t>State Utility Tax Rate</t>
  </si>
  <si>
    <t>WUTC Filing Fee</t>
  </si>
  <si>
    <t>Bad Debt</t>
  </si>
  <si>
    <t>Net St Utility Tax = [(1-Bad Debt)*State Utility Tax Rate]</t>
  </si>
  <si>
    <t>WUTC Fee</t>
  </si>
  <si>
    <t>Sum</t>
  </si>
  <si>
    <t>1-Sum</t>
  </si>
  <si>
    <t>1/(1-Sum)</t>
  </si>
  <si>
    <t>ERF adjusting charge (Schedule 141)</t>
  </si>
  <si>
    <r>
      <t>Rates</t>
    </r>
    <r>
      <rPr>
        <vertAlign val="superscript"/>
        <sz val="8"/>
        <rFont val="Arial"/>
        <family val="2"/>
      </rPr>
      <t xml:space="preserve"> (1)</t>
    </r>
  </si>
  <si>
    <t xml:space="preserve">(Supplemental) </t>
  </si>
  <si>
    <t>Combined</t>
  </si>
  <si>
    <t>(Tracker)</t>
  </si>
  <si>
    <t xml:space="preserve">SCH 106 </t>
  </si>
  <si>
    <t>SCH 106</t>
  </si>
  <si>
    <t>Sch 101</t>
  </si>
  <si>
    <t>Sch 106</t>
  </si>
  <si>
    <t>Sch 120</t>
  </si>
  <si>
    <t>Sch 129</t>
  </si>
  <si>
    <t>Sch 140</t>
  </si>
  <si>
    <t>Sch 141</t>
  </si>
  <si>
    <t>Sch 141X</t>
  </si>
  <si>
    <t>Sch 141Y</t>
  </si>
  <si>
    <t>Sch 142</t>
  </si>
  <si>
    <t>Sch 149</t>
  </si>
  <si>
    <t>Current Schedule 16 Rate per Mantle Including RAF</t>
  </si>
  <si>
    <t>Total Schedule 16 Rate per Mantle Including RAF</t>
  </si>
  <si>
    <t>Proposed Total 106 Tracker Rates</t>
  </si>
  <si>
    <t>Proposed Total 106 Tracker Rates Including RAF (line 16 x (1 + line 17))</t>
  </si>
  <si>
    <t>Current 106 Tracker Rates Including RAF</t>
  </si>
  <si>
    <t>Total Proposed 106 Tracker &amp; Supplemental Rates Including RAF</t>
  </si>
  <si>
    <t>Commodity Surcharge (Refund) Amortization Rates (Schedule 106B - Supplemental)</t>
  </si>
  <si>
    <t>Commodity Surcharge (Refund) Amortization Rates (Schedule 106A - Supplemental)</t>
  </si>
  <si>
    <t>No.</t>
  </si>
  <si>
    <t>TOTAL</t>
  </si>
  <si>
    <t xml:space="preserve">Calculation of Amortization Commodity Rates </t>
  </si>
  <si>
    <t>Schedule 16 Rate per Mantle</t>
  </si>
  <si>
    <t>Schedule 16 Rate per Mantle Including RAF</t>
  </si>
  <si>
    <t xml:space="preserve">Transfer Deferral Amounts to Surcharge/Refund Account - 106B Portion </t>
  </si>
  <si>
    <t>PGA 106A Supplemental Amortization (Commodity)</t>
  </si>
  <si>
    <t>PGA 106B Supplemental Amortization (Commodity)</t>
  </si>
  <si>
    <t>New Account</t>
  </si>
  <si>
    <t xml:space="preserve">Annual Proposed Commodity Supplemental 106B Rates </t>
  </si>
  <si>
    <t>SCH 106A</t>
  </si>
  <si>
    <t>SCH 106B</t>
  </si>
  <si>
    <t>Deferral amortization (Schedule 106A Supplemental)</t>
  </si>
  <si>
    <t>106 Amortization Accounts</t>
  </si>
  <si>
    <t>Supplemental 106A Amortization Account</t>
  </si>
  <si>
    <t>Supplemental 106B Amortization Account</t>
  </si>
  <si>
    <t>Schedule 101 Rate Change</t>
  </si>
  <si>
    <t>Shaded information is designated as confidential per WAC 480-07-160</t>
  </si>
  <si>
    <t>Projected Annual Demand Balance</t>
  </si>
  <si>
    <t>T</t>
  </si>
  <si>
    <t>U= S/R</t>
  </si>
  <si>
    <t>V= T/R</t>
  </si>
  <si>
    <t>W= S+T/R</t>
  </si>
  <si>
    <t>Summary of Proposed Schedule 106 Rates (Including Supplemental 106A &amp; 106B)</t>
  </si>
  <si>
    <t>Proposed 106 Tracker Rates Including RAF</t>
  </si>
  <si>
    <t>Revenue Impact (Schedule 106 Tracker &amp; Supplemental 106A and 106B)</t>
  </si>
  <si>
    <t>Schedule 106 Change (Including Supplemental 106A &amp; 106B)</t>
  </si>
  <si>
    <t>Schedules 101 and 106 (Including Supplemental 106A &amp; 106B)</t>
  </si>
  <si>
    <t>Sch 106 (Including Supplemental 106A &amp; 106B)</t>
  </si>
  <si>
    <t xml:space="preserve">PGA Deferral Amortization 106 Tracker Filing </t>
  </si>
  <si>
    <t>PGA Deferral Amortization 106 Filing  (Including Supplemental 106A &amp; 106B)</t>
  </si>
  <si>
    <t>Proposed Rates:</t>
  </si>
  <si>
    <t>Proposed Schedule 16 Rate per Mantle Including RAF</t>
  </si>
  <si>
    <t>Current Rates:</t>
  </si>
  <si>
    <t>Current Volumetric Rates Including RAF (Schedule 106)</t>
  </si>
  <si>
    <t>Percent Change</t>
  </si>
  <si>
    <t xml:space="preserve">Proposed Volumetric Change Including RAF </t>
  </si>
  <si>
    <t>Estimated Demand Amortization Balance (106 Tracker)</t>
  </si>
  <si>
    <t>106B Original Amortization Balance</t>
  </si>
  <si>
    <r>
      <t>Projected Volume</t>
    </r>
    <r>
      <rPr>
        <sz val="8"/>
        <color rgb="FF0000FF"/>
        <rFont val="Arial"/>
        <family val="2"/>
      </rPr>
      <t xml:space="preserve"> September 1, 2020 - August 31, 2023 </t>
    </r>
    <r>
      <rPr>
        <sz val="8"/>
        <rFont val="Arial"/>
        <family val="2"/>
      </rPr>
      <t xml:space="preserve"> (therms)</t>
    </r>
  </si>
  <si>
    <t>Applicable Annual Quarter</t>
  </si>
  <si>
    <t xml:space="preserve">Annual Rate </t>
  </si>
  <si>
    <t xml:space="preserve">Monthly Rate </t>
  </si>
  <si>
    <t>Current 106A Supplemental Rates Including RAF (1)</t>
  </si>
  <si>
    <t>Current 106B Supplemental Rates Including RAF (2)</t>
  </si>
  <si>
    <r>
      <rPr>
        <u/>
        <sz val="8"/>
        <rFont val="Arial"/>
        <family val="2"/>
      </rPr>
      <t>(1)</t>
    </r>
    <r>
      <rPr>
        <sz val="8"/>
        <rFont val="Arial"/>
        <family val="2"/>
      </rPr>
      <t xml:space="preserve"> Supplemental SCH 106A rate was set from May 2019 to April 2020, after which rates were set to zero and balance on the account 19100192 transferred to regular SCH 106 Amortization account 19100162.</t>
    </r>
  </si>
  <si>
    <r>
      <rPr>
        <u/>
        <sz val="8"/>
        <rFont val="Arial"/>
        <family val="2"/>
      </rPr>
      <t xml:space="preserve">(2) </t>
    </r>
    <r>
      <rPr>
        <sz val="8"/>
        <rFont val="Arial"/>
        <family val="2"/>
      </rPr>
      <t xml:space="preserve">Supplemental SCH 106B rate was extended to 3 years per 2019 GRC. </t>
    </r>
  </si>
  <si>
    <t>Source: 2019 Gas General Rate Case, Cost of service model.</t>
  </si>
  <si>
    <t>2019 GRC (UG-190530) - Test Year Ended December 31, 2018</t>
  </si>
  <si>
    <t>(1) 2019 GRC cost of service study  (UG-190530)</t>
  </si>
  <si>
    <t>Res
16, 23 &amp; 53</t>
  </si>
  <si>
    <t>Commercial &amp; Industrial
31 &amp; 31T</t>
  </si>
  <si>
    <t>Large Volume
41 &amp; 41T</t>
  </si>
  <si>
    <t>Interruptible
85 &amp; 85T</t>
  </si>
  <si>
    <t>Limited Interruptible
86 &amp; 86T</t>
  </si>
  <si>
    <t>Non-Exclusive Interruptible
87 &amp; 87T</t>
  </si>
  <si>
    <t>Spl Contracts</t>
  </si>
  <si>
    <t>Annual Sales</t>
  </si>
  <si>
    <t>Winter Sales</t>
  </si>
  <si>
    <t>Design Peak</t>
  </si>
  <si>
    <t>Sys.Balanc'g</t>
  </si>
  <si>
    <t>Illustrative Demand Component</t>
  </si>
  <si>
    <t>PGA Demand Component</t>
  </si>
  <si>
    <t>PGA System Balancing Component</t>
  </si>
  <si>
    <t>E</t>
  </si>
  <si>
    <t>F</t>
  </si>
  <si>
    <t>G</t>
  </si>
  <si>
    <t>Units</t>
  </si>
  <si>
    <t>Annual Throughput (Sales &amp; Transport Excluding Spl Contracts)</t>
  </si>
  <si>
    <t>(Therms)</t>
  </si>
  <si>
    <t>Nov-Mar Winter Throughput (Sales &amp; Transport Excluding Spl Contracts)</t>
  </si>
  <si>
    <t>Nov-Mar Winter Sales</t>
  </si>
  <si>
    <t>Design Day Sales</t>
  </si>
  <si>
    <t>Cost Allocations</t>
  </si>
  <si>
    <t>Indication</t>
  </si>
  <si>
    <t>Williams Northwest Pipeline,  Gas Transmission Northwest, NGTL, Foothills</t>
  </si>
  <si>
    <t>YR Capacity</t>
  </si>
  <si>
    <t>TF-2 for PSE Owned Storage &amp; JP Leased</t>
  </si>
  <si>
    <t>TF-2</t>
  </si>
  <si>
    <t>Jackson Prairie Storage plus Williams Northwest Pipeline TF-2</t>
  </si>
  <si>
    <t>JP</t>
  </si>
  <si>
    <t>Delivered Product Peaking Contract</t>
  </si>
  <si>
    <t>PC</t>
  </si>
  <si>
    <t>Clay Basin Storage</t>
  </si>
  <si>
    <t>CB</t>
  </si>
  <si>
    <t>Illustrative Costs</t>
  </si>
  <si>
    <t>Clay Basin Storage + Credit for release of JP</t>
  </si>
  <si>
    <t>Source: 2019 Gas General Rate Case</t>
  </si>
  <si>
    <t>Proposed 106A Supplemental Rates Including RAF (1)</t>
  </si>
  <si>
    <t>Proposed 106B Supplemental Rates Including RAF (2)</t>
  </si>
  <si>
    <r>
      <t xml:space="preserve">Prior periods 106B Amortization </t>
    </r>
    <r>
      <rPr>
        <sz val="8"/>
        <color rgb="FF0000FF"/>
        <rFont val="Arial"/>
        <family val="2"/>
      </rPr>
      <t>(November 2019 - August 2020)</t>
    </r>
  </si>
  <si>
    <r>
      <t>106B Amortization Balance as of</t>
    </r>
    <r>
      <rPr>
        <sz val="8"/>
        <color rgb="FF0000FF"/>
        <rFont val="Arial"/>
        <family val="2"/>
      </rPr>
      <t xml:space="preserve"> August 31, 2020</t>
    </r>
  </si>
  <si>
    <t>Deferral amortization (Schedule 106B Supplemental)  (2)</t>
  </si>
  <si>
    <t>EDIT adjusting charge (Schedule 141Z)</t>
  </si>
  <si>
    <r>
      <t xml:space="preserve">Effective </t>
    </r>
    <r>
      <rPr>
        <b/>
        <sz val="8"/>
        <color rgb="FF0000FF"/>
        <rFont val="Arial"/>
        <family val="2"/>
      </rPr>
      <t>November 1, 2021</t>
    </r>
  </si>
  <si>
    <r>
      <t xml:space="preserve">Estimated Amortization Balance as of </t>
    </r>
    <r>
      <rPr>
        <b/>
        <sz val="8"/>
        <color rgb="FF0000FF"/>
        <rFont val="Arial"/>
        <family val="2"/>
      </rPr>
      <t>Oct 31, 2021</t>
    </r>
  </si>
  <si>
    <r>
      <t>Estimated Current Period Balance as of</t>
    </r>
    <r>
      <rPr>
        <b/>
        <sz val="8"/>
        <color rgb="FF0000FF"/>
        <rFont val="Arial"/>
        <family val="2"/>
      </rPr>
      <t xml:space="preserve"> Oct 31, 2021</t>
    </r>
  </si>
  <si>
    <r>
      <t xml:space="preserve">Balance To Collect Through Schedule 106 Amortization Rates in </t>
    </r>
    <r>
      <rPr>
        <b/>
        <sz val="8"/>
        <color rgb="FF0000FF"/>
        <rFont val="Arial"/>
        <family val="2"/>
      </rPr>
      <t xml:space="preserve">2021 PGA </t>
    </r>
  </si>
  <si>
    <r>
      <t xml:space="preserve">Projected 191 Balances </t>
    </r>
    <r>
      <rPr>
        <b/>
        <sz val="8"/>
        <color rgb="FF0000FF"/>
        <rFont val="Arial"/>
        <family val="2"/>
      </rPr>
      <t>Nov 21- Oct 22</t>
    </r>
  </si>
  <si>
    <t>Oct. 2022</t>
  </si>
  <si>
    <r>
      <t xml:space="preserve">Projected Volume </t>
    </r>
    <r>
      <rPr>
        <sz val="8"/>
        <color rgb="FF0000FF"/>
        <rFont val="Arial"/>
        <family val="2"/>
      </rPr>
      <t>Nov. 21 - Oct. 22</t>
    </r>
    <r>
      <rPr>
        <sz val="8"/>
        <rFont val="Arial"/>
        <family val="2"/>
      </rPr>
      <t xml:space="preserve"> (therms)</t>
    </r>
  </si>
  <si>
    <t>Nov 21 - Oct 22</t>
  </si>
  <si>
    <t>Source: F2021 Forecast Customer counts and delivered volumes</t>
  </si>
  <si>
    <t>Third Quarter 2021</t>
  </si>
  <si>
    <t>Nov 21- Oct 22</t>
  </si>
  <si>
    <t xml:space="preserve">cross check </t>
  </si>
  <si>
    <t>Proposed Commodity Supplemental 106B Rates Including RAF*</t>
  </si>
  <si>
    <t>*Note: Rate is set durring 2019 GRC; will be in the effect untill September 30, 2023.</t>
  </si>
  <si>
    <t>September 2020 - October 2021 estimates are based on 3 month average prices ending August 31, 2021.</t>
  </si>
  <si>
    <t>12ME Oct 2022</t>
  </si>
  <si>
    <r>
      <rPr>
        <vertAlign val="superscript"/>
        <sz val="8"/>
        <rFont val="Arial"/>
        <family val="2"/>
      </rPr>
      <t xml:space="preserve">(1) </t>
    </r>
    <r>
      <rPr>
        <sz val="8"/>
        <rFont val="Arial"/>
        <family val="2"/>
      </rPr>
      <t>Rates for Schedule 23 customers in effect May 1, 2021</t>
    </r>
  </si>
  <si>
    <t xml:space="preserve">CRM Charge (Schedule 149) </t>
  </si>
  <si>
    <r>
      <rPr>
        <vertAlign val="superscript"/>
        <sz val="8"/>
        <rFont val="Arial"/>
        <family val="2"/>
      </rPr>
      <t xml:space="preserve">(2) </t>
    </r>
    <r>
      <rPr>
        <sz val="8"/>
        <rFont val="Arial"/>
        <family val="2"/>
      </rPr>
      <t>Rates for Schedule 106B from proposed 2019 GRC filings</t>
    </r>
  </si>
  <si>
    <t>PUGET SOUND ENERGY</t>
  </si>
  <si>
    <t>2019 GRC Compliance Filing - PGA Supplemental 106B</t>
  </si>
  <si>
    <t>Calculation of Schedule 106B Supplemental Rates</t>
  </si>
  <si>
    <t>Proposed Effective October 1, 2020</t>
  </si>
  <si>
    <t>UG-190530</t>
  </si>
  <si>
    <t>(1) Weather normalized volume and margin for 12 months ending December 2018, at approved rates from UG-190530 GRC compliance filing. The rates do not include schedules 140, 141 and 142.</t>
  </si>
  <si>
    <t>(2) Forecasted revenues at current rates effective May 1, 2021.</t>
  </si>
  <si>
    <t>Estimated Commodity Amortization Balance (106 Tracker)</t>
  </si>
  <si>
    <t>1) The portion of the demand balance to transfer to the amortization account was calculated as the amount necessary to set the average balance for the November 2021 - October 2022 period equal to zero. I.e., on a monthly average basis, the demand cost balance is zero.</t>
  </si>
  <si>
    <t>Portion of Current Demand to Transfer to Amortization Account (1)</t>
  </si>
  <si>
    <t>Portion of Current Commodity to Transfer to Amortization Account (2)</t>
  </si>
  <si>
    <t xml:space="preserve">(2) 100% of PGA Commodity balance is transferred to the amortization account. </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</si>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</sst>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00%"/>
    <numFmt numFmtId="167" formatCode="_(* #,##0_);_(* \(#,##0\);_(* &quot;-&quot;??_);_(@_)"/>
    <numFmt numFmtId="168" formatCode="_(&quot;$&quot;* #,##0.00000_);_(&quot;$&quot;* \(#,##0.00000\);_(&quot;$&quot;* &quot;-&quot;??_);_(@_)"/>
    <numFmt numFmtId="169" formatCode="0.0%"/>
    <numFmt numFmtId="170" formatCode="_(* #,##0.00000_);_(* \(#,##0.00000\);_(* &quot;-&quot;??_);_(@_)"/>
    <numFmt numFmtId="171" formatCode="_(&quot;$&quot;* #,##0.00000_);_(&quot;$&quot;* \(#,##0.00000\);_(&quot;$&quot;* &quot;-&quot;?????_);_(@_)"/>
    <numFmt numFmtId="172" formatCode="_(&quot;$&quot;* #,##0.00_);_(&quot;$&quot;* \(#,##0.00\);_(&quot;$&quot;* &quot;-&quot;?????_);_(@_)"/>
    <numFmt numFmtId="173" formatCode="_(&quot;$&quot;* #,##0.00_);_(&quot;$&quot;* \(#,##0.00\);_(&quot;$&quot;* &quot;-&quot;_);_(@_)"/>
    <numFmt numFmtId="174" formatCode="0.000000%"/>
    <numFmt numFmtId="175" formatCode="_(&quot;$&quot;* #,##0.0_);_(&quot;$&quot;* \(#,##0.0\);_(&quot;$&quot;* &quot;-&quot;??_);_(@_)"/>
    <numFmt numFmtId="176" formatCode="_(* #,##0.0000000_);_(* \(#,##0.0000000\);_(* &quot;-&quot;???????_);_(@_)"/>
    <numFmt numFmtId="177" formatCode="_(* #,##0.00_);_(* \(#,##0.00\);_(* &quot;-&quot;_);_(@_)"/>
    <numFmt numFmtId="178" formatCode="0.0000"/>
    <numFmt numFmtId="179" formatCode="_(* #,##0.0000000_);_(* \(#,##0.0000000\);_(* &quot;-&quot;??????_);_(@_)"/>
    <numFmt numFmtId="180" formatCode="_(* #,##0.0000_);_(* \(#,##0.0000\);_(* &quot;-&quot;??_);_(@_)"/>
  </numFmts>
  <fonts count="40" x14ac:knownFonts="1">
    <font>
      <sz val="10"/>
      <name val="Arial"/>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b/>
      <sz val="9"/>
      <color indexed="81"/>
      <name val="Tahoma"/>
      <family val="2"/>
    </font>
    <font>
      <b/>
      <sz val="8"/>
      <name val="Arial"/>
      <family val="2"/>
    </font>
    <font>
      <sz val="8"/>
      <color indexed="12"/>
      <name val="Arial"/>
      <family val="2"/>
    </font>
    <font>
      <sz val="8"/>
      <color rgb="FF0000FF"/>
      <name val="Arial"/>
      <family val="2"/>
    </font>
    <font>
      <sz val="8"/>
      <color rgb="FF008080"/>
      <name val="Arial"/>
      <family val="2"/>
    </font>
    <font>
      <sz val="8"/>
      <color indexed="12"/>
      <name val="Times New Roman"/>
      <family val="1"/>
    </font>
    <font>
      <sz val="8"/>
      <color indexed="57"/>
      <name val="Arial"/>
      <family val="2"/>
    </font>
    <font>
      <sz val="8"/>
      <color indexed="17"/>
      <name val="Arial"/>
      <family val="2"/>
    </font>
    <font>
      <u/>
      <sz val="8"/>
      <name val="Arial"/>
      <family val="2"/>
    </font>
    <font>
      <sz val="8"/>
      <color theme="1"/>
      <name val="Arial"/>
      <family val="2"/>
    </font>
    <font>
      <sz val="8"/>
      <color rgb="FFFF0000"/>
      <name val="Arial"/>
      <family val="2"/>
    </font>
    <font>
      <b/>
      <sz val="8"/>
      <color rgb="FF0000FF"/>
      <name val="Arial"/>
      <family val="2"/>
    </font>
    <font>
      <sz val="8"/>
      <color indexed="21"/>
      <name val="Arial"/>
      <family val="2"/>
    </font>
    <font>
      <sz val="8"/>
      <color indexed="10"/>
      <name val="Arial"/>
      <family val="2"/>
    </font>
    <font>
      <b/>
      <sz val="8"/>
      <color rgb="FF009999"/>
      <name val="Arial"/>
      <family val="2"/>
    </font>
    <font>
      <sz val="8"/>
      <color rgb="FF009999"/>
      <name val="Arial"/>
      <family val="2"/>
    </font>
    <font>
      <b/>
      <sz val="8"/>
      <color rgb="FF008080"/>
      <name val="Arial"/>
      <family val="2"/>
    </font>
    <font>
      <b/>
      <sz val="8"/>
      <color theme="1"/>
      <name val="Arial"/>
      <family val="2"/>
    </font>
    <font>
      <vertAlign val="superscript"/>
      <sz val="8"/>
      <color theme="1"/>
      <name val="Arial"/>
      <family val="2"/>
    </font>
    <font>
      <vertAlign val="superscript"/>
      <sz val="8"/>
      <name val="Arial"/>
      <family val="2"/>
    </font>
    <font>
      <sz val="9"/>
      <color indexed="81"/>
      <name val="Tahoma"/>
      <family val="2"/>
    </font>
    <font>
      <b/>
      <i/>
      <sz val="8"/>
      <name val="Arial"/>
      <family val="2"/>
    </font>
    <font>
      <u/>
      <sz val="8"/>
      <color rgb="FF0000FF"/>
      <name val="Arial"/>
      <family val="2"/>
    </font>
    <font>
      <i/>
      <u/>
      <sz val="8"/>
      <name val="Arial"/>
      <family val="2"/>
    </font>
    <font>
      <i/>
      <sz val="8"/>
      <color theme="1"/>
      <name val="Arial"/>
      <family val="2"/>
    </font>
    <font>
      <sz val="11"/>
      <color rgb="FF9C6500"/>
      <name val="Calibri"/>
      <family val="2"/>
      <scheme val="minor"/>
    </font>
    <font>
      <sz val="10"/>
      <color rgb="FF009999"/>
      <name val="Arial"/>
      <family val="2"/>
    </font>
    <font>
      <sz val="10"/>
      <name val="Arial"/>
      <family val="2"/>
    </font>
    <font>
      <b/>
      <u/>
      <sz val="8"/>
      <name val="Arial"/>
      <family val="2"/>
    </font>
    <font>
      <sz val="10"/>
      <name val="Arial"/>
      <family val="2"/>
    </font>
    <font>
      <b/>
      <sz val="9"/>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1"/>
        <bgColor indexed="64"/>
      </patternFill>
    </fill>
  </fills>
  <borders count="5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n">
        <color indexed="64"/>
      </bottom>
      <diagonal/>
    </border>
    <border>
      <left/>
      <right style="thick">
        <color rgb="FFFFFF00"/>
      </right>
      <top/>
      <bottom style="thin">
        <color indexed="64"/>
      </bottom>
      <diagonal/>
    </border>
    <border>
      <left style="thick">
        <color rgb="FFFFFF00"/>
      </left>
      <right/>
      <top style="thin">
        <color indexed="64"/>
      </top>
      <bottom style="thin">
        <color indexed="64"/>
      </bottom>
      <diagonal/>
    </border>
    <border>
      <left/>
      <right style="thick">
        <color rgb="FFFFFF00"/>
      </right>
      <top style="thin">
        <color indexed="64"/>
      </top>
      <bottom style="thin">
        <color indexed="64"/>
      </bottom>
      <diagonal/>
    </border>
    <border>
      <left style="thick">
        <color rgb="FFFFFF00"/>
      </left>
      <right/>
      <top/>
      <bottom style="medium">
        <color indexed="64"/>
      </bottom>
      <diagonal/>
    </border>
    <border>
      <left/>
      <right style="thick">
        <color rgb="FFFFFF00"/>
      </right>
      <top/>
      <bottom style="medium">
        <color indexed="64"/>
      </bottom>
      <diagonal/>
    </border>
    <border>
      <left style="thick">
        <color rgb="FFFFFF00"/>
      </left>
      <right/>
      <top style="medium">
        <color indexed="64"/>
      </top>
      <bottom style="thin">
        <color indexed="64"/>
      </bottom>
      <diagonal/>
    </border>
    <border>
      <left/>
      <right style="thick">
        <color rgb="FFFFFF00"/>
      </right>
      <top style="medium">
        <color indexed="64"/>
      </top>
      <bottom style="thin">
        <color indexed="64"/>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12">
    <xf numFmtId="0" fontId="0" fillId="0" borderId="0"/>
    <xf numFmtId="43" fontId="8" fillId="0" borderId="0" applyFont="0" applyFill="0" applyBorder="0" applyAlignment="0" applyProtection="0"/>
    <xf numFmtId="0" fontId="3" fillId="4" borderId="2" applyNumberFormat="0">
      <alignment horizontal="center" vertical="center" wrapText="1"/>
    </xf>
    <xf numFmtId="0" fontId="2" fillId="0" borderId="0"/>
    <xf numFmtId="0" fontId="1"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34" fillId="8" borderId="0" applyNumberFormat="0" applyBorder="0" applyAlignment="0" applyProtection="0"/>
    <xf numFmtId="9" fontId="36" fillId="0" borderId="0" applyFont="0" applyFill="0" applyBorder="0" applyAlignment="0" applyProtection="0"/>
    <xf numFmtId="44" fontId="38" fillId="0" borderId="0" applyFont="0" applyFill="0" applyBorder="0" applyAlignment="0" applyProtection="0"/>
    <xf numFmtId="43" fontId="2" fillId="0" borderId="0" applyFont="0" applyFill="0" applyBorder="0" applyAlignment="0" applyProtection="0"/>
  </cellStyleXfs>
  <cellXfs count="648">
    <xf numFmtId="0" fontId="0" fillId="0" borderId="0" xfId="0"/>
    <xf numFmtId="0" fontId="4" fillId="0" borderId="0" xfId="0" applyFont="1" applyFill="1"/>
    <xf numFmtId="14" fontId="4" fillId="0" borderId="0" xfId="0" applyNumberFormat="1" applyFont="1" applyFill="1"/>
    <xf numFmtId="14" fontId="4" fillId="0" borderId="0" xfId="0" applyNumberFormat="1" applyFont="1" applyFill="1" applyBorder="1"/>
    <xf numFmtId="14" fontId="4" fillId="0" borderId="0" xfId="0" applyNumberFormat="1" applyFont="1" applyFill="1" applyBorder="1" applyAlignment="1">
      <alignment horizontal="center"/>
    </xf>
    <xf numFmtId="17" fontId="4" fillId="0" borderId="0" xfId="0" applyNumberFormat="1" applyFont="1" applyFill="1"/>
    <xf numFmtId="0" fontId="4" fillId="0" borderId="0" xfId="0" applyFont="1" applyFill="1" applyBorder="1"/>
    <xf numFmtId="0" fontId="10" fillId="0" borderId="0" xfId="0" applyFont="1" applyFill="1"/>
    <xf numFmtId="0" fontId="4" fillId="0" borderId="0" xfId="0" applyFont="1" applyAlignment="1">
      <alignment horizontal="center" wrapText="1"/>
    </xf>
    <xf numFmtId="41" fontId="4" fillId="0" borderId="0" xfId="0" applyNumberFormat="1" applyFont="1" applyFill="1" applyBorder="1" applyAlignment="1">
      <alignment horizontal="center"/>
    </xf>
    <xf numFmtId="0" fontId="4" fillId="0" borderId="0" xfId="0" applyFont="1" applyFill="1" applyBorder="1" applyAlignment="1">
      <alignment horizontal="center"/>
    </xf>
    <xf numFmtId="0" fontId="11" fillId="0" borderId="0" xfId="0" applyFont="1" applyFill="1" applyBorder="1" applyAlignment="1">
      <alignment horizontal="center"/>
    </xf>
    <xf numFmtId="0" fontId="12" fillId="0" borderId="0" xfId="0" applyFont="1" applyFill="1" applyBorder="1" applyAlignment="1">
      <alignment horizontal="center"/>
    </xf>
    <xf numFmtId="0" fontId="4" fillId="0" borderId="2" xfId="0" applyFont="1" applyFill="1" applyBorder="1" applyAlignment="1">
      <alignment horizontal="center"/>
    </xf>
    <xf numFmtId="17" fontId="4" fillId="0" borderId="2" xfId="0" applyNumberFormat="1" applyFont="1" applyFill="1" applyBorder="1" applyAlignment="1">
      <alignment horizontal="center" wrapText="1"/>
    </xf>
    <xf numFmtId="42" fontId="4" fillId="0" borderId="0" xfId="0" applyNumberFormat="1" applyFont="1" applyFill="1"/>
    <xf numFmtId="42" fontId="4" fillId="0" borderId="0" xfId="0" applyNumberFormat="1" applyFont="1" applyFill="1" applyBorder="1"/>
    <xf numFmtId="42" fontId="11" fillId="0" borderId="0" xfId="0" applyNumberFormat="1" applyFont="1" applyFill="1"/>
    <xf numFmtId="41" fontId="4" fillId="0" borderId="0" xfId="0" applyNumberFormat="1" applyFont="1" applyFill="1" applyBorder="1"/>
    <xf numFmtId="41" fontId="4" fillId="2" borderId="0" xfId="0" applyNumberFormat="1" applyFont="1" applyFill="1" applyBorder="1"/>
    <xf numFmtId="41" fontId="4" fillId="0" borderId="0" xfId="0" applyNumberFormat="1" applyFont="1" applyFill="1"/>
    <xf numFmtId="41" fontId="11" fillId="0" borderId="0" xfId="0" applyNumberFormat="1" applyFont="1" applyFill="1"/>
    <xf numFmtId="41" fontId="11" fillId="0" borderId="0" xfId="0" applyNumberFormat="1" applyFont="1" applyFill="1" applyBorder="1"/>
    <xf numFmtId="41" fontId="12" fillId="0" borderId="0" xfId="0" applyNumberFormat="1" applyFont="1" applyFill="1" applyBorder="1"/>
    <xf numFmtId="167" fontId="4" fillId="0" borderId="0" xfId="0" applyNumberFormat="1" applyFont="1" applyFill="1"/>
    <xf numFmtId="167" fontId="11" fillId="0" borderId="0" xfId="0" applyNumberFormat="1" applyFont="1" applyFill="1" applyBorder="1"/>
    <xf numFmtId="167" fontId="11" fillId="0" borderId="0" xfId="0" applyNumberFormat="1" applyFont="1" applyFill="1"/>
    <xf numFmtId="43" fontId="11" fillId="0" borderId="0" xfId="0" applyNumberFormat="1" applyFont="1" applyFill="1"/>
    <xf numFmtId="41" fontId="13" fillId="2" borderId="0" xfId="0" applyNumberFormat="1" applyFont="1" applyFill="1" applyBorder="1"/>
    <xf numFmtId="41" fontId="11" fillId="2" borderId="0" xfId="0" applyNumberFormat="1" applyFont="1" applyFill="1" applyBorder="1"/>
    <xf numFmtId="41" fontId="11" fillId="0" borderId="2" xfId="0" applyNumberFormat="1" applyFont="1" applyFill="1" applyBorder="1"/>
    <xf numFmtId="42" fontId="4" fillId="0" borderId="1" xfId="0" applyNumberFormat="1" applyFont="1" applyFill="1" applyBorder="1" applyAlignment="1"/>
    <xf numFmtId="41" fontId="4" fillId="0" borderId="1" xfId="0" applyNumberFormat="1" applyFont="1" applyFill="1" applyBorder="1" applyAlignment="1"/>
    <xf numFmtId="41" fontId="4" fillId="2" borderId="1" xfId="0" applyNumberFormat="1" applyFont="1" applyFill="1" applyBorder="1" applyAlignment="1"/>
    <xf numFmtId="42" fontId="4" fillId="0" borderId="3" xfId="0" applyNumberFormat="1" applyFont="1" applyFill="1" applyBorder="1"/>
    <xf numFmtId="167" fontId="12" fillId="0" borderId="0" xfId="0" applyNumberFormat="1" applyFont="1" applyFill="1"/>
    <xf numFmtId="43" fontId="4" fillId="0" borderId="0" xfId="0" applyNumberFormat="1" applyFont="1" applyFill="1"/>
    <xf numFmtId="0" fontId="4" fillId="0" borderId="0" xfId="0" applyFont="1"/>
    <xf numFmtId="44" fontId="4" fillId="0" borderId="0" xfId="0" applyNumberFormat="1" applyFont="1" applyFill="1"/>
    <xf numFmtId="44" fontId="4" fillId="0" borderId="0" xfId="0" applyNumberFormat="1" applyFont="1"/>
    <xf numFmtId="167" fontId="14" fillId="0" borderId="0" xfId="0" applyNumberFormat="1" applyFont="1" applyFill="1"/>
    <xf numFmtId="0" fontId="4" fillId="0" borderId="0" xfId="0" applyFont="1" applyBorder="1"/>
    <xf numFmtId="44" fontId="12" fillId="0" borderId="0" xfId="0" applyNumberFormat="1" applyFont="1" applyFill="1"/>
    <xf numFmtId="167" fontId="4" fillId="0" borderId="0" xfId="0" applyNumberFormat="1" applyFont="1" applyBorder="1"/>
    <xf numFmtId="43" fontId="12" fillId="0" borderId="0" xfId="0" applyNumberFormat="1" applyFont="1" applyFill="1"/>
    <xf numFmtId="167" fontId="4" fillId="0" borderId="0" xfId="0" applyNumberFormat="1" applyFont="1" applyFill="1" applyBorder="1"/>
    <xf numFmtId="0" fontId="11" fillId="0" borderId="0" xfId="0" applyFont="1" applyBorder="1"/>
    <xf numFmtId="41" fontId="11" fillId="0" borderId="0" xfId="0" applyNumberFormat="1" applyFont="1" applyBorder="1"/>
    <xf numFmtId="41" fontId="4" fillId="0" borderId="1" xfId="0" applyNumberFormat="1" applyFont="1" applyFill="1" applyBorder="1"/>
    <xf numFmtId="43" fontId="4" fillId="0" borderId="0" xfId="0" applyNumberFormat="1" applyFont="1" applyFill="1" applyBorder="1"/>
    <xf numFmtId="41" fontId="15" fillId="0" borderId="0" xfId="0" applyNumberFormat="1" applyFont="1" applyFill="1" applyBorder="1"/>
    <xf numFmtId="167" fontId="11" fillId="0" borderId="0" xfId="0" applyNumberFormat="1" applyFont="1" applyFill="1" applyBorder="1" applyAlignment="1">
      <alignment horizontal="left" indent="2"/>
    </xf>
    <xf numFmtId="167" fontId="11" fillId="0" borderId="0" xfId="1" applyNumberFormat="1" applyFont="1" applyFill="1"/>
    <xf numFmtId="42" fontId="4" fillId="0" borderId="1" xfId="0" applyNumberFormat="1" applyFont="1" applyFill="1" applyBorder="1"/>
    <xf numFmtId="43" fontId="13" fillId="0" borderId="0" xfId="0" applyNumberFormat="1" applyFont="1" applyFill="1"/>
    <xf numFmtId="37" fontId="11" fillId="0" borderId="0" xfId="0" applyNumberFormat="1" applyFont="1" applyFill="1" applyBorder="1"/>
    <xf numFmtId="37" fontId="11" fillId="0" borderId="0" xfId="0" applyNumberFormat="1" applyFont="1" applyFill="1"/>
    <xf numFmtId="39" fontId="11" fillId="0" borderId="0" xfId="0" applyNumberFormat="1" applyFont="1" applyFill="1"/>
    <xf numFmtId="165" fontId="4" fillId="0" borderId="0" xfId="0" applyNumberFormat="1" applyFont="1" applyFill="1" applyBorder="1"/>
    <xf numFmtId="165" fontId="16" fillId="0" borderId="0" xfId="0" applyNumberFormat="1" applyFont="1" applyFill="1" applyBorder="1"/>
    <xf numFmtId="41" fontId="4" fillId="0" borderId="2" xfId="0" applyNumberFormat="1" applyFont="1" applyFill="1" applyBorder="1"/>
    <xf numFmtId="165" fontId="11" fillId="0" borderId="0" xfId="0" applyNumberFormat="1" applyFont="1" applyFill="1" applyBorder="1"/>
    <xf numFmtId="37" fontId="12" fillId="0" borderId="0" xfId="0" applyNumberFormat="1" applyFont="1" applyFill="1"/>
    <xf numFmtId="42" fontId="17" fillId="0" borderId="0" xfId="0" applyNumberFormat="1" applyFont="1" applyFill="1" applyAlignment="1">
      <alignment horizontal="center" wrapText="1"/>
    </xf>
    <xf numFmtId="42" fontId="17" fillId="0" borderId="0" xfId="0" applyNumberFormat="1" applyFont="1" applyFill="1" applyBorder="1" applyAlignment="1">
      <alignment horizontal="center" wrapText="1"/>
    </xf>
    <xf numFmtId="41" fontId="17" fillId="0" borderId="0" xfId="0" applyNumberFormat="1" applyFont="1" applyFill="1" applyBorder="1" applyAlignment="1">
      <alignment horizontal="center" wrapText="1"/>
    </xf>
    <xf numFmtId="42" fontId="4" fillId="0" borderId="11" xfId="0" applyNumberFormat="1" applyFont="1" applyFill="1" applyBorder="1"/>
    <xf numFmtId="42" fontId="4" fillId="0" borderId="12" xfId="0" applyNumberFormat="1" applyFont="1" applyFill="1" applyBorder="1"/>
    <xf numFmtId="41" fontId="4" fillId="0" borderId="12" xfId="0" applyNumberFormat="1" applyFont="1" applyFill="1" applyBorder="1"/>
    <xf numFmtId="42" fontId="4" fillId="0" borderId="13" xfId="0" applyNumberFormat="1" applyFont="1" applyFill="1" applyBorder="1"/>
    <xf numFmtId="41" fontId="4" fillId="0" borderId="13" xfId="0" applyNumberFormat="1" applyFont="1" applyFill="1" applyBorder="1"/>
    <xf numFmtId="42" fontId="4" fillId="0" borderId="14" xfId="0" applyNumberFormat="1" applyFont="1" applyFill="1" applyBorder="1"/>
    <xf numFmtId="9" fontId="4" fillId="0" borderId="0" xfId="0" applyNumberFormat="1" applyFont="1" applyFill="1"/>
    <xf numFmtId="165" fontId="4" fillId="0" borderId="0" xfId="0" applyNumberFormat="1" applyFont="1" applyFill="1"/>
    <xf numFmtId="165" fontId="10" fillId="0" borderId="0" xfId="0" applyNumberFormat="1" applyFont="1" applyFill="1" applyBorder="1"/>
    <xf numFmtId="168" fontId="4" fillId="0" borderId="0" xfId="0" applyNumberFormat="1" applyFont="1" applyFill="1"/>
    <xf numFmtId="17" fontId="17" fillId="0" borderId="0" xfId="0" applyNumberFormat="1" applyFont="1" applyFill="1" applyBorder="1" applyAlignment="1">
      <alignment horizontal="center" wrapText="1"/>
    </xf>
    <xf numFmtId="175" fontId="4" fillId="0" borderId="0" xfId="0" applyNumberFormat="1" applyFont="1" applyFill="1" applyBorder="1"/>
    <xf numFmtId="44" fontId="4" fillId="0" borderId="0" xfId="0" applyNumberFormat="1" applyFont="1" applyFill="1" applyBorder="1"/>
    <xf numFmtId="0" fontId="4" fillId="0" borderId="0" xfId="0" applyFont="1" applyAlignment="1">
      <alignment horizontal="center"/>
    </xf>
    <xf numFmtId="0" fontId="19" fillId="0" borderId="0" xfId="0" applyFont="1"/>
    <xf numFmtId="0" fontId="4" fillId="0" borderId="0" xfId="0" applyFont="1" applyBorder="1" applyAlignment="1">
      <alignment horizontal="center" wrapText="1"/>
    </xf>
    <xf numFmtId="0" fontId="4" fillId="0" borderId="0" xfId="0" applyFont="1" applyFill="1" applyAlignment="1">
      <alignment horizontal="center"/>
    </xf>
    <xf numFmtId="0" fontId="10" fillId="0" borderId="0" xfId="0" applyFont="1"/>
    <xf numFmtId="17" fontId="4" fillId="0" borderId="0" xfId="0" applyNumberFormat="1" applyFont="1" applyAlignment="1">
      <alignment horizontal="center" wrapText="1"/>
    </xf>
    <xf numFmtId="17" fontId="4" fillId="0" borderId="2" xfId="0" applyNumberFormat="1" applyFont="1" applyBorder="1" applyAlignment="1">
      <alignment horizontal="center" wrapText="1"/>
    </xf>
    <xf numFmtId="165" fontId="4" fillId="0" borderId="3" xfId="0" applyNumberFormat="1" applyFont="1" applyBorder="1"/>
    <xf numFmtId="165" fontId="4" fillId="0" borderId="0" xfId="0" applyNumberFormat="1" applyFont="1"/>
    <xf numFmtId="167" fontId="4" fillId="0" borderId="0" xfId="0" applyNumberFormat="1" applyFont="1"/>
    <xf numFmtId="0" fontId="4" fillId="0" borderId="2" xfId="0" applyFont="1" applyBorder="1" applyAlignment="1">
      <alignment horizontal="center"/>
    </xf>
    <xf numFmtId="9" fontId="4" fillId="0" borderId="2" xfId="0" applyNumberFormat="1" applyFont="1" applyBorder="1" applyAlignment="1">
      <alignment horizontal="center"/>
    </xf>
    <xf numFmtId="0" fontId="4" fillId="0" borderId="0" xfId="0" applyFont="1" applyAlignment="1"/>
    <xf numFmtId="174" fontId="22" fillId="0" borderId="0" xfId="0" applyNumberFormat="1" applyFont="1" applyFill="1" applyBorder="1"/>
    <xf numFmtId="165" fontId="4" fillId="0" borderId="0" xfId="0" applyNumberFormat="1" applyFont="1" applyAlignment="1">
      <alignment horizontal="center"/>
    </xf>
    <xf numFmtId="169" fontId="4" fillId="0" borderId="2" xfId="0" applyNumberFormat="1" applyFont="1" applyBorder="1" applyAlignment="1">
      <alignment horizontal="center"/>
    </xf>
    <xf numFmtId="0" fontId="4" fillId="0" borderId="0" xfId="0" applyFont="1" applyBorder="1" applyAlignment="1">
      <alignment horizontal="center"/>
    </xf>
    <xf numFmtId="164" fontId="4" fillId="0" borderId="0" xfId="0" applyNumberFormat="1" applyFont="1" applyFill="1"/>
    <xf numFmtId="164" fontId="4" fillId="0" borderId="0" xfId="0" applyNumberFormat="1" applyFont="1"/>
    <xf numFmtId="0" fontId="10" fillId="0" borderId="0" xfId="0" applyFont="1" applyAlignment="1">
      <alignment horizontal="left" wrapText="1"/>
    </xf>
    <xf numFmtId="0" fontId="12" fillId="0" borderId="0" xfId="0" applyFont="1" applyFill="1" applyBorder="1" applyAlignment="1">
      <alignment horizontal="center" wrapText="1"/>
    </xf>
    <xf numFmtId="0" fontId="4" fillId="0" borderId="0" xfId="0" applyFont="1" applyAlignment="1">
      <alignment horizontal="left"/>
    </xf>
    <xf numFmtId="42" fontId="19" fillId="0" borderId="0" xfId="0" applyNumberFormat="1" applyFont="1" applyFill="1" applyBorder="1"/>
    <xf numFmtId="0" fontId="4" fillId="0" borderId="0" xfId="0" applyFont="1" applyAlignment="1">
      <alignment horizontal="left" wrapText="1"/>
    </xf>
    <xf numFmtId="0" fontId="10" fillId="0" borderId="0" xfId="0" applyFont="1" applyBorder="1" applyAlignment="1">
      <alignment horizontal="left"/>
    </xf>
    <xf numFmtId="3" fontId="4" fillId="0" borderId="0" xfId="0" applyNumberFormat="1" applyFont="1"/>
    <xf numFmtId="3" fontId="21" fillId="0" borderId="0" xfId="0" applyNumberFormat="1" applyFont="1"/>
    <xf numFmtId="171" fontId="21" fillId="0" borderId="0" xfId="0" applyNumberFormat="1" applyFont="1"/>
    <xf numFmtId="171" fontId="13" fillId="0" borderId="0" xfId="0" applyNumberFormat="1" applyFont="1"/>
    <xf numFmtId="42" fontId="4" fillId="0" borderId="0" xfId="0" applyNumberFormat="1" applyFont="1"/>
    <xf numFmtId="169" fontId="18" fillId="0" borderId="0" xfId="0" applyNumberFormat="1" applyFont="1" applyFill="1"/>
    <xf numFmtId="169" fontId="4" fillId="0" borderId="0" xfId="0" applyNumberFormat="1" applyFont="1"/>
    <xf numFmtId="168" fontId="4" fillId="0" borderId="0" xfId="0" applyNumberFormat="1" applyFont="1"/>
    <xf numFmtId="171" fontId="4" fillId="0" borderId="0" xfId="0" applyNumberFormat="1" applyFont="1"/>
    <xf numFmtId="171" fontId="4" fillId="0" borderId="3" xfId="0" applyNumberFormat="1" applyFont="1" applyBorder="1"/>
    <xf numFmtId="0" fontId="4" fillId="0" borderId="0" xfId="0" applyFont="1" applyFill="1" applyAlignment="1"/>
    <xf numFmtId="0" fontId="10" fillId="0" borderId="0" xfId="0" applyFont="1" applyFill="1" applyAlignment="1">
      <alignment horizontal="centerContinuous"/>
    </xf>
    <xf numFmtId="0" fontId="10" fillId="0" borderId="0" xfId="0" applyFont="1" applyAlignment="1">
      <alignment horizontal="center" vertical="center" wrapText="1"/>
    </xf>
    <xf numFmtId="17" fontId="4" fillId="0" borderId="2" xfId="0" applyNumberFormat="1" applyFont="1" applyFill="1" applyBorder="1" applyAlignment="1">
      <alignment horizontal="center"/>
    </xf>
    <xf numFmtId="37" fontId="4" fillId="0" borderId="0" xfId="0" applyNumberFormat="1" applyFont="1" applyFill="1"/>
    <xf numFmtId="37" fontId="4" fillId="0" borderId="3" xfId="0" applyNumberFormat="1" applyFont="1" applyFill="1" applyBorder="1"/>
    <xf numFmtId="37" fontId="19" fillId="0" borderId="0" xfId="0" applyNumberFormat="1" applyFont="1" applyFill="1"/>
    <xf numFmtId="0" fontId="19" fillId="0" borderId="0" xfId="0" applyFont="1" applyFill="1"/>
    <xf numFmtId="37" fontId="10" fillId="0" borderId="0" xfId="0" applyNumberFormat="1" applyFont="1" applyFill="1"/>
    <xf numFmtId="37" fontId="10" fillId="0" borderId="0" xfId="0" applyNumberFormat="1" applyFont="1" applyFill="1" applyBorder="1"/>
    <xf numFmtId="0" fontId="4" fillId="0" borderId="0" xfId="0" applyFont="1" applyFill="1" applyAlignment="1">
      <alignment horizontal="left"/>
    </xf>
    <xf numFmtId="17" fontId="4" fillId="0" borderId="0" xfId="0" applyNumberFormat="1" applyFont="1" applyFill="1" applyBorder="1"/>
    <xf numFmtId="37" fontId="4" fillId="0" borderId="0" xfId="0" applyNumberFormat="1" applyFont="1" applyFill="1" applyBorder="1"/>
    <xf numFmtId="39" fontId="4" fillId="0" borderId="0" xfId="0" applyNumberFormat="1" applyFont="1" applyFill="1"/>
    <xf numFmtId="2" fontId="4" fillId="0" borderId="0" xfId="0" applyNumberFormat="1" applyFont="1" applyFill="1"/>
    <xf numFmtId="0" fontId="18" fillId="0" borderId="0" xfId="4" applyFont="1"/>
    <xf numFmtId="0" fontId="18" fillId="0" borderId="0" xfId="4" applyFont="1" applyAlignment="1">
      <alignment horizontal="center"/>
    </xf>
    <xf numFmtId="0" fontId="18" fillId="0" borderId="0" xfId="4" applyFont="1" applyBorder="1" applyAlignment="1">
      <alignment horizontal="center"/>
    </xf>
    <xf numFmtId="0" fontId="18" fillId="0" borderId="2" xfId="4" applyFont="1" applyBorder="1" applyAlignment="1">
      <alignment horizontal="center"/>
    </xf>
    <xf numFmtId="0" fontId="18" fillId="0" borderId="0" xfId="4" applyFont="1" applyAlignment="1">
      <alignment horizontal="left"/>
    </xf>
    <xf numFmtId="168" fontId="18" fillId="0" borderId="0" xfId="4" applyNumberFormat="1" applyFont="1"/>
    <xf numFmtId="42" fontId="18" fillId="0" borderId="0" xfId="4" applyNumberFormat="1" applyFont="1"/>
    <xf numFmtId="42" fontId="4" fillId="0" borderId="0" xfId="4" applyNumberFormat="1" applyFont="1"/>
    <xf numFmtId="42" fontId="18" fillId="0" borderId="3" xfId="4" applyNumberFormat="1" applyFont="1" applyBorder="1"/>
    <xf numFmtId="42" fontId="4" fillId="0" borderId="3" xfId="4" applyNumberFormat="1" applyFont="1" applyBorder="1"/>
    <xf numFmtId="3" fontId="4" fillId="0" borderId="0" xfId="4" applyNumberFormat="1" applyFont="1" applyFill="1" applyBorder="1"/>
    <xf numFmtId="171" fontId="4" fillId="0" borderId="0" xfId="4" applyNumberFormat="1" applyFont="1" applyFill="1" applyBorder="1"/>
    <xf numFmtId="171" fontId="4" fillId="0" borderId="0" xfId="4" applyNumberFormat="1" applyFont="1" applyFill="1"/>
    <xf numFmtId="169" fontId="4" fillId="0" borderId="0" xfId="4" applyNumberFormat="1" applyFont="1"/>
    <xf numFmtId="10" fontId="4" fillId="0" borderId="0" xfId="4" applyNumberFormat="1" applyFont="1"/>
    <xf numFmtId="0" fontId="4" fillId="0" borderId="0" xfId="4" applyFont="1"/>
    <xf numFmtId="0" fontId="4" fillId="0" borderId="0" xfId="4" applyFont="1" applyFill="1"/>
    <xf numFmtId="167" fontId="4" fillId="0" borderId="0" xfId="4" applyNumberFormat="1" applyFont="1" applyFill="1"/>
    <xf numFmtId="165" fontId="4" fillId="0" borderId="0" xfId="4" applyNumberFormat="1" applyFont="1" applyFill="1"/>
    <xf numFmtId="0" fontId="4" fillId="0" borderId="0" xfId="4" applyFont="1" applyFill="1" applyBorder="1" applyAlignment="1">
      <alignment horizontal="left"/>
    </xf>
    <xf numFmtId="0" fontId="4" fillId="0" borderId="0" xfId="4" applyFont="1" applyFill="1" applyBorder="1"/>
    <xf numFmtId="0" fontId="4" fillId="0" borderId="0" xfId="4" applyFont="1" applyBorder="1"/>
    <xf numFmtId="165" fontId="4" fillId="0" borderId="0" xfId="4" applyNumberFormat="1" applyFont="1" applyFill="1" applyBorder="1"/>
    <xf numFmtId="167" fontId="4" fillId="0" borderId="3" xfId="4" applyNumberFormat="1" applyFont="1" applyFill="1" applyBorder="1"/>
    <xf numFmtId="165" fontId="4" fillId="0" borderId="3" xfId="4" applyNumberFormat="1" applyFont="1" applyFill="1" applyBorder="1"/>
    <xf numFmtId="44" fontId="4" fillId="0" borderId="0" xfId="4" applyNumberFormat="1" applyFont="1"/>
    <xf numFmtId="0" fontId="10" fillId="0" borderId="0" xfId="0" applyNumberFormat="1" applyFont="1" applyFill="1" applyAlignment="1">
      <alignment horizontal="centerContinuous"/>
    </xf>
    <xf numFmtId="0" fontId="10" fillId="0" borderId="0" xfId="0" applyNumberFormat="1" applyFont="1" applyFill="1" applyAlignment="1"/>
    <xf numFmtId="0" fontId="4" fillId="0" borderId="0" xfId="0" applyNumberFormat="1" applyFont="1" applyFill="1" applyAlignment="1"/>
    <xf numFmtId="0" fontId="4" fillId="0" borderId="0" xfId="0" applyNumberFormat="1" applyFont="1" applyFill="1" applyAlignment="1">
      <alignment horizontal="center"/>
    </xf>
    <xf numFmtId="171" fontId="4" fillId="0" borderId="0" xfId="0" applyNumberFormat="1" applyFont="1" applyFill="1"/>
    <xf numFmtId="41" fontId="10" fillId="0" borderId="2" xfId="0" applyNumberFormat="1" applyFont="1" applyFill="1" applyBorder="1" applyAlignment="1">
      <alignment horizontal="center" wrapText="1"/>
    </xf>
    <xf numFmtId="17" fontId="24" fillId="0" borderId="2" xfId="0" applyNumberFormat="1" applyFont="1" applyFill="1" applyBorder="1" applyAlignment="1">
      <alignment horizontal="center"/>
    </xf>
    <xf numFmtId="167" fontId="4" fillId="0" borderId="1" xfId="0" applyNumberFormat="1" applyFont="1" applyFill="1" applyBorder="1"/>
    <xf numFmtId="167" fontId="15" fillId="0" borderId="0" xfId="0" applyNumberFormat="1" applyFont="1" applyFill="1"/>
    <xf numFmtId="167" fontId="4" fillId="0" borderId="3" xfId="0" applyNumberFormat="1" applyFont="1" applyFill="1" applyBorder="1"/>
    <xf numFmtId="0" fontId="4" fillId="3" borderId="0" xfId="0" applyFont="1" applyFill="1"/>
    <xf numFmtId="165" fontId="4" fillId="3" borderId="1" xfId="0" applyNumberFormat="1" applyFont="1" applyFill="1" applyBorder="1"/>
    <xf numFmtId="0" fontId="10" fillId="0" borderId="0" xfId="0" applyFont="1" applyFill="1" applyAlignment="1">
      <alignment vertical="center"/>
    </xf>
    <xf numFmtId="171" fontId="13" fillId="0" borderId="9" xfId="0" applyNumberFormat="1" applyFont="1" applyFill="1" applyBorder="1"/>
    <xf numFmtId="165" fontId="4" fillId="0" borderId="1" xfId="0" applyNumberFormat="1" applyFont="1" applyFill="1" applyBorder="1"/>
    <xf numFmtId="168" fontId="13" fillId="0" borderId="10" xfId="0" applyNumberFormat="1" applyFont="1" applyFill="1" applyBorder="1"/>
    <xf numFmtId="168" fontId="4" fillId="0" borderId="15" xfId="0" applyNumberFormat="1" applyFont="1" applyFill="1" applyBorder="1"/>
    <xf numFmtId="168" fontId="4" fillId="0" borderId="16" xfId="0" applyNumberFormat="1" applyFont="1" applyFill="1" applyBorder="1"/>
    <xf numFmtId="0" fontId="4" fillId="0" borderId="0" xfId="5" applyFont="1" applyAlignment="1">
      <alignment horizontal="left"/>
    </xf>
    <xf numFmtId="0" fontId="10" fillId="0" borderId="0" xfId="5" applyFont="1" applyAlignment="1">
      <alignment horizontal="center"/>
    </xf>
    <xf numFmtId="0" fontId="10" fillId="0" borderId="0" xfId="5" applyFont="1" applyAlignment="1">
      <alignment horizontal="left"/>
    </xf>
    <xf numFmtId="0" fontId="4" fillId="0" borderId="0" xfId="5" applyNumberFormat="1" applyFont="1" applyAlignment="1">
      <alignment horizontal="center"/>
    </xf>
    <xf numFmtId="166" fontId="4" fillId="0" borderId="0" xfId="6" applyNumberFormat="1" applyFont="1" applyAlignment="1">
      <alignment horizontal="right"/>
    </xf>
    <xf numFmtId="0" fontId="4" fillId="0" borderId="0" xfId="5" applyFont="1" applyAlignment="1">
      <alignment horizontal="right"/>
    </xf>
    <xf numFmtId="0" fontId="4" fillId="0" borderId="0" xfId="5" quotePrefix="1" applyFont="1" applyAlignment="1">
      <alignment horizontal="right"/>
    </xf>
    <xf numFmtId="0" fontId="30" fillId="0" borderId="0" xfId="0" applyFont="1" applyFill="1"/>
    <xf numFmtId="0" fontId="4" fillId="0" borderId="2" xfId="4" applyFont="1" applyBorder="1" applyAlignment="1">
      <alignment horizontal="center"/>
    </xf>
    <xf numFmtId="0" fontId="4" fillId="0" borderId="0" xfId="4" applyFont="1" applyBorder="1" applyAlignment="1">
      <alignment horizontal="center"/>
    </xf>
    <xf numFmtId="0" fontId="11" fillId="0" borderId="0" xfId="4" applyFont="1"/>
    <xf numFmtId="173" fontId="4" fillId="0" borderId="0" xfId="4" applyNumberFormat="1" applyFont="1"/>
    <xf numFmtId="0" fontId="11" fillId="0" borderId="0" xfId="4" applyFont="1" applyBorder="1"/>
    <xf numFmtId="44" fontId="11" fillId="0" borderId="0" xfId="4" applyNumberFormat="1" applyFont="1"/>
    <xf numFmtId="44" fontId="11" fillId="0" borderId="0" xfId="4" applyNumberFormat="1" applyFont="1" applyBorder="1"/>
    <xf numFmtId="173" fontId="4" fillId="0" borderId="0" xfId="4" applyNumberFormat="1" applyFont="1" applyBorder="1"/>
    <xf numFmtId="44" fontId="4" fillId="0" borderId="0" xfId="4" applyNumberFormat="1" applyFont="1" applyBorder="1"/>
    <xf numFmtId="44" fontId="4" fillId="0" borderId="3" xfId="4" applyNumberFormat="1" applyFont="1" applyBorder="1"/>
    <xf numFmtId="171" fontId="11" fillId="0" borderId="0" xfId="4" applyNumberFormat="1" applyFont="1" applyBorder="1"/>
    <xf numFmtId="171" fontId="4" fillId="0" borderId="0" xfId="4" applyNumberFormat="1" applyFont="1"/>
    <xf numFmtId="171" fontId="18" fillId="0" borderId="0" xfId="4" applyNumberFormat="1" applyFont="1"/>
    <xf numFmtId="171" fontId="4" fillId="0" borderId="3" xfId="4" applyNumberFormat="1" applyFont="1" applyBorder="1"/>
    <xf numFmtId="171" fontId="18" fillId="0" borderId="0" xfId="4" applyNumberFormat="1" applyFont="1" applyFill="1"/>
    <xf numFmtId="171" fontId="13" fillId="0" borderId="0" xfId="4" applyNumberFormat="1" applyFont="1"/>
    <xf numFmtId="173" fontId="4" fillId="0" borderId="3" xfId="4" applyNumberFormat="1" applyFont="1" applyBorder="1"/>
    <xf numFmtId="171" fontId="4" fillId="0" borderId="0" xfId="4" applyNumberFormat="1" applyFont="1" applyBorder="1"/>
    <xf numFmtId="169" fontId="4" fillId="0" borderId="0" xfId="4" applyNumberFormat="1" applyFont="1" applyBorder="1"/>
    <xf numFmtId="0" fontId="4" fillId="0" borderId="0" xfId="4" applyFont="1" applyFill="1" applyAlignment="1"/>
    <xf numFmtId="0" fontId="4" fillId="0" borderId="0" xfId="4" applyFont="1" applyAlignment="1"/>
    <xf numFmtId="0" fontId="10" fillId="0" borderId="7" xfId="0" applyFont="1" applyBorder="1"/>
    <xf numFmtId="0" fontId="10" fillId="0" borderId="2" xfId="0" applyFont="1" applyBorder="1" applyAlignment="1">
      <alignment horizontal="centerContinuous"/>
    </xf>
    <xf numFmtId="0" fontId="10" fillId="0" borderId="5" xfId="0" applyFont="1" applyBorder="1" applyAlignment="1">
      <alignment horizontal="centerContinuous"/>
    </xf>
    <xf numFmtId="0" fontId="10" fillId="0" borderId="4" xfId="0" applyFont="1" applyBorder="1" applyAlignment="1">
      <alignment horizontal="centerContinuous"/>
    </xf>
    <xf numFmtId="0" fontId="10" fillId="0" borderId="2" xfId="0" applyFont="1" applyBorder="1" applyAlignment="1">
      <alignment horizontal="center"/>
    </xf>
    <xf numFmtId="0" fontId="10" fillId="0" borderId="5" xfId="0" applyFont="1" applyBorder="1" applyAlignment="1">
      <alignment horizontal="center"/>
    </xf>
    <xf numFmtId="0" fontId="10" fillId="0" borderId="1" xfId="0" applyFont="1" applyFill="1" applyBorder="1" applyAlignment="1">
      <alignment horizontal="center"/>
    </xf>
    <xf numFmtId="0" fontId="10" fillId="0" borderId="6" xfId="0" applyFont="1" applyBorder="1" applyAlignment="1">
      <alignment horizontal="center"/>
    </xf>
    <xf numFmtId="0" fontId="10" fillId="0" borderId="1" xfId="0" applyFont="1" applyBorder="1" applyAlignment="1">
      <alignment horizontal="center"/>
    </xf>
    <xf numFmtId="0" fontId="10" fillId="0" borderId="8" xfId="0" applyFont="1" applyBorder="1" applyAlignment="1">
      <alignment horizontal="center"/>
    </xf>
    <xf numFmtId="0" fontId="4" fillId="0" borderId="0" xfId="0" applyFont="1" applyAlignment="1">
      <alignment horizontal="right"/>
    </xf>
    <xf numFmtId="0" fontId="4" fillId="0" borderId="0" xfId="0" applyFont="1" applyFill="1" applyAlignment="1">
      <alignment horizontal="right"/>
    </xf>
    <xf numFmtId="172" fontId="13" fillId="0" borderId="0" xfId="0" applyNumberFormat="1" applyFont="1"/>
    <xf numFmtId="172" fontId="4" fillId="0" borderId="0" xfId="0" applyNumberFormat="1" applyFont="1"/>
    <xf numFmtId="0" fontId="10" fillId="0" borderId="0" xfId="5" applyFont="1" applyAlignment="1">
      <alignment horizontal="centerContinuous"/>
    </xf>
    <xf numFmtId="0" fontId="20" fillId="0" borderId="0" xfId="0" applyFont="1" applyFill="1" applyAlignment="1">
      <alignment horizontal="center"/>
    </xf>
    <xf numFmtId="0" fontId="18" fillId="0" borderId="10" xfId="4" applyFont="1" applyBorder="1" applyAlignment="1">
      <alignment horizontal="center"/>
    </xf>
    <xf numFmtId="0" fontId="18" fillId="0" borderId="7" xfId="4" applyFont="1" applyBorder="1" applyAlignment="1">
      <alignment horizontal="center"/>
    </xf>
    <xf numFmtId="0" fontId="18" fillId="0" borderId="15" xfId="4" applyFont="1" applyBorder="1" applyAlignment="1">
      <alignment horizontal="center"/>
    </xf>
    <xf numFmtId="0" fontId="12" fillId="0" borderId="2" xfId="4" applyFont="1" applyFill="1" applyBorder="1" applyAlignment="1">
      <alignment horizontal="center"/>
    </xf>
    <xf numFmtId="0" fontId="18" fillId="0" borderId="16" xfId="4" applyFont="1" applyBorder="1" applyAlignment="1">
      <alignment horizontal="center"/>
    </xf>
    <xf numFmtId="0" fontId="18" fillId="0" borderId="5" xfId="4" applyFont="1" applyBorder="1" applyAlignment="1">
      <alignment horizontal="center"/>
    </xf>
    <xf numFmtId="168" fontId="24" fillId="0" borderId="10" xfId="4" applyNumberFormat="1" applyFont="1" applyFill="1" applyBorder="1"/>
    <xf numFmtId="168" fontId="4" fillId="0" borderId="7" xfId="4" applyNumberFormat="1" applyFont="1" applyFill="1" applyBorder="1"/>
    <xf numFmtId="169" fontId="18" fillId="0" borderId="0" xfId="4" applyNumberFormat="1" applyFont="1"/>
    <xf numFmtId="168" fontId="24" fillId="0" borderId="15" xfId="4" applyNumberFormat="1" applyFont="1" applyFill="1" applyBorder="1"/>
    <xf numFmtId="168" fontId="24" fillId="0" borderId="16" xfId="4" applyNumberFormat="1" applyFont="1" applyFill="1" applyBorder="1"/>
    <xf numFmtId="168" fontId="4" fillId="0" borderId="5" xfId="4" applyNumberFormat="1" applyFont="1" applyFill="1" applyBorder="1"/>
    <xf numFmtId="17" fontId="4" fillId="0" borderId="13" xfId="0" applyNumberFormat="1" applyFont="1" applyFill="1" applyBorder="1" applyAlignment="1">
      <alignment horizontal="center"/>
    </xf>
    <xf numFmtId="17" fontId="4" fillId="0" borderId="18" xfId="0" applyNumberFormat="1" applyFont="1" applyFill="1" applyBorder="1" applyAlignment="1">
      <alignment horizontal="center"/>
    </xf>
    <xf numFmtId="37" fontId="4" fillId="0" borderId="21" xfId="0" applyNumberFormat="1" applyFont="1" applyFill="1" applyBorder="1"/>
    <xf numFmtId="17" fontId="4" fillId="0" borderId="17" xfId="0" applyNumberFormat="1" applyFont="1" applyFill="1" applyBorder="1" applyAlignment="1">
      <alignment horizontal="center"/>
    </xf>
    <xf numFmtId="17" fontId="4" fillId="0" borderId="25" xfId="0" applyNumberFormat="1" applyFont="1" applyFill="1" applyBorder="1" applyAlignment="1">
      <alignment horizontal="center"/>
    </xf>
    <xf numFmtId="17" fontId="4" fillId="0" borderId="26" xfId="0" applyNumberFormat="1" applyFont="1" applyFill="1" applyBorder="1" applyAlignment="1">
      <alignment horizontal="center"/>
    </xf>
    <xf numFmtId="17" fontId="4" fillId="0" borderId="27" xfId="0" applyNumberFormat="1" applyFont="1" applyFill="1" applyBorder="1" applyAlignment="1">
      <alignment horizontal="center"/>
    </xf>
    <xf numFmtId="0" fontId="4" fillId="0" borderId="19" xfId="0" applyFont="1" applyFill="1" applyBorder="1"/>
    <xf numFmtId="0" fontId="4" fillId="0" borderId="20" xfId="0" applyFont="1" applyFill="1" applyBorder="1"/>
    <xf numFmtId="37" fontId="4" fillId="0" borderId="23" xfId="0" applyNumberFormat="1" applyFont="1" applyFill="1" applyBorder="1"/>
    <xf numFmtId="37" fontId="4" fillId="0" borderId="12" xfId="0" applyNumberFormat="1" applyFont="1" applyFill="1" applyBorder="1"/>
    <xf numFmtId="37" fontId="4" fillId="0" borderId="24" xfId="0" applyNumberFormat="1" applyFont="1" applyFill="1" applyBorder="1"/>
    <xf numFmtId="167" fontId="4" fillId="0" borderId="28" xfId="0" applyNumberFormat="1" applyFont="1" applyFill="1" applyBorder="1"/>
    <xf numFmtId="167" fontId="4" fillId="0" borderId="29" xfId="0" applyNumberFormat="1" applyFont="1" applyFill="1" applyBorder="1"/>
    <xf numFmtId="167" fontId="15" fillId="0" borderId="19" xfId="0" applyNumberFormat="1" applyFont="1" applyFill="1" applyBorder="1"/>
    <xf numFmtId="167" fontId="15" fillId="0" borderId="0" xfId="0" applyNumberFormat="1" applyFont="1" applyFill="1" applyBorder="1"/>
    <xf numFmtId="167" fontId="15" fillId="0" borderId="20" xfId="0" applyNumberFormat="1" applyFont="1" applyFill="1" applyBorder="1"/>
    <xf numFmtId="167" fontId="4" fillId="0" borderId="19" xfId="0" applyNumberFormat="1" applyFont="1" applyFill="1" applyBorder="1"/>
    <xf numFmtId="167" fontId="4" fillId="0" borderId="20" xfId="0" applyNumberFormat="1" applyFont="1" applyFill="1" applyBorder="1"/>
    <xf numFmtId="167" fontId="4" fillId="0" borderId="21" xfId="0" applyNumberFormat="1" applyFont="1" applyFill="1" applyBorder="1"/>
    <xf numFmtId="167" fontId="4" fillId="0" borderId="22" xfId="0" applyNumberFormat="1" applyFont="1" applyFill="1" applyBorder="1"/>
    <xf numFmtId="171" fontId="13" fillId="0" borderId="30" xfId="0" applyNumberFormat="1" applyFont="1" applyFill="1" applyBorder="1"/>
    <xf numFmtId="171" fontId="4" fillId="0" borderId="0" xfId="0" applyNumberFormat="1" applyFont="1" applyFill="1" applyBorder="1"/>
    <xf numFmtId="171" fontId="4" fillId="0" borderId="20" xfId="0" applyNumberFormat="1" applyFont="1" applyFill="1" applyBorder="1"/>
    <xf numFmtId="171" fontId="13" fillId="0" borderId="31" xfId="0" applyNumberFormat="1" applyFont="1" applyFill="1" applyBorder="1"/>
    <xf numFmtId="165" fontId="4" fillId="0" borderId="19" xfId="0" applyNumberFormat="1" applyFont="1" applyFill="1" applyBorder="1"/>
    <xf numFmtId="165" fontId="4" fillId="0" borderId="20" xfId="0" applyNumberFormat="1" applyFont="1" applyFill="1" applyBorder="1"/>
    <xf numFmtId="165" fontId="4" fillId="3" borderId="28" xfId="0" applyNumberFormat="1" applyFont="1" applyFill="1" applyBorder="1"/>
    <xf numFmtId="165" fontId="4" fillId="3" borderId="29" xfId="0" applyNumberFormat="1" applyFont="1" applyFill="1" applyBorder="1"/>
    <xf numFmtId="171" fontId="4" fillId="0" borderId="19" xfId="0" applyNumberFormat="1" applyFont="1" applyFill="1" applyBorder="1"/>
    <xf numFmtId="171" fontId="13" fillId="0" borderId="33" xfId="0" applyNumberFormat="1" applyFont="1" applyFill="1" applyBorder="1"/>
    <xf numFmtId="165" fontId="4" fillId="0" borderId="28" xfId="0" applyNumberFormat="1" applyFont="1" applyFill="1" applyBorder="1"/>
    <xf numFmtId="165" fontId="4" fillId="0" borderId="29" xfId="0" applyNumberFormat="1" applyFont="1" applyFill="1" applyBorder="1"/>
    <xf numFmtId="168" fontId="13" fillId="0" borderId="30" xfId="0" applyNumberFormat="1" applyFont="1" applyFill="1" applyBorder="1"/>
    <xf numFmtId="168" fontId="4" fillId="0" borderId="0" xfId="0" applyNumberFormat="1" applyFont="1" applyFill="1" applyBorder="1"/>
    <xf numFmtId="168" fontId="4" fillId="0" borderId="20" xfId="0" applyNumberFormat="1" applyFont="1" applyFill="1" applyBorder="1"/>
    <xf numFmtId="168" fontId="13" fillId="0" borderId="31" xfId="0" applyNumberFormat="1" applyFont="1" applyFill="1" applyBorder="1"/>
    <xf numFmtId="168" fontId="13" fillId="0" borderId="32" xfId="0" applyNumberFormat="1" applyFont="1" applyFill="1" applyBorder="1"/>
    <xf numFmtId="170" fontId="4" fillId="0" borderId="19" xfId="0" applyNumberFormat="1" applyFont="1" applyFill="1" applyBorder="1"/>
    <xf numFmtId="168" fontId="4" fillId="0" borderId="31" xfId="0" applyNumberFormat="1" applyFont="1" applyFill="1" applyBorder="1"/>
    <xf numFmtId="168" fontId="4" fillId="0" borderId="32" xfId="0" applyNumberFormat="1" applyFont="1" applyFill="1" applyBorder="1"/>
    <xf numFmtId="168" fontId="4" fillId="0" borderId="19" xfId="0" applyNumberFormat="1" applyFont="1" applyFill="1" applyBorder="1"/>
    <xf numFmtId="0" fontId="4" fillId="0" borderId="23" xfId="0" applyFont="1" applyFill="1" applyBorder="1"/>
    <xf numFmtId="0" fontId="4" fillId="0" borderId="12" xfId="0" applyFont="1" applyFill="1" applyBorder="1"/>
    <xf numFmtId="0" fontId="4" fillId="0" borderId="24" xfId="0" applyFont="1" applyFill="1" applyBorder="1"/>
    <xf numFmtId="0" fontId="10" fillId="0" borderId="0" xfId="0" applyFont="1" applyBorder="1" applyAlignment="1">
      <alignment horizontal="center"/>
    </xf>
    <xf numFmtId="42" fontId="4" fillId="0" borderId="3" xfId="0" applyNumberFormat="1" applyFont="1" applyBorder="1"/>
    <xf numFmtId="0" fontId="4" fillId="0" borderId="8" xfId="0" applyFont="1" applyBorder="1" applyAlignment="1">
      <alignment horizontal="centerContinuous"/>
    </xf>
    <xf numFmtId="0" fontId="4" fillId="0" borderId="6" xfId="0" applyFont="1" applyBorder="1" applyAlignment="1">
      <alignment horizontal="centerContinuous"/>
    </xf>
    <xf numFmtId="0" fontId="4" fillId="0" borderId="1" xfId="0" applyFont="1" applyBorder="1" applyAlignment="1">
      <alignment horizontal="centerContinuous"/>
    </xf>
    <xf numFmtId="0" fontId="4" fillId="0" borderId="8" xfId="0" applyFont="1" applyFill="1" applyBorder="1" applyAlignment="1">
      <alignment horizontal="center"/>
    </xf>
    <xf numFmtId="0" fontId="4" fillId="0" borderId="6" xfId="0" applyFont="1" applyBorder="1" applyAlignment="1">
      <alignment horizontal="center"/>
    </xf>
    <xf numFmtId="0" fontId="4" fillId="0" borderId="1" xfId="0" applyFont="1" applyFill="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center"/>
    </xf>
    <xf numFmtId="3" fontId="4" fillId="0" borderId="0" xfId="0" applyNumberFormat="1" applyFont="1" applyAlignment="1">
      <alignment horizontal="right"/>
    </xf>
    <xf numFmtId="0" fontId="10" fillId="0" borderId="0" xfId="0" applyFont="1" applyBorder="1"/>
    <xf numFmtId="44" fontId="4" fillId="0" borderId="0" xfId="0" applyNumberFormat="1" applyFont="1" applyBorder="1"/>
    <xf numFmtId="37" fontId="12" fillId="6" borderId="0" xfId="0" applyNumberFormat="1" applyFont="1" applyFill="1"/>
    <xf numFmtId="37" fontId="11" fillId="6" borderId="0" xfId="0" applyNumberFormat="1" applyFont="1" applyFill="1"/>
    <xf numFmtId="41" fontId="12" fillId="6" borderId="0" xfId="0" applyNumberFormat="1" applyFont="1" applyFill="1" applyBorder="1"/>
    <xf numFmtId="0" fontId="4" fillId="6" borderId="0" xfId="0" applyFont="1" applyFill="1"/>
    <xf numFmtId="168" fontId="4" fillId="0" borderId="15" xfId="4" applyNumberFormat="1" applyFont="1" applyFill="1" applyBorder="1"/>
    <xf numFmtId="168" fontId="4" fillId="0" borderId="16" xfId="4" applyNumberFormat="1" applyFont="1" applyFill="1" applyBorder="1"/>
    <xf numFmtId="0" fontId="19" fillId="0" borderId="0" xfId="4" applyFont="1"/>
    <xf numFmtId="177" fontId="4" fillId="0" borderId="0" xfId="0" applyNumberFormat="1" applyFont="1"/>
    <xf numFmtId="41" fontId="12" fillId="7" borderId="0" xfId="0" applyNumberFormat="1" applyFont="1" applyFill="1" applyBorder="1"/>
    <xf numFmtId="37" fontId="12" fillId="7" borderId="0" xfId="0" applyNumberFormat="1" applyFont="1" applyFill="1"/>
    <xf numFmtId="0" fontId="0" fillId="0" borderId="0" xfId="0" applyBorder="1" applyAlignment="1">
      <alignment horizontal="center" wrapText="1"/>
    </xf>
    <xf numFmtId="169" fontId="22" fillId="6" borderId="9" xfId="0" applyNumberFormat="1" applyFont="1" applyFill="1" applyBorder="1"/>
    <xf numFmtId="0" fontId="25" fillId="0" borderId="0" xfId="0" applyFont="1" applyAlignment="1">
      <alignment horizontal="center" wrapText="1"/>
    </xf>
    <xf numFmtId="0" fontId="13" fillId="0" borderId="0" xfId="0" applyFont="1" applyAlignment="1">
      <alignment horizontal="center" wrapText="1"/>
    </xf>
    <xf numFmtId="17" fontId="31" fillId="0" borderId="0" xfId="0" applyNumberFormat="1" applyFont="1" applyFill="1" applyAlignment="1">
      <alignment horizontal="center" wrapText="1"/>
    </xf>
    <xf numFmtId="17" fontId="17" fillId="0" borderId="0" xfId="0" applyNumberFormat="1" applyFont="1" applyFill="1" applyAlignment="1">
      <alignment horizontal="center" wrapText="1"/>
    </xf>
    <xf numFmtId="0" fontId="31" fillId="0" borderId="0" xfId="0" applyFont="1" applyAlignment="1">
      <alignment horizontal="center"/>
    </xf>
    <xf numFmtId="0" fontId="17" fillId="0" borderId="0" xfId="0" applyFont="1" applyAlignment="1">
      <alignment horizontal="center"/>
    </xf>
    <xf numFmtId="42" fontId="4" fillId="0" borderId="2" xfId="0" applyNumberFormat="1" applyFont="1" applyBorder="1"/>
    <xf numFmtId="17" fontId="4" fillId="0" borderId="0" xfId="0" applyNumberFormat="1" applyFont="1"/>
    <xf numFmtId="42" fontId="4" fillId="0" borderId="0" xfId="0" applyNumberFormat="1" applyFont="1" applyBorder="1"/>
    <xf numFmtId="44" fontId="4" fillId="0" borderId="0" xfId="0" applyNumberFormat="1" applyFont="1" applyFill="1" applyAlignment="1">
      <alignment horizontal="center" wrapText="1"/>
    </xf>
    <xf numFmtId="17" fontId="32" fillId="0" borderId="0" xfId="0" applyNumberFormat="1" applyFont="1" applyBorder="1"/>
    <xf numFmtId="42" fontId="11" fillId="0" borderId="0" xfId="0" applyNumberFormat="1" applyFont="1"/>
    <xf numFmtId="17" fontId="4" fillId="0" borderId="0" xfId="0" applyNumberFormat="1" applyFont="1" applyBorder="1"/>
    <xf numFmtId="17" fontId="10" fillId="0" borderId="0" xfId="0" applyNumberFormat="1" applyFont="1" applyBorder="1"/>
    <xf numFmtId="42" fontId="11" fillId="0" borderId="0" xfId="0" applyNumberFormat="1" applyFont="1" applyFill="1" applyBorder="1"/>
    <xf numFmtId="0" fontId="17" fillId="0" borderId="0" xfId="0" applyFont="1" applyBorder="1" applyAlignment="1">
      <alignment horizontal="center"/>
    </xf>
    <xf numFmtId="6" fontId="11" fillId="0" borderId="0" xfId="0" applyNumberFormat="1" applyFont="1" applyFill="1" applyBorder="1"/>
    <xf numFmtId="37" fontId="13" fillId="0" borderId="0" xfId="0" applyNumberFormat="1" applyFont="1" applyBorder="1"/>
    <xf numFmtId="3" fontId="4" fillId="0" borderId="0" xfId="0" applyNumberFormat="1" applyFont="1" applyBorder="1"/>
    <xf numFmtId="165" fontId="4" fillId="0" borderId="0" xfId="0" applyNumberFormat="1" applyFont="1" applyBorder="1"/>
    <xf numFmtId="166" fontId="24" fillId="0" borderId="0" xfId="6" applyNumberFormat="1" applyFont="1" applyFill="1" applyBorder="1"/>
    <xf numFmtId="0" fontId="34" fillId="0" borderId="0" xfId="8" applyFill="1"/>
    <xf numFmtId="165" fontId="4" fillId="0" borderId="10" xfId="0" applyNumberFormat="1" applyFont="1" applyFill="1" applyBorder="1"/>
    <xf numFmtId="41" fontId="4" fillId="2" borderId="37" xfId="0" applyNumberFormat="1" applyFont="1" applyFill="1" applyBorder="1"/>
    <xf numFmtId="41" fontId="4" fillId="2" borderId="38" xfId="0" applyNumberFormat="1" applyFont="1" applyFill="1" applyBorder="1"/>
    <xf numFmtId="41" fontId="13" fillId="2" borderId="37" xfId="0" applyNumberFormat="1" applyFont="1" applyFill="1" applyBorder="1"/>
    <xf numFmtId="41" fontId="13" fillId="2" borderId="38" xfId="0" applyNumberFormat="1" applyFont="1" applyFill="1" applyBorder="1"/>
    <xf numFmtId="41" fontId="11" fillId="2" borderId="37" xfId="0" applyNumberFormat="1" applyFont="1" applyFill="1" applyBorder="1"/>
    <xf numFmtId="41" fontId="11" fillId="2" borderId="38" xfId="0" applyNumberFormat="1" applyFont="1" applyFill="1" applyBorder="1"/>
    <xf numFmtId="41" fontId="4" fillId="2" borderId="41" xfId="0" applyNumberFormat="1" applyFont="1" applyFill="1" applyBorder="1" applyAlignment="1"/>
    <xf numFmtId="41" fontId="4" fillId="2" borderId="42" xfId="0" applyNumberFormat="1" applyFont="1" applyFill="1" applyBorder="1" applyAlignment="1"/>
    <xf numFmtId="41" fontId="4" fillId="2" borderId="47" xfId="0" applyNumberFormat="1" applyFont="1" applyFill="1" applyBorder="1"/>
    <xf numFmtId="41" fontId="4" fillId="2" borderId="48" xfId="0" applyNumberFormat="1" applyFont="1" applyFill="1" applyBorder="1"/>
    <xf numFmtId="41" fontId="4" fillId="2" borderId="49" xfId="0" applyNumberFormat="1" applyFont="1" applyFill="1" applyBorder="1"/>
    <xf numFmtId="41" fontId="4" fillId="2" borderId="34" xfId="0" applyNumberFormat="1" applyFont="1" applyFill="1" applyBorder="1"/>
    <xf numFmtId="41" fontId="4" fillId="2" borderId="35" xfId="0" applyNumberFormat="1" applyFont="1" applyFill="1" applyBorder="1"/>
    <xf numFmtId="41" fontId="4" fillId="2" borderId="36" xfId="0" applyNumberFormat="1" applyFont="1" applyFill="1" applyBorder="1"/>
    <xf numFmtId="44" fontId="18" fillId="0" borderId="0" xfId="4" applyNumberFormat="1" applyFont="1"/>
    <xf numFmtId="9" fontId="4" fillId="0" borderId="0" xfId="9" applyFont="1"/>
    <xf numFmtId="0" fontId="10" fillId="0" borderId="0" xfId="0" applyFont="1" applyFill="1" applyBorder="1" applyAlignment="1">
      <alignment horizontal="center"/>
    </xf>
    <xf numFmtId="0" fontId="37" fillId="0" borderId="0" xfId="0" applyFont="1" applyBorder="1" applyAlignment="1">
      <alignment horizontal="left"/>
    </xf>
    <xf numFmtId="169" fontId="4" fillId="0" borderId="0" xfId="9" applyNumberFormat="1" applyFont="1"/>
    <xf numFmtId="171" fontId="12" fillId="0" borderId="0" xfId="0" applyNumberFormat="1" applyFont="1"/>
    <xf numFmtId="172" fontId="12" fillId="0" borderId="0" xfId="0" applyNumberFormat="1" applyFont="1"/>
    <xf numFmtId="41" fontId="13" fillId="2" borderId="39" xfId="0" applyNumberFormat="1" applyFont="1" applyFill="1" applyBorder="1"/>
    <xf numFmtId="41" fontId="13" fillId="2" borderId="2" xfId="0" applyNumberFormat="1" applyFont="1" applyFill="1" applyBorder="1"/>
    <xf numFmtId="41" fontId="4" fillId="0" borderId="14" xfId="0" applyNumberFormat="1" applyFont="1" applyBorder="1" applyAlignment="1">
      <alignment horizontal="center" wrapText="1"/>
    </xf>
    <xf numFmtId="41" fontId="4" fillId="0" borderId="0" xfId="0" applyNumberFormat="1" applyFont="1" applyBorder="1" applyAlignment="1">
      <alignment horizontal="center" wrapText="1"/>
    </xf>
    <xf numFmtId="168" fontId="4" fillId="0" borderId="10" xfId="4" applyNumberFormat="1" applyFont="1" applyFill="1" applyBorder="1"/>
    <xf numFmtId="169" fontId="18" fillId="0" borderId="2" xfId="4" applyNumberFormat="1" applyFont="1" applyBorder="1"/>
    <xf numFmtId="17" fontId="12" fillId="0" borderId="25" xfId="0" applyNumberFormat="1" applyFont="1" applyFill="1" applyBorder="1" applyAlignment="1">
      <alignment horizontal="center"/>
    </xf>
    <xf numFmtId="0" fontId="4" fillId="0" borderId="52" xfId="0" applyFont="1" applyBorder="1"/>
    <xf numFmtId="0" fontId="4" fillId="0" borderId="10" xfId="0" applyFont="1" applyBorder="1"/>
    <xf numFmtId="0" fontId="4" fillId="0" borderId="53" xfId="0" applyFont="1" applyBorder="1"/>
    <xf numFmtId="0" fontId="4" fillId="0" borderId="54" xfId="0" applyFont="1" applyBorder="1"/>
    <xf numFmtId="178" fontId="4" fillId="0" borderId="7" xfId="6" applyNumberFormat="1" applyFont="1" applyBorder="1"/>
    <xf numFmtId="0" fontId="4" fillId="0" borderId="4" xfId="0" applyFont="1" applyBorder="1"/>
    <xf numFmtId="0" fontId="4" fillId="0" borderId="16" xfId="0" applyFont="1" applyBorder="1"/>
    <xf numFmtId="0" fontId="4" fillId="0" borderId="5" xfId="0" applyFont="1" applyBorder="1"/>
    <xf numFmtId="176" fontId="13" fillId="0" borderId="0" xfId="5" applyNumberFormat="1" applyFont="1" applyAlignment="1">
      <alignment horizontal="right"/>
    </xf>
    <xf numFmtId="0" fontId="13" fillId="0" borderId="0" xfId="5" applyFont="1" applyAlignment="1">
      <alignment horizontal="left"/>
    </xf>
    <xf numFmtId="179" fontId="4" fillId="0" borderId="0" xfId="5" applyNumberFormat="1" applyFont="1" applyAlignment="1">
      <alignment horizontal="right"/>
    </xf>
    <xf numFmtId="179" fontId="4" fillId="0" borderId="3" xfId="5" applyNumberFormat="1" applyFont="1" applyBorder="1" applyAlignment="1">
      <alignment horizontal="right"/>
    </xf>
    <xf numFmtId="179" fontId="4" fillId="0" borderId="14" xfId="5" applyNumberFormat="1" applyFont="1" applyBorder="1" applyAlignment="1">
      <alignment horizontal="right"/>
    </xf>
    <xf numFmtId="10" fontId="12" fillId="0" borderId="15" xfId="6" applyNumberFormat="1" applyFont="1" applyBorder="1"/>
    <xf numFmtId="166" fontId="13" fillId="0" borderId="0" xfId="6" applyNumberFormat="1" applyFont="1" applyFill="1" applyBorder="1"/>
    <xf numFmtId="0" fontId="10" fillId="0" borderId="0" xfId="0" applyFont="1" applyAlignment="1">
      <alignment horizontal="center"/>
    </xf>
    <xf numFmtId="0" fontId="26" fillId="0" borderId="8" xfId="0" applyFont="1" applyBorder="1"/>
    <xf numFmtId="0" fontId="26" fillId="0" borderId="1" xfId="0" applyFont="1" applyBorder="1"/>
    <xf numFmtId="0" fontId="26" fillId="0" borderId="9" xfId="0" applyFont="1" applyBorder="1" applyAlignment="1">
      <alignment horizontal="center"/>
    </xf>
    <xf numFmtId="37" fontId="26" fillId="0" borderId="8" xfId="0" applyNumberFormat="1" applyFont="1" applyFill="1" applyBorder="1" applyAlignment="1" applyProtection="1">
      <alignment horizontal="center" vertical="center" wrapText="1"/>
    </xf>
    <xf numFmtId="37" fontId="26" fillId="0" borderId="1" xfId="0" applyNumberFormat="1" applyFont="1" applyFill="1" applyBorder="1" applyAlignment="1" applyProtection="1">
      <alignment horizontal="center" vertical="center" wrapText="1"/>
    </xf>
    <xf numFmtId="37" fontId="26" fillId="0" borderId="6" xfId="0" applyNumberFormat="1" applyFont="1" applyFill="1" applyBorder="1" applyAlignment="1" applyProtection="1">
      <alignment horizontal="center" vertical="center" wrapText="1"/>
    </xf>
    <xf numFmtId="0" fontId="18" fillId="0" borderId="54" xfId="0" applyFont="1" applyBorder="1"/>
    <xf numFmtId="0" fontId="18" fillId="0" borderId="0" xfId="0" applyFont="1" applyBorder="1"/>
    <xf numFmtId="0" fontId="18" fillId="0" borderId="15" xfId="0" applyFont="1" applyBorder="1"/>
    <xf numFmtId="0" fontId="18" fillId="0" borderId="7" xfId="0" applyFont="1" applyBorder="1"/>
    <xf numFmtId="165" fontId="18" fillId="0" borderId="15" xfId="0" applyNumberFormat="1" applyFont="1" applyBorder="1"/>
    <xf numFmtId="165" fontId="18" fillId="0" borderId="0" xfId="0" applyNumberFormat="1" applyFont="1" applyBorder="1"/>
    <xf numFmtId="165" fontId="18" fillId="0" borderId="7" xfId="0" applyNumberFormat="1" applyFont="1" applyBorder="1"/>
    <xf numFmtId="0" fontId="18" fillId="0" borderId="8" xfId="0" applyFont="1" applyFill="1" applyBorder="1"/>
    <xf numFmtId="0" fontId="18" fillId="0" borderId="1" xfId="0" applyFont="1" applyBorder="1"/>
    <xf numFmtId="165" fontId="18" fillId="0" borderId="9" xfId="0" applyNumberFormat="1" applyFont="1" applyBorder="1"/>
    <xf numFmtId="165" fontId="18" fillId="0" borderId="1" xfId="0" applyNumberFormat="1" applyFont="1" applyBorder="1"/>
    <xf numFmtId="165" fontId="18" fillId="0" borderId="6" xfId="0" applyNumberFormat="1" applyFont="1" applyBorder="1"/>
    <xf numFmtId="0" fontId="18" fillId="0" borderId="3" xfId="0" applyFont="1" applyFill="1" applyBorder="1"/>
    <xf numFmtId="167" fontId="18" fillId="0" borderId="0" xfId="0" applyNumberFormat="1" applyFont="1" applyBorder="1"/>
    <xf numFmtId="167" fontId="18" fillId="0" borderId="1" xfId="0" applyNumberFormat="1" applyFont="1" applyBorder="1"/>
    <xf numFmtId="0" fontId="18" fillId="0" borderId="0" xfId="0" applyFont="1" applyFill="1" applyBorder="1"/>
    <xf numFmtId="0" fontId="26" fillId="0" borderId="0" xfId="0" applyFont="1" applyFill="1" applyBorder="1"/>
    <xf numFmtId="0" fontId="18" fillId="0" borderId="52" xfId="0" applyFont="1" applyFill="1" applyBorder="1"/>
    <xf numFmtId="0" fontId="18" fillId="0" borderId="3" xfId="0" applyFont="1" applyBorder="1"/>
    <xf numFmtId="180" fontId="18" fillId="0" borderId="3" xfId="0" applyNumberFormat="1" applyFont="1" applyBorder="1"/>
    <xf numFmtId="168" fontId="18" fillId="0" borderId="3" xfId="0" applyNumberFormat="1" applyFont="1" applyBorder="1"/>
    <xf numFmtId="168" fontId="18" fillId="0" borderId="53" xfId="0" applyNumberFormat="1" applyFont="1" applyBorder="1"/>
    <xf numFmtId="0" fontId="18" fillId="0" borderId="54" xfId="0" applyFont="1" applyFill="1" applyBorder="1"/>
    <xf numFmtId="180" fontId="18" fillId="0" borderId="0" xfId="0" applyNumberFormat="1" applyFont="1" applyBorder="1"/>
    <xf numFmtId="168" fontId="18" fillId="0" borderId="7" xfId="0" applyNumberFormat="1" applyFont="1" applyBorder="1"/>
    <xf numFmtId="180" fontId="18" fillId="0" borderId="1" xfId="0" applyNumberFormat="1" applyFont="1" applyBorder="1"/>
    <xf numFmtId="168" fontId="18" fillId="0" borderId="1" xfId="0" applyNumberFormat="1" applyFont="1" applyBorder="1"/>
    <xf numFmtId="168" fontId="18" fillId="0" borderId="6" xfId="0" applyNumberFormat="1" applyFont="1" applyBorder="1"/>
    <xf numFmtId="167" fontId="13" fillId="0" borderId="1" xfId="0" applyNumberFormat="1" applyFont="1" applyBorder="1"/>
    <xf numFmtId="167" fontId="13" fillId="0" borderId="6" xfId="0" applyNumberFormat="1" applyFont="1" applyBorder="1"/>
    <xf numFmtId="0" fontId="26" fillId="0" borderId="0" xfId="0" applyFont="1" applyAlignment="1">
      <alignment horizontal="center"/>
    </xf>
    <xf numFmtId="0" fontId="26" fillId="0" borderId="0" xfId="0" applyFont="1" applyAlignment="1">
      <alignment horizontal="center" wrapText="1"/>
    </xf>
    <xf numFmtId="0" fontId="26" fillId="0" borderId="8" xfId="0" applyFont="1" applyBorder="1" applyAlignment="1">
      <alignment horizontal="center"/>
    </xf>
    <xf numFmtId="0" fontId="18" fillId="0" borderId="15" xfId="0" applyFont="1" applyBorder="1" applyAlignment="1">
      <alignment horizontal="center"/>
    </xf>
    <xf numFmtId="167" fontId="18" fillId="0" borderId="15" xfId="0" applyNumberFormat="1" applyFont="1" applyBorder="1"/>
    <xf numFmtId="167" fontId="18" fillId="0" borderId="54" xfId="0" applyNumberFormat="1" applyFont="1" applyFill="1" applyBorder="1"/>
    <xf numFmtId="167" fontId="18" fillId="0" borderId="0" xfId="0" applyNumberFormat="1" applyFont="1" applyFill="1" applyBorder="1"/>
    <xf numFmtId="167" fontId="18" fillId="0" borderId="7" xfId="0" applyNumberFormat="1" applyFont="1" applyFill="1" applyBorder="1"/>
    <xf numFmtId="10" fontId="18" fillId="0" borderId="54" xfId="0" applyNumberFormat="1" applyFont="1" applyFill="1" applyBorder="1"/>
    <xf numFmtId="10" fontId="18" fillId="0" borderId="0" xfId="0" applyNumberFormat="1" applyFont="1" applyFill="1" applyBorder="1"/>
    <xf numFmtId="10" fontId="18" fillId="0" borderId="7" xfId="0" applyNumberFormat="1" applyFont="1" applyFill="1" applyBorder="1"/>
    <xf numFmtId="0" fontId="18" fillId="0" borderId="4" xfId="0" applyFont="1" applyBorder="1"/>
    <xf numFmtId="0" fontId="18" fillId="0" borderId="16" xfId="0" applyFont="1" applyBorder="1"/>
    <xf numFmtId="167" fontId="18" fillId="0" borderId="16" xfId="0" applyNumberFormat="1" applyFont="1" applyBorder="1"/>
    <xf numFmtId="10" fontId="18" fillId="0" borderId="4" xfId="0" applyNumberFormat="1" applyFont="1" applyFill="1" applyBorder="1"/>
    <xf numFmtId="10" fontId="18" fillId="0" borderId="2" xfId="0" applyNumberFormat="1" applyFont="1" applyFill="1" applyBorder="1"/>
    <xf numFmtId="10" fontId="18" fillId="0" borderId="5" xfId="0" applyNumberFormat="1" applyFont="1" applyFill="1" applyBorder="1"/>
    <xf numFmtId="0" fontId="18" fillId="0" borderId="0" xfId="0" applyFont="1"/>
    <xf numFmtId="167" fontId="18" fillId="0" borderId="0" xfId="0" applyNumberFormat="1" applyFont="1"/>
    <xf numFmtId="0" fontId="26" fillId="0" borderId="0" xfId="0" applyFont="1"/>
    <xf numFmtId="0" fontId="26" fillId="0" borderId="9" xfId="0" applyFont="1" applyBorder="1"/>
    <xf numFmtId="0" fontId="26" fillId="0" borderId="1" xfId="0" applyFont="1" applyBorder="1" applyAlignment="1">
      <alignment horizontal="center"/>
    </xf>
    <xf numFmtId="0" fontId="26" fillId="0" borderId="6" xfId="0" applyFont="1" applyBorder="1" applyAlignment="1">
      <alignment horizontal="center"/>
    </xf>
    <xf numFmtId="0" fontId="18" fillId="0" borderId="10" xfId="0" applyFont="1" applyBorder="1"/>
    <xf numFmtId="169" fontId="18" fillId="0" borderId="10" xfId="0" applyNumberFormat="1" applyFont="1" applyBorder="1"/>
    <xf numFmtId="0" fontId="18" fillId="0" borderId="15" xfId="0" applyFont="1" applyFill="1" applyBorder="1"/>
    <xf numFmtId="169" fontId="18" fillId="0" borderId="15" xfId="0" applyNumberFormat="1" applyFont="1" applyBorder="1"/>
    <xf numFmtId="169" fontId="18" fillId="0" borderId="0" xfId="0" applyNumberFormat="1" applyFont="1" applyBorder="1"/>
    <xf numFmtId="0" fontId="18" fillId="0" borderId="16" xfId="0" applyFont="1" applyFill="1" applyBorder="1"/>
    <xf numFmtId="169" fontId="18" fillId="0" borderId="16" xfId="0" applyNumberFormat="1" applyFont="1" applyBorder="1"/>
    <xf numFmtId="0" fontId="18" fillId="0" borderId="2" xfId="0" applyFont="1" applyBorder="1"/>
    <xf numFmtId="0" fontId="26" fillId="0" borderId="0" xfId="0" applyFont="1" applyBorder="1"/>
    <xf numFmtId="0" fontId="26" fillId="0" borderId="1" xfId="0" applyFont="1" applyBorder="1" applyAlignment="1">
      <alignment horizontal="center" wrapText="1"/>
    </xf>
    <xf numFmtId="0" fontId="26" fillId="0" borderId="6" xfId="0" applyFont="1" applyBorder="1" applyAlignment="1">
      <alignment horizontal="center" wrapText="1"/>
    </xf>
    <xf numFmtId="42" fontId="18" fillId="0" borderId="0" xfId="0" applyNumberFormat="1" applyFont="1" applyBorder="1"/>
    <xf numFmtId="42" fontId="18" fillId="0" borderId="7" xfId="0" applyNumberFormat="1" applyFont="1" applyBorder="1"/>
    <xf numFmtId="0" fontId="18" fillId="0" borderId="9" xfId="0" applyFont="1" applyBorder="1"/>
    <xf numFmtId="42" fontId="18" fillId="0" borderId="9" xfId="0" applyNumberFormat="1" applyFont="1" applyBorder="1" applyAlignment="1">
      <alignment horizontal="center"/>
    </xf>
    <xf numFmtId="42" fontId="18" fillId="0" borderId="1" xfId="0" applyNumberFormat="1" applyFont="1" applyBorder="1" applyAlignment="1">
      <alignment horizontal="center"/>
    </xf>
    <xf numFmtId="42" fontId="18" fillId="0" borderId="6" xfId="0" applyNumberFormat="1" applyFont="1" applyBorder="1" applyAlignment="1">
      <alignment horizontal="center"/>
    </xf>
    <xf numFmtId="167" fontId="13" fillId="0" borderId="54" xfId="0" applyNumberFormat="1" applyFont="1" applyFill="1" applyBorder="1"/>
    <xf numFmtId="167" fontId="13" fillId="0" borderId="0" xfId="0" applyNumberFormat="1" applyFont="1" applyFill="1" applyBorder="1"/>
    <xf numFmtId="167" fontId="13" fillId="0" borderId="7" xfId="0" applyNumberFormat="1" applyFont="1" applyFill="1" applyBorder="1"/>
    <xf numFmtId="169" fontId="13" fillId="0" borderId="3" xfId="0" applyNumberFormat="1" applyFont="1" applyBorder="1"/>
    <xf numFmtId="169" fontId="13" fillId="0" borderId="53" xfId="0" applyNumberFormat="1" applyFont="1" applyBorder="1"/>
    <xf numFmtId="169" fontId="13" fillId="0" borderId="0" xfId="0" applyNumberFormat="1" applyFont="1" applyBorder="1"/>
    <xf numFmtId="169" fontId="13" fillId="0" borderId="7" xfId="0" applyNumberFormat="1" applyFont="1" applyBorder="1"/>
    <xf numFmtId="0" fontId="13" fillId="0" borderId="0" xfId="0" applyFont="1" applyBorder="1"/>
    <xf numFmtId="9" fontId="13" fillId="0" borderId="0" xfId="0" applyNumberFormat="1" applyFont="1" applyBorder="1"/>
    <xf numFmtId="9" fontId="13" fillId="0" borderId="2" xfId="0" applyNumberFormat="1" applyFont="1" applyBorder="1"/>
    <xf numFmtId="169" fontId="13" fillId="0" borderId="5" xfId="0" applyNumberFormat="1" applyFont="1" applyBorder="1"/>
    <xf numFmtId="42" fontId="13" fillId="0" borderId="15" xfId="0" applyNumberFormat="1" applyFont="1" applyFill="1" applyBorder="1"/>
    <xf numFmtId="168" fontId="18" fillId="0" borderId="0" xfId="0" applyNumberFormat="1" applyFont="1" applyBorder="1"/>
    <xf numFmtId="165" fontId="4" fillId="0" borderId="15" xfId="0" applyNumberFormat="1" applyFont="1" applyBorder="1"/>
    <xf numFmtId="165" fontId="4" fillId="0" borderId="7" xfId="0" applyNumberFormat="1" applyFont="1" applyBorder="1"/>
    <xf numFmtId="171" fontId="4" fillId="0" borderId="0" xfId="0" applyNumberFormat="1" applyFont="1" applyFill="1" applyAlignment="1"/>
    <xf numFmtId="42" fontId="18" fillId="0" borderId="53" xfId="0" applyNumberFormat="1" applyFont="1" applyBorder="1"/>
    <xf numFmtId="42" fontId="18" fillId="0" borderId="5" xfId="0" applyNumberFormat="1" applyFont="1" applyBorder="1"/>
    <xf numFmtId="171" fontId="13" fillId="9" borderId="32" xfId="0" applyNumberFormat="1" applyFont="1" applyFill="1" applyBorder="1"/>
    <xf numFmtId="0" fontId="0" fillId="0" borderId="0" xfId="0" applyAlignment="1">
      <alignment horizontal="center"/>
    </xf>
    <xf numFmtId="0" fontId="10" fillId="0" borderId="8" xfId="0" applyFont="1" applyBorder="1" applyAlignment="1">
      <alignment horizontal="centerContinuous"/>
    </xf>
    <xf numFmtId="0" fontId="10" fillId="0" borderId="6" xfId="0" applyFont="1" applyBorder="1" applyAlignment="1">
      <alignment horizontal="centerContinuous"/>
    </xf>
    <xf numFmtId="0" fontId="10" fillId="0" borderId="1" xfId="0" applyFont="1" applyBorder="1" applyAlignment="1">
      <alignment horizontal="centerContinuous"/>
    </xf>
    <xf numFmtId="169" fontId="22" fillId="10" borderId="9" xfId="0" applyNumberFormat="1" applyFont="1" applyFill="1" applyBorder="1"/>
    <xf numFmtId="43" fontId="12" fillId="0" borderId="0" xfId="4" applyNumberFormat="1" applyFont="1" applyFill="1"/>
    <xf numFmtId="43" fontId="12" fillId="0" borderId="0" xfId="11" applyFont="1" applyFill="1"/>
    <xf numFmtId="39" fontId="12" fillId="0" borderId="0" xfId="4" applyNumberFormat="1" applyFont="1" applyFill="1"/>
    <xf numFmtId="44" fontId="12" fillId="0" borderId="0" xfId="0" applyNumberFormat="1" applyFont="1"/>
    <xf numFmtId="44" fontId="12" fillId="0" borderId="0" xfId="0" applyNumberFormat="1" applyFont="1" applyBorder="1"/>
    <xf numFmtId="171" fontId="12" fillId="0" borderId="0" xfId="4" applyNumberFormat="1" applyFont="1"/>
    <xf numFmtId="171" fontId="12" fillId="0" borderId="0" xfId="4" applyNumberFormat="1" applyFont="1" applyFill="1"/>
    <xf numFmtId="168" fontId="4" fillId="0" borderId="10" xfId="0" applyNumberFormat="1" applyFont="1" applyFill="1" applyBorder="1"/>
    <xf numFmtId="42" fontId="13" fillId="0" borderId="0" xfId="4" applyNumberFormat="1" applyFont="1" applyFill="1"/>
    <xf numFmtId="168" fontId="12" fillId="0" borderId="30" xfId="0" applyNumberFormat="1" applyFont="1" applyFill="1" applyBorder="1"/>
    <xf numFmtId="37" fontId="13" fillId="0" borderId="25" xfId="0" applyNumberFormat="1" applyFont="1" applyFill="1" applyBorder="1"/>
    <xf numFmtId="37" fontId="13" fillId="0" borderId="26" xfId="0" applyNumberFormat="1" applyFont="1" applyFill="1" applyBorder="1"/>
    <xf numFmtId="37" fontId="13" fillId="0" borderId="27" xfId="0" applyNumberFormat="1" applyFont="1" applyFill="1" applyBorder="1"/>
    <xf numFmtId="37" fontId="13" fillId="0" borderId="19" xfId="0" applyNumberFormat="1" applyFont="1" applyFill="1" applyBorder="1"/>
    <xf numFmtId="37" fontId="13" fillId="0" borderId="0" xfId="0" applyNumberFormat="1" applyFont="1" applyFill="1" applyBorder="1"/>
    <xf numFmtId="37" fontId="13" fillId="0" borderId="20" xfId="0" applyNumberFormat="1" applyFont="1" applyFill="1" applyBorder="1"/>
    <xf numFmtId="37" fontId="13" fillId="0" borderId="50" xfId="0" applyNumberFormat="1" applyFont="1" applyFill="1" applyBorder="1"/>
    <xf numFmtId="37" fontId="13" fillId="0" borderId="2" xfId="0" applyNumberFormat="1" applyFont="1" applyFill="1" applyBorder="1"/>
    <xf numFmtId="37" fontId="13" fillId="0" borderId="51" xfId="0" applyNumberFormat="1" applyFont="1" applyFill="1" applyBorder="1"/>
    <xf numFmtId="37" fontId="13" fillId="0" borderId="12" xfId="0" applyNumberFormat="1" applyFont="1" applyFill="1" applyBorder="1"/>
    <xf numFmtId="37" fontId="4" fillId="0" borderId="19" xfId="0" applyNumberFormat="1" applyFont="1" applyFill="1" applyBorder="1"/>
    <xf numFmtId="37" fontId="4" fillId="0" borderId="20" xfId="0" applyNumberFormat="1" applyFont="1" applyFill="1" applyBorder="1"/>
    <xf numFmtId="37" fontId="21" fillId="0" borderId="0" xfId="0" applyNumberFormat="1" applyFont="1" applyFill="1"/>
    <xf numFmtId="37" fontId="21" fillId="0" borderId="19" xfId="0" applyNumberFormat="1" applyFont="1" applyFill="1" applyBorder="1"/>
    <xf numFmtId="37" fontId="21" fillId="0" borderId="0" xfId="0" applyNumberFormat="1" applyFont="1" applyFill="1" applyBorder="1"/>
    <xf numFmtId="37" fontId="21" fillId="0" borderId="20" xfId="0" applyNumberFormat="1" applyFont="1" applyFill="1" applyBorder="1"/>
    <xf numFmtId="37" fontId="21" fillId="0" borderId="21" xfId="0" applyNumberFormat="1" applyFont="1" applyFill="1" applyBorder="1"/>
    <xf numFmtId="37" fontId="21" fillId="0" borderId="3" xfId="0" applyNumberFormat="1" applyFont="1" applyFill="1" applyBorder="1"/>
    <xf numFmtId="37" fontId="21" fillId="0" borderId="22" xfId="0" applyNumberFormat="1" applyFont="1" applyFill="1" applyBorder="1"/>
    <xf numFmtId="3" fontId="21" fillId="0" borderId="0" xfId="0" applyNumberFormat="1" applyFont="1" applyFill="1"/>
    <xf numFmtId="165" fontId="4" fillId="0" borderId="9" xfId="0" applyNumberFormat="1" applyFont="1" applyFill="1" applyBorder="1"/>
    <xf numFmtId="167" fontId="24" fillId="0" borderId="0" xfId="0" applyNumberFormat="1" applyFont="1" applyFill="1" applyBorder="1"/>
    <xf numFmtId="167" fontId="24" fillId="0" borderId="2" xfId="0" applyNumberFormat="1" applyFont="1" applyFill="1" applyBorder="1"/>
    <xf numFmtId="17" fontId="33" fillId="0" borderId="0" xfId="0" applyNumberFormat="1" applyFont="1" applyFill="1"/>
    <xf numFmtId="0" fontId="18" fillId="0" borderId="0" xfId="4" applyFont="1" applyFill="1"/>
    <xf numFmtId="0" fontId="18" fillId="0" borderId="0" xfId="4" applyFont="1" applyFill="1" applyAlignment="1">
      <alignment horizontal="center"/>
    </xf>
    <xf numFmtId="0" fontId="18" fillId="0" borderId="0" xfId="4" applyFont="1" applyFill="1" applyBorder="1" applyAlignment="1">
      <alignment horizontal="center"/>
    </xf>
    <xf numFmtId="3" fontId="25" fillId="0" borderId="0" xfId="4" applyNumberFormat="1" applyFont="1" applyFill="1" applyBorder="1" applyAlignment="1">
      <alignment horizontal="center"/>
    </xf>
    <xf numFmtId="0" fontId="20" fillId="0" borderId="0" xfId="4" applyFont="1" applyFill="1" applyBorder="1" applyAlignment="1">
      <alignment horizontal="center"/>
    </xf>
    <xf numFmtId="0" fontId="20" fillId="0" borderId="0" xfId="4" applyFont="1" applyFill="1" applyBorder="1" applyAlignment="1">
      <alignment horizontal="center" wrapText="1"/>
    </xf>
    <xf numFmtId="0" fontId="18" fillId="0" borderId="2" xfId="4" applyFont="1" applyFill="1" applyBorder="1" applyAlignment="1">
      <alignment horizontal="center"/>
    </xf>
    <xf numFmtId="3" fontId="20" fillId="0" borderId="2" xfId="4" applyNumberFormat="1" applyFont="1" applyFill="1" applyBorder="1" applyAlignment="1">
      <alignment horizontal="center"/>
    </xf>
    <xf numFmtId="3" fontId="18" fillId="0" borderId="0" xfId="4" applyNumberFormat="1" applyFont="1" applyFill="1" applyBorder="1" applyAlignment="1">
      <alignment horizontal="center"/>
    </xf>
    <xf numFmtId="42" fontId="18" fillId="0" borderId="0" xfId="4" applyNumberFormat="1" applyFont="1" applyFill="1" applyBorder="1" applyAlignment="1">
      <alignment horizontal="center"/>
    </xf>
    <xf numFmtId="0" fontId="18" fillId="0" borderId="0" xfId="4" applyFont="1" applyFill="1" applyAlignment="1">
      <alignment horizontal="left"/>
    </xf>
    <xf numFmtId="3" fontId="13" fillId="0" borderId="0" xfId="4" applyNumberFormat="1" applyFont="1" applyFill="1" applyBorder="1"/>
    <xf numFmtId="168" fontId="18" fillId="0" borderId="0" xfId="4" applyNumberFormat="1" applyFont="1" applyFill="1"/>
    <xf numFmtId="42" fontId="18" fillId="0" borderId="0" xfId="4" applyNumberFormat="1" applyFont="1" applyFill="1"/>
    <xf numFmtId="42" fontId="4" fillId="0" borderId="0" xfId="4" applyNumberFormat="1" applyFont="1" applyFill="1"/>
    <xf numFmtId="10" fontId="18" fillId="0" borderId="0" xfId="4" applyNumberFormat="1" applyFont="1" applyFill="1"/>
    <xf numFmtId="3" fontId="13" fillId="0" borderId="2" xfId="4" applyNumberFormat="1" applyFont="1" applyFill="1" applyBorder="1"/>
    <xf numFmtId="168" fontId="18" fillId="0" borderId="2" xfId="4" applyNumberFormat="1" applyFont="1" applyFill="1" applyBorder="1"/>
    <xf numFmtId="3" fontId="18" fillId="0" borderId="3" xfId="4" applyNumberFormat="1" applyFont="1" applyFill="1" applyBorder="1"/>
    <xf numFmtId="42" fontId="18" fillId="0" borderId="3" xfId="4" applyNumberFormat="1" applyFont="1" applyFill="1" applyBorder="1"/>
    <xf numFmtId="42" fontId="4" fillId="0" borderId="3" xfId="4" applyNumberFormat="1" applyFont="1" applyFill="1" applyBorder="1"/>
    <xf numFmtId="10" fontId="18" fillId="0" borderId="3" xfId="4" applyNumberFormat="1" applyFont="1" applyFill="1" applyBorder="1"/>
    <xf numFmtId="171" fontId="21" fillId="0" borderId="0" xfId="4" applyNumberFormat="1" applyFont="1" applyFill="1"/>
    <xf numFmtId="169" fontId="4" fillId="0" borderId="0" xfId="4" applyNumberFormat="1" applyFont="1" applyFill="1"/>
    <xf numFmtId="10" fontId="4" fillId="0" borderId="0" xfId="4" applyNumberFormat="1" applyFont="1" applyFill="1"/>
    <xf numFmtId="3" fontId="18" fillId="0" borderId="0" xfId="4" applyNumberFormat="1" applyFont="1" applyFill="1"/>
    <xf numFmtId="0" fontId="10" fillId="0" borderId="0" xfId="4" applyFont="1" applyFill="1" applyAlignment="1">
      <alignment horizontal="left"/>
    </xf>
    <xf numFmtId="42" fontId="4" fillId="0" borderId="0" xfId="4" applyNumberFormat="1" applyFont="1" applyFill="1" applyBorder="1"/>
    <xf numFmtId="0" fontId="4" fillId="0" borderId="0" xfId="4" applyFont="1" applyFill="1" applyAlignment="1">
      <alignment horizontal="left"/>
    </xf>
    <xf numFmtId="0" fontId="4" fillId="0" borderId="2" xfId="4" applyFont="1" applyFill="1" applyBorder="1" applyAlignment="1">
      <alignment horizontal="left"/>
    </xf>
    <xf numFmtId="0" fontId="4" fillId="0" borderId="3" xfId="4" applyFont="1" applyFill="1" applyBorder="1" applyAlignment="1">
      <alignment horizontal="left"/>
    </xf>
    <xf numFmtId="3" fontId="13" fillId="0" borderId="0" xfId="4" applyNumberFormat="1" applyFont="1" applyFill="1"/>
    <xf numFmtId="0" fontId="4" fillId="0" borderId="2" xfId="4" applyFont="1" applyFill="1" applyBorder="1" applyAlignment="1">
      <alignment horizontal="center"/>
    </xf>
    <xf numFmtId="0" fontId="4" fillId="0" borderId="0" xfId="4" applyFont="1" applyFill="1" applyBorder="1" applyAlignment="1">
      <alignment horizontal="center"/>
    </xf>
    <xf numFmtId="0" fontId="11" fillId="0" borderId="0" xfId="4" applyFont="1" applyFill="1"/>
    <xf numFmtId="173" fontId="4" fillId="0" borderId="0" xfId="4" applyNumberFormat="1" applyFont="1" applyFill="1"/>
    <xf numFmtId="0" fontId="11" fillId="0" borderId="0" xfId="4" applyFont="1" applyFill="1" applyBorder="1"/>
    <xf numFmtId="44" fontId="4" fillId="0" borderId="0" xfId="4" applyNumberFormat="1" applyFont="1" applyFill="1"/>
    <xf numFmtId="44" fontId="11" fillId="0" borderId="0" xfId="4" applyNumberFormat="1" applyFont="1" applyFill="1" applyBorder="1"/>
    <xf numFmtId="44" fontId="4" fillId="0" borderId="0" xfId="4" applyNumberFormat="1" applyFont="1" applyFill="1" applyBorder="1"/>
    <xf numFmtId="173" fontId="4" fillId="0" borderId="0" xfId="4" applyNumberFormat="1" applyFont="1" applyFill="1" applyBorder="1"/>
    <xf numFmtId="44" fontId="4" fillId="0" borderId="3" xfId="4" applyNumberFormat="1" applyFont="1" applyFill="1" applyBorder="1"/>
    <xf numFmtId="171" fontId="11" fillId="0" borderId="0" xfId="4" applyNumberFormat="1" applyFont="1" applyFill="1" applyBorder="1"/>
    <xf numFmtId="171" fontId="4" fillId="0" borderId="3" xfId="4" applyNumberFormat="1" applyFont="1" applyFill="1" applyBorder="1"/>
    <xf numFmtId="171" fontId="13" fillId="0" borderId="0" xfId="4" applyNumberFormat="1" applyFont="1" applyFill="1"/>
    <xf numFmtId="173" fontId="4" fillId="0" borderId="3" xfId="4" applyNumberFormat="1" applyFont="1" applyFill="1" applyBorder="1"/>
    <xf numFmtId="169" fontId="4" fillId="0" borderId="0" xfId="4" applyNumberFormat="1" applyFont="1" applyFill="1" applyBorder="1"/>
    <xf numFmtId="42" fontId="13" fillId="11" borderId="0" xfId="0" applyNumberFormat="1" applyFont="1" applyFill="1"/>
    <xf numFmtId="0" fontId="6" fillId="2" borderId="0" xfId="3" applyFont="1" applyFill="1"/>
    <xf numFmtId="0" fontId="2" fillId="2" borderId="0" xfId="5" applyFill="1"/>
    <xf numFmtId="165" fontId="12" fillId="0" borderId="0" xfId="0" applyNumberFormat="1" applyFont="1" applyFill="1"/>
    <xf numFmtId="42" fontId="12" fillId="6" borderId="0" xfId="0" applyNumberFormat="1" applyFont="1" applyFill="1" applyBorder="1"/>
    <xf numFmtId="42" fontId="12" fillId="0" borderId="0" xfId="0" applyNumberFormat="1" applyFont="1" applyFill="1" applyBorder="1"/>
    <xf numFmtId="42" fontId="12" fillId="10" borderId="0" xfId="0" applyNumberFormat="1" applyFont="1" applyFill="1" applyBorder="1"/>
    <xf numFmtId="42" fontId="12" fillId="0" borderId="3" xfId="0" applyNumberFormat="1" applyFont="1" applyFill="1" applyBorder="1"/>
    <xf numFmtId="42" fontId="12" fillId="0" borderId="0" xfId="0" applyNumberFormat="1" applyFont="1" applyBorder="1"/>
    <xf numFmtId="42" fontId="4" fillId="12" borderId="34" xfId="0" applyNumberFormat="1" applyFont="1" applyFill="1" applyBorder="1"/>
    <xf numFmtId="42" fontId="4" fillId="12" borderId="35" xfId="0" applyNumberFormat="1" applyFont="1" applyFill="1" applyBorder="1"/>
    <xf numFmtId="42" fontId="4" fillId="12" borderId="36" xfId="0" applyNumberFormat="1" applyFont="1" applyFill="1" applyBorder="1"/>
    <xf numFmtId="41" fontId="4" fillId="12" borderId="37" xfId="0" applyNumberFormat="1" applyFont="1" applyFill="1" applyBorder="1"/>
    <xf numFmtId="41" fontId="4" fillId="12" borderId="0" xfId="0" applyNumberFormat="1" applyFont="1" applyFill="1" applyBorder="1"/>
    <xf numFmtId="41" fontId="4" fillId="12" borderId="38" xfId="0" applyNumberFormat="1" applyFont="1" applyFill="1" applyBorder="1"/>
    <xf numFmtId="41" fontId="13" fillId="12" borderId="37" xfId="0" applyNumberFormat="1" applyFont="1" applyFill="1" applyBorder="1"/>
    <xf numFmtId="41" fontId="13" fillId="12" borderId="0" xfId="0" applyNumberFormat="1" applyFont="1" applyFill="1" applyBorder="1"/>
    <xf numFmtId="41" fontId="13" fillId="12" borderId="38" xfId="0" applyNumberFormat="1" applyFont="1" applyFill="1" applyBorder="1"/>
    <xf numFmtId="41" fontId="11" fillId="12" borderId="37" xfId="0" applyNumberFormat="1" applyFont="1" applyFill="1" applyBorder="1"/>
    <xf numFmtId="41" fontId="11" fillId="12" borderId="0" xfId="0" applyNumberFormat="1" applyFont="1" applyFill="1" applyBorder="1"/>
    <xf numFmtId="41" fontId="11" fillId="12" borderId="38" xfId="0" applyNumberFormat="1" applyFont="1" applyFill="1" applyBorder="1"/>
    <xf numFmtId="41" fontId="13" fillId="12" borderId="39" xfId="0" applyNumberFormat="1" applyFont="1" applyFill="1" applyBorder="1"/>
    <xf numFmtId="41" fontId="13" fillId="12" borderId="2" xfId="0" applyNumberFormat="1" applyFont="1" applyFill="1" applyBorder="1"/>
    <xf numFmtId="41" fontId="13" fillId="12" borderId="40" xfId="0" applyNumberFormat="1" applyFont="1" applyFill="1" applyBorder="1"/>
    <xf numFmtId="41" fontId="4" fillId="12" borderId="41" xfId="0" applyNumberFormat="1" applyFont="1" applyFill="1" applyBorder="1" applyAlignment="1"/>
    <xf numFmtId="41" fontId="4" fillId="12" borderId="1" xfId="0" applyNumberFormat="1" applyFont="1" applyFill="1" applyBorder="1" applyAlignment="1"/>
    <xf numFmtId="41" fontId="4" fillId="12" borderId="42" xfId="0" applyNumberFormat="1" applyFont="1" applyFill="1" applyBorder="1" applyAlignment="1"/>
    <xf numFmtId="41" fontId="4" fillId="12" borderId="34" xfId="0" applyNumberFormat="1" applyFont="1" applyFill="1" applyBorder="1"/>
    <xf numFmtId="41" fontId="4" fillId="12" borderId="35" xfId="0" applyNumberFormat="1" applyFont="1" applyFill="1" applyBorder="1"/>
    <xf numFmtId="41" fontId="4" fillId="12" borderId="36" xfId="0" applyNumberFormat="1" applyFont="1" applyFill="1" applyBorder="1"/>
    <xf numFmtId="41" fontId="4" fillId="12" borderId="41" xfId="0" applyNumberFormat="1" applyFont="1" applyFill="1" applyBorder="1"/>
    <xf numFmtId="41" fontId="4" fillId="12" borderId="1" xfId="0" applyNumberFormat="1" applyFont="1" applyFill="1" applyBorder="1"/>
    <xf numFmtId="41" fontId="4" fillId="12" borderId="42" xfId="0" applyNumberFormat="1" applyFont="1" applyFill="1" applyBorder="1"/>
    <xf numFmtId="41" fontId="12" fillId="12" borderId="37" xfId="0" applyNumberFormat="1" applyFont="1" applyFill="1" applyBorder="1"/>
    <xf numFmtId="41" fontId="12" fillId="12" borderId="0" xfId="0" applyNumberFormat="1" applyFont="1" applyFill="1" applyBorder="1"/>
    <xf numFmtId="41" fontId="17" fillId="12" borderId="37" xfId="0" applyNumberFormat="1" applyFont="1" applyFill="1" applyBorder="1" applyAlignment="1">
      <alignment horizontal="center" wrapText="1"/>
    </xf>
    <xf numFmtId="41" fontId="17" fillId="12" borderId="0" xfId="0" applyNumberFormat="1" applyFont="1" applyFill="1" applyBorder="1" applyAlignment="1">
      <alignment horizontal="center" wrapText="1"/>
    </xf>
    <xf numFmtId="41" fontId="17" fillId="12" borderId="38" xfId="0" applyNumberFormat="1" applyFont="1" applyFill="1" applyBorder="1" applyAlignment="1">
      <alignment horizontal="center" wrapText="1"/>
    </xf>
    <xf numFmtId="41" fontId="4" fillId="12" borderId="43" xfId="0" applyNumberFormat="1" applyFont="1" applyFill="1" applyBorder="1"/>
    <xf numFmtId="41" fontId="4" fillId="12" borderId="12" xfId="0" applyNumberFormat="1" applyFont="1" applyFill="1" applyBorder="1"/>
    <xf numFmtId="41" fontId="4" fillId="12" borderId="44" xfId="0" applyNumberFormat="1" applyFont="1" applyFill="1" applyBorder="1"/>
    <xf numFmtId="41" fontId="4" fillId="12" borderId="45" xfId="0" applyNumberFormat="1" applyFont="1" applyFill="1" applyBorder="1"/>
    <xf numFmtId="41" fontId="4" fillId="12" borderId="13" xfId="0" applyNumberFormat="1" applyFont="1" applyFill="1" applyBorder="1"/>
    <xf numFmtId="41" fontId="4" fillId="12" borderId="46" xfId="0" applyNumberFormat="1" applyFont="1" applyFill="1" applyBorder="1"/>
    <xf numFmtId="41" fontId="4" fillId="12" borderId="47" xfId="0" applyNumberFormat="1" applyFont="1" applyFill="1" applyBorder="1"/>
    <xf numFmtId="41" fontId="4" fillId="12" borderId="48" xfId="0" applyNumberFormat="1" applyFont="1" applyFill="1" applyBorder="1"/>
    <xf numFmtId="41" fontId="4" fillId="12" borderId="49" xfId="0" applyNumberFormat="1" applyFont="1" applyFill="1" applyBorder="1"/>
    <xf numFmtId="165" fontId="13" fillId="12" borderId="34" xfId="10" applyNumberFormat="1" applyFont="1" applyFill="1" applyBorder="1"/>
    <xf numFmtId="165" fontId="13" fillId="12" borderId="35" xfId="10" applyNumberFormat="1" applyFont="1" applyFill="1" applyBorder="1"/>
    <xf numFmtId="165" fontId="13" fillId="12" borderId="36" xfId="10" applyNumberFormat="1" applyFont="1" applyFill="1" applyBorder="1"/>
    <xf numFmtId="165" fontId="13" fillId="12" borderId="39" xfId="10" applyNumberFormat="1" applyFont="1" applyFill="1" applyBorder="1"/>
    <xf numFmtId="165" fontId="13" fillId="12" borderId="2" xfId="10" applyNumberFormat="1" applyFont="1" applyFill="1" applyBorder="1"/>
    <xf numFmtId="165" fontId="13" fillId="12" borderId="40" xfId="10" applyNumberFormat="1" applyFont="1" applyFill="1" applyBorder="1"/>
    <xf numFmtId="165" fontId="4" fillId="12" borderId="47" xfId="10" applyNumberFormat="1" applyFont="1" applyFill="1" applyBorder="1"/>
    <xf numFmtId="165" fontId="4" fillId="12" borderId="48" xfId="10" applyNumberFormat="1" applyFont="1" applyFill="1" applyBorder="1"/>
    <xf numFmtId="165" fontId="4" fillId="12" borderId="49" xfId="10" applyNumberFormat="1" applyFont="1" applyFill="1" applyBorder="1"/>
    <xf numFmtId="0" fontId="23" fillId="0" borderId="0" xfId="0" applyFont="1" applyBorder="1" applyAlignment="1">
      <alignment horizontal="center" wrapText="1"/>
    </xf>
    <xf numFmtId="0" fontId="0" fillId="0" borderId="0" xfId="0" applyBorder="1" applyAlignment="1">
      <alignment wrapText="1"/>
    </xf>
    <xf numFmtId="0" fontId="10" fillId="0" borderId="0" xfId="0" applyFont="1" applyBorder="1" applyAlignment="1">
      <alignment horizontal="center" wrapText="1"/>
    </xf>
    <xf numFmtId="0" fontId="2" fillId="0" borderId="0" xfId="0" applyFont="1" applyBorder="1" applyAlignment="1">
      <alignment wrapText="1"/>
    </xf>
    <xf numFmtId="0" fontId="35" fillId="0" borderId="0" xfId="0" applyFont="1" applyBorder="1" applyAlignment="1">
      <alignment wrapText="1"/>
    </xf>
    <xf numFmtId="0" fontId="4" fillId="0" borderId="0" xfId="0" applyFont="1" applyAlignment="1">
      <alignment wrapText="1"/>
    </xf>
    <xf numFmtId="0" fontId="4" fillId="10" borderId="0" xfId="0" applyFont="1" applyFill="1" applyAlignment="1">
      <alignment wrapText="1"/>
    </xf>
    <xf numFmtId="0" fontId="4" fillId="6" borderId="0" xfId="0" applyFont="1" applyFill="1" applyAlignment="1">
      <alignment wrapText="1"/>
    </xf>
    <xf numFmtId="0" fontId="10" fillId="0" borderId="0" xfId="0" applyFont="1" applyAlignment="1">
      <alignment horizontal="center" vertical="center" wrapText="1"/>
    </xf>
    <xf numFmtId="0" fontId="4" fillId="0" borderId="0" xfId="0" applyFont="1" applyAlignment="1">
      <alignment horizontal="center" wrapText="1"/>
    </xf>
    <xf numFmtId="0" fontId="4" fillId="0" borderId="10" xfId="0" applyFont="1" applyBorder="1" applyAlignment="1">
      <alignment horizontal="center" wrapText="1"/>
    </xf>
    <xf numFmtId="0" fontId="0" fillId="0" borderId="16" xfId="0" applyBorder="1" applyAlignment="1">
      <alignment horizontal="center" wrapText="1"/>
    </xf>
    <xf numFmtId="0" fontId="25" fillId="0" borderId="0" xfId="0" applyFont="1" applyAlignment="1">
      <alignment horizontal="center"/>
    </xf>
    <xf numFmtId="0" fontId="10" fillId="0" borderId="0" xfId="0" applyFont="1" applyAlignment="1">
      <alignment horizontal="center"/>
    </xf>
    <xf numFmtId="0" fontId="23" fillId="0" borderId="0" xfId="4" applyFont="1" applyFill="1" applyAlignment="1">
      <alignment horizontal="center"/>
    </xf>
    <xf numFmtId="0" fontId="10" fillId="0" borderId="0" xfId="4" applyFont="1" applyFill="1" applyAlignment="1">
      <alignment horizontal="center"/>
    </xf>
    <xf numFmtId="0" fontId="26" fillId="0" borderId="0" xfId="4" applyFont="1" applyFill="1" applyAlignment="1">
      <alignment horizontal="center"/>
    </xf>
    <xf numFmtId="0" fontId="18" fillId="0" borderId="8" xfId="4" applyFont="1" applyBorder="1" applyAlignment="1">
      <alignment horizontal="center" wrapText="1"/>
    </xf>
    <xf numFmtId="0" fontId="4" fillId="0" borderId="6" xfId="0" applyFont="1" applyBorder="1" applyAlignment="1">
      <alignment horizontal="center" wrapText="1"/>
    </xf>
    <xf numFmtId="0" fontId="23" fillId="0" borderId="0" xfId="4" applyFont="1" applyAlignment="1">
      <alignment horizontal="center"/>
    </xf>
    <xf numFmtId="0" fontId="10" fillId="0" borderId="0" xfId="4" applyFont="1" applyAlignment="1">
      <alignment horizontal="center"/>
    </xf>
    <xf numFmtId="0" fontId="4" fillId="0" borderId="1" xfId="0" applyFont="1" applyBorder="1" applyAlignment="1">
      <alignment horizontal="center" wrapText="1"/>
    </xf>
    <xf numFmtId="0" fontId="4" fillId="0" borderId="2" xfId="0" applyFont="1" applyFill="1" applyBorder="1" applyAlignment="1">
      <alignment horizontal="center" wrapText="1"/>
    </xf>
    <xf numFmtId="0" fontId="0" fillId="0" borderId="2" xfId="0" applyBorder="1" applyAlignment="1">
      <alignment horizontal="center" wrapText="1"/>
    </xf>
    <xf numFmtId="0" fontId="4" fillId="0" borderId="2" xfId="4" applyFont="1" applyBorder="1" applyAlignment="1">
      <alignment horizontal="center" wrapText="1"/>
    </xf>
    <xf numFmtId="0" fontId="25" fillId="0" borderId="0" xfId="4" applyFont="1" applyFill="1" applyAlignment="1">
      <alignment horizontal="center" wrapText="1"/>
    </xf>
    <xf numFmtId="0" fontId="10" fillId="0" borderId="0" xfId="4" applyFont="1" applyAlignment="1">
      <alignment horizontal="center" wrapText="1"/>
    </xf>
    <xf numFmtId="0" fontId="4" fillId="0" borderId="2" xfId="4" applyFont="1" applyFill="1" applyBorder="1" applyAlignment="1">
      <alignment horizontal="center" wrapText="1"/>
    </xf>
    <xf numFmtId="0" fontId="0" fillId="0" borderId="2" xfId="0" applyFill="1" applyBorder="1" applyAlignment="1">
      <alignment horizontal="center" wrapText="1"/>
    </xf>
    <xf numFmtId="0" fontId="23" fillId="0" borderId="0" xfId="0" applyFont="1" applyFill="1" applyAlignment="1">
      <alignment horizontal="center" wrapText="1"/>
    </xf>
    <xf numFmtId="0" fontId="24" fillId="0" borderId="0" xfId="0" applyFont="1" applyAlignment="1">
      <alignment horizontal="center" wrapText="1"/>
    </xf>
    <xf numFmtId="0" fontId="10" fillId="0" borderId="0" xfId="0" applyFont="1" applyFill="1" applyAlignment="1">
      <alignment horizontal="center" wrapText="1"/>
    </xf>
    <xf numFmtId="0" fontId="10" fillId="5" borderId="0" xfId="0" applyFont="1" applyFill="1" applyAlignment="1">
      <alignment horizontal="center" wrapText="1"/>
    </xf>
    <xf numFmtId="0" fontId="4" fillId="5" borderId="0" xfId="0" applyFont="1" applyFill="1" applyAlignment="1">
      <alignment wrapText="1"/>
    </xf>
    <xf numFmtId="0" fontId="0" fillId="0" borderId="0" xfId="0" applyAlignment="1">
      <alignment wrapText="1"/>
    </xf>
    <xf numFmtId="0" fontId="10" fillId="5" borderId="0" xfId="0" applyFont="1" applyFill="1" applyBorder="1" applyAlignment="1">
      <alignment horizontal="center" wrapText="1"/>
    </xf>
    <xf numFmtId="0" fontId="4" fillId="5" borderId="0" xfId="0" applyFont="1" applyFill="1" applyBorder="1" applyAlignment="1">
      <alignment horizontal="center" wrapText="1"/>
    </xf>
    <xf numFmtId="0" fontId="0" fillId="0" borderId="0" xfId="0" applyBorder="1" applyAlignment="1">
      <alignment horizontal="center" wrapText="1"/>
    </xf>
    <xf numFmtId="0" fontId="2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wrapText="1"/>
    </xf>
    <xf numFmtId="0" fontId="4" fillId="5" borderId="0" xfId="0" applyFont="1" applyFill="1" applyAlignment="1">
      <alignment horizontal="center" wrapText="1"/>
    </xf>
    <xf numFmtId="0" fontId="23" fillId="0" borderId="0" xfId="0" applyFont="1" applyAlignment="1">
      <alignment horizontal="center" wrapText="1"/>
    </xf>
    <xf numFmtId="0" fontId="39" fillId="0" borderId="0" xfId="0" applyFont="1" applyFill="1"/>
  </cellXfs>
  <cellStyles count="12">
    <cellStyle name="Comma" xfId="1" builtinId="3"/>
    <cellStyle name="Comma 5" xfId="11"/>
    <cellStyle name="Currency" xfId="10" builtinId="4"/>
    <cellStyle name="Currency 2" xfId="7"/>
    <cellStyle name="Neutral" xfId="8" builtinId="28"/>
    <cellStyle name="Normal" xfId="0" builtinId="0"/>
    <cellStyle name="Normal - Style1 2 2 3 4" xfId="5"/>
    <cellStyle name="Normal 2 2" xfId="3"/>
    <cellStyle name="Normal 5" xfId="4"/>
    <cellStyle name="Percent" xfId="9" builtinId="5"/>
    <cellStyle name="Percent 10" xfId="6"/>
    <cellStyle name="Report Heading" xfId="2"/>
  </cellStyles>
  <dxfs count="0"/>
  <tableStyles count="0" defaultTableStyle="TableStyleMedium9" defaultPivotStyle="PivotStyleLight16"/>
  <colors>
    <mruColors>
      <color rgb="FF0000FF"/>
      <color rgb="FF008080"/>
      <color rgb="FF00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customXml" Target="../customXml/item2.xml"/><Relationship Id="rId16" Type="http://schemas.openxmlformats.org/officeDocument/2006/relationships/worksheet" Target="worksheets/sheet15.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externalLink" Target="externalLinks/externalLink1.xml"/><Relationship Id="rId14" Type="http://schemas.openxmlformats.org/officeDocument/2006/relationships/worksheet" Target="worksheets/sheet13.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chartsheet" Target="chartsheets/sheet1.xml"/><Relationship Id="rId17" Type="http://schemas.openxmlformats.org/officeDocument/2006/relationships/worksheet" Target="worksheets/sheet16.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4.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sharedStrings" Target="sharedStrings.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customXml" Target="../customXml/item5.xml"/><Relationship Id="rId61" Type="http://schemas.openxmlformats.org/officeDocument/2006/relationships/externalLink" Target="externalLinks/externalLink43.xml"/><Relationship Id="rId8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
Actual and Projected 191 Account Balance
</a:t>
            </a:r>
            <a:r>
              <a:rPr lang="en-US">
                <a:solidFill>
                  <a:schemeClr val="tx1"/>
                </a:solidFill>
              </a:rPr>
              <a:t>(Based on June 1,</a:t>
            </a:r>
            <a:r>
              <a:rPr lang="en-US" baseline="0">
                <a:solidFill>
                  <a:schemeClr val="tx1"/>
                </a:solidFill>
              </a:rPr>
              <a:t> 2021</a:t>
            </a:r>
            <a:r>
              <a:rPr lang="en-US">
                <a:solidFill>
                  <a:schemeClr val="tx1"/>
                </a:solidFill>
              </a:rPr>
              <a:t> - August</a:t>
            </a:r>
            <a:r>
              <a:rPr lang="en-US" baseline="0">
                <a:solidFill>
                  <a:schemeClr val="tx1"/>
                </a:solidFill>
              </a:rPr>
              <a:t> 31</a:t>
            </a:r>
            <a:r>
              <a:rPr lang="en-US">
                <a:solidFill>
                  <a:schemeClr val="tx1"/>
                </a:solidFill>
              </a:rPr>
              <a:t>, 2021 Forward Prices</a:t>
            </a:r>
            <a:r>
              <a:rPr lang="en-US"/>
              <a:t>)</a:t>
            </a:r>
          </a:p>
        </c:rich>
      </c:tx>
      <c:layout>
        <c:manualLayout>
          <c:xMode val="edge"/>
          <c:yMode val="edge"/>
          <c:x val="0.20832382364970559"/>
          <c:y val="1.0901770817104332E-2"/>
        </c:manualLayout>
      </c:layout>
      <c:overlay val="0"/>
      <c:spPr>
        <a:noFill/>
        <a:ln w="25400">
          <a:noFill/>
        </a:ln>
      </c:spPr>
    </c:title>
    <c:autoTitleDeleted val="0"/>
    <c:plotArea>
      <c:layout>
        <c:manualLayout>
          <c:layoutTarget val="inner"/>
          <c:xMode val="edge"/>
          <c:yMode val="edge"/>
          <c:x val="0.12931995722712436"/>
          <c:y val="0.13584283166015906"/>
          <c:w val="0.83500557413600895"/>
          <c:h val="0.68576104746319"/>
        </c:manualLayout>
      </c:layout>
      <c:barChart>
        <c:barDir val="col"/>
        <c:grouping val="clustered"/>
        <c:varyColors val="0"/>
        <c:ser>
          <c:idx val="3"/>
          <c:order val="3"/>
          <c:tx>
            <c:v>Total 191 Balance</c:v>
          </c:tx>
          <c:spPr>
            <a:solidFill>
              <a:srgbClr val="3366FF"/>
            </a:solidFill>
            <a:ln w="12700">
              <a:solidFill>
                <a:srgbClr val="000000"/>
              </a:solidFill>
              <a:prstDash val="solid"/>
            </a:ln>
          </c:spPr>
          <c:invertIfNegative val="0"/>
          <c:cat>
            <c:strRef>
              <c:f>'(R) 191 Accounts Balances'!$HM$1:$IY$1</c:f>
              <c:strCache>
                <c:ptCount val="38"/>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pt idx="26">
                  <c:v>Nov-21</c:v>
                </c:pt>
                <c:pt idx="27">
                  <c:v>Dec-21</c:v>
                </c:pt>
                <c:pt idx="28">
                  <c:v>Jan-22</c:v>
                </c:pt>
                <c:pt idx="29">
                  <c:v>Feb-22</c:v>
                </c:pt>
                <c:pt idx="30">
                  <c:v>Mar-22</c:v>
                </c:pt>
                <c:pt idx="31">
                  <c:v>Apr-22</c:v>
                </c:pt>
                <c:pt idx="32">
                  <c:v>May-22</c:v>
                </c:pt>
                <c:pt idx="33">
                  <c:v>Jun-22</c:v>
                </c:pt>
                <c:pt idx="34">
                  <c:v>Jul-22</c:v>
                </c:pt>
                <c:pt idx="35">
                  <c:v>Aug-22</c:v>
                </c:pt>
                <c:pt idx="36">
                  <c:v>Sep-22</c:v>
                </c:pt>
                <c:pt idx="37">
                  <c:v>Oct-22</c:v>
                </c:pt>
              </c:strCache>
            </c:strRef>
          </c:cat>
          <c:val>
            <c:numRef>
              <c:f>'(R) 191 Accounts Balances'!$HZ$101:$IY$101</c:f>
              <c:numCache>
                <c:formatCode>_(* #,##0_);_(* \(#,##0\);_(* "-"_);_(@_)</c:formatCode>
                <c:ptCount val="26"/>
                <c:pt idx="0">
                  <c:v>101906480.02797908</c:v>
                </c:pt>
                <c:pt idx="1">
                  <c:v>104211033.18797909</c:v>
                </c:pt>
                <c:pt idx="2">
                  <c:v>97644686.827979088</c:v>
                </c:pt>
                <c:pt idx="3">
                  <c:v>87655393.25797908</c:v>
                </c:pt>
                <c:pt idx="4">
                  <c:v>78531453.057979092</c:v>
                </c:pt>
                <c:pt idx="5">
                  <c:v>55025858.187979095</c:v>
                </c:pt>
                <c:pt idx="6">
                  <c:v>46786679.837979078</c:v>
                </c:pt>
                <c:pt idx="7">
                  <c:v>43864489.077979073</c:v>
                </c:pt>
                <c:pt idx="8">
                  <c:v>46734748.257979088</c:v>
                </c:pt>
                <c:pt idx="9">
                  <c:v>49424653.93797908</c:v>
                </c:pt>
                <c:pt idx="10">
                  <c:v>53988545.177979082</c:v>
                </c:pt>
                <c:pt idx="11">
                  <c:v>55956352.777979083</c:v>
                </c:pt>
              </c:numCache>
            </c:numRef>
          </c:val>
          <c:extLst>
            <c:ext xmlns:c16="http://schemas.microsoft.com/office/drawing/2014/chart" uri="{C3380CC4-5D6E-409C-BE32-E72D297353CC}">
              <c16:uniqueId val="{00000000-F4EC-4A9B-A9E7-9E978AB9FBE4}"/>
            </c:ext>
          </c:extLst>
        </c:ser>
        <c:dLbls>
          <c:showLegendKey val="0"/>
          <c:showVal val="0"/>
          <c:showCatName val="0"/>
          <c:showSerName val="0"/>
          <c:showPercent val="0"/>
          <c:showBubbleSize val="0"/>
        </c:dLbls>
        <c:gapWidth val="150"/>
        <c:axId val="237420544"/>
        <c:axId val="237422464"/>
      </c:barChart>
      <c:lineChart>
        <c:grouping val="standard"/>
        <c:varyColors val="0"/>
        <c:ser>
          <c:idx val="0"/>
          <c:order val="0"/>
          <c:tx>
            <c:v>Amortization Balance</c:v>
          </c:tx>
          <c:spPr>
            <a:ln w="12700">
              <a:solidFill>
                <a:srgbClr val="000000"/>
              </a:solidFill>
              <a:prstDash val="lgDash"/>
            </a:ln>
          </c:spPr>
          <c:marker>
            <c:symbol val="diamond"/>
            <c:size val="5"/>
            <c:spPr>
              <a:solidFill>
                <a:srgbClr val="000080"/>
              </a:solidFill>
              <a:ln>
                <a:solidFill>
                  <a:srgbClr val="000000"/>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Balances'!$HZ$57:$IY$57</c:f>
              <c:numCache>
                <c:formatCode>_(* #,##0_);_(* \(#,##0\);_(* "-"_);_(@_)</c:formatCode>
                <c:ptCount val="26"/>
                <c:pt idx="0">
                  <c:v>71735018.450000003</c:v>
                </c:pt>
                <c:pt idx="1">
                  <c:v>71365725.230000004</c:v>
                </c:pt>
                <c:pt idx="2">
                  <c:v>83046842.450000003</c:v>
                </c:pt>
                <c:pt idx="3">
                  <c:v>77425214.900000006</c:v>
                </c:pt>
                <c:pt idx="4">
                  <c:v>71707219.260000005</c:v>
                </c:pt>
                <c:pt idx="5">
                  <c:v>65599116.960000008</c:v>
                </c:pt>
                <c:pt idx="6">
                  <c:v>60319531.759999998</c:v>
                </c:pt>
                <c:pt idx="7">
                  <c:v>57224935.519999996</c:v>
                </c:pt>
                <c:pt idx="8">
                  <c:v>55030584.43</c:v>
                </c:pt>
                <c:pt idx="9">
                  <c:v>53663335.810000002</c:v>
                </c:pt>
                <c:pt idx="10">
                  <c:v>52677748.490000002</c:v>
                </c:pt>
                <c:pt idx="11">
                  <c:v>51627440.400000006</c:v>
                </c:pt>
              </c:numCache>
            </c:numRef>
          </c:val>
          <c:smooth val="0"/>
          <c:extLst>
            <c:ext xmlns:c16="http://schemas.microsoft.com/office/drawing/2014/chart" uri="{C3380CC4-5D6E-409C-BE32-E72D297353CC}">
              <c16:uniqueId val="{00000001-F4EC-4A9B-A9E7-9E978AB9FBE4}"/>
            </c:ext>
          </c:extLst>
        </c:ser>
        <c:ser>
          <c:idx val="1"/>
          <c:order val="1"/>
          <c:tx>
            <c:v>Cumulative Demand</c:v>
          </c:tx>
          <c:spPr>
            <a:ln w="12700">
              <a:solidFill>
                <a:srgbClr val="FF00FF"/>
              </a:solidFill>
              <a:prstDash val="lgDash"/>
            </a:ln>
          </c:spPr>
          <c:marker>
            <c:symbol val="square"/>
            <c:size val="5"/>
            <c:spPr>
              <a:solidFill>
                <a:srgbClr val="FF00FF"/>
              </a:solidFill>
              <a:ln>
                <a:solidFill>
                  <a:srgbClr val="FF00FF"/>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Balances'!$HZ$68:$IY$68</c:f>
              <c:numCache>
                <c:formatCode>_("$"* #,##0_);_("$"* \(#,##0\);_("$"* "-"_);_(@_)</c:formatCode>
                <c:ptCount val="26"/>
                <c:pt idx="0">
                  <c:v>16838938.919476591</c:v>
                </c:pt>
                <c:pt idx="1">
                  <c:v>18801089.339476593</c:v>
                </c:pt>
                <c:pt idx="2">
                  <c:v>12313441.289476592</c:v>
                </c:pt>
                <c:pt idx="3">
                  <c:v>5803339.6194765922</c:v>
                </c:pt>
                <c:pt idx="4">
                  <c:v>-752662.47052340768</c:v>
                </c:pt>
                <c:pt idx="5">
                  <c:v>-8913946.2705234066</c:v>
                </c:pt>
                <c:pt idx="6">
                  <c:v>-14113523.230523407</c:v>
                </c:pt>
                <c:pt idx="7">
                  <c:v>-13853507.940523408</c:v>
                </c:pt>
                <c:pt idx="8">
                  <c:v>-9991213.6005234085</c:v>
                </c:pt>
                <c:pt idx="9">
                  <c:v>-4058110.3205234082</c:v>
                </c:pt>
                <c:pt idx="10">
                  <c:v>3196594.0894765919</c:v>
                </c:pt>
                <c:pt idx="11">
                  <c:v>10103136.929476593</c:v>
                </c:pt>
              </c:numCache>
            </c:numRef>
          </c:val>
          <c:smooth val="0"/>
          <c:extLst>
            <c:ext xmlns:c16="http://schemas.microsoft.com/office/drawing/2014/chart" uri="{C3380CC4-5D6E-409C-BE32-E72D297353CC}">
              <c16:uniqueId val="{00000002-F4EC-4A9B-A9E7-9E978AB9FBE4}"/>
            </c:ext>
          </c:extLst>
        </c:ser>
        <c:ser>
          <c:idx val="2"/>
          <c:order val="2"/>
          <c:tx>
            <c:v>Cumulative Commodity</c:v>
          </c:tx>
          <c:spPr>
            <a:ln w="3175">
              <a:solidFill>
                <a:srgbClr val="FF0000"/>
              </a:solidFill>
              <a:prstDash val="lgDash"/>
            </a:ln>
          </c:spPr>
          <c:marker>
            <c:symbol val="triangle"/>
            <c:size val="5"/>
            <c:spPr>
              <a:solidFill>
                <a:srgbClr val="FF0000"/>
              </a:solidFill>
              <a:ln>
                <a:solidFill>
                  <a:srgbClr val="FF0000"/>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Balances'!$HZ$80:$IY$80</c:f>
              <c:numCache>
                <c:formatCode>_(* #,##0_);_(* \(#,##0\);_(* "-"_);_(@_)</c:formatCode>
                <c:ptCount val="26"/>
                <c:pt idx="0">
                  <c:v>12723096.508974196</c:v>
                </c:pt>
                <c:pt idx="1">
                  <c:v>13352962.348974196</c:v>
                </c:pt>
                <c:pt idx="2">
                  <c:v>2114479.8989741951</c:v>
                </c:pt>
                <c:pt idx="3">
                  <c:v>4217482.9489741949</c:v>
                </c:pt>
                <c:pt idx="4">
                  <c:v>7340185.9689741954</c:v>
                </c:pt>
                <c:pt idx="5">
                  <c:v>-1910896.0710258037</c:v>
                </c:pt>
                <c:pt idx="6">
                  <c:v>359228.10897419648</c:v>
                </c:pt>
                <c:pt idx="7">
                  <c:v>308340.60897419648</c:v>
                </c:pt>
                <c:pt idx="8">
                  <c:v>1547590.6689741965</c:v>
                </c:pt>
                <c:pt idx="9">
                  <c:v>-306166.65102580353</c:v>
                </c:pt>
                <c:pt idx="10">
                  <c:v>-1999841.0610258034</c:v>
                </c:pt>
                <c:pt idx="11">
                  <c:v>-5891839.9910258036</c:v>
                </c:pt>
              </c:numCache>
            </c:numRef>
          </c:val>
          <c:smooth val="0"/>
          <c:extLst>
            <c:ext xmlns:c16="http://schemas.microsoft.com/office/drawing/2014/chart" uri="{C3380CC4-5D6E-409C-BE32-E72D297353CC}">
              <c16:uniqueId val="{00000003-F4EC-4A9B-A9E7-9E978AB9FBE4}"/>
            </c:ext>
          </c:extLst>
        </c:ser>
        <c:dLbls>
          <c:showLegendKey val="0"/>
          <c:showVal val="0"/>
          <c:showCatName val="0"/>
          <c:showSerName val="0"/>
          <c:showPercent val="0"/>
          <c:showBubbleSize val="0"/>
        </c:dLbls>
        <c:marker val="1"/>
        <c:smooth val="0"/>
        <c:axId val="237420544"/>
        <c:axId val="237422464"/>
      </c:lineChart>
      <c:catAx>
        <c:axId val="23742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2464"/>
        <c:crosses val="autoZero"/>
        <c:auto val="1"/>
        <c:lblAlgn val="ctr"/>
        <c:lblOffset val="100"/>
        <c:tickLblSkip val="1"/>
        <c:tickMarkSkip val="1"/>
        <c:noMultiLvlLbl val="0"/>
      </c:catAx>
      <c:valAx>
        <c:axId val="237422464"/>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 Under (Over) Collection</a:t>
                </a:r>
              </a:p>
            </c:rich>
          </c:tx>
          <c:layout>
            <c:manualLayout>
              <c:xMode val="edge"/>
              <c:yMode val="edge"/>
              <c:x val="1.2263099219621001E-2"/>
              <c:y val="0.34533551554828151"/>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0544"/>
        <c:crosses val="autoZero"/>
        <c:crossBetween val="between"/>
        <c:majorUnit val="10000000"/>
        <c:minorUnit val="5000000"/>
      </c:valAx>
      <c:spPr>
        <a:noFill/>
        <a:ln w="25400">
          <a:noFill/>
        </a:ln>
      </c:spPr>
    </c:plotArea>
    <c:legend>
      <c:legendPos val="b"/>
      <c:layout>
        <c:manualLayout>
          <c:xMode val="edge"/>
          <c:yMode val="edge"/>
          <c:x val="8.4726867335565212E-2"/>
          <c:y val="0.90343698854337151"/>
          <c:w val="0.85730211817168334"/>
          <c:h val="4.5826513911621077E-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91"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30</xdr:col>
      <xdr:colOff>379809</xdr:colOff>
      <xdr:row>41</xdr:row>
      <xdr:rowOff>142109</xdr:rowOff>
    </xdr:to>
    <xdr:pic>
      <xdr:nvPicPr>
        <xdr:cNvPr id="2" name="Picture 1"/>
        <xdr:cNvPicPr>
          <a:picLocks noChangeAspect="1"/>
        </xdr:cNvPicPr>
      </xdr:nvPicPr>
      <xdr:blipFill>
        <a:blip xmlns:r="http://schemas.openxmlformats.org/officeDocument/2006/relationships" r:embed="rId1"/>
        <a:stretch>
          <a:fillRect/>
        </a:stretch>
      </xdr:blipFill>
      <xdr:spPr>
        <a:xfrm>
          <a:off x="9163050" y="142875"/>
          <a:ext cx="9523809" cy="61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58301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251</xdr:col>
      <xdr:colOff>0</xdr:colOff>
      <xdr:row>5</xdr:row>
      <xdr:rowOff>0</xdr:rowOff>
    </xdr:from>
    <xdr:to>
      <xdr:col>252</xdr:col>
      <xdr:colOff>441960</xdr:colOff>
      <xdr:row>7</xdr:row>
      <xdr:rowOff>55245</xdr:rowOff>
    </xdr:to>
    <xdr:sp macro="" textlink="">
      <xdr:nvSpPr>
        <xdr:cNvPr id="2" name="TextBox 1"/>
        <xdr:cNvSpPr txBox="1"/>
      </xdr:nvSpPr>
      <xdr:spPr>
        <a:xfrm>
          <a:off x="27117675" y="7334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19050</xdr:colOff>
      <xdr:row>13</xdr:row>
      <xdr:rowOff>76200</xdr:rowOff>
    </xdr:from>
    <xdr:to>
      <xdr:col>252</xdr:col>
      <xdr:colOff>461010</xdr:colOff>
      <xdr:row>15</xdr:row>
      <xdr:rowOff>131445</xdr:rowOff>
    </xdr:to>
    <xdr:sp macro="" textlink="">
      <xdr:nvSpPr>
        <xdr:cNvPr id="3" name="TextBox 2"/>
        <xdr:cNvSpPr txBox="1"/>
      </xdr:nvSpPr>
      <xdr:spPr>
        <a:xfrm>
          <a:off x="27136725" y="19526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24</xdr:row>
      <xdr:rowOff>0</xdr:rowOff>
    </xdr:from>
    <xdr:to>
      <xdr:col>252</xdr:col>
      <xdr:colOff>441960</xdr:colOff>
      <xdr:row>26</xdr:row>
      <xdr:rowOff>55245</xdr:rowOff>
    </xdr:to>
    <xdr:sp macro="" textlink="">
      <xdr:nvSpPr>
        <xdr:cNvPr id="4" name="TextBox 3"/>
        <xdr:cNvSpPr txBox="1"/>
      </xdr:nvSpPr>
      <xdr:spPr>
        <a:xfrm>
          <a:off x="27117675" y="344805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36</xdr:row>
      <xdr:rowOff>0</xdr:rowOff>
    </xdr:from>
    <xdr:to>
      <xdr:col>252</xdr:col>
      <xdr:colOff>441960</xdr:colOff>
      <xdr:row>38</xdr:row>
      <xdr:rowOff>55245</xdr:rowOff>
    </xdr:to>
    <xdr:sp macro="" textlink="">
      <xdr:nvSpPr>
        <xdr:cNvPr id="5" name="TextBox 4"/>
        <xdr:cNvSpPr txBox="1"/>
      </xdr:nvSpPr>
      <xdr:spPr>
        <a:xfrm>
          <a:off x="27117675" y="51816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45</xdr:row>
      <xdr:rowOff>0</xdr:rowOff>
    </xdr:from>
    <xdr:to>
      <xdr:col>252</xdr:col>
      <xdr:colOff>441960</xdr:colOff>
      <xdr:row>47</xdr:row>
      <xdr:rowOff>55245</xdr:rowOff>
    </xdr:to>
    <xdr:sp macro="" textlink="">
      <xdr:nvSpPr>
        <xdr:cNvPr id="6" name="TextBox 5"/>
        <xdr:cNvSpPr txBox="1"/>
      </xdr:nvSpPr>
      <xdr:spPr>
        <a:xfrm>
          <a:off x="27117675" y="64865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60</xdr:row>
      <xdr:rowOff>0</xdr:rowOff>
    </xdr:from>
    <xdr:to>
      <xdr:col>252</xdr:col>
      <xdr:colOff>441960</xdr:colOff>
      <xdr:row>63</xdr:row>
      <xdr:rowOff>55245</xdr:rowOff>
    </xdr:to>
    <xdr:sp macro="" textlink="">
      <xdr:nvSpPr>
        <xdr:cNvPr id="7" name="TextBox 6"/>
        <xdr:cNvSpPr txBox="1"/>
      </xdr:nvSpPr>
      <xdr:spPr>
        <a:xfrm>
          <a:off x="27117675" y="79343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71</xdr:row>
      <xdr:rowOff>0</xdr:rowOff>
    </xdr:from>
    <xdr:to>
      <xdr:col>252</xdr:col>
      <xdr:colOff>441960</xdr:colOff>
      <xdr:row>75</xdr:row>
      <xdr:rowOff>55245</xdr:rowOff>
    </xdr:to>
    <xdr:sp macro="" textlink="">
      <xdr:nvSpPr>
        <xdr:cNvPr id="8" name="TextBox 7"/>
        <xdr:cNvSpPr txBox="1"/>
      </xdr:nvSpPr>
      <xdr:spPr>
        <a:xfrm>
          <a:off x="27117675" y="92202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250</xdr:col>
      <xdr:colOff>695325</xdr:colOff>
      <xdr:row>81</xdr:row>
      <xdr:rowOff>19050</xdr:rowOff>
    </xdr:from>
    <xdr:to>
      <xdr:col>252</xdr:col>
      <xdr:colOff>422910</xdr:colOff>
      <xdr:row>83</xdr:row>
      <xdr:rowOff>36195</xdr:rowOff>
    </xdr:to>
    <xdr:sp macro="" textlink="">
      <xdr:nvSpPr>
        <xdr:cNvPr id="9" name="TextBox 8"/>
        <xdr:cNvSpPr txBox="1"/>
      </xdr:nvSpPr>
      <xdr:spPr>
        <a:xfrm>
          <a:off x="27098625" y="1038225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89</xdr:row>
      <xdr:rowOff>57150</xdr:rowOff>
    </xdr:from>
    <xdr:to>
      <xdr:col>252</xdr:col>
      <xdr:colOff>441960</xdr:colOff>
      <xdr:row>91</xdr:row>
      <xdr:rowOff>112395</xdr:rowOff>
    </xdr:to>
    <xdr:sp macro="" textlink="">
      <xdr:nvSpPr>
        <xdr:cNvPr id="10" name="TextBox 9"/>
        <xdr:cNvSpPr txBox="1"/>
      </xdr:nvSpPr>
      <xdr:spPr>
        <a:xfrm>
          <a:off x="27117675" y="114585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38100</xdr:colOff>
      <xdr:row>97</xdr:row>
      <xdr:rowOff>19050</xdr:rowOff>
    </xdr:from>
    <xdr:to>
      <xdr:col>252</xdr:col>
      <xdr:colOff>480060</xdr:colOff>
      <xdr:row>99</xdr:row>
      <xdr:rowOff>74295</xdr:rowOff>
    </xdr:to>
    <xdr:sp macro="" textlink="">
      <xdr:nvSpPr>
        <xdr:cNvPr id="11" name="TextBox 10"/>
        <xdr:cNvSpPr txBox="1"/>
      </xdr:nvSpPr>
      <xdr:spPr>
        <a:xfrm>
          <a:off x="27155775" y="125634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264</xdr:col>
      <xdr:colOff>0</xdr:colOff>
      <xdr:row>36</xdr:row>
      <xdr:rowOff>0</xdr:rowOff>
    </xdr:from>
    <xdr:to>
      <xdr:col>265</xdr:col>
      <xdr:colOff>441960</xdr:colOff>
      <xdr:row>38</xdr:row>
      <xdr:rowOff>55245</xdr:rowOff>
    </xdr:to>
    <xdr:sp macro="" textlink="">
      <xdr:nvSpPr>
        <xdr:cNvPr id="12" name="TextBox 11"/>
        <xdr:cNvSpPr txBox="1"/>
      </xdr:nvSpPr>
      <xdr:spPr>
        <a:xfrm>
          <a:off x="36404550" y="51816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704850</xdr:colOff>
      <xdr:row>9</xdr:row>
      <xdr:rowOff>38100</xdr:rowOff>
    </xdr:from>
    <xdr:to>
      <xdr:col>8</xdr:col>
      <xdr:colOff>432435</xdr:colOff>
      <xdr:row>11</xdr:row>
      <xdr:rowOff>83820</xdr:rowOff>
    </xdr:to>
    <xdr:sp macro="" textlink="">
      <xdr:nvSpPr>
        <xdr:cNvPr id="2" name="TextBox 1"/>
        <xdr:cNvSpPr txBox="1"/>
      </xdr:nvSpPr>
      <xdr:spPr>
        <a:xfrm>
          <a:off x="6029325" y="13335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171449</xdr:colOff>
      <xdr:row>11</xdr:row>
      <xdr:rowOff>95250</xdr:rowOff>
    </xdr:from>
    <xdr:to>
      <xdr:col>10</xdr:col>
      <xdr:colOff>597618</xdr:colOff>
      <xdr:row>27</xdr:row>
      <xdr:rowOff>76200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71449" y="1666875"/>
          <a:ext cx="7331794" cy="2266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
  <sheetViews>
    <sheetView tabSelected="1" workbookViewId="0"/>
  </sheetViews>
  <sheetFormatPr defaultColWidth="9.140625" defaultRowHeight="12.75" x14ac:dyDescent="0.2"/>
  <cols>
    <col min="1" max="16384" width="9.140625" style="550"/>
  </cols>
  <sheetData>
    <row r="2" spans="1:1" ht="15.75" x14ac:dyDescent="0.25">
      <c r="A2" s="549" t="s">
        <v>429</v>
      </c>
    </row>
  </sheetData>
  <pageMargins left="0.75" right="0.75" top="1" bottom="1" header="0.5" footer="0.5"/>
  <pageSetup scale="95"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U42" sqref="U42"/>
    </sheetView>
  </sheetViews>
  <sheetFormatPr defaultRowHeight="12.75" x14ac:dyDescent="0.2"/>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
  <sheetViews>
    <sheetView zoomScaleNormal="100" workbookViewId="0">
      <selection activeCell="I11" sqref="I11"/>
    </sheetView>
  </sheetViews>
  <sheetFormatPr defaultColWidth="9.140625" defaultRowHeight="11.25" x14ac:dyDescent="0.2"/>
  <cols>
    <col min="1" max="1" width="11.42578125" style="1" customWidth="1"/>
    <col min="2" max="2" width="9.28515625" style="1" bestFit="1" customWidth="1"/>
    <col min="3" max="3" width="12" style="1" bestFit="1" customWidth="1"/>
    <col min="4" max="4" width="10.140625" style="1" bestFit="1" customWidth="1"/>
    <col min="5" max="6" width="10.7109375" style="1" bestFit="1" customWidth="1"/>
    <col min="7" max="8" width="10.140625" style="1" bestFit="1" customWidth="1"/>
    <col min="9" max="9" width="9.85546875" style="1" bestFit="1" customWidth="1"/>
    <col min="10" max="10" width="12" style="1" bestFit="1" customWidth="1"/>
    <col min="11" max="15" width="9.28515625" style="1" bestFit="1" customWidth="1"/>
    <col min="16" max="16" width="11.85546875" style="1" bestFit="1" customWidth="1"/>
    <col min="17" max="20" width="10.140625" style="1" bestFit="1" customWidth="1"/>
    <col min="21" max="27" width="9.28515625" style="1" customWidth="1"/>
    <col min="28" max="28" width="12.140625" style="1" bestFit="1" customWidth="1"/>
    <col min="29" max="16384" width="9.140625" style="1"/>
  </cols>
  <sheetData>
    <row r="1" spans="1:28" x14ac:dyDescent="0.2">
      <c r="A1" s="633" t="str">
        <f>'106 Tracker Amort Balances'!A1:E1</f>
        <v>Puget Sound Energy</v>
      </c>
      <c r="B1" s="634"/>
      <c r="C1" s="634"/>
      <c r="D1" s="634"/>
      <c r="E1" s="634"/>
      <c r="F1" s="634"/>
      <c r="G1" s="634"/>
      <c r="H1" s="634"/>
      <c r="I1" s="634"/>
      <c r="J1" s="634"/>
      <c r="K1" s="634"/>
      <c r="L1" s="634"/>
      <c r="M1" s="634"/>
      <c r="N1" s="634"/>
    </row>
    <row r="2" spans="1:28" x14ac:dyDescent="0.2">
      <c r="A2" s="633" t="str">
        <f>'106 Tracker Amort Balances'!A2:E2</f>
        <v xml:space="preserve">PGA Deferral Amortization 106 Tracker Filing </v>
      </c>
      <c r="B2" s="634"/>
      <c r="C2" s="634"/>
      <c r="D2" s="634"/>
      <c r="E2" s="634"/>
      <c r="F2" s="634"/>
      <c r="G2" s="634"/>
      <c r="H2" s="634"/>
      <c r="I2" s="634"/>
      <c r="J2" s="634"/>
      <c r="K2" s="634"/>
      <c r="L2" s="634"/>
      <c r="M2" s="634"/>
      <c r="N2" s="634"/>
    </row>
    <row r="3" spans="1:28" x14ac:dyDescent="0.2">
      <c r="A3" s="635" t="s">
        <v>40</v>
      </c>
      <c r="B3" s="613"/>
      <c r="C3" s="613"/>
      <c r="D3" s="613"/>
      <c r="E3" s="613"/>
      <c r="F3" s="613"/>
      <c r="G3" s="613"/>
      <c r="H3" s="613"/>
      <c r="I3" s="613"/>
      <c r="J3" s="613"/>
      <c r="K3" s="613"/>
      <c r="L3" s="613"/>
      <c r="M3" s="613"/>
      <c r="N3" s="613"/>
    </row>
    <row r="4" spans="1:28" x14ac:dyDescent="0.2">
      <c r="A4" s="633" t="str">
        <f>'106 Tracker Amort Balances'!A4:E4</f>
        <v>Effective November 1, 2021</v>
      </c>
      <c r="B4" s="634"/>
      <c r="C4" s="634"/>
      <c r="D4" s="634"/>
      <c r="E4" s="634"/>
      <c r="F4" s="634"/>
      <c r="G4" s="634"/>
      <c r="H4" s="634"/>
      <c r="I4" s="634"/>
      <c r="J4" s="634"/>
      <c r="K4" s="634"/>
      <c r="L4" s="634"/>
      <c r="M4" s="634"/>
      <c r="N4" s="634"/>
    </row>
    <row r="5" spans="1:28"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row>
    <row r="6" spans="1:28" ht="12" thickBot="1" x14ac:dyDescent="0.25">
      <c r="A6" s="7" t="s">
        <v>29</v>
      </c>
      <c r="G6" s="7"/>
      <c r="H6" s="7"/>
      <c r="AB6" s="217" t="s">
        <v>405</v>
      </c>
    </row>
    <row r="7" spans="1:28" ht="12" thickBot="1" x14ac:dyDescent="0.25">
      <c r="A7" s="13" t="s">
        <v>28</v>
      </c>
      <c r="B7" s="350">
        <v>44440</v>
      </c>
      <c r="C7" s="235">
        <f>EDATE(B7,1)</f>
        <v>44470</v>
      </c>
      <c r="D7" s="234">
        <f t="shared" ref="D7:O7" si="0">EDATE(C7,1)</f>
        <v>44501</v>
      </c>
      <c r="E7" s="235">
        <f t="shared" si="0"/>
        <v>44531</v>
      </c>
      <c r="F7" s="235">
        <f t="shared" si="0"/>
        <v>44562</v>
      </c>
      <c r="G7" s="235">
        <f t="shared" si="0"/>
        <v>44593</v>
      </c>
      <c r="H7" s="235">
        <f t="shared" si="0"/>
        <v>44621</v>
      </c>
      <c r="I7" s="235">
        <f t="shared" si="0"/>
        <v>44652</v>
      </c>
      <c r="J7" s="235">
        <f t="shared" si="0"/>
        <v>44682</v>
      </c>
      <c r="K7" s="235">
        <f t="shared" si="0"/>
        <v>44713</v>
      </c>
      <c r="L7" s="235">
        <f t="shared" si="0"/>
        <v>44743</v>
      </c>
      <c r="M7" s="235">
        <f t="shared" si="0"/>
        <v>44774</v>
      </c>
      <c r="N7" s="235">
        <f t="shared" si="0"/>
        <v>44805</v>
      </c>
      <c r="O7" s="236">
        <f t="shared" si="0"/>
        <v>44835</v>
      </c>
      <c r="P7" s="234">
        <f t="shared" ref="P7" si="1">EDATE(O7,1)</f>
        <v>44866</v>
      </c>
      <c r="Q7" s="235">
        <f t="shared" ref="Q7" si="2">EDATE(P7,1)</f>
        <v>44896</v>
      </c>
      <c r="R7" s="235">
        <f t="shared" ref="R7" si="3">EDATE(Q7,1)</f>
        <v>44927</v>
      </c>
      <c r="S7" s="235">
        <f t="shared" ref="S7" si="4">EDATE(R7,1)</f>
        <v>44958</v>
      </c>
      <c r="T7" s="235">
        <f t="shared" ref="T7" si="5">EDATE(S7,1)</f>
        <v>44986</v>
      </c>
      <c r="U7" s="235">
        <f t="shared" ref="U7" si="6">EDATE(T7,1)</f>
        <v>45017</v>
      </c>
      <c r="V7" s="235">
        <f t="shared" ref="V7" si="7">EDATE(U7,1)</f>
        <v>45047</v>
      </c>
      <c r="W7" s="235">
        <f t="shared" ref="W7" si="8">EDATE(V7,1)</f>
        <v>45078</v>
      </c>
      <c r="X7" s="235">
        <f t="shared" ref="X7" si="9">EDATE(W7,1)</f>
        <v>45108</v>
      </c>
      <c r="Y7" s="235">
        <f t="shared" ref="Y7" si="10">EDATE(X7,1)</f>
        <v>45139</v>
      </c>
      <c r="Z7" s="235">
        <f t="shared" ref="Z7" si="11">EDATE(Y7,1)</f>
        <v>45170</v>
      </c>
      <c r="AA7" s="236">
        <f t="shared" ref="AA7" si="12">EDATE(Z7,1)</f>
        <v>45200</v>
      </c>
      <c r="AB7" s="13" t="s">
        <v>3</v>
      </c>
    </row>
    <row r="8" spans="1:28" x14ac:dyDescent="0.2">
      <c r="A8" s="82">
        <v>23</v>
      </c>
      <c r="B8" s="477">
        <v>20596781</v>
      </c>
      <c r="C8" s="478">
        <v>47193209</v>
      </c>
      <c r="D8" s="477">
        <v>77226266</v>
      </c>
      <c r="E8" s="478">
        <v>101228189</v>
      </c>
      <c r="F8" s="478">
        <v>97629643</v>
      </c>
      <c r="G8" s="478">
        <v>82776520</v>
      </c>
      <c r="H8" s="478">
        <v>75711323</v>
      </c>
      <c r="I8" s="478">
        <v>53531967</v>
      </c>
      <c r="J8" s="478">
        <v>30642000</v>
      </c>
      <c r="K8" s="478">
        <v>20339874</v>
      </c>
      <c r="L8" s="478">
        <v>14770079</v>
      </c>
      <c r="M8" s="478">
        <v>14130402</v>
      </c>
      <c r="N8" s="478">
        <v>20723185</v>
      </c>
      <c r="O8" s="479">
        <v>47412595</v>
      </c>
      <c r="P8" s="477">
        <v>77550271</v>
      </c>
      <c r="Q8" s="478">
        <v>101606379</v>
      </c>
      <c r="R8" s="478">
        <v>97941516</v>
      </c>
      <c r="S8" s="478">
        <v>83022104</v>
      </c>
      <c r="T8" s="478">
        <v>75914577</v>
      </c>
      <c r="U8" s="478">
        <v>53571434</v>
      </c>
      <c r="V8" s="478">
        <v>30561974</v>
      </c>
      <c r="W8" s="478">
        <v>20171882</v>
      </c>
      <c r="X8" s="478">
        <v>14529332</v>
      </c>
      <c r="Y8" s="478">
        <v>13851846</v>
      </c>
      <c r="Z8" s="478">
        <v>20485033</v>
      </c>
      <c r="AA8" s="479">
        <v>47224738</v>
      </c>
      <c r="AB8" s="118">
        <f t="shared" ref="AB8:AB14" si="13">SUM(D8:O8)</f>
        <v>636122043</v>
      </c>
    </row>
    <row r="9" spans="1:28" x14ac:dyDescent="0.2">
      <c r="A9" s="82">
        <v>16</v>
      </c>
      <c r="B9" s="480">
        <v>736</v>
      </c>
      <c r="C9" s="481">
        <v>736</v>
      </c>
      <c r="D9" s="480">
        <v>736</v>
      </c>
      <c r="E9" s="481">
        <v>736</v>
      </c>
      <c r="F9" s="481">
        <v>736</v>
      </c>
      <c r="G9" s="481">
        <v>736</v>
      </c>
      <c r="H9" s="481">
        <v>736</v>
      </c>
      <c r="I9" s="481">
        <v>736</v>
      </c>
      <c r="J9" s="481">
        <v>736</v>
      </c>
      <c r="K9" s="481">
        <v>736</v>
      </c>
      <c r="L9" s="481">
        <v>736</v>
      </c>
      <c r="M9" s="481">
        <v>736</v>
      </c>
      <c r="N9" s="481">
        <v>736</v>
      </c>
      <c r="O9" s="482">
        <v>736</v>
      </c>
      <c r="P9" s="480">
        <v>736</v>
      </c>
      <c r="Q9" s="481">
        <v>736</v>
      </c>
      <c r="R9" s="481">
        <v>736</v>
      </c>
      <c r="S9" s="481">
        <v>736</v>
      </c>
      <c r="T9" s="481">
        <v>736</v>
      </c>
      <c r="U9" s="481">
        <v>736</v>
      </c>
      <c r="V9" s="481">
        <v>736</v>
      </c>
      <c r="W9" s="481">
        <v>736</v>
      </c>
      <c r="X9" s="481">
        <v>736</v>
      </c>
      <c r="Y9" s="481">
        <v>736</v>
      </c>
      <c r="Z9" s="481">
        <v>736</v>
      </c>
      <c r="AA9" s="482">
        <v>736</v>
      </c>
      <c r="AB9" s="118">
        <f t="shared" si="13"/>
        <v>8832</v>
      </c>
    </row>
    <row r="10" spans="1:28" x14ac:dyDescent="0.2">
      <c r="A10" s="82">
        <v>31</v>
      </c>
      <c r="B10" s="480">
        <v>9543462</v>
      </c>
      <c r="C10" s="481">
        <v>16493076</v>
      </c>
      <c r="D10" s="480">
        <v>25696666</v>
      </c>
      <c r="E10" s="481">
        <v>34604284</v>
      </c>
      <c r="F10" s="481">
        <v>32247826</v>
      </c>
      <c r="G10" s="481">
        <v>29473501</v>
      </c>
      <c r="H10" s="481">
        <v>26722299</v>
      </c>
      <c r="I10" s="481">
        <v>19380229</v>
      </c>
      <c r="J10" s="481">
        <v>13744464</v>
      </c>
      <c r="K10" s="481">
        <v>10592700</v>
      </c>
      <c r="L10" s="481">
        <v>8776103</v>
      </c>
      <c r="M10" s="481">
        <v>9060379</v>
      </c>
      <c r="N10" s="481">
        <v>10256642</v>
      </c>
      <c r="O10" s="482">
        <v>17267214</v>
      </c>
      <c r="P10" s="480">
        <v>26421219</v>
      </c>
      <c r="Q10" s="481">
        <v>35293715</v>
      </c>
      <c r="R10" s="481">
        <v>32813557</v>
      </c>
      <c r="S10" s="481">
        <v>30024226</v>
      </c>
      <c r="T10" s="481">
        <v>27311157</v>
      </c>
      <c r="U10" s="481">
        <v>19906497</v>
      </c>
      <c r="V10" s="481">
        <v>14088839</v>
      </c>
      <c r="W10" s="481">
        <v>10820806</v>
      </c>
      <c r="X10" s="481">
        <v>8981782</v>
      </c>
      <c r="Y10" s="481">
        <v>9265749</v>
      </c>
      <c r="Z10" s="481">
        <v>10441065</v>
      </c>
      <c r="AA10" s="482">
        <v>17481865</v>
      </c>
      <c r="AB10" s="118">
        <f t="shared" si="13"/>
        <v>237822307</v>
      </c>
    </row>
    <row r="11" spans="1:28" x14ac:dyDescent="0.2">
      <c r="A11" s="82">
        <v>41</v>
      </c>
      <c r="B11" s="480">
        <v>3327998</v>
      </c>
      <c r="C11" s="481">
        <v>5227620</v>
      </c>
      <c r="D11" s="480">
        <v>7215199</v>
      </c>
      <c r="E11" s="481">
        <v>8430886</v>
      </c>
      <c r="F11" s="481">
        <v>7828852</v>
      </c>
      <c r="G11" s="481">
        <v>7587579</v>
      </c>
      <c r="H11" s="481">
        <v>7109959</v>
      </c>
      <c r="I11" s="481">
        <v>5558340</v>
      </c>
      <c r="J11" s="481">
        <v>4385104</v>
      </c>
      <c r="K11" s="481">
        <v>3622276</v>
      </c>
      <c r="L11" s="481">
        <v>2887132</v>
      </c>
      <c r="M11" s="481">
        <v>3010217</v>
      </c>
      <c r="N11" s="481">
        <v>3460063</v>
      </c>
      <c r="O11" s="482">
        <v>5364177</v>
      </c>
      <c r="P11" s="480">
        <v>7327707</v>
      </c>
      <c r="Q11" s="481">
        <v>8529691</v>
      </c>
      <c r="R11" s="481">
        <v>7910759</v>
      </c>
      <c r="S11" s="481">
        <v>7671023</v>
      </c>
      <c r="T11" s="481">
        <v>7204827</v>
      </c>
      <c r="U11" s="481">
        <v>5641062</v>
      </c>
      <c r="V11" s="481">
        <v>4422143</v>
      </c>
      <c r="W11" s="481">
        <v>3620707</v>
      </c>
      <c r="X11" s="481">
        <v>2879055</v>
      </c>
      <c r="Y11" s="481">
        <v>2993984</v>
      </c>
      <c r="Z11" s="481">
        <v>3434869</v>
      </c>
      <c r="AA11" s="482">
        <v>5338183</v>
      </c>
      <c r="AB11" s="118">
        <f t="shared" si="13"/>
        <v>66459784</v>
      </c>
    </row>
    <row r="12" spans="1:28" x14ac:dyDescent="0.2">
      <c r="A12" s="82">
        <v>85</v>
      </c>
      <c r="B12" s="480">
        <v>769770</v>
      </c>
      <c r="C12" s="481">
        <v>1083894</v>
      </c>
      <c r="D12" s="480">
        <v>1230237</v>
      </c>
      <c r="E12" s="481">
        <v>1558385</v>
      </c>
      <c r="F12" s="481">
        <v>1304020</v>
      </c>
      <c r="G12" s="481">
        <v>1285951</v>
      </c>
      <c r="H12" s="481">
        <v>1181874</v>
      </c>
      <c r="I12" s="481">
        <v>952572</v>
      </c>
      <c r="J12" s="481">
        <v>858589</v>
      </c>
      <c r="K12" s="481">
        <v>655198</v>
      </c>
      <c r="L12" s="481">
        <v>618117</v>
      </c>
      <c r="M12" s="481">
        <v>677311</v>
      </c>
      <c r="N12" s="481">
        <v>685720</v>
      </c>
      <c r="O12" s="482">
        <v>979115</v>
      </c>
      <c r="P12" s="480">
        <v>1121341</v>
      </c>
      <c r="Q12" s="481">
        <v>1431001</v>
      </c>
      <c r="R12" s="481">
        <v>1198131</v>
      </c>
      <c r="S12" s="481">
        <v>1185502</v>
      </c>
      <c r="T12" s="481">
        <v>1088001</v>
      </c>
      <c r="U12" s="481">
        <v>873041</v>
      </c>
      <c r="V12" s="481">
        <v>810165</v>
      </c>
      <c r="W12" s="481">
        <v>636889</v>
      </c>
      <c r="X12" s="481">
        <v>601479</v>
      </c>
      <c r="Y12" s="481">
        <v>658849</v>
      </c>
      <c r="Z12" s="481">
        <v>666097</v>
      </c>
      <c r="AA12" s="482">
        <v>946492</v>
      </c>
      <c r="AB12" s="118">
        <f t="shared" si="13"/>
        <v>11987089</v>
      </c>
    </row>
    <row r="13" spans="1:28" x14ac:dyDescent="0.2">
      <c r="A13" s="82">
        <v>86</v>
      </c>
      <c r="B13" s="480">
        <v>192934</v>
      </c>
      <c r="C13" s="481">
        <v>429544</v>
      </c>
      <c r="D13" s="480">
        <v>650859</v>
      </c>
      <c r="E13" s="481">
        <v>950945</v>
      </c>
      <c r="F13" s="481">
        <v>816495</v>
      </c>
      <c r="G13" s="481">
        <v>803229</v>
      </c>
      <c r="H13" s="481">
        <v>753977</v>
      </c>
      <c r="I13" s="481">
        <v>526235</v>
      </c>
      <c r="J13" s="481">
        <v>441272</v>
      </c>
      <c r="K13" s="481">
        <v>265181</v>
      </c>
      <c r="L13" s="481">
        <v>191912</v>
      </c>
      <c r="M13" s="481">
        <v>156558</v>
      </c>
      <c r="N13" s="481">
        <v>175194</v>
      </c>
      <c r="O13" s="482">
        <v>393875</v>
      </c>
      <c r="P13" s="480">
        <v>601693</v>
      </c>
      <c r="Q13" s="481">
        <v>884286</v>
      </c>
      <c r="R13" s="481">
        <v>759019</v>
      </c>
      <c r="S13" s="481">
        <v>747461</v>
      </c>
      <c r="T13" s="481">
        <v>701258</v>
      </c>
      <c r="U13" s="481">
        <v>488483</v>
      </c>
      <c r="V13" s="481">
        <v>417861</v>
      </c>
      <c r="W13" s="481">
        <v>257965</v>
      </c>
      <c r="X13" s="481">
        <v>186909</v>
      </c>
      <c r="Y13" s="481">
        <v>152379</v>
      </c>
      <c r="Z13" s="481">
        <v>170002</v>
      </c>
      <c r="AA13" s="482">
        <v>380238</v>
      </c>
      <c r="AB13" s="118">
        <f t="shared" si="13"/>
        <v>6125732</v>
      </c>
    </row>
    <row r="14" spans="1:28" x14ac:dyDescent="0.2">
      <c r="A14" s="82">
        <v>87</v>
      </c>
      <c r="B14" s="483">
        <v>1155243</v>
      </c>
      <c r="C14" s="484">
        <v>1812587</v>
      </c>
      <c r="D14" s="483">
        <v>1890183</v>
      </c>
      <c r="E14" s="484">
        <v>2322769</v>
      </c>
      <c r="F14" s="484">
        <v>1713555</v>
      </c>
      <c r="G14" s="484">
        <v>1658047</v>
      </c>
      <c r="H14" s="484">
        <v>1575980</v>
      </c>
      <c r="I14" s="484">
        <v>1204234</v>
      </c>
      <c r="J14" s="484">
        <v>1185540</v>
      </c>
      <c r="K14" s="484">
        <v>958990</v>
      </c>
      <c r="L14" s="484">
        <v>955191</v>
      </c>
      <c r="M14" s="484">
        <v>1028475</v>
      </c>
      <c r="N14" s="484">
        <v>1054506</v>
      </c>
      <c r="O14" s="485">
        <v>1669422</v>
      </c>
      <c r="P14" s="483">
        <v>1754240</v>
      </c>
      <c r="Q14" s="484">
        <v>2164412</v>
      </c>
      <c r="R14" s="484">
        <v>1597327</v>
      </c>
      <c r="S14" s="484">
        <v>1546789</v>
      </c>
      <c r="T14" s="484">
        <v>1470355</v>
      </c>
      <c r="U14" s="484">
        <v>1122076</v>
      </c>
      <c r="V14" s="484">
        <v>1124206</v>
      </c>
      <c r="W14" s="484">
        <v>933119</v>
      </c>
      <c r="X14" s="484">
        <v>930519</v>
      </c>
      <c r="Y14" s="484">
        <v>1001227</v>
      </c>
      <c r="Z14" s="484">
        <v>1022966</v>
      </c>
      <c r="AA14" s="485">
        <v>1610990</v>
      </c>
      <c r="AB14" s="118">
        <f t="shared" si="13"/>
        <v>17216892</v>
      </c>
    </row>
    <row r="15" spans="1:28" ht="12" thickBot="1" x14ac:dyDescent="0.25">
      <c r="A15" s="1" t="s">
        <v>1</v>
      </c>
      <c r="B15" s="239">
        <f>SUM(B8:B14)</f>
        <v>35586924</v>
      </c>
      <c r="C15" s="240">
        <f t="shared" ref="C15:AA15" si="14">SUM(C8:C14)</f>
        <v>72240666</v>
      </c>
      <c r="D15" s="239">
        <f t="shared" si="14"/>
        <v>113910146</v>
      </c>
      <c r="E15" s="240">
        <f t="shared" si="14"/>
        <v>149096194</v>
      </c>
      <c r="F15" s="240">
        <f t="shared" si="14"/>
        <v>141541127</v>
      </c>
      <c r="G15" s="240">
        <f t="shared" si="14"/>
        <v>123585563</v>
      </c>
      <c r="H15" s="240">
        <f t="shared" si="14"/>
        <v>113056148</v>
      </c>
      <c r="I15" s="240">
        <f t="shared" si="14"/>
        <v>81154313</v>
      </c>
      <c r="J15" s="240">
        <f t="shared" si="14"/>
        <v>51257705</v>
      </c>
      <c r="K15" s="240">
        <f t="shared" si="14"/>
        <v>36434955</v>
      </c>
      <c r="L15" s="240">
        <f t="shared" si="14"/>
        <v>28199270</v>
      </c>
      <c r="M15" s="240">
        <f t="shared" si="14"/>
        <v>28064078</v>
      </c>
      <c r="N15" s="240">
        <f t="shared" si="14"/>
        <v>36356046</v>
      </c>
      <c r="O15" s="241">
        <f t="shared" si="14"/>
        <v>73087134</v>
      </c>
      <c r="P15" s="239">
        <f t="shared" si="14"/>
        <v>114777207</v>
      </c>
      <c r="Q15" s="240">
        <f t="shared" si="14"/>
        <v>149910220</v>
      </c>
      <c r="R15" s="240">
        <f t="shared" si="14"/>
        <v>142221045</v>
      </c>
      <c r="S15" s="240">
        <f t="shared" si="14"/>
        <v>124197841</v>
      </c>
      <c r="T15" s="240">
        <f t="shared" si="14"/>
        <v>113690911</v>
      </c>
      <c r="U15" s="240">
        <f t="shared" si="14"/>
        <v>81603329</v>
      </c>
      <c r="V15" s="240">
        <f t="shared" si="14"/>
        <v>51425924</v>
      </c>
      <c r="W15" s="240">
        <f t="shared" si="14"/>
        <v>36442104</v>
      </c>
      <c r="X15" s="240">
        <f t="shared" si="14"/>
        <v>28109812</v>
      </c>
      <c r="Y15" s="240">
        <f t="shared" si="14"/>
        <v>27924770</v>
      </c>
      <c r="Z15" s="240">
        <f t="shared" si="14"/>
        <v>36220768</v>
      </c>
      <c r="AA15" s="241">
        <f t="shared" si="14"/>
        <v>72983242</v>
      </c>
      <c r="AB15" s="119">
        <f t="shared" ref="AB15" si="15">SUM(AB8:AB14)</f>
        <v>975742679</v>
      </c>
    </row>
    <row r="16" spans="1:28" ht="12" thickBot="1" x14ac:dyDescent="0.25">
      <c r="A16" s="82" t="s">
        <v>38</v>
      </c>
      <c r="B16" s="486">
        <v>13686721</v>
      </c>
      <c r="C16" s="486">
        <v>14411256</v>
      </c>
      <c r="D16" s="486">
        <v>15319486</v>
      </c>
      <c r="E16" s="486">
        <v>15561930</v>
      </c>
      <c r="F16" s="486">
        <v>13758932</v>
      </c>
      <c r="G16" s="486">
        <v>17430227</v>
      </c>
      <c r="H16" s="486">
        <v>13636464</v>
      </c>
      <c r="I16" s="486">
        <v>14582076</v>
      </c>
      <c r="J16" s="486">
        <v>13569541</v>
      </c>
      <c r="K16" s="486">
        <v>14441973</v>
      </c>
      <c r="L16" s="486">
        <v>14056634</v>
      </c>
      <c r="M16" s="486">
        <v>13868248</v>
      </c>
      <c r="N16" s="486">
        <v>13516475</v>
      </c>
      <c r="O16" s="486">
        <v>14267356</v>
      </c>
      <c r="P16" s="486">
        <v>15191871</v>
      </c>
      <c r="Q16" s="486">
        <v>15418967</v>
      </c>
      <c r="R16" s="486">
        <v>13649719</v>
      </c>
      <c r="S16" s="486">
        <v>17297185</v>
      </c>
      <c r="T16" s="486">
        <v>13532647</v>
      </c>
      <c r="U16" s="486">
        <v>14467863</v>
      </c>
      <c r="V16" s="486">
        <v>13460673</v>
      </c>
      <c r="W16" s="486">
        <v>14335815</v>
      </c>
      <c r="X16" s="486">
        <v>13950717</v>
      </c>
      <c r="Y16" s="486">
        <v>13777900</v>
      </c>
      <c r="Z16" s="486">
        <v>13430056</v>
      </c>
      <c r="AA16" s="486">
        <v>14199834</v>
      </c>
    </row>
    <row r="17" spans="1:28" s="121" customFormat="1" x14ac:dyDescent="0.2">
      <c r="A17" s="121" t="s">
        <v>409</v>
      </c>
      <c r="B17" s="120">
        <v>0</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c r="AA17" s="120">
        <v>0</v>
      </c>
    </row>
    <row r="18" spans="1:28" x14ac:dyDescent="0.2">
      <c r="A18" s="7" t="s">
        <v>258</v>
      </c>
      <c r="B18" s="122"/>
      <c r="C18" s="122"/>
      <c r="D18" s="122"/>
      <c r="E18" s="122"/>
      <c r="F18" s="122"/>
      <c r="G18" s="122"/>
      <c r="H18" s="122"/>
      <c r="I18" s="122"/>
      <c r="J18" s="123"/>
      <c r="K18" s="123"/>
      <c r="L18" s="123"/>
      <c r="M18" s="123"/>
      <c r="N18" s="122"/>
      <c r="O18" s="122"/>
      <c r="P18" s="122"/>
      <c r="Q18" s="122"/>
      <c r="R18" s="122"/>
      <c r="S18" s="122"/>
      <c r="T18" s="122"/>
      <c r="U18" s="122"/>
      <c r="V18" s="122"/>
      <c r="W18" s="122"/>
      <c r="X18" s="122"/>
      <c r="Y18" s="122"/>
      <c r="Z18" s="122"/>
      <c r="AA18" s="122"/>
      <c r="AB18" s="122"/>
    </row>
    <row r="19" spans="1:28" x14ac:dyDescent="0.2">
      <c r="A19" s="124" t="s">
        <v>14</v>
      </c>
      <c r="C19" s="13">
        <v>23</v>
      </c>
      <c r="D19" s="13">
        <v>16</v>
      </c>
      <c r="E19" s="13">
        <v>31</v>
      </c>
      <c r="F19" s="13">
        <v>41</v>
      </c>
      <c r="G19" s="13">
        <v>85</v>
      </c>
      <c r="H19" s="13">
        <v>86</v>
      </c>
      <c r="I19" s="13">
        <v>87</v>
      </c>
      <c r="J19" s="13" t="s">
        <v>3</v>
      </c>
      <c r="K19" s="10"/>
      <c r="L19" s="10"/>
      <c r="M19" s="10"/>
    </row>
    <row r="20" spans="1:28" x14ac:dyDescent="0.2">
      <c r="A20" s="124" t="s">
        <v>15</v>
      </c>
      <c r="C20" s="24">
        <f>SUM(D8:O8)</f>
        <v>636122043</v>
      </c>
      <c r="D20" s="24">
        <f>SUM(D9:O9)</f>
        <v>8832</v>
      </c>
      <c r="E20" s="24">
        <f>SUM(D10:O10)</f>
        <v>237822307</v>
      </c>
      <c r="F20" s="24">
        <f>SUM(D11:O11)</f>
        <v>66459784</v>
      </c>
      <c r="G20" s="24">
        <f>SUM(D12:O12)</f>
        <v>11987089</v>
      </c>
      <c r="H20" s="24">
        <f>SUM(D13:O13)</f>
        <v>6125732</v>
      </c>
      <c r="I20" s="24">
        <f>SUM(D14:O14)</f>
        <v>17216892</v>
      </c>
      <c r="J20" s="24">
        <f>SUM(C20:I20)</f>
        <v>975742679</v>
      </c>
      <c r="K20" s="45"/>
      <c r="L20" s="45"/>
      <c r="M20" s="45"/>
    </row>
    <row r="21" spans="1:28" x14ac:dyDescent="0.2">
      <c r="B21" s="82"/>
      <c r="C21" s="24"/>
      <c r="D21" s="24"/>
      <c r="E21" s="24"/>
      <c r="F21" s="24"/>
      <c r="G21" s="24"/>
      <c r="H21" s="24"/>
      <c r="I21" s="24"/>
      <c r="J21" s="45"/>
      <c r="K21" s="45"/>
      <c r="L21" s="45"/>
      <c r="M21" s="45"/>
      <c r="N21" s="24"/>
      <c r="O21" s="24"/>
      <c r="P21" s="24"/>
    </row>
    <row r="22" spans="1:28" s="6" customFormat="1" ht="12" thickBot="1" x14ac:dyDescent="0.25">
      <c r="A22" s="7" t="s">
        <v>41</v>
      </c>
      <c r="P22" s="6" t="str">
        <f>AB6</f>
        <v>Nov 21 - Oct 22</v>
      </c>
    </row>
    <row r="23" spans="1:28" s="6" customFormat="1" ht="12" thickBot="1" x14ac:dyDescent="0.25">
      <c r="A23" s="1"/>
      <c r="B23" s="125"/>
      <c r="C23" s="125"/>
      <c r="D23" s="234">
        <f t="shared" ref="D23:O23" si="16">D7</f>
        <v>44501</v>
      </c>
      <c r="E23" s="235">
        <f t="shared" si="16"/>
        <v>44531</v>
      </c>
      <c r="F23" s="235">
        <f t="shared" si="16"/>
        <v>44562</v>
      </c>
      <c r="G23" s="235">
        <f t="shared" si="16"/>
        <v>44593</v>
      </c>
      <c r="H23" s="235">
        <f t="shared" si="16"/>
        <v>44621</v>
      </c>
      <c r="I23" s="235">
        <f t="shared" si="16"/>
        <v>44652</v>
      </c>
      <c r="J23" s="235">
        <f t="shared" si="16"/>
        <v>44682</v>
      </c>
      <c r="K23" s="235">
        <f t="shared" si="16"/>
        <v>44713</v>
      </c>
      <c r="L23" s="235">
        <f t="shared" si="16"/>
        <v>44743</v>
      </c>
      <c r="M23" s="235">
        <f t="shared" si="16"/>
        <v>44774</v>
      </c>
      <c r="N23" s="235">
        <f t="shared" si="16"/>
        <v>44805</v>
      </c>
      <c r="O23" s="236">
        <f t="shared" si="16"/>
        <v>44835</v>
      </c>
      <c r="P23" s="13" t="s">
        <v>13</v>
      </c>
    </row>
    <row r="24" spans="1:28" s="6" customFormat="1" x14ac:dyDescent="0.2">
      <c r="A24" s="82">
        <v>23</v>
      </c>
      <c r="B24" s="55"/>
      <c r="C24" s="55"/>
      <c r="D24" s="477">
        <v>805936</v>
      </c>
      <c r="E24" s="478">
        <v>807340</v>
      </c>
      <c r="F24" s="478">
        <v>808299</v>
      </c>
      <c r="G24" s="478">
        <v>808849</v>
      </c>
      <c r="H24" s="478">
        <v>809107</v>
      </c>
      <c r="I24" s="478">
        <v>808961</v>
      </c>
      <c r="J24" s="478">
        <v>809185</v>
      </c>
      <c r="K24" s="478">
        <v>809409</v>
      </c>
      <c r="L24" s="478">
        <v>809633</v>
      </c>
      <c r="M24" s="478">
        <v>809858</v>
      </c>
      <c r="N24" s="478">
        <v>810788</v>
      </c>
      <c r="O24" s="479">
        <v>813385</v>
      </c>
      <c r="P24" s="126">
        <f t="shared" ref="P24:P30" si="17">AVERAGE(D24:O24)</f>
        <v>809229.16666666663</v>
      </c>
    </row>
    <row r="25" spans="1:28" s="6" customFormat="1" x14ac:dyDescent="0.2">
      <c r="A25" s="82" t="s">
        <v>42</v>
      </c>
      <c r="B25" s="55"/>
      <c r="C25" s="55"/>
      <c r="D25" s="487">
        <f>ROUND(+D9/19,0)</f>
        <v>39</v>
      </c>
      <c r="E25" s="126">
        <f t="shared" ref="E25:O25" si="18">ROUND(+E9/19,0)</f>
        <v>39</v>
      </c>
      <c r="F25" s="126">
        <f t="shared" si="18"/>
        <v>39</v>
      </c>
      <c r="G25" s="126">
        <f t="shared" si="18"/>
        <v>39</v>
      </c>
      <c r="H25" s="126">
        <f t="shared" si="18"/>
        <v>39</v>
      </c>
      <c r="I25" s="126">
        <f t="shared" si="18"/>
        <v>39</v>
      </c>
      <c r="J25" s="126">
        <f t="shared" si="18"/>
        <v>39</v>
      </c>
      <c r="K25" s="126">
        <f t="shared" si="18"/>
        <v>39</v>
      </c>
      <c r="L25" s="126">
        <f t="shared" si="18"/>
        <v>39</v>
      </c>
      <c r="M25" s="126">
        <f t="shared" si="18"/>
        <v>39</v>
      </c>
      <c r="N25" s="126">
        <f t="shared" si="18"/>
        <v>39</v>
      </c>
      <c r="O25" s="488">
        <f t="shared" si="18"/>
        <v>39</v>
      </c>
      <c r="P25" s="126">
        <f t="shared" si="17"/>
        <v>39</v>
      </c>
    </row>
    <row r="26" spans="1:28" s="6" customFormat="1" x14ac:dyDescent="0.2">
      <c r="A26" s="82">
        <v>31</v>
      </c>
      <c r="B26" s="55"/>
      <c r="C26" s="55"/>
      <c r="D26" s="480">
        <v>57731</v>
      </c>
      <c r="E26" s="481">
        <v>57857</v>
      </c>
      <c r="F26" s="481">
        <v>57945</v>
      </c>
      <c r="G26" s="481">
        <v>58037</v>
      </c>
      <c r="H26" s="481">
        <v>57995</v>
      </c>
      <c r="I26" s="481">
        <v>57958</v>
      </c>
      <c r="J26" s="481">
        <v>57935</v>
      </c>
      <c r="K26" s="481">
        <v>57905</v>
      </c>
      <c r="L26" s="481">
        <v>57890</v>
      </c>
      <c r="M26" s="481">
        <v>57867</v>
      </c>
      <c r="N26" s="481">
        <v>57966</v>
      </c>
      <c r="O26" s="482">
        <v>58021</v>
      </c>
      <c r="P26" s="126">
        <f t="shared" si="17"/>
        <v>57925.583333333336</v>
      </c>
    </row>
    <row r="27" spans="1:28" s="6" customFormat="1" x14ac:dyDescent="0.2">
      <c r="A27" s="82">
        <v>41</v>
      </c>
      <c r="D27" s="480">
        <v>1295</v>
      </c>
      <c r="E27" s="481">
        <v>1294</v>
      </c>
      <c r="F27" s="481">
        <v>1313</v>
      </c>
      <c r="G27" s="481">
        <v>1312</v>
      </c>
      <c r="H27" s="481">
        <v>1313</v>
      </c>
      <c r="I27" s="481">
        <v>1311</v>
      </c>
      <c r="J27" s="481">
        <v>1307</v>
      </c>
      <c r="K27" s="481">
        <v>1305</v>
      </c>
      <c r="L27" s="481">
        <v>1293</v>
      </c>
      <c r="M27" s="481">
        <v>1289</v>
      </c>
      <c r="N27" s="481">
        <v>1292</v>
      </c>
      <c r="O27" s="482">
        <v>1294</v>
      </c>
      <c r="P27" s="126">
        <f t="shared" si="17"/>
        <v>1301.5</v>
      </c>
    </row>
    <row r="28" spans="1:28" x14ac:dyDescent="0.2">
      <c r="A28" s="82">
        <v>85</v>
      </c>
      <c r="B28" s="118"/>
      <c r="C28" s="118"/>
      <c r="D28" s="480">
        <v>31</v>
      </c>
      <c r="E28" s="481">
        <v>31</v>
      </c>
      <c r="F28" s="481">
        <v>31</v>
      </c>
      <c r="G28" s="481">
        <v>31</v>
      </c>
      <c r="H28" s="481">
        <v>31</v>
      </c>
      <c r="I28" s="481">
        <v>31</v>
      </c>
      <c r="J28" s="481">
        <v>31</v>
      </c>
      <c r="K28" s="481">
        <v>31</v>
      </c>
      <c r="L28" s="481">
        <v>31</v>
      </c>
      <c r="M28" s="481">
        <v>31</v>
      </c>
      <c r="N28" s="481">
        <v>31</v>
      </c>
      <c r="O28" s="482">
        <v>31</v>
      </c>
      <c r="P28" s="126">
        <f t="shared" si="17"/>
        <v>31</v>
      </c>
    </row>
    <row r="29" spans="1:28" x14ac:dyDescent="0.2">
      <c r="A29" s="82">
        <v>86</v>
      </c>
      <c r="B29" s="118"/>
      <c r="C29" s="118"/>
      <c r="D29" s="480">
        <v>113</v>
      </c>
      <c r="E29" s="481">
        <v>113</v>
      </c>
      <c r="F29" s="481">
        <v>112</v>
      </c>
      <c r="G29" s="481">
        <v>112</v>
      </c>
      <c r="H29" s="481">
        <v>111</v>
      </c>
      <c r="I29" s="481">
        <v>111</v>
      </c>
      <c r="J29" s="481">
        <v>110</v>
      </c>
      <c r="K29" s="481">
        <v>110</v>
      </c>
      <c r="L29" s="481">
        <v>109</v>
      </c>
      <c r="M29" s="481">
        <v>109</v>
      </c>
      <c r="N29" s="481">
        <v>108</v>
      </c>
      <c r="O29" s="482">
        <v>108</v>
      </c>
      <c r="P29" s="126">
        <f t="shared" si="17"/>
        <v>110.5</v>
      </c>
    </row>
    <row r="30" spans="1:28" ht="12" customHeight="1" x14ac:dyDescent="0.2">
      <c r="A30" s="82">
        <v>87</v>
      </c>
      <c r="D30" s="483">
        <v>5</v>
      </c>
      <c r="E30" s="484">
        <v>5</v>
      </c>
      <c r="F30" s="484">
        <v>5</v>
      </c>
      <c r="G30" s="484">
        <v>5</v>
      </c>
      <c r="H30" s="484">
        <v>5</v>
      </c>
      <c r="I30" s="484">
        <v>5</v>
      </c>
      <c r="J30" s="484">
        <v>5</v>
      </c>
      <c r="K30" s="484">
        <v>5</v>
      </c>
      <c r="L30" s="484">
        <v>5</v>
      </c>
      <c r="M30" s="484">
        <v>5</v>
      </c>
      <c r="N30" s="484">
        <v>5</v>
      </c>
      <c r="O30" s="485">
        <v>5</v>
      </c>
      <c r="P30" s="126">
        <f t="shared" si="17"/>
        <v>5</v>
      </c>
    </row>
    <row r="31" spans="1:28" ht="12" thickBot="1" x14ac:dyDescent="0.25">
      <c r="A31" s="1" t="s">
        <v>3</v>
      </c>
      <c r="B31" s="127"/>
      <c r="C31" s="127"/>
      <c r="D31" s="239">
        <f t="shared" ref="D31:P31" si="19">SUM(D28:D30,D26:D27,D24:D25)</f>
        <v>865150</v>
      </c>
      <c r="E31" s="240">
        <f t="shared" ref="E31:O31" si="20">SUM(E28:E30,E26:E27,E24:E25)</f>
        <v>866679</v>
      </c>
      <c r="F31" s="240">
        <f t="shared" si="20"/>
        <v>867744</v>
      </c>
      <c r="G31" s="240">
        <f t="shared" si="20"/>
        <v>868385</v>
      </c>
      <c r="H31" s="240">
        <f t="shared" si="20"/>
        <v>868601</v>
      </c>
      <c r="I31" s="240">
        <f t="shared" si="20"/>
        <v>868416</v>
      </c>
      <c r="J31" s="240">
        <f t="shared" si="20"/>
        <v>868612</v>
      </c>
      <c r="K31" s="240">
        <f t="shared" si="20"/>
        <v>868804</v>
      </c>
      <c r="L31" s="240">
        <f t="shared" si="20"/>
        <v>869000</v>
      </c>
      <c r="M31" s="240">
        <f t="shared" si="20"/>
        <v>869198</v>
      </c>
      <c r="N31" s="240">
        <f t="shared" si="20"/>
        <v>870229</v>
      </c>
      <c r="O31" s="241">
        <f t="shared" si="20"/>
        <v>872883</v>
      </c>
      <c r="P31" s="232">
        <f t="shared" si="19"/>
        <v>868641.75</v>
      </c>
    </row>
    <row r="32" spans="1:28" x14ac:dyDescent="0.2">
      <c r="A32" s="124"/>
      <c r="C32" s="121" t="s">
        <v>409</v>
      </c>
      <c r="D32" s="120">
        <v>0</v>
      </c>
      <c r="E32" s="120">
        <v>0</v>
      </c>
      <c r="F32" s="120">
        <v>0</v>
      </c>
      <c r="G32" s="120">
        <v>0</v>
      </c>
      <c r="H32" s="120">
        <v>0</v>
      </c>
      <c r="I32" s="120">
        <v>0</v>
      </c>
      <c r="J32" s="120">
        <v>0</v>
      </c>
      <c r="K32" s="120">
        <v>0</v>
      </c>
      <c r="L32" s="120">
        <v>0</v>
      </c>
      <c r="M32" s="120">
        <v>0</v>
      </c>
      <c r="N32" s="120">
        <v>0</v>
      </c>
      <c r="O32" s="120">
        <v>0</v>
      </c>
      <c r="P32" s="120"/>
      <c r="Q32" s="120"/>
    </row>
    <row r="33" spans="1:28" x14ac:dyDescent="0.2">
      <c r="A33" s="1" t="s">
        <v>43</v>
      </c>
    </row>
    <row r="34" spans="1:28" x14ac:dyDescent="0.2">
      <c r="B34" s="128"/>
      <c r="C34" s="128"/>
      <c r="D34" s="128"/>
    </row>
    <row r="35" spans="1:28" x14ac:dyDescent="0.2">
      <c r="A35" s="7" t="s">
        <v>406</v>
      </c>
      <c r="B35" s="122"/>
      <c r="C35" s="122"/>
      <c r="D35" s="122"/>
      <c r="E35" s="122"/>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28" x14ac:dyDescent="0.2">
      <c r="A36" s="82"/>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28" x14ac:dyDescent="0.2">
      <c r="A37" s="82"/>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row>
    <row r="38" spans="1:28" x14ac:dyDescent="0.2">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row>
    <row r="40" spans="1:28" x14ac:dyDescent="0.2">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row>
    <row r="41" spans="1:28" x14ac:dyDescent="0.2">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row>
  </sheetData>
  <mergeCells count="4">
    <mergeCell ref="A1:N1"/>
    <mergeCell ref="A2:N2"/>
    <mergeCell ref="A3:N3"/>
    <mergeCell ref="A4:N4"/>
  </mergeCells>
  <printOptions horizontalCentered="1"/>
  <pageMargins left="0.53" right="0.48" top="1" bottom="1" header="0.5" footer="0.5"/>
  <pageSetup scale="44" orientation="landscape" blackAndWhite="1" r:id="rId1"/>
  <headerFooter alignWithMargins="0">
    <oddFooter>&amp;L&amp;F 
&amp;A</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K135"/>
  <sheetViews>
    <sheetView zoomScaleNormal="100" workbookViewId="0">
      <pane xSplit="3" ySplit="4" topLeftCell="IL5" activePane="bottomRight" state="frozen"/>
      <selection pane="topRight" activeCell="D1" sqref="D1"/>
      <selection pane="bottomLeft" activeCell="A5" sqref="A5"/>
      <selection pane="bottomRight" activeCell="B1" sqref="B1"/>
    </sheetView>
  </sheetViews>
  <sheetFormatPr defaultColWidth="9.140625" defaultRowHeight="11.25" x14ac:dyDescent="0.2"/>
  <cols>
    <col min="1" max="1" width="6.42578125" style="1" customWidth="1"/>
    <col min="2" max="2" width="47.5703125" style="1" customWidth="1"/>
    <col min="3" max="3" width="10.5703125" style="1" bestFit="1" customWidth="1"/>
    <col min="4" max="4" width="13.5703125" style="1" hidden="1" customWidth="1"/>
    <col min="5" max="8" width="11.5703125" style="1" hidden="1" customWidth="1"/>
    <col min="9" max="11" width="11.28515625" style="1" hidden="1" customWidth="1"/>
    <col min="12" max="22" width="12.140625" style="1" hidden="1" customWidth="1"/>
    <col min="23" max="34" width="11.28515625" style="1" hidden="1" customWidth="1"/>
    <col min="35" max="37" width="10.7109375" style="1" hidden="1" customWidth="1"/>
    <col min="38" max="38" width="11" style="1" hidden="1" customWidth="1"/>
    <col min="39" max="40" width="10.7109375" style="1" hidden="1" customWidth="1"/>
    <col min="41" max="41" width="11" style="1" hidden="1" customWidth="1"/>
    <col min="42" max="42" width="10.85546875" style="1" hidden="1" customWidth="1"/>
    <col min="43" max="44" width="11.28515625" style="1" hidden="1" customWidth="1"/>
    <col min="45" max="45" width="10.85546875" style="1" hidden="1" customWidth="1"/>
    <col min="46" max="49" width="10.7109375" style="1" hidden="1" customWidth="1"/>
    <col min="50" max="50" width="11" style="1" hidden="1" customWidth="1"/>
    <col min="51" max="52" width="10.7109375" style="1" hidden="1" customWidth="1"/>
    <col min="53" max="55" width="11.28515625" style="1" hidden="1" customWidth="1"/>
    <col min="56" max="57" width="10.85546875" style="1" hidden="1" customWidth="1"/>
    <col min="58" max="61" width="10.7109375" style="1" hidden="1" customWidth="1"/>
    <col min="62" max="62" width="11" style="1" hidden="1" customWidth="1"/>
    <col min="63" max="63" width="11.42578125" style="1" hidden="1" customWidth="1"/>
    <col min="64" max="64" width="11.28515625" style="1" hidden="1" customWidth="1"/>
    <col min="65" max="65" width="11" style="1" hidden="1" customWidth="1"/>
    <col min="66" max="67" width="11.28515625" style="1" hidden="1" customWidth="1"/>
    <col min="68" max="68" width="11.7109375" style="1" hidden="1" customWidth="1"/>
    <col min="69" max="76" width="11.28515625" style="1" hidden="1" customWidth="1"/>
    <col min="77" max="77" width="12.42578125" style="1" hidden="1" customWidth="1"/>
    <col min="78" max="79" width="12.140625" style="1" hidden="1" customWidth="1"/>
    <col min="80" max="88" width="11.28515625" style="1" hidden="1" customWidth="1"/>
    <col min="89" max="89" width="13.140625" style="1" hidden="1" customWidth="1"/>
    <col min="90" max="90" width="13.42578125" style="1" hidden="1" customWidth="1"/>
    <col min="91" max="115" width="11.28515625" style="1" hidden="1" customWidth="1"/>
    <col min="116" max="117" width="10.85546875" style="1" hidden="1" customWidth="1"/>
    <col min="118" max="118" width="10.5703125" style="1" hidden="1" customWidth="1"/>
    <col min="119" max="120" width="10.7109375" style="1" hidden="1" customWidth="1"/>
    <col min="121" max="121" width="11.28515625" style="1" hidden="1" customWidth="1"/>
    <col min="122" max="122" width="11" style="1" hidden="1" customWidth="1"/>
    <col min="123" max="123" width="10.5703125" style="1" hidden="1" customWidth="1"/>
    <col min="124" max="124" width="10.42578125" style="1" hidden="1" customWidth="1"/>
    <col min="125" max="125" width="11" style="1" hidden="1" customWidth="1"/>
    <col min="126" max="126" width="10.85546875" style="1" hidden="1" customWidth="1"/>
    <col min="127" max="127" width="10.5703125" style="1" hidden="1" customWidth="1"/>
    <col min="128" max="129" width="10.85546875" style="1" hidden="1" customWidth="1"/>
    <col min="130" max="130" width="11.28515625" style="1" hidden="1" customWidth="1"/>
    <col min="131" max="136" width="11.28515625" style="6" hidden="1" customWidth="1"/>
    <col min="137" max="137" width="11" style="6" hidden="1" customWidth="1"/>
    <col min="138" max="138" width="10.85546875" style="6" hidden="1" customWidth="1"/>
    <col min="139" max="139" width="10.5703125" style="6" hidden="1" customWidth="1"/>
    <col min="140" max="141" width="10.85546875" style="6" hidden="1" customWidth="1"/>
    <col min="142" max="147" width="11.28515625" style="6" hidden="1" customWidth="1"/>
    <col min="148" max="148" width="10.42578125" style="6" hidden="1" customWidth="1"/>
    <col min="149" max="149" width="11" style="6" hidden="1" customWidth="1"/>
    <col min="150" max="150" width="10.85546875" style="6" hidden="1" customWidth="1"/>
    <col min="151" max="151" width="10.5703125" style="6" hidden="1" customWidth="1"/>
    <col min="152" max="153" width="10.85546875" style="6" hidden="1" customWidth="1"/>
    <col min="154" max="159" width="11.28515625" style="6" hidden="1" customWidth="1"/>
    <col min="160" max="160" width="10.42578125" style="6" hidden="1" customWidth="1"/>
    <col min="161" max="161" width="11" style="6" hidden="1" customWidth="1"/>
    <col min="162" max="162" width="10.85546875" style="6" hidden="1" customWidth="1"/>
    <col min="163" max="163" width="10.5703125" style="6" hidden="1" customWidth="1"/>
    <col min="164" max="165" width="10.85546875" style="6" hidden="1" customWidth="1"/>
    <col min="166" max="166" width="10.5703125" style="6" hidden="1" customWidth="1"/>
    <col min="167" max="169" width="10.7109375" style="6" hidden="1" customWidth="1"/>
    <col min="170" max="170" width="11" style="6" hidden="1" customWidth="1"/>
    <col min="171" max="171" width="10.5703125" style="6" hidden="1" customWidth="1"/>
    <col min="172" max="172" width="10.7109375" style="6" hidden="1" customWidth="1"/>
    <col min="173" max="173" width="11" style="6" hidden="1" customWidth="1"/>
    <col min="174" max="174" width="10.85546875" style="6" hidden="1" customWidth="1"/>
    <col min="175" max="175" width="10.7109375" style="6" hidden="1" customWidth="1"/>
    <col min="176" max="177" width="10.85546875" style="6" hidden="1" customWidth="1"/>
    <col min="178" max="178" width="10.5703125" style="6" hidden="1" customWidth="1"/>
    <col min="179" max="181" width="10.7109375" style="6" hidden="1" customWidth="1"/>
    <col min="182" max="182" width="11" style="6" hidden="1" customWidth="1"/>
    <col min="183" max="184" width="10.7109375" style="6" hidden="1" customWidth="1"/>
    <col min="185" max="185" width="11" style="6" hidden="1" customWidth="1"/>
    <col min="186" max="186" width="10.85546875" style="6" hidden="1" customWidth="1"/>
    <col min="187" max="187" width="10.7109375" style="6" hidden="1" customWidth="1"/>
    <col min="188" max="189" width="10.85546875" style="6" hidden="1" customWidth="1"/>
    <col min="190" max="190" width="10.5703125" style="6" hidden="1" customWidth="1"/>
    <col min="191" max="194" width="11.28515625" style="6" hidden="1" customWidth="1"/>
    <col min="195" max="195" width="10.5703125" style="6" hidden="1" customWidth="1"/>
    <col min="196" max="196" width="10.42578125" style="6" hidden="1" customWidth="1"/>
    <col min="197" max="197" width="11" style="6" hidden="1" customWidth="1"/>
    <col min="198" max="198" width="11.140625" style="6" hidden="1" customWidth="1"/>
    <col min="199" max="199" width="10.7109375" style="6" hidden="1" customWidth="1"/>
    <col min="200" max="202" width="10.42578125" style="6" hidden="1" customWidth="1"/>
    <col min="203" max="205" width="11.28515625" style="6" hidden="1" customWidth="1"/>
    <col min="206" max="215" width="10.42578125" style="6" hidden="1" customWidth="1"/>
    <col min="216" max="221" width="11.28515625" style="6" hidden="1" customWidth="1"/>
    <col min="222" max="232" width="11.28515625" style="6" customWidth="1"/>
    <col min="233" max="233" width="11.7109375" style="6" bestFit="1" customWidth="1"/>
    <col min="234" max="235" width="11.7109375" style="6" customWidth="1"/>
    <col min="236" max="236" width="12.5703125" style="6" bestFit="1" customWidth="1"/>
    <col min="237" max="245" width="11.7109375" style="6" customWidth="1"/>
    <col min="246" max="247" width="10.7109375" style="6" bestFit="1" customWidth="1"/>
    <col min="248" max="248" width="11.28515625" style="1" bestFit="1" customWidth="1"/>
    <col min="249" max="265" width="10.7109375" style="1" bestFit="1" customWidth="1"/>
    <col min="266" max="271" width="9.85546875" style="1" bestFit="1" customWidth="1"/>
    <col min="272" max="16384" width="9.140625" style="1"/>
  </cols>
  <sheetData>
    <row r="1" spans="1:271" ht="12" x14ac:dyDescent="0.2">
      <c r="B1" s="647" t="s">
        <v>429</v>
      </c>
      <c r="Y1" s="2" t="str">
        <f t="shared" ref="Y1:AS1" si="0">Y3&amp;" "&amp;Y2</f>
        <v>Actual Apr-03</v>
      </c>
      <c r="Z1" s="2" t="str">
        <f t="shared" si="0"/>
        <v>Actual May-03</v>
      </c>
      <c r="AA1" s="2" t="str">
        <f t="shared" si="0"/>
        <v>Actual Jun-03</v>
      </c>
      <c r="AB1" s="2" t="str">
        <f t="shared" si="0"/>
        <v>Actual Jul-03</v>
      </c>
      <c r="AC1" s="2" t="str">
        <f t="shared" si="0"/>
        <v>Actual Aug-03</v>
      </c>
      <c r="AD1" s="2" t="str">
        <f t="shared" si="0"/>
        <v>Actual Sep-03</v>
      </c>
      <c r="AE1" s="2" t="str">
        <f t="shared" si="0"/>
        <v>Actual Oct-03</v>
      </c>
      <c r="AF1" s="2" t="str">
        <f t="shared" si="0"/>
        <v>Actual Nov-03</v>
      </c>
      <c r="AG1" s="2" t="str">
        <f t="shared" si="0"/>
        <v>Actual Dec-03</v>
      </c>
      <c r="AH1" s="2" t="str">
        <f t="shared" si="0"/>
        <v>Actual Jan-04</v>
      </c>
      <c r="AI1" s="2" t="str">
        <f t="shared" si="0"/>
        <v>Actual Feb-04</v>
      </c>
      <c r="AJ1" s="2" t="str">
        <f t="shared" si="0"/>
        <v>Actual Mar-04</v>
      </c>
      <c r="AK1" s="2" t="str">
        <f t="shared" si="0"/>
        <v>Actual Apr-04</v>
      </c>
      <c r="AL1" s="2" t="str">
        <f t="shared" si="0"/>
        <v>Actual May-04</v>
      </c>
      <c r="AM1" s="2" t="str">
        <f t="shared" si="0"/>
        <v>Actual Jun-04</v>
      </c>
      <c r="AN1" s="2" t="str">
        <f t="shared" si="0"/>
        <v>Actual Jul-04</v>
      </c>
      <c r="AO1" s="2" t="str">
        <f t="shared" si="0"/>
        <v>Actual Aug-04</v>
      </c>
      <c r="AP1" s="2" t="str">
        <f t="shared" si="0"/>
        <v>Actual Sep-04</v>
      </c>
      <c r="AQ1" s="2" t="str">
        <f t="shared" si="0"/>
        <v>Actual Oct-04</v>
      </c>
      <c r="AR1" s="2" t="str">
        <f t="shared" si="0"/>
        <v>Actual Nov-04</v>
      </c>
      <c r="AS1" s="2" t="str">
        <f t="shared" si="0"/>
        <v>Actual Dec-04</v>
      </c>
      <c r="AT1" s="2" t="str">
        <f>AT3&amp;" "&amp;AT2</f>
        <v>Actual Jan-05</v>
      </c>
      <c r="AU1" s="2" t="str">
        <f>AU3&amp;" "&amp;AU2</f>
        <v>Actual Feb-05</v>
      </c>
      <c r="AV1" s="2" t="str">
        <f>AV3&amp;" "&amp;AV2</f>
        <v>Actual Mar-05</v>
      </c>
      <c r="AW1" s="2" t="str">
        <f>AW3&amp;" "&amp;AW2</f>
        <v>Actual Apr-05</v>
      </c>
      <c r="AX1" s="2" t="str">
        <f>AX3&amp;" "&amp;AX2</f>
        <v>Actual May-05</v>
      </c>
      <c r="AY1" s="2" t="s">
        <v>118</v>
      </c>
      <c r="AZ1" s="2" t="s">
        <v>119</v>
      </c>
      <c r="BA1" s="2" t="s">
        <v>120</v>
      </c>
      <c r="BB1" s="2" t="s">
        <v>121</v>
      </c>
      <c r="BC1" s="2" t="s">
        <v>122</v>
      </c>
      <c r="BD1" s="2" t="s">
        <v>123</v>
      </c>
      <c r="BE1" s="2" t="s">
        <v>124</v>
      </c>
      <c r="BF1" s="2" t="s">
        <v>125</v>
      </c>
      <c r="BG1" s="2" t="s">
        <v>126</v>
      </c>
      <c r="BH1" s="2" t="s">
        <v>127</v>
      </c>
      <c r="BI1" s="2" t="s">
        <v>128</v>
      </c>
      <c r="BJ1" s="2" t="s">
        <v>129</v>
      </c>
      <c r="BK1" s="2" t="s">
        <v>130</v>
      </c>
      <c r="BL1" s="2" t="s">
        <v>131</v>
      </c>
      <c r="BM1" s="2" t="s">
        <v>132</v>
      </c>
      <c r="BN1" s="2" t="s">
        <v>133</v>
      </c>
      <c r="BO1" s="2" t="s">
        <v>134</v>
      </c>
      <c r="BP1" s="2" t="s">
        <v>135</v>
      </c>
      <c r="BQ1" s="2" t="s">
        <v>136</v>
      </c>
      <c r="BR1" s="2" t="s">
        <v>137</v>
      </c>
      <c r="BS1" s="2" t="s">
        <v>138</v>
      </c>
      <c r="BT1" s="2" t="s">
        <v>139</v>
      </c>
      <c r="BU1" s="2" t="s">
        <v>140</v>
      </c>
      <c r="BV1" s="2" t="s">
        <v>141</v>
      </c>
      <c r="BW1" s="2" t="s">
        <v>142</v>
      </c>
      <c r="BX1" s="2" t="s">
        <v>143</v>
      </c>
      <c r="BY1" s="2" t="s">
        <v>144</v>
      </c>
      <c r="BZ1" s="2" t="s">
        <v>145</v>
      </c>
      <c r="CA1" s="2" t="s">
        <v>146</v>
      </c>
      <c r="CB1" s="2" t="s">
        <v>147</v>
      </c>
      <c r="CC1" s="2" t="s">
        <v>148</v>
      </c>
      <c r="CD1" s="2" t="s">
        <v>149</v>
      </c>
      <c r="CE1" s="2" t="s">
        <v>150</v>
      </c>
      <c r="CF1" s="2" t="s">
        <v>151</v>
      </c>
      <c r="CG1" s="2" t="s">
        <v>152</v>
      </c>
      <c r="CH1" s="2" t="s">
        <v>153</v>
      </c>
      <c r="CI1" s="2" t="s">
        <v>154</v>
      </c>
      <c r="CJ1" s="2" t="s">
        <v>155</v>
      </c>
      <c r="CK1" s="2" t="s">
        <v>156</v>
      </c>
      <c r="CL1" s="2" t="s">
        <v>157</v>
      </c>
      <c r="CM1" s="2" t="str">
        <f>CM3 &amp; " " &amp; TEXT(CM4,"mmm-yy")</f>
        <v>Actual Oct-08</v>
      </c>
      <c r="CN1" s="2" t="str">
        <f t="shared" ref="CN1:DV1" si="1">CN3 &amp; " " &amp; TEXT(CN4,"mmm-yy")</f>
        <v>Actual Nov-08</v>
      </c>
      <c r="CO1" s="2" t="str">
        <f t="shared" si="1"/>
        <v>Actual Dec-08</v>
      </c>
      <c r="CP1" s="2" t="str">
        <f t="shared" si="1"/>
        <v>Actual Jan-09</v>
      </c>
      <c r="CQ1" s="2" t="str">
        <f t="shared" si="1"/>
        <v>Actual Feb-09</v>
      </c>
      <c r="CR1" s="2" t="str">
        <f t="shared" si="1"/>
        <v>Actual Mar-09</v>
      </c>
      <c r="CS1" s="2" t="str">
        <f t="shared" si="1"/>
        <v>Actual Apr-09</v>
      </c>
      <c r="CT1" s="2" t="str">
        <f t="shared" si="1"/>
        <v>Actual May-09</v>
      </c>
      <c r="CU1" s="2" t="str">
        <f t="shared" si="1"/>
        <v>Actual Jun-09</v>
      </c>
      <c r="CV1" s="2" t="str">
        <f t="shared" si="1"/>
        <v>Actual Jul-09</v>
      </c>
      <c r="CW1" s="2" t="str">
        <f t="shared" si="1"/>
        <v>Actual Aug-09</v>
      </c>
      <c r="CX1" s="2" t="str">
        <f t="shared" si="1"/>
        <v>Actual Sep-09</v>
      </c>
      <c r="CY1" s="2" t="str">
        <f t="shared" si="1"/>
        <v>Actual Oct-09</v>
      </c>
      <c r="CZ1" s="2" t="str">
        <f t="shared" si="1"/>
        <v>Actual Nov-09</v>
      </c>
      <c r="DA1" s="2" t="str">
        <f t="shared" si="1"/>
        <v>Actual Dec-09</v>
      </c>
      <c r="DB1" s="2" t="str">
        <f t="shared" si="1"/>
        <v>Actual Jan-10</v>
      </c>
      <c r="DC1" s="2" t="str">
        <f t="shared" si="1"/>
        <v>Actual Feb-10</v>
      </c>
      <c r="DD1" s="2" t="str">
        <f t="shared" si="1"/>
        <v>Actual Mar-10</v>
      </c>
      <c r="DE1" s="2" t="str">
        <f t="shared" si="1"/>
        <v>Actual Apr-10</v>
      </c>
      <c r="DF1" s="2" t="str">
        <f t="shared" si="1"/>
        <v>Actual May-10</v>
      </c>
      <c r="DG1" s="2" t="str">
        <f t="shared" si="1"/>
        <v>Actual Jun-10</v>
      </c>
      <c r="DH1" s="2" t="str">
        <f t="shared" si="1"/>
        <v>Actual  Jul-10</v>
      </c>
      <c r="DI1" s="2" t="str">
        <f>DI3 &amp; " " &amp; TEXT(DI4,"mmm-yy")</f>
        <v>Actual Aug-10</v>
      </c>
      <c r="DJ1" s="2" t="str">
        <f t="shared" si="1"/>
        <v>Actual Sep-10</v>
      </c>
      <c r="DK1" s="2" t="str">
        <f t="shared" si="1"/>
        <v>Actual Oct-10</v>
      </c>
      <c r="DL1" s="2" t="str">
        <f t="shared" si="1"/>
        <v>Actual Nov-10</v>
      </c>
      <c r="DM1" s="2" t="str">
        <f t="shared" si="1"/>
        <v>Actual Dec-10</v>
      </c>
      <c r="DN1" s="2" t="str">
        <f t="shared" si="1"/>
        <v>Actual Jan-11</v>
      </c>
      <c r="DO1" s="2" t="str">
        <f t="shared" si="1"/>
        <v>Actual Feb-11</v>
      </c>
      <c r="DP1" s="2" t="str">
        <f t="shared" si="1"/>
        <v>Actual Mar-11</v>
      </c>
      <c r="DQ1" s="2" t="str">
        <f t="shared" si="1"/>
        <v>Actual Apr-11</v>
      </c>
      <c r="DR1" s="2" t="str">
        <f t="shared" si="1"/>
        <v>Actual May-11</v>
      </c>
      <c r="DS1" s="2" t="str">
        <f t="shared" si="1"/>
        <v>Actual Jun-11</v>
      </c>
      <c r="DT1" s="2" t="str">
        <f t="shared" si="1"/>
        <v>Actual Jul-11</v>
      </c>
      <c r="DU1" s="2" t="str">
        <f t="shared" si="1"/>
        <v>Actual Aug-11</v>
      </c>
      <c r="DV1" s="2" t="str">
        <f t="shared" si="1"/>
        <v>Actual Sep-11</v>
      </c>
      <c r="DW1" s="2" t="str">
        <f>DW3 &amp; " " &amp; TEXT(DW4,"mmm-yy")</f>
        <v>Actual Oct-11</v>
      </c>
      <c r="DX1" s="2" t="str">
        <f t="shared" ref="DX1:GO1" si="2">DX3 &amp; " " &amp; TEXT(DX4,"mmm-yy")</f>
        <v>Actual Nov-11</v>
      </c>
      <c r="DY1" s="2" t="str">
        <f t="shared" si="2"/>
        <v>Actual Dec-11</v>
      </c>
      <c r="DZ1" s="2" t="str">
        <f t="shared" si="2"/>
        <v>Actual Jan-12</v>
      </c>
      <c r="EA1" s="3" t="str">
        <f t="shared" si="2"/>
        <v>Actual Feb-12</v>
      </c>
      <c r="EB1" s="3" t="str">
        <f t="shared" si="2"/>
        <v>Actual Mar-12</v>
      </c>
      <c r="EC1" s="3" t="str">
        <f t="shared" si="2"/>
        <v>Actual Apr-12</v>
      </c>
      <c r="ED1" s="3" t="str">
        <f t="shared" si="2"/>
        <v>Actual May-12</v>
      </c>
      <c r="EE1" s="3" t="str">
        <f t="shared" si="2"/>
        <v>Actual Jun-12</v>
      </c>
      <c r="EF1" s="3" t="str">
        <f t="shared" si="2"/>
        <v>Actual Jul-12</v>
      </c>
      <c r="EG1" s="3" t="str">
        <f>EG3 &amp; " " &amp; TEXT(EG4,"mmm-yy")</f>
        <v>Actual Aug-12</v>
      </c>
      <c r="EH1" s="3" t="str">
        <f t="shared" si="2"/>
        <v>Actual Sep-12</v>
      </c>
      <c r="EI1" s="3" t="str">
        <f t="shared" si="2"/>
        <v>Actual Oct-12</v>
      </c>
      <c r="EJ1" s="3" t="str">
        <f t="shared" si="2"/>
        <v>Actual Nov-12</v>
      </c>
      <c r="EK1" s="3" t="str">
        <f t="shared" si="2"/>
        <v>Actual Dec-12</v>
      </c>
      <c r="EL1" s="3" t="str">
        <f t="shared" si="2"/>
        <v>Actual Jan-13</v>
      </c>
      <c r="EM1" s="3" t="str">
        <f t="shared" si="2"/>
        <v>Actual Feb-13</v>
      </c>
      <c r="EN1" s="3" t="str">
        <f t="shared" si="2"/>
        <v>Actual Mar-13</v>
      </c>
      <c r="EO1" s="3" t="str">
        <f t="shared" si="2"/>
        <v>Actual Apr-13</v>
      </c>
      <c r="EP1" s="3" t="str">
        <f t="shared" si="2"/>
        <v>Actual May-13</v>
      </c>
      <c r="EQ1" s="3" t="str">
        <f t="shared" si="2"/>
        <v>Actual Jun-13</v>
      </c>
      <c r="ER1" s="3" t="str">
        <f t="shared" si="2"/>
        <v>Actual Jul-13</v>
      </c>
      <c r="ES1" s="3" t="str">
        <f t="shared" si="2"/>
        <v>Actual Aug-13</v>
      </c>
      <c r="ET1" s="3" t="str">
        <f t="shared" si="2"/>
        <v>Actual Sep-13</v>
      </c>
      <c r="EU1" s="3" t="str">
        <f t="shared" si="2"/>
        <v>Actual Oct-13</v>
      </c>
      <c r="EV1" s="3" t="str">
        <f t="shared" si="2"/>
        <v>Actual Nov-13</v>
      </c>
      <c r="EW1" s="3" t="str">
        <f t="shared" si="2"/>
        <v>Actual Dec-13</v>
      </c>
      <c r="EX1" s="3" t="str">
        <f t="shared" si="2"/>
        <v>Actual Jan-14</v>
      </c>
      <c r="EY1" s="3" t="str">
        <f t="shared" si="2"/>
        <v>Actual Feb-14</v>
      </c>
      <c r="EZ1" s="3" t="str">
        <f t="shared" si="2"/>
        <v>Actual Mar-14</v>
      </c>
      <c r="FA1" s="3" t="str">
        <f t="shared" si="2"/>
        <v>Actual Apr-14</v>
      </c>
      <c r="FB1" s="3" t="str">
        <f t="shared" si="2"/>
        <v>Actual May-14</v>
      </c>
      <c r="FC1" s="3" t="str">
        <f t="shared" si="2"/>
        <v>Actual Jun-14</v>
      </c>
      <c r="FD1" s="3" t="str">
        <f t="shared" si="2"/>
        <v>Actual Jul-14</v>
      </c>
      <c r="FE1" s="3" t="str">
        <f t="shared" si="2"/>
        <v>Actual Aug-14</v>
      </c>
      <c r="FF1" s="3" t="str">
        <f t="shared" si="2"/>
        <v>Actual Sep-14</v>
      </c>
      <c r="FG1" s="3" t="str">
        <f t="shared" si="2"/>
        <v>Actual Oct-14</v>
      </c>
      <c r="FH1" s="3" t="str">
        <f t="shared" si="2"/>
        <v>Actual Nov-14</v>
      </c>
      <c r="FI1" s="3" t="str">
        <f t="shared" si="2"/>
        <v>Actual Dec-14</v>
      </c>
      <c r="FJ1" s="3" t="str">
        <f t="shared" si="2"/>
        <v>Actual Jan-15</v>
      </c>
      <c r="FK1" s="3" t="str">
        <f t="shared" si="2"/>
        <v>Actual Feb-15</v>
      </c>
      <c r="FL1" s="3" t="str">
        <f t="shared" si="2"/>
        <v>Actual Mar-15</v>
      </c>
      <c r="FM1" s="3" t="str">
        <f t="shared" si="2"/>
        <v>Actual Apr-15</v>
      </c>
      <c r="FN1" s="3" t="str">
        <f t="shared" si="2"/>
        <v>Actual May-15</v>
      </c>
      <c r="FO1" s="3" t="str">
        <f t="shared" si="2"/>
        <v>Actual Jun-15</v>
      </c>
      <c r="FP1" s="3" t="str">
        <f t="shared" si="2"/>
        <v>Actual Jul-15</v>
      </c>
      <c r="FQ1" s="3" t="str">
        <f t="shared" si="2"/>
        <v>Actual Aug-15</v>
      </c>
      <c r="FR1" s="3" t="str">
        <f t="shared" si="2"/>
        <v>Actual Sep-15</v>
      </c>
      <c r="FS1" s="3" t="str">
        <f t="shared" si="2"/>
        <v>Actual Oct-15</v>
      </c>
      <c r="FT1" s="3" t="str">
        <f t="shared" si="2"/>
        <v>Actual Nov-15</v>
      </c>
      <c r="FU1" s="3" t="str">
        <f t="shared" si="2"/>
        <v>Actual Dec-15</v>
      </c>
      <c r="FV1" s="3" t="str">
        <f t="shared" si="2"/>
        <v>Actual Jan-16</v>
      </c>
      <c r="FW1" s="3" t="str">
        <f t="shared" si="2"/>
        <v>Actual Feb-16</v>
      </c>
      <c r="FX1" s="3" t="str">
        <f t="shared" si="2"/>
        <v>Actual Mar-16</v>
      </c>
      <c r="FY1" s="3" t="str">
        <f t="shared" si="2"/>
        <v>Actual Apr-16</v>
      </c>
      <c r="FZ1" s="3" t="str">
        <f t="shared" si="2"/>
        <v>Actual May-16</v>
      </c>
      <c r="GA1" s="3" t="str">
        <f t="shared" si="2"/>
        <v>Actual Jun-16</v>
      </c>
      <c r="GB1" s="3" t="str">
        <f t="shared" si="2"/>
        <v>Actual Jul-16</v>
      </c>
      <c r="GC1" s="3" t="str">
        <f t="shared" si="2"/>
        <v>Actual Aug-16</v>
      </c>
      <c r="GD1" s="3" t="str">
        <f t="shared" si="2"/>
        <v>Actual Sep-16</v>
      </c>
      <c r="GE1" s="3" t="str">
        <f t="shared" si="2"/>
        <v>Actual Oct-16</v>
      </c>
      <c r="GF1" s="3" t="str">
        <f t="shared" si="2"/>
        <v>Actual Nov-16</v>
      </c>
      <c r="GG1" s="3" t="str">
        <f t="shared" si="2"/>
        <v>Actual Dec-16</v>
      </c>
      <c r="GH1" s="3" t="str">
        <f t="shared" si="2"/>
        <v>Actual Jan-17</v>
      </c>
      <c r="GI1" s="3" t="str">
        <f t="shared" si="2"/>
        <v>Actual Feb-17</v>
      </c>
      <c r="GJ1" s="3" t="str">
        <f t="shared" si="2"/>
        <v>Actual Mar-17</v>
      </c>
      <c r="GK1" s="3" t="str">
        <f t="shared" si="2"/>
        <v>Actual Apr-17</v>
      </c>
      <c r="GL1" s="3" t="str">
        <f t="shared" si="2"/>
        <v>Actual May-17</v>
      </c>
      <c r="GM1" s="3" t="str">
        <f t="shared" si="2"/>
        <v>Actual Jun-17</v>
      </c>
      <c r="GN1" s="3" t="str">
        <f t="shared" si="2"/>
        <v>Actual Jul-17</v>
      </c>
      <c r="GO1" s="3" t="str">
        <f t="shared" si="2"/>
        <v>Actual Aug-17</v>
      </c>
      <c r="GP1" s="4" t="str">
        <f>TEXT(GP4,"mmm-yy")</f>
        <v>Sep-17</v>
      </c>
      <c r="GQ1" s="4" t="str">
        <f t="shared" ref="GQ1:IY1" si="3">TEXT(GQ4,"mmm-yy")</f>
        <v>Oct-17</v>
      </c>
      <c r="GR1" s="4" t="str">
        <f t="shared" si="3"/>
        <v>Nov-17</v>
      </c>
      <c r="GS1" s="4" t="str">
        <f t="shared" si="3"/>
        <v>Dec-17</v>
      </c>
      <c r="GT1" s="4" t="str">
        <f t="shared" si="3"/>
        <v>Jan-18</v>
      </c>
      <c r="GU1" s="4" t="str">
        <f t="shared" si="3"/>
        <v>Feb-18</v>
      </c>
      <c r="GV1" s="4" t="str">
        <f t="shared" si="3"/>
        <v>Mar-18</v>
      </c>
      <c r="GW1" s="4" t="str">
        <f t="shared" si="3"/>
        <v>Apr-18</v>
      </c>
      <c r="GX1" s="4" t="str">
        <f t="shared" si="3"/>
        <v>May-18</v>
      </c>
      <c r="GY1" s="4" t="str">
        <f t="shared" si="3"/>
        <v>Jun-18</v>
      </c>
      <c r="GZ1" s="4" t="str">
        <f t="shared" si="3"/>
        <v>Jul-18</v>
      </c>
      <c r="HA1" s="4" t="str">
        <f t="shared" si="3"/>
        <v>Aug-18</v>
      </c>
      <c r="HB1" s="4" t="str">
        <f t="shared" si="3"/>
        <v>Sep-18</v>
      </c>
      <c r="HC1" s="4" t="str">
        <f t="shared" si="3"/>
        <v>Oct-18</v>
      </c>
      <c r="HD1" s="4" t="str">
        <f t="shared" si="3"/>
        <v>Nov-18</v>
      </c>
      <c r="HE1" s="4" t="str">
        <f t="shared" si="3"/>
        <v>Dec-18</v>
      </c>
      <c r="HF1" s="4" t="str">
        <f t="shared" si="3"/>
        <v>Jan-19</v>
      </c>
      <c r="HG1" s="4" t="str">
        <f t="shared" si="3"/>
        <v>Feb-19</v>
      </c>
      <c r="HH1" s="4" t="str">
        <f t="shared" si="3"/>
        <v>Mar-19</v>
      </c>
      <c r="HI1" s="4" t="str">
        <f t="shared" si="3"/>
        <v>Apr-19</v>
      </c>
      <c r="HJ1" s="4" t="str">
        <f t="shared" si="3"/>
        <v>May-19</v>
      </c>
      <c r="HK1" s="4" t="str">
        <f t="shared" si="3"/>
        <v>Jun-19</v>
      </c>
      <c r="HL1" s="4" t="str">
        <f t="shared" si="3"/>
        <v>Jul-19</v>
      </c>
      <c r="HM1" s="4" t="str">
        <f t="shared" si="3"/>
        <v>Aug-19</v>
      </c>
      <c r="HN1" s="4" t="str">
        <f t="shared" ref="HN1:HW1" si="4">TEXT(HN4,"mmm-yy")</f>
        <v>Sep-19</v>
      </c>
      <c r="HO1" s="4" t="str">
        <f t="shared" si="4"/>
        <v>Oct-19</v>
      </c>
      <c r="HP1" s="4" t="str">
        <f t="shared" si="4"/>
        <v>Nov-19</v>
      </c>
      <c r="HQ1" s="4" t="str">
        <f t="shared" si="4"/>
        <v>Dec-19</v>
      </c>
      <c r="HR1" s="4" t="str">
        <f t="shared" si="4"/>
        <v>Jan-20</v>
      </c>
      <c r="HS1" s="4" t="str">
        <f t="shared" si="4"/>
        <v>Feb-20</v>
      </c>
      <c r="HT1" s="4" t="str">
        <f t="shared" si="4"/>
        <v>Mar-20</v>
      </c>
      <c r="HU1" s="4" t="str">
        <f t="shared" si="4"/>
        <v>Apr-20</v>
      </c>
      <c r="HV1" s="4" t="str">
        <f t="shared" si="4"/>
        <v>May-20</v>
      </c>
      <c r="HW1" s="4" t="str">
        <f t="shared" si="4"/>
        <v>Jun-20</v>
      </c>
      <c r="HX1" s="4" t="str">
        <f t="shared" ref="HX1:HY1" si="5">TEXT(HX4,"mmm-yy")</f>
        <v>Jul-20</v>
      </c>
      <c r="HY1" s="4" t="str">
        <f t="shared" si="5"/>
        <v>Aug-20</v>
      </c>
      <c r="HZ1" s="4" t="str">
        <f t="shared" ref="HZ1:IJ1" si="6">TEXT(HZ4,"mmm-yy")</f>
        <v>Sep-20</v>
      </c>
      <c r="IA1" s="4" t="str">
        <f t="shared" si="6"/>
        <v>Oct-20</v>
      </c>
      <c r="IB1" s="4" t="str">
        <f t="shared" si="6"/>
        <v>Nov-20</v>
      </c>
      <c r="IC1" s="4" t="str">
        <f t="shared" si="6"/>
        <v>Dec-20</v>
      </c>
      <c r="ID1" s="4" t="str">
        <f t="shared" si="6"/>
        <v>Jan-21</v>
      </c>
      <c r="IE1" s="4" t="str">
        <f t="shared" si="6"/>
        <v>Feb-21</v>
      </c>
      <c r="IF1" s="4" t="str">
        <f t="shared" si="6"/>
        <v>Mar-21</v>
      </c>
      <c r="IG1" s="4" t="str">
        <f t="shared" si="6"/>
        <v>Apr-21</v>
      </c>
      <c r="IH1" s="4" t="str">
        <f t="shared" si="6"/>
        <v>May-21</v>
      </c>
      <c r="II1" s="4" t="str">
        <f t="shared" si="6"/>
        <v>Jun-21</v>
      </c>
      <c r="IJ1" s="4" t="str">
        <f t="shared" si="6"/>
        <v>Jul-21</v>
      </c>
      <c r="IK1" s="4" t="str">
        <f t="shared" ref="IK1" si="7">TEXT(IK4,"mmm-yy")</f>
        <v>Aug-21</v>
      </c>
      <c r="IL1" s="4" t="str">
        <f t="shared" si="3"/>
        <v>Sep-21</v>
      </c>
      <c r="IM1" s="4" t="str">
        <f t="shared" si="3"/>
        <v>Oct-21</v>
      </c>
      <c r="IN1" s="4" t="str">
        <f t="shared" si="3"/>
        <v>Nov-21</v>
      </c>
      <c r="IO1" s="4" t="str">
        <f t="shared" si="3"/>
        <v>Dec-21</v>
      </c>
      <c r="IP1" s="4" t="str">
        <f t="shared" si="3"/>
        <v>Jan-22</v>
      </c>
      <c r="IQ1" s="4" t="str">
        <f t="shared" si="3"/>
        <v>Feb-22</v>
      </c>
      <c r="IR1" s="4" t="str">
        <f t="shared" si="3"/>
        <v>Mar-22</v>
      </c>
      <c r="IS1" s="4" t="str">
        <f t="shared" si="3"/>
        <v>Apr-22</v>
      </c>
      <c r="IT1" s="4" t="str">
        <f t="shared" si="3"/>
        <v>May-22</v>
      </c>
      <c r="IU1" s="4" t="str">
        <f t="shared" si="3"/>
        <v>Jun-22</v>
      </c>
      <c r="IV1" s="4" t="str">
        <f t="shared" si="3"/>
        <v>Jul-22</v>
      </c>
      <c r="IW1" s="4" t="str">
        <f t="shared" si="3"/>
        <v>Aug-22</v>
      </c>
      <c r="IX1" s="4" t="str">
        <f t="shared" si="3"/>
        <v>Sep-22</v>
      </c>
      <c r="IY1" s="4" t="str">
        <f t="shared" si="3"/>
        <v>Oct-22</v>
      </c>
      <c r="IZ1" s="4" t="str">
        <f t="shared" ref="IZ1:JK1" si="8">TEXT(IZ4,"mmm-yy")</f>
        <v>Nov-22</v>
      </c>
      <c r="JA1" s="4" t="str">
        <f t="shared" si="8"/>
        <v>Dec-22</v>
      </c>
      <c r="JB1" s="4" t="str">
        <f t="shared" si="8"/>
        <v>Jan-23</v>
      </c>
      <c r="JC1" s="4" t="str">
        <f t="shared" si="8"/>
        <v>Feb-23</v>
      </c>
      <c r="JD1" s="4" t="str">
        <f t="shared" si="8"/>
        <v>Mar-23</v>
      </c>
      <c r="JE1" s="4" t="str">
        <f t="shared" si="8"/>
        <v>Apr-23</v>
      </c>
      <c r="JF1" s="4" t="str">
        <f t="shared" si="8"/>
        <v>May-23</v>
      </c>
      <c r="JG1" s="4" t="str">
        <f t="shared" si="8"/>
        <v>Jun-23</v>
      </c>
      <c r="JH1" s="4" t="str">
        <f t="shared" si="8"/>
        <v>Jul-23</v>
      </c>
      <c r="JI1" s="4" t="str">
        <f t="shared" si="8"/>
        <v>Aug-23</v>
      </c>
      <c r="JJ1" s="4" t="str">
        <f t="shared" si="8"/>
        <v>Sep-23</v>
      </c>
      <c r="JK1" s="4" t="str">
        <f t="shared" si="8"/>
        <v>Oct-23</v>
      </c>
    </row>
    <row r="2" spans="1:271" ht="11.25" customHeight="1" x14ac:dyDescent="0.2">
      <c r="Y2" s="5" t="str">
        <f t="shared" ref="Y2:AS2" si="9">TEXT(Y4,"mmm-yy")</f>
        <v>Apr-03</v>
      </c>
      <c r="Z2" s="5" t="str">
        <f t="shared" si="9"/>
        <v>May-03</v>
      </c>
      <c r="AA2" s="5" t="str">
        <f t="shared" si="9"/>
        <v>Jun-03</v>
      </c>
      <c r="AB2" s="5" t="str">
        <f t="shared" si="9"/>
        <v>Jul-03</v>
      </c>
      <c r="AC2" s="5" t="str">
        <f t="shared" si="9"/>
        <v>Aug-03</v>
      </c>
      <c r="AD2" s="5" t="str">
        <f t="shared" si="9"/>
        <v>Sep-03</v>
      </c>
      <c r="AE2" s="5" t="str">
        <f t="shared" si="9"/>
        <v>Oct-03</v>
      </c>
      <c r="AF2" s="5" t="str">
        <f t="shared" si="9"/>
        <v>Nov-03</v>
      </c>
      <c r="AG2" s="5" t="str">
        <f t="shared" si="9"/>
        <v>Dec-03</v>
      </c>
      <c r="AH2" s="5" t="str">
        <f t="shared" si="9"/>
        <v>Jan-04</v>
      </c>
      <c r="AI2" s="5" t="str">
        <f t="shared" si="9"/>
        <v>Feb-04</v>
      </c>
      <c r="AJ2" s="5" t="str">
        <f t="shared" si="9"/>
        <v>Mar-04</v>
      </c>
      <c r="AK2" s="5" t="str">
        <f t="shared" si="9"/>
        <v>Apr-04</v>
      </c>
      <c r="AL2" s="5" t="str">
        <f t="shared" si="9"/>
        <v>May-04</v>
      </c>
      <c r="AM2" s="5" t="str">
        <f t="shared" si="9"/>
        <v>Jun-04</v>
      </c>
      <c r="AN2" s="5" t="str">
        <f t="shared" si="9"/>
        <v>Jul-04</v>
      </c>
      <c r="AO2" s="5" t="str">
        <f t="shared" si="9"/>
        <v>Aug-04</v>
      </c>
      <c r="AP2" s="5" t="str">
        <f t="shared" si="9"/>
        <v>Sep-04</v>
      </c>
      <c r="AQ2" s="5" t="str">
        <f t="shared" si="9"/>
        <v>Oct-04</v>
      </c>
      <c r="AR2" s="5" t="str">
        <f t="shared" si="9"/>
        <v>Nov-04</v>
      </c>
      <c r="AS2" s="5" t="str">
        <f t="shared" si="9"/>
        <v>Dec-04</v>
      </c>
      <c r="AT2" s="5" t="str">
        <f>TEXT(AT4,"mmm-yy")</f>
        <v>Jan-05</v>
      </c>
      <c r="AU2" s="5" t="str">
        <f>TEXT(AU4,"mmm-yy")</f>
        <v>Feb-05</v>
      </c>
      <c r="AV2" s="5" t="str">
        <f>TEXT(AV4,"mmm-yy")</f>
        <v>Mar-05</v>
      </c>
      <c r="AW2" s="5" t="str">
        <f>TEXT(AW4,"mmm-yy")</f>
        <v>Apr-05</v>
      </c>
      <c r="AX2" s="5" t="str">
        <f>TEXT(AX4,"mmm-yy")</f>
        <v>May-05</v>
      </c>
      <c r="CI2" s="6"/>
      <c r="CJ2" s="6"/>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D2" s="7"/>
      <c r="GE2" s="7"/>
      <c r="GF2" s="7"/>
      <c r="GG2" s="7"/>
      <c r="GH2" s="7"/>
      <c r="GI2" s="7"/>
      <c r="GJ2" s="7"/>
      <c r="GK2" s="7"/>
      <c r="GL2" s="7"/>
      <c r="GM2" s="7"/>
      <c r="IL2" s="639" t="s">
        <v>321</v>
      </c>
      <c r="IM2" s="640"/>
      <c r="IN2" s="640"/>
      <c r="IO2" s="640"/>
      <c r="IP2" s="640"/>
      <c r="IQ2" s="640"/>
      <c r="IR2" s="640"/>
      <c r="IS2" s="641"/>
      <c r="IT2" s="641"/>
      <c r="IU2" s="641"/>
      <c r="IV2" s="641"/>
      <c r="IW2" s="641"/>
      <c r="IX2" s="641"/>
      <c r="IY2" s="641"/>
      <c r="IZ2" s="636" t="s">
        <v>99</v>
      </c>
      <c r="JA2" s="637"/>
      <c r="JB2" s="637"/>
      <c r="JC2" s="637"/>
      <c r="JD2" s="637"/>
      <c r="JE2" s="637"/>
      <c r="JF2" s="637"/>
      <c r="JG2" s="638"/>
      <c r="JH2" s="638"/>
      <c r="JI2" s="638"/>
      <c r="JJ2" s="638"/>
      <c r="JK2" s="638"/>
    </row>
    <row r="3" spans="1:271" x14ac:dyDescent="0.2">
      <c r="A3" s="7"/>
      <c r="C3" s="6"/>
      <c r="D3" s="9" t="str">
        <f t="shared" ref="D3:AV3" si="10">$AX$3</f>
        <v>Actual</v>
      </c>
      <c r="E3" s="9" t="str">
        <f t="shared" si="10"/>
        <v>Actual</v>
      </c>
      <c r="F3" s="9" t="str">
        <f t="shared" si="10"/>
        <v>Actual</v>
      </c>
      <c r="G3" s="9" t="str">
        <f t="shared" si="10"/>
        <v>Actual</v>
      </c>
      <c r="H3" s="9" t="str">
        <f t="shared" si="10"/>
        <v>Actual</v>
      </c>
      <c r="I3" s="9" t="str">
        <f t="shared" si="10"/>
        <v>Actual</v>
      </c>
      <c r="J3" s="9" t="str">
        <f t="shared" si="10"/>
        <v>Actual</v>
      </c>
      <c r="K3" s="9" t="str">
        <f t="shared" si="10"/>
        <v>Actual</v>
      </c>
      <c r="L3" s="9" t="str">
        <f t="shared" si="10"/>
        <v>Actual</v>
      </c>
      <c r="M3" s="9" t="str">
        <f t="shared" si="10"/>
        <v>Actual</v>
      </c>
      <c r="N3" s="9" t="str">
        <f t="shared" si="10"/>
        <v>Actual</v>
      </c>
      <c r="O3" s="9" t="str">
        <f t="shared" si="10"/>
        <v>Actual</v>
      </c>
      <c r="P3" s="9" t="str">
        <f t="shared" si="10"/>
        <v>Actual</v>
      </c>
      <c r="Q3" s="9" t="str">
        <f t="shared" si="10"/>
        <v>Actual</v>
      </c>
      <c r="R3" s="9" t="str">
        <f t="shared" si="10"/>
        <v>Actual</v>
      </c>
      <c r="S3" s="9" t="str">
        <f t="shared" si="10"/>
        <v>Actual</v>
      </c>
      <c r="T3" s="9" t="str">
        <f t="shared" si="10"/>
        <v>Actual</v>
      </c>
      <c r="U3" s="9" t="str">
        <f t="shared" si="10"/>
        <v>Actual</v>
      </c>
      <c r="V3" s="9" t="str">
        <f t="shared" si="10"/>
        <v>Actual</v>
      </c>
      <c r="W3" s="9" t="str">
        <f t="shared" si="10"/>
        <v>Actual</v>
      </c>
      <c r="X3" s="9" t="str">
        <f t="shared" si="10"/>
        <v>Actual</v>
      </c>
      <c r="Y3" s="9" t="str">
        <f t="shared" si="10"/>
        <v>Actual</v>
      </c>
      <c r="Z3" s="9" t="str">
        <f t="shared" si="10"/>
        <v>Actual</v>
      </c>
      <c r="AA3" s="9" t="str">
        <f t="shared" si="10"/>
        <v>Actual</v>
      </c>
      <c r="AB3" s="9" t="str">
        <f t="shared" si="10"/>
        <v>Actual</v>
      </c>
      <c r="AC3" s="9" t="str">
        <f t="shared" si="10"/>
        <v>Actual</v>
      </c>
      <c r="AD3" s="9" t="str">
        <f t="shared" si="10"/>
        <v>Actual</v>
      </c>
      <c r="AE3" s="9" t="str">
        <f t="shared" si="10"/>
        <v>Actual</v>
      </c>
      <c r="AF3" s="9" t="str">
        <f t="shared" si="10"/>
        <v>Actual</v>
      </c>
      <c r="AG3" s="9" t="str">
        <f t="shared" si="10"/>
        <v>Actual</v>
      </c>
      <c r="AH3" s="9" t="str">
        <f t="shared" si="10"/>
        <v>Actual</v>
      </c>
      <c r="AI3" s="9" t="str">
        <f t="shared" si="10"/>
        <v>Actual</v>
      </c>
      <c r="AJ3" s="9" t="str">
        <f t="shared" si="10"/>
        <v>Actual</v>
      </c>
      <c r="AK3" s="9" t="str">
        <f t="shared" si="10"/>
        <v>Actual</v>
      </c>
      <c r="AL3" s="9" t="str">
        <f t="shared" si="10"/>
        <v>Actual</v>
      </c>
      <c r="AM3" s="9" t="str">
        <f t="shared" si="10"/>
        <v>Actual</v>
      </c>
      <c r="AN3" s="9" t="str">
        <f t="shared" si="10"/>
        <v>Actual</v>
      </c>
      <c r="AO3" s="9" t="str">
        <f t="shared" si="10"/>
        <v>Actual</v>
      </c>
      <c r="AP3" s="9" t="str">
        <f t="shared" si="10"/>
        <v>Actual</v>
      </c>
      <c r="AQ3" s="9" t="str">
        <f t="shared" si="10"/>
        <v>Actual</v>
      </c>
      <c r="AR3" s="9" t="str">
        <f t="shared" si="10"/>
        <v>Actual</v>
      </c>
      <c r="AS3" s="9" t="str">
        <f t="shared" si="10"/>
        <v>Actual</v>
      </c>
      <c r="AT3" s="9" t="str">
        <f t="shared" si="10"/>
        <v>Actual</v>
      </c>
      <c r="AU3" s="9" t="str">
        <f t="shared" si="10"/>
        <v>Actual</v>
      </c>
      <c r="AV3" s="9" t="str">
        <f t="shared" si="10"/>
        <v>Actual</v>
      </c>
      <c r="AW3" s="9" t="str">
        <f>$AX$3</f>
        <v>Actual</v>
      </c>
      <c r="AX3" s="9" t="s">
        <v>158</v>
      </c>
      <c r="AY3" s="9" t="s">
        <v>158</v>
      </c>
      <c r="AZ3" s="9" t="s">
        <v>158</v>
      </c>
      <c r="BA3" s="9" t="s">
        <v>158</v>
      </c>
      <c r="BB3" s="9" t="s">
        <v>158</v>
      </c>
      <c r="BC3" s="9" t="s">
        <v>158</v>
      </c>
      <c r="BD3" s="9" t="s">
        <v>158</v>
      </c>
      <c r="BE3" s="9" t="s">
        <v>158</v>
      </c>
      <c r="BF3" s="9" t="s">
        <v>158</v>
      </c>
      <c r="BG3" s="9" t="s">
        <v>158</v>
      </c>
      <c r="BH3" s="9" t="s">
        <v>158</v>
      </c>
      <c r="BI3" s="9" t="s">
        <v>158</v>
      </c>
      <c r="BJ3" s="10" t="s">
        <v>158</v>
      </c>
      <c r="BK3" s="10" t="s">
        <v>158</v>
      </c>
      <c r="BL3" s="10" t="s">
        <v>158</v>
      </c>
      <c r="BM3" s="10" t="s">
        <v>158</v>
      </c>
      <c r="BN3" s="10" t="s">
        <v>158</v>
      </c>
      <c r="BO3" s="10" t="s">
        <v>158</v>
      </c>
      <c r="BP3" s="10" t="s">
        <v>158</v>
      </c>
      <c r="BQ3" s="10" t="s">
        <v>158</v>
      </c>
      <c r="BR3" s="10" t="s">
        <v>158</v>
      </c>
      <c r="BS3" s="10" t="s">
        <v>158</v>
      </c>
      <c r="BT3" s="10" t="s">
        <v>158</v>
      </c>
      <c r="BU3" s="10" t="s">
        <v>158</v>
      </c>
      <c r="BV3" s="10" t="s">
        <v>158</v>
      </c>
      <c r="BW3" s="10" t="s">
        <v>158</v>
      </c>
      <c r="BX3" s="10" t="s">
        <v>158</v>
      </c>
      <c r="BY3" s="10" t="s">
        <v>158</v>
      </c>
      <c r="BZ3" s="10" t="s">
        <v>158</v>
      </c>
      <c r="CA3" s="10" t="s">
        <v>158</v>
      </c>
      <c r="CB3" s="11" t="s">
        <v>158</v>
      </c>
      <c r="CC3" s="11" t="s">
        <v>158</v>
      </c>
      <c r="CD3" s="11" t="s">
        <v>158</v>
      </c>
      <c r="CE3" s="11" t="s">
        <v>158</v>
      </c>
      <c r="CF3" s="11" t="s">
        <v>158</v>
      </c>
      <c r="CG3" s="11" t="s">
        <v>158</v>
      </c>
      <c r="CH3" s="11" t="s">
        <v>158</v>
      </c>
      <c r="CI3" s="11" t="s">
        <v>158</v>
      </c>
      <c r="CJ3" s="11" t="s">
        <v>158</v>
      </c>
      <c r="CK3" s="11" t="s">
        <v>158</v>
      </c>
      <c r="CL3" s="11" t="s">
        <v>158</v>
      </c>
      <c r="CM3" s="11" t="s">
        <v>158</v>
      </c>
      <c r="CN3" s="11" t="s">
        <v>158</v>
      </c>
      <c r="CO3" s="11" t="s">
        <v>158</v>
      </c>
      <c r="CP3" s="11" t="s">
        <v>158</v>
      </c>
      <c r="CQ3" s="11" t="s">
        <v>158</v>
      </c>
      <c r="CR3" s="11" t="s">
        <v>158</v>
      </c>
      <c r="CS3" s="11" t="s">
        <v>158</v>
      </c>
      <c r="CT3" s="11" t="s">
        <v>158</v>
      </c>
      <c r="CU3" s="11" t="s">
        <v>158</v>
      </c>
      <c r="CV3" s="11" t="s">
        <v>158</v>
      </c>
      <c r="CW3" s="11" t="s">
        <v>158</v>
      </c>
      <c r="CX3" s="11" t="s">
        <v>158</v>
      </c>
      <c r="CY3" s="11" t="s">
        <v>158</v>
      </c>
      <c r="CZ3" s="11" t="s">
        <v>158</v>
      </c>
      <c r="DA3" s="11" t="s">
        <v>158</v>
      </c>
      <c r="DB3" s="11" t="s">
        <v>158</v>
      </c>
      <c r="DC3" s="11" t="s">
        <v>158</v>
      </c>
      <c r="DD3" s="11" t="s">
        <v>158</v>
      </c>
      <c r="DE3" s="11" t="s">
        <v>158</v>
      </c>
      <c r="DF3" s="11" t="s">
        <v>158</v>
      </c>
      <c r="DG3" s="11" t="s">
        <v>158</v>
      </c>
      <c r="DH3" s="11" t="s">
        <v>159</v>
      </c>
      <c r="DI3" s="11" t="s">
        <v>158</v>
      </c>
      <c r="DJ3" s="11" t="s">
        <v>158</v>
      </c>
      <c r="DK3" s="11" t="s">
        <v>158</v>
      </c>
      <c r="DL3" s="11" t="s">
        <v>158</v>
      </c>
      <c r="DM3" s="11" t="s">
        <v>158</v>
      </c>
      <c r="DN3" s="11" t="s">
        <v>158</v>
      </c>
      <c r="DO3" s="11" t="s">
        <v>158</v>
      </c>
      <c r="DP3" s="11" t="s">
        <v>158</v>
      </c>
      <c r="DQ3" s="11" t="s">
        <v>158</v>
      </c>
      <c r="DR3" s="11" t="s">
        <v>158</v>
      </c>
      <c r="DS3" s="11" t="s">
        <v>158</v>
      </c>
      <c r="DT3" s="11" t="s">
        <v>158</v>
      </c>
      <c r="DU3" s="11" t="s">
        <v>158</v>
      </c>
      <c r="DV3" s="11" t="s">
        <v>158</v>
      </c>
      <c r="DW3" s="11" t="s">
        <v>158</v>
      </c>
      <c r="DX3" s="11" t="s">
        <v>158</v>
      </c>
      <c r="DY3" s="11" t="s">
        <v>158</v>
      </c>
      <c r="DZ3" s="11" t="s">
        <v>158</v>
      </c>
      <c r="EA3" s="11" t="s">
        <v>158</v>
      </c>
      <c r="EB3" s="11" t="s">
        <v>158</v>
      </c>
      <c r="EC3" s="11" t="s">
        <v>158</v>
      </c>
      <c r="ED3" s="11" t="s">
        <v>158</v>
      </c>
      <c r="EE3" s="11" t="s">
        <v>158</v>
      </c>
      <c r="EF3" s="11" t="s">
        <v>158</v>
      </c>
      <c r="EG3" s="11" t="s">
        <v>158</v>
      </c>
      <c r="EH3" s="11" t="s">
        <v>158</v>
      </c>
      <c r="EI3" s="11" t="s">
        <v>158</v>
      </c>
      <c r="EJ3" s="11" t="s">
        <v>158</v>
      </c>
      <c r="EK3" s="11" t="s">
        <v>158</v>
      </c>
      <c r="EL3" s="11" t="s">
        <v>158</v>
      </c>
      <c r="EM3" s="11" t="s">
        <v>158</v>
      </c>
      <c r="EN3" s="11" t="s">
        <v>158</v>
      </c>
      <c r="EO3" s="11" t="s">
        <v>158</v>
      </c>
      <c r="EP3" s="11" t="s">
        <v>158</v>
      </c>
      <c r="EQ3" s="11" t="s">
        <v>158</v>
      </c>
      <c r="ER3" s="11" t="s">
        <v>158</v>
      </c>
      <c r="ES3" s="11" t="s">
        <v>158</v>
      </c>
      <c r="ET3" s="11" t="s">
        <v>158</v>
      </c>
      <c r="EU3" s="11" t="s">
        <v>158</v>
      </c>
      <c r="EV3" s="11" t="s">
        <v>158</v>
      </c>
      <c r="EW3" s="11" t="s">
        <v>158</v>
      </c>
      <c r="EX3" s="11" t="s">
        <v>158</v>
      </c>
      <c r="EY3" s="11" t="s">
        <v>158</v>
      </c>
      <c r="EZ3" s="11" t="s">
        <v>158</v>
      </c>
      <c r="FA3" s="11" t="s">
        <v>158</v>
      </c>
      <c r="FB3" s="11" t="s">
        <v>158</v>
      </c>
      <c r="FC3" s="11" t="s">
        <v>158</v>
      </c>
      <c r="FD3" s="11" t="s">
        <v>158</v>
      </c>
      <c r="FE3" s="11" t="s">
        <v>158</v>
      </c>
      <c r="FF3" s="12" t="s">
        <v>158</v>
      </c>
      <c r="FG3" s="12" t="s">
        <v>158</v>
      </c>
      <c r="FH3" s="12" t="s">
        <v>158</v>
      </c>
      <c r="FI3" s="12" t="s">
        <v>158</v>
      </c>
      <c r="FJ3" s="12" t="s">
        <v>158</v>
      </c>
      <c r="FK3" s="12" t="s">
        <v>158</v>
      </c>
      <c r="FL3" s="12" t="s">
        <v>158</v>
      </c>
      <c r="FM3" s="12" t="s">
        <v>158</v>
      </c>
      <c r="FN3" s="12" t="s">
        <v>158</v>
      </c>
      <c r="FO3" s="12" t="s">
        <v>158</v>
      </c>
      <c r="FP3" s="12" t="s">
        <v>158</v>
      </c>
      <c r="FQ3" s="12" t="s">
        <v>158</v>
      </c>
      <c r="FR3" s="12" t="s">
        <v>158</v>
      </c>
      <c r="FS3" s="12" t="s">
        <v>158</v>
      </c>
      <c r="FT3" s="12" t="s">
        <v>158</v>
      </c>
      <c r="FU3" s="12" t="s">
        <v>158</v>
      </c>
      <c r="FV3" s="12" t="s">
        <v>158</v>
      </c>
      <c r="FW3" s="12" t="s">
        <v>158</v>
      </c>
      <c r="FX3" s="12" t="s">
        <v>158</v>
      </c>
      <c r="FY3" s="12" t="s">
        <v>158</v>
      </c>
      <c r="FZ3" s="12" t="s">
        <v>158</v>
      </c>
      <c r="GA3" s="12" t="s">
        <v>158</v>
      </c>
      <c r="GB3" s="12" t="s">
        <v>158</v>
      </c>
      <c r="GC3" s="12" t="s">
        <v>158</v>
      </c>
      <c r="GD3" s="12" t="s">
        <v>158</v>
      </c>
      <c r="GE3" s="12" t="s">
        <v>158</v>
      </c>
      <c r="GF3" s="12" t="s">
        <v>158</v>
      </c>
      <c r="GG3" s="12" t="s">
        <v>158</v>
      </c>
      <c r="GH3" s="12" t="s">
        <v>158</v>
      </c>
      <c r="GI3" s="12" t="s">
        <v>158</v>
      </c>
      <c r="GJ3" s="12" t="s">
        <v>158</v>
      </c>
      <c r="GK3" s="12" t="s">
        <v>158</v>
      </c>
      <c r="GL3" s="12" t="s">
        <v>158</v>
      </c>
      <c r="GM3" s="12" t="s">
        <v>158</v>
      </c>
      <c r="GN3" s="12" t="s">
        <v>158</v>
      </c>
      <c r="GO3" s="12" t="s">
        <v>158</v>
      </c>
      <c r="GP3" s="12" t="s">
        <v>158</v>
      </c>
      <c r="GQ3" s="12" t="s">
        <v>158</v>
      </c>
      <c r="GR3" s="12" t="s">
        <v>158</v>
      </c>
      <c r="GS3" s="12" t="s">
        <v>158</v>
      </c>
      <c r="GT3" s="12" t="s">
        <v>158</v>
      </c>
      <c r="GU3" s="12" t="s">
        <v>158</v>
      </c>
      <c r="GV3" s="12" t="s">
        <v>158</v>
      </c>
      <c r="GW3" s="12" t="s">
        <v>158</v>
      </c>
      <c r="GX3" s="12" t="s">
        <v>158</v>
      </c>
      <c r="GY3" s="12" t="s">
        <v>158</v>
      </c>
      <c r="GZ3" s="12" t="s">
        <v>158</v>
      </c>
      <c r="HA3" s="12" t="s">
        <v>158</v>
      </c>
      <c r="HB3" s="12" t="s">
        <v>158</v>
      </c>
      <c r="HC3" s="12" t="s">
        <v>158</v>
      </c>
      <c r="HD3" s="12" t="s">
        <v>158</v>
      </c>
      <c r="HE3" s="12" t="s">
        <v>158</v>
      </c>
      <c r="HF3" s="12" t="s">
        <v>158</v>
      </c>
      <c r="HG3" s="12" t="s">
        <v>158</v>
      </c>
      <c r="HH3" s="12" t="s">
        <v>158</v>
      </c>
      <c r="HI3" s="12" t="s">
        <v>158</v>
      </c>
      <c r="HJ3" s="12" t="s">
        <v>158</v>
      </c>
      <c r="HK3" s="12" t="s">
        <v>158</v>
      </c>
      <c r="HL3" s="12" t="s">
        <v>158</v>
      </c>
      <c r="HM3" s="12" t="s">
        <v>158</v>
      </c>
      <c r="HN3" s="12" t="s">
        <v>158</v>
      </c>
      <c r="HO3" s="12" t="s">
        <v>158</v>
      </c>
      <c r="HP3" s="12" t="s">
        <v>158</v>
      </c>
      <c r="HQ3" s="12" t="s">
        <v>158</v>
      </c>
      <c r="HR3" s="12" t="s">
        <v>158</v>
      </c>
      <c r="HS3" s="12" t="s">
        <v>158</v>
      </c>
      <c r="HT3" s="12" t="s">
        <v>158</v>
      </c>
      <c r="HU3" s="12" t="s">
        <v>158</v>
      </c>
      <c r="HV3" s="12" t="s">
        <v>158</v>
      </c>
      <c r="HW3" s="12" t="s">
        <v>158</v>
      </c>
      <c r="HX3" s="12" t="s">
        <v>158</v>
      </c>
      <c r="HY3" s="12" t="s">
        <v>158</v>
      </c>
      <c r="HZ3" s="12" t="s">
        <v>158</v>
      </c>
      <c r="IA3" s="12" t="s">
        <v>158</v>
      </c>
      <c r="IB3" s="12" t="s">
        <v>158</v>
      </c>
      <c r="IC3" s="12" t="s">
        <v>158</v>
      </c>
      <c r="ID3" s="12" t="s">
        <v>158</v>
      </c>
      <c r="IE3" s="12" t="s">
        <v>158</v>
      </c>
      <c r="IF3" s="12" t="s">
        <v>158</v>
      </c>
      <c r="IG3" s="12" t="s">
        <v>158</v>
      </c>
      <c r="IH3" s="12" t="s">
        <v>158</v>
      </c>
      <c r="II3" s="12" t="s">
        <v>158</v>
      </c>
      <c r="IJ3" s="12" t="s">
        <v>158</v>
      </c>
      <c r="IK3" s="12" t="s">
        <v>158</v>
      </c>
      <c r="IL3" s="11" t="s">
        <v>160</v>
      </c>
      <c r="IM3" s="11" t="s">
        <v>160</v>
      </c>
      <c r="IN3" s="11" t="s">
        <v>160</v>
      </c>
      <c r="IO3" s="11" t="s">
        <v>160</v>
      </c>
      <c r="IP3" s="11" t="s">
        <v>160</v>
      </c>
      <c r="IQ3" s="11" t="s">
        <v>160</v>
      </c>
      <c r="IR3" s="11" t="s">
        <v>160</v>
      </c>
      <c r="IS3" s="11" t="s">
        <v>160</v>
      </c>
      <c r="IT3" s="11" t="s">
        <v>160</v>
      </c>
      <c r="IU3" s="11" t="s">
        <v>160</v>
      </c>
      <c r="IV3" s="11" t="s">
        <v>160</v>
      </c>
      <c r="IW3" s="11" t="s">
        <v>160</v>
      </c>
      <c r="IX3" s="11" t="s">
        <v>160</v>
      </c>
      <c r="IY3" s="11" t="s">
        <v>160</v>
      </c>
      <c r="IZ3" s="11" t="s">
        <v>160</v>
      </c>
      <c r="JA3" s="11" t="s">
        <v>160</v>
      </c>
      <c r="JB3" s="11" t="s">
        <v>160</v>
      </c>
      <c r="JC3" s="11" t="s">
        <v>160</v>
      </c>
      <c r="JD3" s="11" t="s">
        <v>160</v>
      </c>
      <c r="JE3" s="11" t="s">
        <v>160</v>
      </c>
      <c r="JF3" s="11" t="s">
        <v>160</v>
      </c>
      <c r="JG3" s="11" t="s">
        <v>160</v>
      </c>
      <c r="JH3" s="11" t="s">
        <v>160</v>
      </c>
      <c r="JI3" s="11" t="s">
        <v>160</v>
      </c>
      <c r="JJ3" s="11" t="s">
        <v>160</v>
      </c>
      <c r="JK3" s="11" t="s">
        <v>160</v>
      </c>
    </row>
    <row r="4" spans="1:271" ht="12" thickBot="1" x14ac:dyDescent="0.25">
      <c r="C4" s="13" t="s">
        <v>161</v>
      </c>
      <c r="D4" s="14">
        <v>37073</v>
      </c>
      <c r="E4" s="14">
        <v>37104</v>
      </c>
      <c r="F4" s="14">
        <v>37135</v>
      </c>
      <c r="G4" s="14">
        <v>37165</v>
      </c>
      <c r="H4" s="14">
        <v>37196</v>
      </c>
      <c r="I4" s="14">
        <v>37226</v>
      </c>
      <c r="J4" s="14">
        <v>37257</v>
      </c>
      <c r="K4" s="14">
        <v>37288</v>
      </c>
      <c r="L4" s="14">
        <v>37316</v>
      </c>
      <c r="M4" s="14">
        <v>37347</v>
      </c>
      <c r="N4" s="14">
        <v>37377</v>
      </c>
      <c r="O4" s="14">
        <v>37408</v>
      </c>
      <c r="P4" s="14">
        <v>37438</v>
      </c>
      <c r="Q4" s="14">
        <v>37469</v>
      </c>
      <c r="R4" s="14">
        <v>37500</v>
      </c>
      <c r="S4" s="14">
        <v>37530</v>
      </c>
      <c r="T4" s="14">
        <v>37561</v>
      </c>
      <c r="U4" s="14">
        <v>37591</v>
      </c>
      <c r="V4" s="14">
        <v>37622</v>
      </c>
      <c r="W4" s="14">
        <v>37653</v>
      </c>
      <c r="X4" s="14">
        <v>37681</v>
      </c>
      <c r="Y4" s="14">
        <v>37712</v>
      </c>
      <c r="Z4" s="14">
        <v>37742</v>
      </c>
      <c r="AA4" s="14">
        <v>37773</v>
      </c>
      <c r="AB4" s="14">
        <v>37805</v>
      </c>
      <c r="AC4" s="14">
        <v>37836</v>
      </c>
      <c r="AD4" s="14">
        <v>37867</v>
      </c>
      <c r="AE4" s="14">
        <v>37897</v>
      </c>
      <c r="AF4" s="14">
        <v>37928</v>
      </c>
      <c r="AG4" s="14">
        <v>37958</v>
      </c>
      <c r="AH4" s="14">
        <v>37989</v>
      </c>
      <c r="AI4" s="14">
        <v>38020</v>
      </c>
      <c r="AJ4" s="14">
        <v>38049</v>
      </c>
      <c r="AK4" s="14">
        <v>38080</v>
      </c>
      <c r="AL4" s="14">
        <v>38110</v>
      </c>
      <c r="AM4" s="14">
        <v>38141</v>
      </c>
      <c r="AN4" s="14">
        <v>38171</v>
      </c>
      <c r="AO4" s="14">
        <v>38202</v>
      </c>
      <c r="AP4" s="14">
        <v>38233</v>
      </c>
      <c r="AQ4" s="14">
        <v>38263</v>
      </c>
      <c r="AR4" s="14">
        <v>38294</v>
      </c>
      <c r="AS4" s="14">
        <v>38324</v>
      </c>
      <c r="AT4" s="14">
        <v>38355</v>
      </c>
      <c r="AU4" s="14">
        <v>38386</v>
      </c>
      <c r="AV4" s="14">
        <v>38414</v>
      </c>
      <c r="AW4" s="14">
        <v>38445</v>
      </c>
      <c r="AX4" s="14">
        <v>38475</v>
      </c>
      <c r="AY4" s="14">
        <v>38504</v>
      </c>
      <c r="AZ4" s="14">
        <v>38534</v>
      </c>
      <c r="BA4" s="14">
        <v>38565</v>
      </c>
      <c r="BB4" s="14">
        <v>38596</v>
      </c>
      <c r="BC4" s="14">
        <v>38626</v>
      </c>
      <c r="BD4" s="14">
        <v>38657</v>
      </c>
      <c r="BE4" s="14">
        <v>38687</v>
      </c>
      <c r="BF4" s="14">
        <v>38718</v>
      </c>
      <c r="BG4" s="14">
        <v>38749</v>
      </c>
      <c r="BH4" s="14">
        <v>38777</v>
      </c>
      <c r="BI4" s="14">
        <v>38808</v>
      </c>
      <c r="BJ4" s="14">
        <v>38838</v>
      </c>
      <c r="BK4" s="14">
        <v>38869</v>
      </c>
      <c r="BL4" s="14">
        <v>38899</v>
      </c>
      <c r="BM4" s="14">
        <v>38930</v>
      </c>
      <c r="BN4" s="14">
        <v>38961</v>
      </c>
      <c r="BO4" s="14">
        <v>38991</v>
      </c>
      <c r="BP4" s="14">
        <v>39022</v>
      </c>
      <c r="BQ4" s="14">
        <v>39052</v>
      </c>
      <c r="BR4" s="14">
        <v>39083</v>
      </c>
      <c r="BS4" s="14">
        <v>39114</v>
      </c>
      <c r="BT4" s="14">
        <v>39142</v>
      </c>
      <c r="BU4" s="14">
        <v>39173</v>
      </c>
      <c r="BV4" s="14">
        <v>39203</v>
      </c>
      <c r="BW4" s="14">
        <v>39234</v>
      </c>
      <c r="BX4" s="14">
        <v>39264</v>
      </c>
      <c r="BY4" s="14">
        <v>39295</v>
      </c>
      <c r="BZ4" s="14">
        <v>39326</v>
      </c>
      <c r="CA4" s="14">
        <v>39356</v>
      </c>
      <c r="CB4" s="14">
        <v>39387</v>
      </c>
      <c r="CC4" s="14">
        <v>39417</v>
      </c>
      <c r="CD4" s="14">
        <v>39448</v>
      </c>
      <c r="CE4" s="14">
        <v>39479</v>
      </c>
      <c r="CF4" s="14">
        <v>39508</v>
      </c>
      <c r="CG4" s="14">
        <v>39539</v>
      </c>
      <c r="CH4" s="14">
        <v>39569</v>
      </c>
      <c r="CI4" s="14">
        <v>39600</v>
      </c>
      <c r="CJ4" s="14">
        <v>39630</v>
      </c>
      <c r="CK4" s="14">
        <v>39661</v>
      </c>
      <c r="CL4" s="14">
        <v>39692</v>
      </c>
      <c r="CM4" s="14">
        <v>39722</v>
      </c>
      <c r="CN4" s="14">
        <v>39753</v>
      </c>
      <c r="CO4" s="14">
        <v>39783</v>
      </c>
      <c r="CP4" s="14">
        <v>39814</v>
      </c>
      <c r="CQ4" s="14">
        <v>39845</v>
      </c>
      <c r="CR4" s="14">
        <v>39873</v>
      </c>
      <c r="CS4" s="14">
        <v>39904</v>
      </c>
      <c r="CT4" s="14">
        <v>39934</v>
      </c>
      <c r="CU4" s="14">
        <v>39965</v>
      </c>
      <c r="CV4" s="14">
        <v>39995</v>
      </c>
      <c r="CW4" s="14">
        <v>40026</v>
      </c>
      <c r="CX4" s="14">
        <v>40057</v>
      </c>
      <c r="CY4" s="14">
        <v>40087</v>
      </c>
      <c r="CZ4" s="14">
        <v>40118</v>
      </c>
      <c r="DA4" s="14">
        <v>40148</v>
      </c>
      <c r="DB4" s="14">
        <v>40179</v>
      </c>
      <c r="DC4" s="14">
        <v>40210</v>
      </c>
      <c r="DD4" s="14">
        <v>40238</v>
      </c>
      <c r="DE4" s="14">
        <v>40269</v>
      </c>
      <c r="DF4" s="14">
        <v>40299</v>
      </c>
      <c r="DG4" s="14">
        <v>40330</v>
      </c>
      <c r="DH4" s="14">
        <v>40360</v>
      </c>
      <c r="DI4" s="14">
        <v>40391</v>
      </c>
      <c r="DJ4" s="14">
        <v>40422</v>
      </c>
      <c r="DK4" s="14">
        <v>40452</v>
      </c>
      <c r="DL4" s="14">
        <v>40483</v>
      </c>
      <c r="DM4" s="14">
        <v>40513</v>
      </c>
      <c r="DN4" s="14">
        <v>40544</v>
      </c>
      <c r="DO4" s="14">
        <v>40575</v>
      </c>
      <c r="DP4" s="14">
        <v>40603</v>
      </c>
      <c r="DQ4" s="14">
        <v>40634</v>
      </c>
      <c r="DR4" s="14">
        <v>40664</v>
      </c>
      <c r="DS4" s="14">
        <v>40695</v>
      </c>
      <c r="DT4" s="14">
        <v>40725</v>
      </c>
      <c r="DU4" s="14">
        <v>40756</v>
      </c>
      <c r="DV4" s="14">
        <v>40787</v>
      </c>
      <c r="DW4" s="14">
        <v>40817</v>
      </c>
      <c r="DX4" s="14">
        <v>40848</v>
      </c>
      <c r="DY4" s="14">
        <v>40878</v>
      </c>
      <c r="DZ4" s="14">
        <v>40909</v>
      </c>
      <c r="EA4" s="14">
        <v>40940</v>
      </c>
      <c r="EB4" s="14">
        <v>40969</v>
      </c>
      <c r="EC4" s="14">
        <v>41000</v>
      </c>
      <c r="ED4" s="14">
        <v>41030</v>
      </c>
      <c r="EE4" s="14">
        <v>41061</v>
      </c>
      <c r="EF4" s="14">
        <v>41091</v>
      </c>
      <c r="EG4" s="14">
        <v>41122</v>
      </c>
      <c r="EH4" s="14">
        <v>41153</v>
      </c>
      <c r="EI4" s="14">
        <v>41183</v>
      </c>
      <c r="EJ4" s="14">
        <v>41214</v>
      </c>
      <c r="EK4" s="14">
        <v>41244</v>
      </c>
      <c r="EL4" s="14">
        <v>41275</v>
      </c>
      <c r="EM4" s="14">
        <v>41306</v>
      </c>
      <c r="EN4" s="14">
        <v>41334</v>
      </c>
      <c r="EO4" s="14">
        <v>41365</v>
      </c>
      <c r="EP4" s="14">
        <v>41395</v>
      </c>
      <c r="EQ4" s="14">
        <v>41426</v>
      </c>
      <c r="ER4" s="14">
        <v>41456</v>
      </c>
      <c r="ES4" s="14">
        <v>41487</v>
      </c>
      <c r="ET4" s="14">
        <v>41518</v>
      </c>
      <c r="EU4" s="14">
        <v>41548</v>
      </c>
      <c r="EV4" s="14">
        <v>41579</v>
      </c>
      <c r="EW4" s="14">
        <v>41609</v>
      </c>
      <c r="EX4" s="14">
        <v>41640</v>
      </c>
      <c r="EY4" s="14">
        <v>41671</v>
      </c>
      <c r="EZ4" s="14">
        <v>41699</v>
      </c>
      <c r="FA4" s="14">
        <v>41730</v>
      </c>
      <c r="FB4" s="14">
        <v>41760</v>
      </c>
      <c r="FC4" s="14">
        <v>41791</v>
      </c>
      <c r="FD4" s="14">
        <v>41821</v>
      </c>
      <c r="FE4" s="14">
        <v>41852</v>
      </c>
      <c r="FF4" s="14">
        <v>41883</v>
      </c>
      <c r="FG4" s="14">
        <v>41913</v>
      </c>
      <c r="FH4" s="14">
        <v>41944</v>
      </c>
      <c r="FI4" s="14">
        <v>41974</v>
      </c>
      <c r="FJ4" s="14">
        <v>42005</v>
      </c>
      <c r="FK4" s="14">
        <v>42036</v>
      </c>
      <c r="FL4" s="14">
        <v>42064</v>
      </c>
      <c r="FM4" s="14">
        <v>42095</v>
      </c>
      <c r="FN4" s="14">
        <v>42125</v>
      </c>
      <c r="FO4" s="14">
        <v>42156</v>
      </c>
      <c r="FP4" s="14">
        <v>42186</v>
      </c>
      <c r="FQ4" s="14">
        <v>42217</v>
      </c>
      <c r="FR4" s="14">
        <v>42248</v>
      </c>
      <c r="FS4" s="14">
        <v>42278</v>
      </c>
      <c r="FT4" s="14">
        <v>42309</v>
      </c>
      <c r="FU4" s="14">
        <v>42339</v>
      </c>
      <c r="FV4" s="14">
        <v>42370</v>
      </c>
      <c r="FW4" s="14">
        <v>42401</v>
      </c>
      <c r="FX4" s="14">
        <v>42430</v>
      </c>
      <c r="FY4" s="14">
        <v>42461</v>
      </c>
      <c r="FZ4" s="14">
        <v>42491</v>
      </c>
      <c r="GA4" s="14">
        <v>42522</v>
      </c>
      <c r="GB4" s="14">
        <v>42552</v>
      </c>
      <c r="GC4" s="14">
        <v>42583</v>
      </c>
      <c r="GD4" s="14">
        <v>42614</v>
      </c>
      <c r="GE4" s="14">
        <v>42644</v>
      </c>
      <c r="GF4" s="14">
        <v>42675</v>
      </c>
      <c r="GG4" s="14">
        <v>42705</v>
      </c>
      <c r="GH4" s="14">
        <v>42736</v>
      </c>
      <c r="GI4" s="14">
        <v>42767</v>
      </c>
      <c r="GJ4" s="14">
        <v>42795</v>
      </c>
      <c r="GK4" s="14">
        <v>42826</v>
      </c>
      <c r="GL4" s="14">
        <v>42856</v>
      </c>
      <c r="GM4" s="14">
        <v>42887</v>
      </c>
      <c r="GN4" s="14">
        <v>42917</v>
      </c>
      <c r="GO4" s="14">
        <v>42948</v>
      </c>
      <c r="GP4" s="14">
        <v>42979</v>
      </c>
      <c r="GQ4" s="14">
        <v>43009</v>
      </c>
      <c r="GR4" s="14">
        <v>43040</v>
      </c>
      <c r="GS4" s="14">
        <v>43070</v>
      </c>
      <c r="GT4" s="14">
        <v>43101</v>
      </c>
      <c r="GU4" s="14">
        <v>43132</v>
      </c>
      <c r="GV4" s="14">
        <v>43160</v>
      </c>
      <c r="GW4" s="14">
        <v>43191</v>
      </c>
      <c r="GX4" s="14">
        <v>43221</v>
      </c>
      <c r="GY4" s="14">
        <v>43252</v>
      </c>
      <c r="GZ4" s="14">
        <v>43282</v>
      </c>
      <c r="HA4" s="14">
        <v>43313</v>
      </c>
      <c r="HB4" s="14">
        <v>43344</v>
      </c>
      <c r="HC4" s="14">
        <v>43374</v>
      </c>
      <c r="HD4" s="14">
        <v>43405</v>
      </c>
      <c r="HE4" s="14">
        <v>43435</v>
      </c>
      <c r="HF4" s="14">
        <v>43466</v>
      </c>
      <c r="HG4" s="14">
        <v>43497</v>
      </c>
      <c r="HH4" s="14">
        <v>43525</v>
      </c>
      <c r="HI4" s="14">
        <v>43556</v>
      </c>
      <c r="HJ4" s="14">
        <v>43586</v>
      </c>
      <c r="HK4" s="14">
        <v>43617</v>
      </c>
      <c r="HL4" s="14">
        <v>43647</v>
      </c>
      <c r="HM4" s="14">
        <v>43678</v>
      </c>
      <c r="HN4" s="14">
        <v>43709</v>
      </c>
      <c r="HO4" s="14">
        <v>43739</v>
      </c>
      <c r="HP4" s="14">
        <v>43770</v>
      </c>
      <c r="HQ4" s="14">
        <v>43800</v>
      </c>
      <c r="HR4" s="14">
        <v>43831</v>
      </c>
      <c r="HS4" s="14">
        <v>43862</v>
      </c>
      <c r="HT4" s="14">
        <v>43891</v>
      </c>
      <c r="HU4" s="14">
        <v>43922</v>
      </c>
      <c r="HV4" s="14">
        <v>43952</v>
      </c>
      <c r="HW4" s="14">
        <v>43983</v>
      </c>
      <c r="HX4" s="14">
        <v>44013</v>
      </c>
      <c r="HY4" s="14">
        <v>44044</v>
      </c>
      <c r="HZ4" s="14">
        <v>44075</v>
      </c>
      <c r="IA4" s="14">
        <v>44105</v>
      </c>
      <c r="IB4" s="14">
        <v>44136</v>
      </c>
      <c r="IC4" s="14">
        <v>44166</v>
      </c>
      <c r="ID4" s="14">
        <v>44197</v>
      </c>
      <c r="IE4" s="14">
        <v>44228</v>
      </c>
      <c r="IF4" s="14">
        <v>44256</v>
      </c>
      <c r="IG4" s="14">
        <v>44287</v>
      </c>
      <c r="IH4" s="14">
        <v>44317</v>
      </c>
      <c r="II4" s="14">
        <v>44348</v>
      </c>
      <c r="IJ4" s="14">
        <v>44378</v>
      </c>
      <c r="IK4" s="14">
        <v>44409</v>
      </c>
      <c r="IL4" s="14">
        <v>44440</v>
      </c>
      <c r="IM4" s="14">
        <v>44470</v>
      </c>
      <c r="IN4" s="14">
        <v>44501</v>
      </c>
      <c r="IO4" s="14">
        <v>44531</v>
      </c>
      <c r="IP4" s="14">
        <v>44562</v>
      </c>
      <c r="IQ4" s="14">
        <v>44593</v>
      </c>
      <c r="IR4" s="14">
        <v>44621</v>
      </c>
      <c r="IS4" s="14">
        <v>44652</v>
      </c>
      <c r="IT4" s="14">
        <v>44682</v>
      </c>
      <c r="IU4" s="14">
        <v>44713</v>
      </c>
      <c r="IV4" s="14">
        <v>44743</v>
      </c>
      <c r="IW4" s="14">
        <v>44774</v>
      </c>
      <c r="IX4" s="14">
        <v>44805</v>
      </c>
      <c r="IY4" s="14">
        <v>44835</v>
      </c>
      <c r="IZ4" s="14">
        <v>44866</v>
      </c>
      <c r="JA4" s="14">
        <v>44896</v>
      </c>
      <c r="JB4" s="14">
        <v>44927</v>
      </c>
      <c r="JC4" s="14">
        <v>44958</v>
      </c>
      <c r="JD4" s="14">
        <v>44986</v>
      </c>
      <c r="JE4" s="14">
        <v>45017</v>
      </c>
      <c r="JF4" s="14">
        <v>45047</v>
      </c>
      <c r="JG4" s="14">
        <v>45078</v>
      </c>
      <c r="JH4" s="14">
        <v>45108</v>
      </c>
      <c r="JI4" s="14">
        <v>45139</v>
      </c>
      <c r="JJ4" s="14">
        <v>45170</v>
      </c>
      <c r="JK4" s="14">
        <v>45200</v>
      </c>
    </row>
    <row r="5" spans="1:271" ht="12" thickTop="1" x14ac:dyDescent="0.2">
      <c r="A5" s="7" t="s">
        <v>162</v>
      </c>
      <c r="C5" s="1">
        <v>19100152</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557"/>
      <c r="IM5" s="558"/>
      <c r="IN5" s="558"/>
      <c r="IO5" s="558"/>
      <c r="IP5" s="558"/>
      <c r="IQ5" s="558"/>
      <c r="IR5" s="558"/>
      <c r="IS5" s="558"/>
      <c r="IT5" s="558"/>
      <c r="IU5" s="558"/>
      <c r="IV5" s="558"/>
      <c r="IW5" s="558"/>
      <c r="IX5" s="558"/>
      <c r="IY5" s="559"/>
    </row>
    <row r="6" spans="1:271" x14ac:dyDescent="0.2">
      <c r="B6" s="1" t="s">
        <v>163</v>
      </c>
      <c r="D6" s="15"/>
      <c r="E6" s="15"/>
      <c r="F6" s="15"/>
      <c r="G6" s="15"/>
      <c r="H6" s="15"/>
      <c r="I6" s="15"/>
      <c r="J6" s="15"/>
      <c r="K6" s="15"/>
      <c r="L6" s="15"/>
      <c r="M6" s="15"/>
      <c r="N6" s="15"/>
      <c r="O6" s="15"/>
      <c r="P6" s="15"/>
      <c r="Q6" s="15"/>
      <c r="R6" s="15"/>
      <c r="S6" s="15"/>
      <c r="T6" s="15"/>
      <c r="U6" s="15"/>
      <c r="V6" s="15"/>
      <c r="W6" s="15"/>
      <c r="X6" s="15"/>
      <c r="Y6" s="15"/>
      <c r="Z6" s="15"/>
      <c r="AA6" s="15"/>
      <c r="AB6" s="15"/>
      <c r="AC6" s="17"/>
      <c r="AD6" s="15"/>
      <c r="AE6" s="17">
        <v>-1126096.29</v>
      </c>
      <c r="AF6" s="15">
        <f t="shared" ref="AF6:AP6" si="11">ROUND(+AE12,2)</f>
        <v>4449982.3899999997</v>
      </c>
      <c r="AG6" s="15">
        <f t="shared" si="11"/>
        <v>3802815.65</v>
      </c>
      <c r="AH6" s="15">
        <f t="shared" si="11"/>
        <v>3111565.34</v>
      </c>
      <c r="AI6" s="15">
        <f t="shared" si="11"/>
        <v>2364217.3199999998</v>
      </c>
      <c r="AJ6" s="15">
        <f t="shared" si="11"/>
        <v>1761877.23</v>
      </c>
      <c r="AK6" s="15">
        <f t="shared" si="11"/>
        <v>1269914.73</v>
      </c>
      <c r="AL6" s="15">
        <f t="shared" si="11"/>
        <v>996069.21</v>
      </c>
      <c r="AM6" s="15">
        <f t="shared" si="11"/>
        <v>773946.05</v>
      </c>
      <c r="AN6" s="15">
        <f t="shared" si="11"/>
        <v>618568.95999999996</v>
      </c>
      <c r="AO6" s="15">
        <f t="shared" si="11"/>
        <v>488557.3</v>
      </c>
      <c r="AP6" s="15">
        <f t="shared" si="11"/>
        <v>344561.77</v>
      </c>
      <c r="AQ6" s="15">
        <f>AP12</f>
        <v>155887.6</v>
      </c>
      <c r="AR6" s="15">
        <f t="shared" ref="AR6:DC6" si="12">ROUND(+AQ12,2)</f>
        <v>5173374.72</v>
      </c>
      <c r="AS6" s="15">
        <f t="shared" si="12"/>
        <v>4551586.37</v>
      </c>
      <c r="AT6" s="15">
        <f t="shared" si="12"/>
        <v>3782238.7</v>
      </c>
      <c r="AU6" s="15">
        <f t="shared" si="12"/>
        <v>2933073.71</v>
      </c>
      <c r="AV6" s="15">
        <f t="shared" si="12"/>
        <v>2247512.11</v>
      </c>
      <c r="AW6" s="15">
        <f t="shared" si="12"/>
        <v>1756907.22</v>
      </c>
      <c r="AX6" s="15">
        <f t="shared" si="12"/>
        <v>1311158.02</v>
      </c>
      <c r="AY6" s="15">
        <f t="shared" si="12"/>
        <v>1068812.3400000001</v>
      </c>
      <c r="AZ6" s="16">
        <f t="shared" si="12"/>
        <v>858885.25</v>
      </c>
      <c r="BA6" s="16">
        <f t="shared" si="12"/>
        <v>696132.42</v>
      </c>
      <c r="BB6" s="16">
        <f t="shared" si="12"/>
        <v>524361.97</v>
      </c>
      <c r="BC6" s="16">
        <f t="shared" si="12"/>
        <v>307396.25</v>
      </c>
      <c r="BD6" s="16">
        <f t="shared" si="12"/>
        <v>8567294.9499999993</v>
      </c>
      <c r="BE6" s="16">
        <f t="shared" si="12"/>
        <v>7431759.2000000002</v>
      </c>
      <c r="BF6" s="16">
        <f t="shared" si="12"/>
        <v>6076922.4800000004</v>
      </c>
      <c r="BG6" s="16">
        <f t="shared" si="12"/>
        <v>4850964.99</v>
      </c>
      <c r="BH6" s="16">
        <f t="shared" si="12"/>
        <v>3594400.36</v>
      </c>
      <c r="BI6" s="16">
        <f t="shared" si="12"/>
        <v>2518180.52</v>
      </c>
      <c r="BJ6" s="16">
        <f t="shared" si="12"/>
        <v>1778082.28</v>
      </c>
      <c r="BK6" s="16">
        <f t="shared" si="12"/>
        <v>1306994.52</v>
      </c>
      <c r="BL6" s="16">
        <f t="shared" si="12"/>
        <v>1001532.46</v>
      </c>
      <c r="BM6" s="16">
        <f t="shared" si="12"/>
        <v>751971.71</v>
      </c>
      <c r="BN6" s="16">
        <f t="shared" si="12"/>
        <v>492807.83</v>
      </c>
      <c r="BO6" s="16">
        <f t="shared" si="12"/>
        <v>162006.96</v>
      </c>
      <c r="BP6" s="16">
        <f t="shared" si="12"/>
        <v>12177348.91</v>
      </c>
      <c r="BQ6" s="16">
        <f t="shared" si="12"/>
        <v>11457390.130000001</v>
      </c>
      <c r="BR6" s="16">
        <f t="shared" si="12"/>
        <v>10551887.220000001</v>
      </c>
      <c r="BS6" s="16">
        <f t="shared" si="12"/>
        <v>9512713.6899999995</v>
      </c>
      <c r="BT6" s="16">
        <f t="shared" si="12"/>
        <v>8775759.9600000009</v>
      </c>
      <c r="BU6" s="16">
        <f t="shared" si="12"/>
        <v>8131839.3499999996</v>
      </c>
      <c r="BV6" s="16">
        <f t="shared" si="12"/>
        <v>7647849.5700000003</v>
      </c>
      <c r="BW6" s="16">
        <f t="shared" si="12"/>
        <v>7331648.1699999999</v>
      </c>
      <c r="BX6" s="16">
        <f t="shared" si="12"/>
        <v>7119817.9800000004</v>
      </c>
      <c r="BY6" s="16">
        <f t="shared" si="12"/>
        <v>6976428.5499999998</v>
      </c>
      <c r="BZ6" s="16">
        <f t="shared" si="12"/>
        <v>6817930.0599999996</v>
      </c>
      <c r="CA6" s="16">
        <f t="shared" si="12"/>
        <v>6586391.9299999997</v>
      </c>
      <c r="CB6" s="16">
        <f t="shared" si="12"/>
        <v>12599777.58</v>
      </c>
      <c r="CC6" s="16">
        <f>ROUND(+CB12,2)</f>
        <v>11080059.08</v>
      </c>
      <c r="CD6" s="16">
        <f>ROUND(+CC12,2)</f>
        <v>9003266.25</v>
      </c>
      <c r="CE6" s="16">
        <f t="shared" si="12"/>
        <v>6708889.3899999997</v>
      </c>
      <c r="CF6" s="16">
        <f t="shared" si="12"/>
        <v>4959375.1900000004</v>
      </c>
      <c r="CG6" s="16">
        <f t="shared" si="12"/>
        <v>3186254.52</v>
      </c>
      <c r="CH6" s="16">
        <f t="shared" si="12"/>
        <v>1788742.68</v>
      </c>
      <c r="CI6" s="16">
        <f t="shared" si="12"/>
        <v>991710.03</v>
      </c>
      <c r="CJ6" s="16">
        <f t="shared" si="12"/>
        <v>317767.24</v>
      </c>
      <c r="CK6" s="16">
        <f t="shared" si="12"/>
        <v>-98637.45</v>
      </c>
      <c r="CL6" s="16">
        <f t="shared" si="12"/>
        <v>-597367.19999999995</v>
      </c>
      <c r="CM6" s="16">
        <f t="shared" si="12"/>
        <v>-1102193.77</v>
      </c>
      <c r="CN6" s="16">
        <f t="shared" si="12"/>
        <v>6768619.1399999997</v>
      </c>
      <c r="CO6" s="16">
        <f t="shared" si="12"/>
        <v>6093860.9199999999</v>
      </c>
      <c r="CP6" s="16">
        <f t="shared" si="12"/>
        <v>4835240.0999999996</v>
      </c>
      <c r="CQ6" s="16">
        <f t="shared" si="12"/>
        <v>3691079.3</v>
      </c>
      <c r="CR6" s="16">
        <f t="shared" si="12"/>
        <v>2769704.8</v>
      </c>
      <c r="CS6" s="16">
        <f t="shared" si="12"/>
        <v>1822589.08</v>
      </c>
      <c r="CT6" s="16">
        <f t="shared" si="12"/>
        <v>1214743.78</v>
      </c>
      <c r="CU6" s="16">
        <f t="shared" si="12"/>
        <v>835516.32</v>
      </c>
      <c r="CV6" s="16">
        <f t="shared" si="12"/>
        <v>627316.87</v>
      </c>
      <c r="CW6" s="16">
        <f t="shared" si="12"/>
        <v>440468.45</v>
      </c>
      <c r="CX6" s="16">
        <f t="shared" si="12"/>
        <v>209330.4</v>
      </c>
      <c r="CY6" s="16">
        <f t="shared" si="12"/>
        <v>-21449.75</v>
      </c>
      <c r="CZ6" s="16">
        <f t="shared" si="12"/>
        <v>7565252.5099999998</v>
      </c>
      <c r="DA6" s="16">
        <f t="shared" si="12"/>
        <v>6686232.6699999999</v>
      </c>
      <c r="DB6" s="16">
        <f t="shared" si="12"/>
        <v>5260293.78</v>
      </c>
      <c r="DC6" s="16">
        <f t="shared" si="12"/>
        <v>4279550.9400000004</v>
      </c>
      <c r="DD6" s="16">
        <f t="shared" ref="DD6:DI6" si="13">ROUND(+DC12,2)</f>
        <v>3450473.07</v>
      </c>
      <c r="DE6" s="16">
        <f t="shared" si="13"/>
        <v>2569740.19</v>
      </c>
      <c r="DF6" s="16">
        <f t="shared" si="13"/>
        <v>1877235.38</v>
      </c>
      <c r="DG6" s="16">
        <f t="shared" si="13"/>
        <v>1342657.64</v>
      </c>
      <c r="DH6" s="16">
        <f>ROUND(+DG12,2)</f>
        <v>997672.74</v>
      </c>
      <c r="DI6" s="16">
        <f t="shared" si="13"/>
        <v>739491.14</v>
      </c>
      <c r="DJ6" s="16">
        <f>ROUND(+DI12,2)</f>
        <v>453541.68</v>
      </c>
      <c r="DK6" s="16">
        <f t="shared" ref="DK6:ES6" si="14">ROUND(+DJ12,2)</f>
        <v>164812.59</v>
      </c>
      <c r="DL6" s="18">
        <f t="shared" si="14"/>
        <v>-393678.7</v>
      </c>
      <c r="DM6" s="18">
        <f t="shared" si="14"/>
        <v>13894960.859999999</v>
      </c>
      <c r="DN6" s="18">
        <f t="shared" si="14"/>
        <v>11795689.779999999</v>
      </c>
      <c r="DO6" s="18">
        <f t="shared" si="14"/>
        <v>9569175.0500000007</v>
      </c>
      <c r="DP6" s="18">
        <f t="shared" si="14"/>
        <v>7420415.1799999997</v>
      </c>
      <c r="DQ6" s="18">
        <f t="shared" si="14"/>
        <v>5587456.4299999997</v>
      </c>
      <c r="DR6" s="18">
        <f t="shared" si="14"/>
        <v>3965662.14</v>
      </c>
      <c r="DS6" s="18">
        <f t="shared" si="14"/>
        <v>2970262.41</v>
      </c>
      <c r="DT6" s="18">
        <f t="shared" si="14"/>
        <v>2336428.9700000002</v>
      </c>
      <c r="DU6" s="18">
        <f t="shared" si="14"/>
        <v>1856244.23</v>
      </c>
      <c r="DV6" s="18">
        <f t="shared" si="14"/>
        <v>1264564.93</v>
      </c>
      <c r="DW6" s="18">
        <f t="shared" si="14"/>
        <v>790706.14</v>
      </c>
      <c r="DX6" s="18">
        <f t="shared" si="14"/>
        <v>-281646.26</v>
      </c>
      <c r="DY6" s="18">
        <f t="shared" si="14"/>
        <v>-522225.32</v>
      </c>
      <c r="DZ6" s="18">
        <f t="shared" si="14"/>
        <v>-473468.91</v>
      </c>
      <c r="EA6" s="18">
        <f t="shared" si="14"/>
        <v>-420360.36</v>
      </c>
      <c r="EB6" s="18">
        <f t="shared" si="14"/>
        <v>-377453.96</v>
      </c>
      <c r="EC6" s="18">
        <f t="shared" si="14"/>
        <v>-327947.40000000002</v>
      </c>
      <c r="ED6" s="18">
        <f t="shared" si="14"/>
        <v>-303155.31</v>
      </c>
      <c r="EE6" s="18">
        <f t="shared" si="14"/>
        <v>-285587.42</v>
      </c>
      <c r="EF6" s="18">
        <f t="shared" si="14"/>
        <v>-272739.3</v>
      </c>
      <c r="EG6" s="18">
        <f t="shared" si="14"/>
        <v>-258570.52</v>
      </c>
      <c r="EH6" s="18">
        <f t="shared" si="14"/>
        <v>-245672.17</v>
      </c>
      <c r="EI6" s="18">
        <f t="shared" si="14"/>
        <v>-233981.52</v>
      </c>
      <c r="EJ6" s="18">
        <f t="shared" si="14"/>
        <v>-209907.69</v>
      </c>
      <c r="EK6" s="18">
        <f t="shared" si="14"/>
        <v>-188462.61</v>
      </c>
      <c r="EL6" s="18">
        <f t="shared" si="14"/>
        <v>-161616.75</v>
      </c>
      <c r="EM6" s="18">
        <f t="shared" si="14"/>
        <v>-142961.97</v>
      </c>
      <c r="EN6" s="18">
        <f t="shared" si="14"/>
        <v>-121646.47</v>
      </c>
      <c r="EO6" s="18">
        <f t="shared" si="14"/>
        <v>-103714.51</v>
      </c>
      <c r="EP6" s="18">
        <f t="shared" si="14"/>
        <v>-90567.98</v>
      </c>
      <c r="EQ6" s="18">
        <f t="shared" si="14"/>
        <v>-84209.49</v>
      </c>
      <c r="ER6" s="18">
        <f t="shared" si="14"/>
        <v>-75552.31</v>
      </c>
      <c r="ES6" s="18">
        <f t="shared" si="14"/>
        <v>-74018.460000000006</v>
      </c>
      <c r="ET6" s="18">
        <f>ROUND(+ES12,2)</f>
        <v>-72899.92</v>
      </c>
      <c r="EU6" s="18">
        <f t="shared" ref="EU6:FP6" si="15">ROUND(+ET12,2)</f>
        <v>-60590.06</v>
      </c>
      <c r="EV6" s="18">
        <f t="shared" si="15"/>
        <v>-46248.97</v>
      </c>
      <c r="EW6" s="18">
        <f t="shared" si="15"/>
        <v>-44348.11</v>
      </c>
      <c r="EX6" s="18">
        <f t="shared" si="15"/>
        <v>-41424.75</v>
      </c>
      <c r="EY6" s="18">
        <f t="shared" si="15"/>
        <v>-39362.54</v>
      </c>
      <c r="EZ6" s="18">
        <f t="shared" si="15"/>
        <v>-36301.4</v>
      </c>
      <c r="FA6" s="18">
        <f t="shared" si="15"/>
        <v>-35880.22</v>
      </c>
      <c r="FB6" s="18">
        <f t="shared" si="15"/>
        <v>-32708.91</v>
      </c>
      <c r="FC6" s="18">
        <f t="shared" si="15"/>
        <v>-34433.370000000003</v>
      </c>
      <c r="FD6" s="18">
        <f t="shared" si="15"/>
        <v>-36880.46</v>
      </c>
      <c r="FE6" s="18">
        <f t="shared" si="15"/>
        <v>-39682.199999999997</v>
      </c>
      <c r="FF6" s="18">
        <f t="shared" si="15"/>
        <v>-42513.86</v>
      </c>
      <c r="FG6" s="18">
        <f t="shared" si="15"/>
        <v>-45066.48</v>
      </c>
      <c r="FH6" s="18">
        <f t="shared" si="15"/>
        <v>-46920.17</v>
      </c>
      <c r="FI6" s="18">
        <f t="shared" si="15"/>
        <v>-47242.76</v>
      </c>
      <c r="FJ6" s="18">
        <f t="shared" si="15"/>
        <v>-46786.68</v>
      </c>
      <c r="FK6" s="18">
        <f t="shared" si="15"/>
        <v>-46523.86</v>
      </c>
      <c r="FL6" s="18">
        <f t="shared" si="15"/>
        <v>-46875.37</v>
      </c>
      <c r="FM6" s="18">
        <f t="shared" si="15"/>
        <v>-48201.79</v>
      </c>
      <c r="FN6" s="18">
        <f t="shared" si="15"/>
        <v>-49379.79</v>
      </c>
      <c r="FO6" s="18">
        <f t="shared" si="15"/>
        <v>-45564.89</v>
      </c>
      <c r="FP6" s="18">
        <f t="shared" si="15"/>
        <v>-48143.040000000001</v>
      </c>
      <c r="FQ6" s="18">
        <f>ROUND(+FP12,2)</f>
        <v>-51239.45</v>
      </c>
      <c r="FR6" s="18">
        <f t="shared" ref="FR6:GO6" si="16">ROUND(+FQ12,2)</f>
        <v>-54221.91</v>
      </c>
      <c r="FS6" s="18">
        <f t="shared" si="16"/>
        <v>-56758.77</v>
      </c>
      <c r="FT6" s="18">
        <f t="shared" si="16"/>
        <v>-58842.26</v>
      </c>
      <c r="FU6" s="18">
        <f t="shared" si="16"/>
        <v>7572209.1500000004</v>
      </c>
      <c r="FV6" s="18">
        <f t="shared" si="16"/>
        <v>6401173.9299999997</v>
      </c>
      <c r="FW6" s="18">
        <f t="shared" si="16"/>
        <v>5277667.3499999996</v>
      </c>
      <c r="FX6" s="18">
        <f t="shared" si="16"/>
        <v>4422056.1900000004</v>
      </c>
      <c r="FY6" s="18">
        <f t="shared" si="16"/>
        <v>3589558.9</v>
      </c>
      <c r="FZ6" s="18">
        <f t="shared" si="16"/>
        <v>3137839.16</v>
      </c>
      <c r="GA6" s="18">
        <f t="shared" si="16"/>
        <v>2798546.81</v>
      </c>
      <c r="GB6" s="18">
        <f t="shared" si="16"/>
        <v>2532361.7000000002</v>
      </c>
      <c r="GC6" s="18">
        <f t="shared" si="16"/>
        <v>2282882.7799999998</v>
      </c>
      <c r="GD6" s="18">
        <f t="shared" si="16"/>
        <v>2079047.13</v>
      </c>
      <c r="GE6" s="18">
        <f t="shared" si="16"/>
        <v>1802660.23</v>
      </c>
      <c r="GF6" s="18">
        <f t="shared" si="16"/>
        <v>1300810.19</v>
      </c>
      <c r="GG6" s="18">
        <f t="shared" si="16"/>
        <v>17319696.149999999</v>
      </c>
      <c r="GH6" s="18">
        <f t="shared" si="16"/>
        <v>14383031.93</v>
      </c>
      <c r="GI6" s="18">
        <f t="shared" si="16"/>
        <v>11147839.310000001</v>
      </c>
      <c r="GJ6" s="18">
        <f t="shared" si="16"/>
        <v>8597079.4900000002</v>
      </c>
      <c r="GK6" s="18">
        <f t="shared" si="16"/>
        <v>6350830.54</v>
      </c>
      <c r="GL6" s="18">
        <f t="shared" si="16"/>
        <v>4780385.78</v>
      </c>
      <c r="GM6" s="18">
        <f t="shared" si="16"/>
        <v>3747201.43</v>
      </c>
      <c r="GN6" s="18">
        <f t="shared" si="16"/>
        <v>3096867.64</v>
      </c>
      <c r="GO6" s="18">
        <f t="shared" si="16"/>
        <v>2566424.1</v>
      </c>
      <c r="GP6" s="18">
        <f t="shared" ref="GP6" si="17">ROUND(+GO12,2)</f>
        <v>2086207.39</v>
      </c>
      <c r="GQ6" s="18">
        <f t="shared" ref="GQ6" si="18">ROUND(+GP12,2)</f>
        <v>1477309.85</v>
      </c>
      <c r="GR6" s="18">
        <f t="shared" ref="GR6" si="19">ROUND(+GQ12,2)</f>
        <v>121338.55</v>
      </c>
      <c r="GS6" s="18">
        <f t="shared" ref="GS6" si="20">ROUND(+GR12,2)</f>
        <v>-130271.97</v>
      </c>
      <c r="GT6" s="18">
        <f t="shared" ref="GT6" si="21">ROUND(+GS12,2)</f>
        <v>-152574.91</v>
      </c>
      <c r="GU6" s="18">
        <f t="shared" ref="GU6" si="22">ROUND(+GT12,2)</f>
        <v>-168710.12</v>
      </c>
      <c r="GV6" s="18">
        <f t="shared" ref="GV6" si="23">ROUND(+GU12,2)</f>
        <v>-184386.33</v>
      </c>
      <c r="GW6" s="18">
        <f t="shared" ref="GW6" si="24">ROUND(+GV12,2)</f>
        <v>-199622.56</v>
      </c>
      <c r="GX6" s="18">
        <f t="shared" ref="GX6" si="25">ROUND(+GW12,2)</f>
        <v>-212228.27</v>
      </c>
      <c r="GY6" s="18">
        <f t="shared" ref="GY6" si="26">ROUND(+GX12,2)</f>
        <v>-214693.6</v>
      </c>
      <c r="GZ6" s="18">
        <f t="shared" ref="GZ6" si="27">ROUND(+GY12,2)</f>
        <v>-217836.91</v>
      </c>
      <c r="HA6" s="18">
        <f t="shared" ref="HA6" si="28">ROUND(+GZ12,2)</f>
        <v>-226718.76</v>
      </c>
      <c r="HB6" s="18">
        <f t="shared" ref="HB6" si="29">ROUND(+HA12,2)</f>
        <v>-235817.63</v>
      </c>
      <c r="HC6" s="18">
        <f t="shared" ref="HC6" si="30">ROUND(+HB12,2)</f>
        <v>-245143.2</v>
      </c>
      <c r="HD6" s="18">
        <f t="shared" ref="HD6" si="31">ROUND(+HC12,2)</f>
        <v>-257856.94</v>
      </c>
      <c r="HE6" s="18">
        <f t="shared" ref="HE6" si="32">ROUND(+HD12,2)</f>
        <v>-243596.92</v>
      </c>
      <c r="HF6" s="18">
        <f t="shared" ref="HF6" si="33">ROUND(+HE12,2)</f>
        <v>-217501.91</v>
      </c>
      <c r="HG6" s="18">
        <f t="shared" ref="HG6" si="34">ROUND(+HF12,2)</f>
        <v>-192998.47</v>
      </c>
      <c r="HH6" s="18">
        <f t="shared" ref="HH6" si="35">ROUND(+HG12,2)</f>
        <v>-161490.04999999999</v>
      </c>
      <c r="HI6" s="18">
        <f t="shared" ref="HI6" si="36">ROUND(+HH12,2)</f>
        <v>-140365.41</v>
      </c>
      <c r="HJ6" s="18">
        <f t="shared" ref="HJ6" si="37">ROUND(+HI12,2)</f>
        <v>-129611.39</v>
      </c>
      <c r="HK6" s="18">
        <f t="shared" ref="HK6" si="38">ROUND(+HJ12,2)</f>
        <v>-125849.24</v>
      </c>
      <c r="HL6" s="18">
        <f t="shared" ref="HL6" si="39">ROUND(+HK12,2)</f>
        <v>-124989.74</v>
      </c>
      <c r="HM6" s="18">
        <f t="shared" ref="HM6" si="40">ROUND(+HL12,2)</f>
        <v>-125741.05</v>
      </c>
      <c r="HN6" s="18">
        <f t="shared" ref="HN6" si="41">ROUND(+HM12,2)</f>
        <v>-126757.17</v>
      </c>
      <c r="HO6" s="18">
        <f t="shared" ref="HO6" si="42">ROUND(+HN12,2)</f>
        <v>-125393.77</v>
      </c>
      <c r="HP6" s="18">
        <f t="shared" ref="HP6" si="43">ROUND(+HO12,2)</f>
        <v>-112296.99</v>
      </c>
      <c r="HQ6" s="18">
        <f t="shared" ref="HQ6" si="44">ROUND(+HP12,2)</f>
        <v>-107579.61</v>
      </c>
      <c r="HR6" s="18">
        <f t="shared" ref="HR6" si="45">ROUND(+HQ12,2)</f>
        <v>-99674.29</v>
      </c>
      <c r="HS6" s="18">
        <f t="shared" ref="HS6" si="46">ROUND(+HR12,2)</f>
        <v>-90874.4</v>
      </c>
      <c r="HT6" s="18">
        <f t="shared" ref="HT6" si="47">ROUND(+HS12,2)</f>
        <v>-82717.919999999998</v>
      </c>
      <c r="HU6" s="18">
        <f t="shared" ref="HU6" si="48">ROUND(+HT12,2)</f>
        <v>-75460.009999999995</v>
      </c>
      <c r="HV6" s="18">
        <f t="shared" ref="HV6" si="49">ROUND(+HU12,2)</f>
        <v>-72842.64</v>
      </c>
      <c r="HW6" s="18">
        <f t="shared" ref="HW6" si="50">ROUND(+HV12,2)</f>
        <v>-73257.009999999995</v>
      </c>
      <c r="HX6" s="18">
        <f t="shared" ref="HX6" si="51">ROUND(+HW12,2)</f>
        <v>-74161.350000000006</v>
      </c>
      <c r="HY6" s="18">
        <f t="shared" ref="HY6" si="52">ROUND(+HX12,2)</f>
        <v>-74666.8</v>
      </c>
      <c r="HZ6" s="18">
        <f t="shared" ref="HZ6" si="53">ROUND(+HY12,2)</f>
        <v>-75638.850000000006</v>
      </c>
      <c r="IA6" s="18">
        <f t="shared" ref="IA6" si="54">ROUND(+HZ12,2)</f>
        <v>-77182.83</v>
      </c>
      <c r="IB6" s="18">
        <f t="shared" ref="IB6" si="55">ROUND(+IA12,2)</f>
        <v>-74564.89</v>
      </c>
      <c r="IC6" s="18">
        <f t="shared" ref="IC6" si="56">ROUND(+IB12,2)</f>
        <v>2079475.82</v>
      </c>
      <c r="ID6" s="18">
        <f t="shared" ref="ID6" si="57">ROUND(+IC12,2)</f>
        <v>1766311.18</v>
      </c>
      <c r="IE6" s="18">
        <f t="shared" ref="IE6" si="58">ROUND(+ID12,2)</f>
        <v>1449388.76</v>
      </c>
      <c r="IF6" s="18">
        <f t="shared" ref="IF6" si="59">ROUND(+IE12,2)</f>
        <v>1115087.8899999999</v>
      </c>
      <c r="IG6" s="18">
        <f t="shared" ref="IG6" si="60">ROUND(+IF12,2)</f>
        <v>822020.74</v>
      </c>
      <c r="IH6" s="18">
        <f t="shared" ref="IH6" si="61">ROUND(+IG12,2)</f>
        <v>649391.51</v>
      </c>
      <c r="II6" s="18">
        <f t="shared" ref="II6" si="62">ROUND(+IH12,2)</f>
        <v>529034.66</v>
      </c>
      <c r="IJ6" s="18">
        <f t="shared" ref="IJ6" si="63">ROUND(+II12,2)</f>
        <v>449349.3</v>
      </c>
      <c r="IK6" s="18">
        <f t="shared" ref="IK6" si="64">ROUND(+IJ12,2)</f>
        <v>388819.88</v>
      </c>
      <c r="IL6" s="560"/>
      <c r="IM6" s="561"/>
      <c r="IN6" s="561"/>
      <c r="IO6" s="561"/>
      <c r="IP6" s="561"/>
      <c r="IQ6" s="561"/>
      <c r="IR6" s="561"/>
      <c r="IS6" s="561"/>
      <c r="IT6" s="561"/>
      <c r="IU6" s="561"/>
      <c r="IV6" s="561"/>
      <c r="IW6" s="561"/>
      <c r="IX6" s="561"/>
      <c r="IY6" s="562"/>
    </row>
    <row r="7" spans="1:271" x14ac:dyDescent="0.2">
      <c r="B7" s="1" t="s">
        <v>164</v>
      </c>
      <c r="D7" s="20"/>
      <c r="E7" s="20"/>
      <c r="F7" s="20"/>
      <c r="G7" s="20"/>
      <c r="H7" s="20"/>
      <c r="I7" s="20"/>
      <c r="J7" s="20"/>
      <c r="K7" s="20"/>
      <c r="L7" s="20"/>
      <c r="M7" s="20"/>
      <c r="N7" s="20"/>
      <c r="O7" s="20"/>
      <c r="P7" s="20"/>
      <c r="Q7" s="20"/>
      <c r="R7" s="20"/>
      <c r="S7" s="20"/>
      <c r="T7" s="20"/>
      <c r="U7" s="20"/>
      <c r="V7" s="20"/>
      <c r="W7" s="20"/>
      <c r="X7" s="20"/>
      <c r="Y7" s="20"/>
      <c r="Z7" s="20"/>
      <c r="AA7" s="20"/>
      <c r="AB7" s="20"/>
      <c r="AC7" s="21"/>
      <c r="AD7" s="20"/>
      <c r="AE7" s="21">
        <f>5845277.73</f>
        <v>5845277.7300000004</v>
      </c>
      <c r="AF7" s="21"/>
      <c r="AG7" s="21"/>
      <c r="AH7" s="21"/>
      <c r="AI7" s="21"/>
      <c r="AJ7" s="21"/>
      <c r="AK7" s="21"/>
      <c r="AL7" s="21"/>
      <c r="AM7" s="21"/>
      <c r="AN7" s="21"/>
      <c r="AO7" s="21"/>
      <c r="AP7" s="21"/>
      <c r="AQ7" s="21">
        <v>5408352</v>
      </c>
      <c r="AR7" s="21"/>
      <c r="AS7" s="21"/>
      <c r="AT7" s="21"/>
      <c r="AU7" s="21"/>
      <c r="AV7" s="21"/>
      <c r="AW7" s="21"/>
      <c r="AX7" s="21"/>
      <c r="AY7" s="20"/>
      <c r="AZ7" s="18"/>
      <c r="BA7" s="18"/>
      <c r="BB7" s="18"/>
      <c r="BC7" s="18">
        <f>-(BC61+BC84)</f>
        <v>8814495</v>
      </c>
      <c r="BD7" s="18"/>
      <c r="BE7" s="18"/>
      <c r="BF7" s="18"/>
      <c r="BG7" s="18"/>
      <c r="BH7" s="18"/>
      <c r="BI7" s="18"/>
      <c r="BJ7" s="18"/>
      <c r="BK7" s="18"/>
      <c r="BL7" s="18"/>
      <c r="BM7" s="18"/>
      <c r="BN7" s="22">
        <v>0</v>
      </c>
      <c r="BO7" s="22">
        <v>12462976</v>
      </c>
      <c r="BP7" s="18"/>
      <c r="BQ7" s="18"/>
      <c r="BR7" s="18"/>
      <c r="BS7" s="18"/>
      <c r="BT7" s="18"/>
      <c r="BU7" s="18"/>
      <c r="BV7" s="18"/>
      <c r="BW7" s="18"/>
      <c r="BX7" s="18"/>
      <c r="BY7" s="18"/>
      <c r="BZ7" s="18"/>
      <c r="CA7" s="22">
        <v>7040669</v>
      </c>
      <c r="CB7" s="18"/>
      <c r="CC7" s="18"/>
      <c r="CD7" s="18"/>
      <c r="CE7" s="18"/>
      <c r="CF7" s="18"/>
      <c r="CG7" s="18"/>
      <c r="CH7" s="18"/>
      <c r="CI7" s="18"/>
      <c r="CJ7" s="18"/>
      <c r="CK7" s="18"/>
      <c r="CL7" s="18"/>
      <c r="CM7" s="18">
        <f>-(CM61+CM84)</f>
        <v>8314700.4904474197</v>
      </c>
      <c r="CN7" s="18"/>
      <c r="CO7" s="18"/>
      <c r="CP7" s="18"/>
      <c r="CQ7" s="18"/>
      <c r="CR7" s="18"/>
      <c r="CS7" s="18"/>
      <c r="CT7" s="18"/>
      <c r="CU7" s="18"/>
      <c r="CV7" s="18"/>
      <c r="CW7" s="18"/>
      <c r="CX7" s="18"/>
      <c r="CY7" s="22">
        <v>8164246</v>
      </c>
      <c r="CZ7" s="18"/>
      <c r="DA7" s="18"/>
      <c r="DB7" s="18"/>
      <c r="DC7" s="18"/>
      <c r="DD7" s="18"/>
      <c r="DE7" s="18"/>
      <c r="DF7" s="18"/>
      <c r="DG7" s="18"/>
      <c r="DH7" s="18"/>
      <c r="DI7" s="18"/>
      <c r="DJ7" s="18"/>
      <c r="DK7" s="18"/>
      <c r="DL7" s="23">
        <v>16083141</v>
      </c>
      <c r="DM7" s="18"/>
      <c r="DN7" s="18"/>
      <c r="DO7" s="18"/>
      <c r="DP7" s="18"/>
      <c r="DQ7" s="18"/>
      <c r="DR7" s="18"/>
      <c r="DS7" s="18"/>
      <c r="DT7" s="18"/>
      <c r="DU7" s="18"/>
      <c r="DV7" s="18"/>
      <c r="DW7" s="18"/>
      <c r="DX7" s="18">
        <f>-(DX61+DX84)</f>
        <v>0</v>
      </c>
      <c r="DY7" s="18"/>
      <c r="DZ7" s="18"/>
      <c r="EA7" s="18"/>
      <c r="EB7" s="18"/>
      <c r="EC7" s="18"/>
      <c r="ED7" s="18"/>
      <c r="EE7" s="18"/>
      <c r="EF7" s="18"/>
      <c r="EG7" s="18"/>
      <c r="EH7" s="18"/>
      <c r="EI7" s="18"/>
      <c r="EJ7" s="18">
        <f>-(EJ61+EJ84)</f>
        <v>0</v>
      </c>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23">
        <v>8459726</v>
      </c>
      <c r="FU7" s="18"/>
      <c r="FV7" s="18"/>
      <c r="FW7" s="18"/>
      <c r="FX7" s="18"/>
      <c r="FY7" s="18"/>
      <c r="FZ7" s="18"/>
      <c r="GA7" s="18"/>
      <c r="GB7" s="18"/>
      <c r="GC7" s="18"/>
      <c r="GD7" s="18"/>
      <c r="GE7" s="18"/>
      <c r="GF7" s="23">
        <v>17486323</v>
      </c>
      <c r="GG7" s="18"/>
      <c r="GH7" s="18"/>
      <c r="GI7" s="18"/>
      <c r="GJ7" s="18"/>
      <c r="GK7" s="18"/>
      <c r="GL7" s="18"/>
      <c r="GM7" s="18"/>
      <c r="GN7" s="18"/>
      <c r="GO7" s="18"/>
      <c r="GP7" s="24">
        <v>0</v>
      </c>
      <c r="GQ7" s="18">
        <v>0</v>
      </c>
      <c r="GR7" s="18">
        <v>0</v>
      </c>
      <c r="GS7" s="18">
        <v>0</v>
      </c>
      <c r="GT7" s="18">
        <v>0</v>
      </c>
      <c r="GU7" s="18">
        <v>0</v>
      </c>
      <c r="GV7" s="18">
        <v>0</v>
      </c>
      <c r="GW7" s="18">
        <v>0</v>
      </c>
      <c r="GX7" s="18">
        <v>0</v>
      </c>
      <c r="GY7" s="18">
        <v>0</v>
      </c>
      <c r="GZ7" s="18">
        <v>0</v>
      </c>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467">
        <v>2402336.44</v>
      </c>
      <c r="IC7" s="18"/>
      <c r="ID7" s="18"/>
      <c r="IE7" s="18"/>
      <c r="IF7" s="18"/>
      <c r="IG7" s="18"/>
      <c r="IH7" s="18"/>
      <c r="II7" s="18"/>
      <c r="IJ7" s="18"/>
      <c r="IK7" s="18"/>
      <c r="IL7" s="560"/>
      <c r="IM7" s="561"/>
      <c r="IN7" s="561"/>
      <c r="IO7" s="561"/>
      <c r="IP7" s="561"/>
      <c r="IQ7" s="561"/>
      <c r="IR7" s="561"/>
      <c r="IS7" s="561"/>
      <c r="IT7" s="561"/>
      <c r="IU7" s="561"/>
      <c r="IV7" s="561"/>
      <c r="IW7" s="561"/>
      <c r="IX7" s="561"/>
      <c r="IY7" s="562"/>
    </row>
    <row r="8" spans="1:271" x14ac:dyDescent="0.2">
      <c r="B8" s="1" t="s">
        <v>165</v>
      </c>
      <c r="D8" s="20"/>
      <c r="E8" s="20"/>
      <c r="F8" s="20"/>
      <c r="G8" s="20"/>
      <c r="H8" s="20"/>
      <c r="I8" s="20"/>
      <c r="J8" s="20"/>
      <c r="K8" s="20"/>
      <c r="L8" s="20"/>
      <c r="M8" s="20"/>
      <c r="N8" s="20"/>
      <c r="O8" s="20"/>
      <c r="P8" s="20"/>
      <c r="Q8" s="20"/>
      <c r="R8" s="20"/>
      <c r="S8" s="20"/>
      <c r="T8" s="20"/>
      <c r="U8" s="20"/>
      <c r="V8" s="20"/>
      <c r="W8" s="20"/>
      <c r="X8" s="20"/>
      <c r="Y8" s="20"/>
      <c r="Z8" s="20"/>
      <c r="AA8" s="20"/>
      <c r="AB8" s="20"/>
      <c r="AC8" s="21"/>
      <c r="AD8" s="20"/>
      <c r="AE8" s="21">
        <v>-277618.55</v>
      </c>
      <c r="AF8" s="21">
        <v>-660845.66</v>
      </c>
      <c r="AG8" s="21">
        <v>-705656.81</v>
      </c>
      <c r="AH8" s="21">
        <v>-753715.32</v>
      </c>
      <c r="AI8" s="21">
        <v>-600238.01</v>
      </c>
      <c r="AJ8" s="21">
        <v>-492933</v>
      </c>
      <c r="AK8" s="21">
        <v>-305385.09000000003</v>
      </c>
      <c r="AL8" s="21">
        <v>-227646.1</v>
      </c>
      <c r="AM8" s="21">
        <v>-160047.6</v>
      </c>
      <c r="AN8" s="21">
        <v>-134600.67000000001</v>
      </c>
      <c r="AO8" s="21">
        <v>-147619.14000000001</v>
      </c>
      <c r="AP8" s="21">
        <v>-191773.41</v>
      </c>
      <c r="AQ8" s="21">
        <v>-394596.84</v>
      </c>
      <c r="AR8" s="21">
        <v>-652044.06000000006</v>
      </c>
      <c r="AS8" s="21">
        <v>-787861.26</v>
      </c>
      <c r="AT8" s="21">
        <v>-866000.11</v>
      </c>
      <c r="AU8" s="21">
        <v>-698221.9</v>
      </c>
      <c r="AV8" s="21">
        <v>-501256.69</v>
      </c>
      <c r="AW8" s="21">
        <v>-442513.15</v>
      </c>
      <c r="AX8" s="21">
        <v>-260644.5</v>
      </c>
      <c r="AY8" s="21">
        <v>-214638.98</v>
      </c>
      <c r="AZ8" s="22">
        <v>-166613.76999999999</v>
      </c>
      <c r="BA8" s="22">
        <v>-174871.15</v>
      </c>
      <c r="BB8" s="22">
        <v>-219230.66</v>
      </c>
      <c r="BC8" s="22">
        <v>-579716.12</v>
      </c>
      <c r="BD8" s="22">
        <v>-1179758.73</v>
      </c>
      <c r="BE8" s="22">
        <v>-1393488.38</v>
      </c>
      <c r="BF8" s="22">
        <v>-1259862.82</v>
      </c>
      <c r="BG8" s="22">
        <v>-1281450.93</v>
      </c>
      <c r="BH8" s="22">
        <v>-1096483.02</v>
      </c>
      <c r="BI8" s="22">
        <v>-755610.11</v>
      </c>
      <c r="BJ8" s="22">
        <v>-483538.56</v>
      </c>
      <c r="BK8" s="22">
        <v>-315167.75</v>
      </c>
      <c r="BL8" s="22">
        <v>-257506.08</v>
      </c>
      <c r="BM8" s="22">
        <v>-265500.62</v>
      </c>
      <c r="BN8" s="22">
        <v>-335216.24</v>
      </c>
      <c r="BO8" s="22">
        <v>-496257.12</v>
      </c>
      <c r="BP8" s="22">
        <v>-791496.42</v>
      </c>
      <c r="BQ8" s="22">
        <v>-973752.23</v>
      </c>
      <c r="BR8" s="22">
        <v>-1101636.94</v>
      </c>
      <c r="BS8" s="22">
        <v>-787381.09</v>
      </c>
      <c r="BT8" s="22">
        <v>-694393.39</v>
      </c>
      <c r="BU8" s="22">
        <v>-528774.36</v>
      </c>
      <c r="BV8" s="22">
        <v>-359611.21</v>
      </c>
      <c r="BW8" s="22">
        <v>-251819.05</v>
      </c>
      <c r="BX8" s="22">
        <v>-183301.9</v>
      </c>
      <c r="BY8" s="22">
        <v>-195887.15</v>
      </c>
      <c r="BZ8" s="25">
        <v>-266209.75</v>
      </c>
      <c r="CA8" s="25">
        <v>-1084447.1200000001</v>
      </c>
      <c r="CB8" s="22">
        <v>-1613642.62</v>
      </c>
      <c r="CC8" s="22">
        <v>-2133299.23</v>
      </c>
      <c r="CD8" s="22">
        <v>-2330956.94</v>
      </c>
      <c r="CE8" s="22">
        <v>-1771928.67</v>
      </c>
      <c r="CF8" s="22">
        <v>-1785553.41</v>
      </c>
      <c r="CG8" s="22">
        <v>-1398756.64</v>
      </c>
      <c r="CH8" s="22">
        <v>-792851.77</v>
      </c>
      <c r="CI8" s="22">
        <v>-666044.5</v>
      </c>
      <c r="CJ8" s="22">
        <v>-406880.48</v>
      </c>
      <c r="CK8" s="22">
        <v>-487480.51</v>
      </c>
      <c r="CL8" s="22">
        <v>-491751.23</v>
      </c>
      <c r="CM8" s="22">
        <v>-463857.91</v>
      </c>
      <c r="CN8" s="22">
        <v>-691647.55</v>
      </c>
      <c r="CO8" s="22">
        <v>-1276298.8500000001</v>
      </c>
      <c r="CP8" s="22">
        <v>-1155592.6599999999</v>
      </c>
      <c r="CQ8" s="22">
        <v>-928093.16</v>
      </c>
      <c r="CR8" s="22">
        <v>-950757.1</v>
      </c>
      <c r="CS8" s="22">
        <v>-607630.34</v>
      </c>
      <c r="CT8" s="22">
        <v>-377600.74</v>
      </c>
      <c r="CU8" s="22">
        <v>-205882.18</v>
      </c>
      <c r="CV8" s="22">
        <v>-184046.95</v>
      </c>
      <c r="CW8" s="22">
        <v>-227481.08</v>
      </c>
      <c r="CX8" s="22">
        <v>-226485.89</v>
      </c>
      <c r="CY8" s="22">
        <v>-594142.14</v>
      </c>
      <c r="CZ8" s="26">
        <v>-892826.98</v>
      </c>
      <c r="DA8" s="22">
        <v>-1436888.81</v>
      </c>
      <c r="DB8" s="27">
        <v>-988323.35</v>
      </c>
      <c r="DC8" s="27">
        <v>-833859.28</v>
      </c>
      <c r="DD8" s="22">
        <v>-883619.44</v>
      </c>
      <c r="DE8" s="22">
        <v>-693195.04</v>
      </c>
      <c r="DF8" s="25">
        <v>-533671.11</v>
      </c>
      <c r="DG8" s="25">
        <v>-342934.88</v>
      </c>
      <c r="DH8" s="25">
        <v>-255422.34</v>
      </c>
      <c r="DI8" s="25">
        <v>-282870.90000000002</v>
      </c>
      <c r="DJ8" s="25">
        <v>-284931.33</v>
      </c>
      <c r="DK8" s="25">
        <v>-552705.07999999996</v>
      </c>
      <c r="DL8" s="22">
        <v>-1827966.04</v>
      </c>
      <c r="DM8" s="22">
        <v>-2127422.58</v>
      </c>
      <c r="DN8" s="22">
        <v>-2246526.34</v>
      </c>
      <c r="DO8" s="22">
        <v>-2160080.1800000002</v>
      </c>
      <c r="DP8" s="22">
        <v>-1840479.7</v>
      </c>
      <c r="DQ8" s="22">
        <v>-1624845.54</v>
      </c>
      <c r="DR8" s="22">
        <v>-997059.23</v>
      </c>
      <c r="DS8" s="22">
        <v>-632651.06999999995</v>
      </c>
      <c r="DT8" s="22">
        <v>-477655.47</v>
      </c>
      <c r="DU8" s="22">
        <v>-588558.42000000004</v>
      </c>
      <c r="DV8" s="22">
        <v>-467573.51</v>
      </c>
      <c r="DW8" s="22">
        <v>-1063854.0900000001</v>
      </c>
      <c r="DX8" s="22">
        <v>-231391.48</v>
      </c>
      <c r="DY8" s="22">
        <v>56973.120000000003</v>
      </c>
      <c r="DZ8" s="22">
        <v>59185.52</v>
      </c>
      <c r="EA8" s="23">
        <v>47595.519999999997</v>
      </c>
      <c r="EB8" s="22">
        <v>53517.75</v>
      </c>
      <c r="EC8" s="22">
        <v>27984.14</v>
      </c>
      <c r="ED8" s="22">
        <v>20224.11</v>
      </c>
      <c r="EE8" s="22">
        <v>15425.32</v>
      </c>
      <c r="EF8" s="22">
        <v>11058.99</v>
      </c>
      <c r="EG8" s="23">
        <v>9910.92</v>
      </c>
      <c r="EH8" s="23">
        <v>11616.5</v>
      </c>
      <c r="EI8" s="23">
        <v>25449.45</v>
      </c>
      <c r="EJ8" s="23">
        <v>22637.98</v>
      </c>
      <c r="EK8" s="23">
        <v>29803.59</v>
      </c>
      <c r="EL8" s="23">
        <v>35054</v>
      </c>
      <c r="EM8" s="23">
        <v>24622</v>
      </c>
      <c r="EN8" s="23">
        <v>22248</v>
      </c>
      <c r="EO8" s="23">
        <v>16223</v>
      </c>
      <c r="EP8" s="23">
        <v>10349</v>
      </c>
      <c r="EQ8" s="23">
        <v>6493</v>
      </c>
      <c r="ER8" s="23">
        <v>5696</v>
      </c>
      <c r="ES8" s="23">
        <v>5285</v>
      </c>
      <c r="ET8" s="26">
        <v>7290</v>
      </c>
      <c r="EU8" s="26">
        <v>16675</v>
      </c>
      <c r="EV8" s="26">
        <v>5819</v>
      </c>
      <c r="EW8" s="26">
        <v>6948</v>
      </c>
      <c r="EX8" s="26">
        <v>6069</v>
      </c>
      <c r="EY8" s="26">
        <v>6066</v>
      </c>
      <c r="EZ8" s="26">
        <v>4571</v>
      </c>
      <c r="FA8" s="26">
        <v>3108</v>
      </c>
      <c r="FB8" s="26">
        <v>1969</v>
      </c>
      <c r="FC8" s="26">
        <v>1367</v>
      </c>
      <c r="FD8" s="26">
        <v>1136</v>
      </c>
      <c r="FE8" s="23">
        <v>1103</v>
      </c>
      <c r="FF8" s="23">
        <v>1252</v>
      </c>
      <c r="FG8" s="23">
        <v>2073</v>
      </c>
      <c r="FH8" s="23">
        <v>3952</v>
      </c>
      <c r="FI8" s="23">
        <v>4364</v>
      </c>
      <c r="FJ8" s="23">
        <v>4159</v>
      </c>
      <c r="FK8" s="23">
        <v>3159</v>
      </c>
      <c r="FL8" s="23">
        <v>3004</v>
      </c>
      <c r="FM8" s="23">
        <v>2545</v>
      </c>
      <c r="FN8" s="23">
        <v>1491</v>
      </c>
      <c r="FO8" s="23">
        <v>977</v>
      </c>
      <c r="FP8" s="23">
        <v>819</v>
      </c>
      <c r="FQ8" s="23">
        <v>858</v>
      </c>
      <c r="FR8" s="23">
        <v>1177</v>
      </c>
      <c r="FS8" s="23">
        <v>1750</v>
      </c>
      <c r="FT8" s="23">
        <v>-846359</v>
      </c>
      <c r="FU8" s="23">
        <v>-1186423</v>
      </c>
      <c r="FV8" s="23">
        <v>-1125958</v>
      </c>
      <c r="FW8" s="23">
        <v>-865828</v>
      </c>
      <c r="FX8" s="23">
        <v>-839614</v>
      </c>
      <c r="FY8" s="23">
        <v>-457280</v>
      </c>
      <c r="FZ8" s="23">
        <v>-341491</v>
      </c>
      <c r="GA8" s="23">
        <v>-269300</v>
      </c>
      <c r="GB8" s="23">
        <v>-245833</v>
      </c>
      <c r="GC8" s="23">
        <v>-206103</v>
      </c>
      <c r="GD8" s="23">
        <v>-277887</v>
      </c>
      <c r="GE8" s="23">
        <v>-502196</v>
      </c>
      <c r="GF8" s="23">
        <v>-1515098</v>
      </c>
      <c r="GG8" s="23">
        <v>-2978956</v>
      </c>
      <c r="GH8" s="23">
        <v>-3267183</v>
      </c>
      <c r="GI8" s="23">
        <v>-2568306</v>
      </c>
      <c r="GJ8" s="23">
        <v>-2263488</v>
      </c>
      <c r="GK8" s="23">
        <v>-1582512</v>
      </c>
      <c r="GL8" s="23">
        <v>-1041451</v>
      </c>
      <c r="GM8" s="23">
        <v>-655833</v>
      </c>
      <c r="GN8" s="23">
        <v>-534897</v>
      </c>
      <c r="GO8" s="23">
        <v>-482564</v>
      </c>
      <c r="GP8" s="26">
        <v>-609403</v>
      </c>
      <c r="GQ8" s="23">
        <v>-1352857</v>
      </c>
      <c r="GR8" s="23">
        <v>-245700</v>
      </c>
      <c r="GS8" s="23">
        <v>-11104</v>
      </c>
      <c r="GT8" s="23">
        <v>-9818</v>
      </c>
      <c r="GU8" s="23">
        <v>-9969</v>
      </c>
      <c r="GV8" s="23">
        <v>-8852</v>
      </c>
      <c r="GW8" s="23">
        <v>-6081</v>
      </c>
      <c r="GX8" s="23">
        <v>-3068</v>
      </c>
      <c r="GY8" s="23">
        <v>-2785</v>
      </c>
      <c r="GZ8" s="23">
        <v>-1823</v>
      </c>
      <c r="HA8" s="23">
        <v>-2145</v>
      </c>
      <c r="HB8" s="23">
        <v>-2484</v>
      </c>
      <c r="HC8" s="23">
        <v>-5214</v>
      </c>
      <c r="HD8" s="23">
        <v>21417</v>
      </c>
      <c r="HE8" s="23">
        <v>33351</v>
      </c>
      <c r="HF8" s="23">
        <v>31951</v>
      </c>
      <c r="HG8" s="23">
        <v>38112</v>
      </c>
      <c r="HH8" s="23">
        <v>28265</v>
      </c>
      <c r="HI8" s="23">
        <v>17986</v>
      </c>
      <c r="HJ8" s="23">
        <v>11257</v>
      </c>
      <c r="HK8" s="23">
        <v>8090</v>
      </c>
      <c r="HL8" s="23">
        <v>6755</v>
      </c>
      <c r="HM8" s="23">
        <v>6494</v>
      </c>
      <c r="HN8" s="23">
        <v>8583</v>
      </c>
      <c r="HO8" s="23">
        <v>20412</v>
      </c>
      <c r="HP8" s="23">
        <v>10715</v>
      </c>
      <c r="HQ8" s="23">
        <v>14107</v>
      </c>
      <c r="HR8" s="23">
        <v>14299</v>
      </c>
      <c r="HS8" s="23">
        <v>13172</v>
      </c>
      <c r="HT8" s="23">
        <v>12582</v>
      </c>
      <c r="HU8" s="23">
        <v>7495</v>
      </c>
      <c r="HV8" s="23">
        <v>4677</v>
      </c>
      <c r="HW8" s="23">
        <v>4047</v>
      </c>
      <c r="HX8" s="23">
        <v>2860</v>
      </c>
      <c r="HY8" s="467">
        <v>2651</v>
      </c>
      <c r="HZ8" s="467">
        <v>3084</v>
      </c>
      <c r="IA8" s="467">
        <v>6533</v>
      </c>
      <c r="IB8" s="467">
        <v>-250578</v>
      </c>
      <c r="IC8" s="467">
        <v>-314924</v>
      </c>
      <c r="ID8" s="467">
        <v>-317787</v>
      </c>
      <c r="IE8" s="467">
        <v>-334637</v>
      </c>
      <c r="IF8" s="467">
        <v>-292900</v>
      </c>
      <c r="IG8" s="467">
        <v>-171665</v>
      </c>
      <c r="IH8" s="467">
        <v>-121353</v>
      </c>
      <c r="II8" s="467">
        <v>-78754</v>
      </c>
      <c r="IJ8" s="467">
        <v>-58769</v>
      </c>
      <c r="IK8" s="467">
        <v>-61654</v>
      </c>
      <c r="IL8" s="563"/>
      <c r="IM8" s="564"/>
      <c r="IN8" s="564"/>
      <c r="IO8" s="564"/>
      <c r="IP8" s="564"/>
      <c r="IQ8" s="564"/>
      <c r="IR8" s="564"/>
      <c r="IS8" s="564"/>
      <c r="IT8" s="564"/>
      <c r="IU8" s="564"/>
      <c r="IV8" s="564"/>
      <c r="IW8" s="564"/>
      <c r="IX8" s="564"/>
      <c r="IY8" s="565"/>
    </row>
    <row r="9" spans="1:271" x14ac:dyDescent="0.2">
      <c r="B9" s="1" t="s">
        <v>166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1">
        <v>0</v>
      </c>
      <c r="AF9" s="21"/>
      <c r="AG9" s="21"/>
      <c r="AH9" s="21"/>
      <c r="AI9" s="21">
        <v>-8478.8799999999992</v>
      </c>
      <c r="AJ9" s="21">
        <v>-3922.09</v>
      </c>
      <c r="AK9" s="21">
        <v>28028.83</v>
      </c>
      <c r="AL9" s="21">
        <v>2753.87</v>
      </c>
      <c r="AM9" s="21">
        <v>2600.75</v>
      </c>
      <c r="AN9" s="21">
        <v>2950.63</v>
      </c>
      <c r="AO9" s="21">
        <v>2462.17</v>
      </c>
      <c r="AP9" s="21">
        <v>2522.63</v>
      </c>
      <c r="AQ9" s="21">
        <v>3465.52</v>
      </c>
      <c r="AR9" s="21">
        <v>3797.78</v>
      </c>
      <c r="AS9" s="21">
        <v>4072.59</v>
      </c>
      <c r="AT9" s="21">
        <v>3915.65</v>
      </c>
      <c r="AU9" s="21">
        <v>3675.15</v>
      </c>
      <c r="AV9" s="21">
        <v>3206.8</v>
      </c>
      <c r="AW9" s="21">
        <v>2801.65</v>
      </c>
      <c r="AX9" s="21">
        <v>1547.72</v>
      </c>
      <c r="AY9" s="21">
        <v>1192.6400000000001</v>
      </c>
      <c r="AZ9" s="22">
        <v>835.54</v>
      </c>
      <c r="BA9" s="22">
        <v>909.69</v>
      </c>
      <c r="BB9" s="22">
        <v>1069</v>
      </c>
      <c r="BC9" s="22">
        <v>428.54</v>
      </c>
      <c r="BD9" s="22">
        <v>4493.84</v>
      </c>
      <c r="BE9" s="22">
        <v>4530.49</v>
      </c>
      <c r="BF9" s="22">
        <v>4348.58</v>
      </c>
      <c r="BG9" s="22">
        <v>4459.8100000000004</v>
      </c>
      <c r="BH9" s="22">
        <v>4772.2299999999996</v>
      </c>
      <c r="BI9" s="22">
        <v>4731.8599999999997</v>
      </c>
      <c r="BJ9" s="22">
        <v>5110.6499999999996</v>
      </c>
      <c r="BK9" s="22">
        <v>4891.58</v>
      </c>
      <c r="BL9" s="22">
        <v>4534.7</v>
      </c>
      <c r="BM9" s="22">
        <v>4617.6000000000004</v>
      </c>
      <c r="BN9" s="22">
        <v>4622.8599999999997</v>
      </c>
      <c r="BO9" s="22">
        <v>4367.46</v>
      </c>
      <c r="BP9" s="22">
        <v>-4742.3999999999996</v>
      </c>
      <c r="BQ9" s="22">
        <v>-4273.46</v>
      </c>
      <c r="BR9" s="22">
        <v>-3507.43</v>
      </c>
      <c r="BS9" s="22">
        <v>-3347.51</v>
      </c>
      <c r="BT9" s="22">
        <v>-3698.8</v>
      </c>
      <c r="BU9" s="22">
        <v>-3576.53</v>
      </c>
      <c r="BV9" s="22">
        <v>-3427.66</v>
      </c>
      <c r="BW9" s="22">
        <v>-3303.36</v>
      </c>
      <c r="BX9" s="22">
        <v>-3271.7</v>
      </c>
      <c r="BY9" s="22">
        <v>-4435.3900000000003</v>
      </c>
      <c r="BZ9" s="25">
        <v>-4211.8500000000004</v>
      </c>
      <c r="CA9" s="25">
        <v>-4998.95</v>
      </c>
      <c r="CB9" s="22">
        <v>-898.3</v>
      </c>
      <c r="CC9" s="22">
        <v>-4959.24</v>
      </c>
      <c r="CD9" s="22">
        <v>-6422.62</v>
      </c>
      <c r="CE9" s="22">
        <v>-5636.9</v>
      </c>
      <c r="CF9" s="22">
        <v>-5424.48</v>
      </c>
      <c r="CG9" s="22">
        <v>-5164.68</v>
      </c>
      <c r="CH9" s="22">
        <v>-4522.67</v>
      </c>
      <c r="CI9" s="22">
        <v>-4236.12</v>
      </c>
      <c r="CJ9" s="22">
        <v>-4139.04</v>
      </c>
      <c r="CK9" s="22">
        <v>-3815.76</v>
      </c>
      <c r="CL9" s="22">
        <v>-3763.9</v>
      </c>
      <c r="CM9" s="22">
        <v>-4189.53</v>
      </c>
      <c r="CN9" s="22">
        <v>-4097.58</v>
      </c>
      <c r="CO9" s="22">
        <v>341.74</v>
      </c>
      <c r="CP9" s="22">
        <v>403.9</v>
      </c>
      <c r="CQ9" s="22">
        <v>175.57</v>
      </c>
      <c r="CR9" s="22">
        <v>179.5</v>
      </c>
      <c r="CS9" s="22">
        <v>-625.15</v>
      </c>
      <c r="CT9" s="22">
        <v>-644.45000000000005</v>
      </c>
      <c r="CU9" s="22">
        <v>-588.53</v>
      </c>
      <c r="CV9" s="22">
        <v>-532.87</v>
      </c>
      <c r="CW9" s="22">
        <v>-813.2</v>
      </c>
      <c r="CX9" s="22">
        <v>-942.8</v>
      </c>
      <c r="CY9" s="22">
        <v>-1279.74</v>
      </c>
      <c r="CZ9" s="26">
        <v>-1501.88</v>
      </c>
      <c r="DA9" s="22">
        <v>-1540.04</v>
      </c>
      <c r="DB9" s="27">
        <v>-1617.87</v>
      </c>
      <c r="DC9" s="27">
        <v>-1371.01</v>
      </c>
      <c r="DD9" s="22">
        <v>-1432.61</v>
      </c>
      <c r="DE9" s="22">
        <v>-1432.32</v>
      </c>
      <c r="DF9" s="25">
        <v>-1395.23</v>
      </c>
      <c r="DG9" s="25">
        <v>-1386.83</v>
      </c>
      <c r="DH9" s="25">
        <v>-1241.93</v>
      </c>
      <c r="DI9" s="25">
        <v>-811.87</v>
      </c>
      <c r="DJ9" s="25">
        <v>-854.81</v>
      </c>
      <c r="DK9" s="25">
        <v>-1538.07</v>
      </c>
      <c r="DL9" s="22">
        <v>-2110.2600000000002</v>
      </c>
      <c r="DM9" s="22">
        <v>-3026.96</v>
      </c>
      <c r="DN9" s="22">
        <v>-5102.8</v>
      </c>
      <c r="DO9" s="22">
        <v>-6128.14</v>
      </c>
      <c r="DP9" s="22">
        <v>-6012.27</v>
      </c>
      <c r="DQ9" s="22">
        <v>-5495.2</v>
      </c>
      <c r="DR9" s="22">
        <v>-3557.11</v>
      </c>
      <c r="DS9" s="22">
        <v>-4116.42</v>
      </c>
      <c r="DT9" s="22">
        <v>-4011.79</v>
      </c>
      <c r="DU9" s="22">
        <v>-3107.36</v>
      </c>
      <c r="DV9" s="22">
        <v>-4885.34</v>
      </c>
      <c r="DW9" s="22">
        <v>-4825.46</v>
      </c>
      <c r="DX9" s="22">
        <v>-4008.63</v>
      </c>
      <c r="DY9" s="22">
        <v>-2644.14</v>
      </c>
      <c r="DZ9" s="22">
        <v>-660.70999999999992</v>
      </c>
      <c r="EA9" s="22">
        <v>245.88</v>
      </c>
      <c r="EB9" s="22">
        <v>1118.03</v>
      </c>
      <c r="EC9" s="22">
        <v>1662.91</v>
      </c>
      <c r="ED9" s="22">
        <v>2288.3000000000002</v>
      </c>
      <c r="EE9" s="22">
        <v>2155.62</v>
      </c>
      <c r="EF9" s="22">
        <v>7948.95</v>
      </c>
      <c r="EG9" s="23">
        <v>7776.12</v>
      </c>
      <c r="EH9" s="23">
        <v>4663.84</v>
      </c>
      <c r="EI9" s="23">
        <v>3302.56</v>
      </c>
      <c r="EJ9" s="23">
        <v>3262.79</v>
      </c>
      <c r="EK9" s="23">
        <v>1565.64</v>
      </c>
      <c r="EL9" s="23">
        <v>-11949.93</v>
      </c>
      <c r="EM9" s="23">
        <v>654.69000000000005</v>
      </c>
      <c r="EN9" s="23">
        <v>0</v>
      </c>
      <c r="EO9" s="23">
        <v>1049.8600000000001</v>
      </c>
      <c r="EP9" s="23">
        <v>235.1</v>
      </c>
      <c r="EQ9" s="23">
        <v>6222.59</v>
      </c>
      <c r="ER9" s="23">
        <v>6.54</v>
      </c>
      <c r="ES9" s="23">
        <f>-3.03-3.29-6.54</f>
        <v>-12.86</v>
      </c>
      <c r="ET9" s="26">
        <v>9009.85</v>
      </c>
      <c r="EU9" s="26">
        <v>1740.25</v>
      </c>
      <c r="EV9" s="26">
        <v>-5.91</v>
      </c>
      <c r="EW9" s="26">
        <v>0</v>
      </c>
      <c r="EX9" s="26">
        <v>0</v>
      </c>
      <c r="EY9" s="26">
        <v>599.03</v>
      </c>
      <c r="EZ9" s="26">
        <v>-175.65</v>
      </c>
      <c r="FA9" s="26">
        <v>3894.01</v>
      </c>
      <c r="FB9" s="26">
        <v>252.54</v>
      </c>
      <c r="FC9" s="26">
        <v>0</v>
      </c>
      <c r="FD9" s="26">
        <v>0</v>
      </c>
      <c r="FE9" s="23">
        <v>0</v>
      </c>
      <c r="FF9" s="23">
        <v>0</v>
      </c>
      <c r="FG9" s="23">
        <v>0</v>
      </c>
      <c r="FH9" s="23">
        <v>-482.01</v>
      </c>
      <c r="FI9" s="23">
        <v>0</v>
      </c>
      <c r="FJ9" s="23">
        <v>0</v>
      </c>
      <c r="FK9" s="23">
        <v>0</v>
      </c>
      <c r="FL9" s="23">
        <v>-452.69</v>
      </c>
      <c r="FM9" s="23">
        <v>24.26</v>
      </c>
      <c r="FN9" s="23">
        <v>6180.43</v>
      </c>
      <c r="FO9" s="23">
        <v>166.1</v>
      </c>
      <c r="FP9" s="23">
        <v>-72.73</v>
      </c>
      <c r="FQ9" s="23">
        <v>0</v>
      </c>
      <c r="FR9" s="23">
        <v>0</v>
      </c>
      <c r="FS9" s="23">
        <v>0</v>
      </c>
      <c r="FT9" s="23">
        <v>0</v>
      </c>
      <c r="FU9" s="23">
        <v>0</v>
      </c>
      <c r="FV9" s="23">
        <v>-9738.2999999999993</v>
      </c>
      <c r="FW9" s="23">
        <v>1292.6400000000001</v>
      </c>
      <c r="FX9" s="23">
        <v>0</v>
      </c>
      <c r="FY9" s="23">
        <v>0</v>
      </c>
      <c r="FZ9" s="23">
        <v>-2365.73</v>
      </c>
      <c r="GA9" s="23">
        <v>-451.5</v>
      </c>
      <c r="GB9" s="23">
        <v>-6588.11</v>
      </c>
      <c r="GC9" s="23">
        <v>0</v>
      </c>
      <c r="GD9" s="23">
        <v>0</v>
      </c>
      <c r="GE9" s="23">
        <v>0</v>
      </c>
      <c r="GF9" s="23">
        <v>0</v>
      </c>
      <c r="GG9" s="23">
        <v>0</v>
      </c>
      <c r="GH9" s="23">
        <v>-974.71</v>
      </c>
      <c r="GI9" s="23">
        <v>-4811.62</v>
      </c>
      <c r="GJ9" s="23">
        <v>0</v>
      </c>
      <c r="GK9" s="23">
        <v>73.900000000000006</v>
      </c>
      <c r="GL9" s="23">
        <v>0</v>
      </c>
      <c r="GM9" s="23">
        <v>0</v>
      </c>
      <c r="GN9" s="23">
        <v>403.19</v>
      </c>
      <c r="GO9" s="23">
        <v>-1.1000000000000001</v>
      </c>
      <c r="GP9" s="26">
        <v>0</v>
      </c>
      <c r="GQ9" s="23">
        <v>0</v>
      </c>
      <c r="GR9" s="23">
        <v>-328.53</v>
      </c>
      <c r="GS9" s="23">
        <v>-4988.8</v>
      </c>
      <c r="GT9" s="23">
        <v>-2.39</v>
      </c>
      <c r="GU9" s="23">
        <v>27.16</v>
      </c>
      <c r="GV9" s="23">
        <v>0</v>
      </c>
      <c r="GW9" s="23">
        <v>0</v>
      </c>
      <c r="GX9" s="23">
        <v>7346.74</v>
      </c>
      <c r="GY9" s="23">
        <v>6154.5</v>
      </c>
      <c r="GZ9" s="23">
        <v>0</v>
      </c>
      <c r="HA9" s="23">
        <v>112.7</v>
      </c>
      <c r="HB9" s="23">
        <v>5.68</v>
      </c>
      <c r="HC9" s="23">
        <v>0</v>
      </c>
      <c r="HD9" s="23">
        <v>63.73</v>
      </c>
      <c r="HE9" s="23">
        <v>85.94</v>
      </c>
      <c r="HF9" s="23">
        <v>76.31</v>
      </c>
      <c r="HG9" s="23">
        <v>58.86</v>
      </c>
      <c r="HH9" s="23">
        <v>83.56</v>
      </c>
      <c r="HI9" s="23">
        <v>22.92</v>
      </c>
      <c r="HJ9" s="23">
        <v>-65.430000000000007</v>
      </c>
      <c r="HK9" s="23">
        <v>-82.51</v>
      </c>
      <c r="HL9" s="23">
        <v>-86.82</v>
      </c>
      <c r="HM9" s="23">
        <v>-121.02</v>
      </c>
      <c r="HN9" s="23">
        <v>-102.32</v>
      </c>
      <c r="HO9" s="23">
        <v>-137.07</v>
      </c>
      <c r="HP9" s="23">
        <v>880.63</v>
      </c>
      <c r="HQ9" s="23">
        <v>843.2</v>
      </c>
      <c r="HR9" s="23">
        <v>884.35</v>
      </c>
      <c r="HS9" s="23">
        <v>900.39</v>
      </c>
      <c r="HT9" s="23">
        <v>939.96</v>
      </c>
      <c r="HU9" s="23">
        <v>886.41</v>
      </c>
      <c r="HV9" s="23">
        <v>836.82</v>
      </c>
      <c r="HW9" s="23">
        <v>765.88</v>
      </c>
      <c r="HX9" s="23">
        <v>888.07</v>
      </c>
      <c r="HY9" s="467">
        <v>620.30999999999995</v>
      </c>
      <c r="HZ9" s="467">
        <v>-529.51</v>
      </c>
      <c r="IA9" s="467">
        <v>84.47</v>
      </c>
      <c r="IB9" s="467">
        <v>84.47</v>
      </c>
      <c r="IC9" s="467">
        <v>287.23</v>
      </c>
      <c r="ID9" s="467">
        <v>265.3</v>
      </c>
      <c r="IE9" s="467">
        <v>568.79999999999995</v>
      </c>
      <c r="IF9" s="467">
        <v>993.36</v>
      </c>
      <c r="IG9" s="467">
        <v>754.48</v>
      </c>
      <c r="IH9" s="467">
        <v>3171.2</v>
      </c>
      <c r="II9" s="467">
        <v>1426.26</v>
      </c>
      <c r="IJ9" s="467">
        <v>863.05</v>
      </c>
      <c r="IK9" s="467">
        <v>821.99</v>
      </c>
      <c r="IL9" s="566"/>
      <c r="IM9" s="567"/>
      <c r="IN9" s="567"/>
      <c r="IO9" s="567"/>
      <c r="IP9" s="567"/>
      <c r="IQ9" s="567"/>
      <c r="IR9" s="567"/>
      <c r="IS9" s="567"/>
      <c r="IT9" s="567"/>
      <c r="IU9" s="567"/>
      <c r="IV9" s="567"/>
      <c r="IW9" s="567"/>
      <c r="IX9" s="567"/>
      <c r="IY9" s="568"/>
    </row>
    <row r="10" spans="1:271" x14ac:dyDescent="0.2">
      <c r="B10" s="1" t="s">
        <v>102</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1">
        <v>8419.5</v>
      </c>
      <c r="AF10" s="21">
        <v>13678.92</v>
      </c>
      <c r="AG10" s="21">
        <v>14406.5</v>
      </c>
      <c r="AH10" s="21">
        <v>6367.3</v>
      </c>
      <c r="AI10" s="21">
        <v>6376.8</v>
      </c>
      <c r="AJ10" s="21">
        <v>4892.59</v>
      </c>
      <c r="AK10" s="21">
        <v>3510.74</v>
      </c>
      <c r="AL10" s="21">
        <v>2769.07</v>
      </c>
      <c r="AM10" s="21">
        <v>2069.7600000000002</v>
      </c>
      <c r="AN10" s="21">
        <v>1638.38</v>
      </c>
      <c r="AO10" s="21">
        <v>1161.44</v>
      </c>
      <c r="AP10" s="21">
        <v>576.61</v>
      </c>
      <c r="AQ10" s="21">
        <v>266.44</v>
      </c>
      <c r="AR10" s="21">
        <v>26457.93</v>
      </c>
      <c r="AS10" s="21">
        <v>14441</v>
      </c>
      <c r="AT10" s="21">
        <v>12919.47</v>
      </c>
      <c r="AU10" s="21">
        <v>8985.15</v>
      </c>
      <c r="AV10" s="21">
        <v>7445</v>
      </c>
      <c r="AW10" s="21">
        <v>-6037.7</v>
      </c>
      <c r="AX10" s="21">
        <v>16751.099999999999</v>
      </c>
      <c r="AY10" s="21">
        <v>3519.25</v>
      </c>
      <c r="AZ10" s="22">
        <v>3025.4</v>
      </c>
      <c r="BA10" s="22">
        <v>2191.0100000000002</v>
      </c>
      <c r="BB10" s="22">
        <v>1195.94</v>
      </c>
      <c r="BC10" s="22">
        <v>24691.279999999999</v>
      </c>
      <c r="BD10" s="22">
        <v>39729.14</v>
      </c>
      <c r="BE10" s="22">
        <v>34121.17</v>
      </c>
      <c r="BF10" s="22">
        <v>29556.75</v>
      </c>
      <c r="BG10" s="22">
        <v>20426.490000000002</v>
      </c>
      <c r="BH10" s="22">
        <v>15490.95</v>
      </c>
      <c r="BI10" s="22">
        <v>10780.01</v>
      </c>
      <c r="BJ10" s="22">
        <v>7340.15</v>
      </c>
      <c r="BK10" s="30">
        <v>4814.1099999999997</v>
      </c>
      <c r="BL10" s="30">
        <v>3410.63</v>
      </c>
      <c r="BM10" s="30">
        <v>1719.14</v>
      </c>
      <c r="BN10" s="30">
        <v>-207.49</v>
      </c>
      <c r="BO10" s="30">
        <v>44255.61</v>
      </c>
      <c r="BP10" s="30">
        <v>76280.039999999994</v>
      </c>
      <c r="BQ10" s="30">
        <v>72522.78</v>
      </c>
      <c r="BR10" s="30">
        <v>65970.84</v>
      </c>
      <c r="BS10" s="30">
        <v>53774.87</v>
      </c>
      <c r="BT10" s="30">
        <v>54171.58</v>
      </c>
      <c r="BU10" s="30">
        <v>48361.11</v>
      </c>
      <c r="BV10" s="30">
        <v>46837.47</v>
      </c>
      <c r="BW10" s="30">
        <v>43292.22</v>
      </c>
      <c r="BX10" s="30">
        <f>6976428.55-BX6-BX8-BX9</f>
        <v>43184.169999999358</v>
      </c>
      <c r="BY10" s="22">
        <v>41824.050000000003</v>
      </c>
      <c r="BZ10" s="25">
        <v>38883.47</v>
      </c>
      <c r="CA10" s="25">
        <v>62162.720000000001</v>
      </c>
      <c r="CB10" s="30">
        <v>94822.42</v>
      </c>
      <c r="CC10" s="22">
        <v>61465.64</v>
      </c>
      <c r="CD10" s="22">
        <v>43002.7</v>
      </c>
      <c r="CE10" s="30">
        <v>28051.37</v>
      </c>
      <c r="CF10" s="30">
        <v>17857.22</v>
      </c>
      <c r="CG10" s="30">
        <v>6409.48</v>
      </c>
      <c r="CH10" s="30">
        <v>341.79</v>
      </c>
      <c r="CI10" s="30">
        <v>-3662.17</v>
      </c>
      <c r="CJ10" s="30">
        <v>-5385.17</v>
      </c>
      <c r="CK10" s="30">
        <v>-7433.48</v>
      </c>
      <c r="CL10" s="30">
        <v>-9311.44</v>
      </c>
      <c r="CM10" s="30">
        <v>24159.86</v>
      </c>
      <c r="CN10" s="30">
        <v>20986.91</v>
      </c>
      <c r="CO10" s="30">
        <v>17336.29</v>
      </c>
      <c r="CP10" s="30">
        <v>11027.96</v>
      </c>
      <c r="CQ10" s="30">
        <v>6543.09</v>
      </c>
      <c r="CR10" s="30">
        <v>3461.88</v>
      </c>
      <c r="CS10" s="30">
        <v>410.19</v>
      </c>
      <c r="CT10" s="30">
        <v>-982.27</v>
      </c>
      <c r="CU10" s="30">
        <v>-1728.74</v>
      </c>
      <c r="CV10" s="30">
        <v>-2268.11</v>
      </c>
      <c r="CW10" s="30">
        <v>-2843.77</v>
      </c>
      <c r="CX10" s="30">
        <v>-3351.46</v>
      </c>
      <c r="CY10" s="30">
        <v>17878.14</v>
      </c>
      <c r="CZ10" s="26">
        <v>15309.02</v>
      </c>
      <c r="DA10" s="30">
        <v>12489.96</v>
      </c>
      <c r="DB10" s="27">
        <v>9198.3799999999992</v>
      </c>
      <c r="DC10" s="27">
        <v>6152.42</v>
      </c>
      <c r="DD10" s="30">
        <v>4319.17</v>
      </c>
      <c r="DE10" s="30">
        <v>2122.5500000000002</v>
      </c>
      <c r="DF10" s="25">
        <v>488.6</v>
      </c>
      <c r="DG10" s="25">
        <v>-663.19</v>
      </c>
      <c r="DH10" s="25">
        <v>-1517.33</v>
      </c>
      <c r="DI10" s="25">
        <v>-2266.69</v>
      </c>
      <c r="DJ10" s="25">
        <v>-2942.95</v>
      </c>
      <c r="DK10" s="25">
        <v>-4248.1400000000003</v>
      </c>
      <c r="DL10" s="22">
        <v>35574.86</v>
      </c>
      <c r="DM10" s="22">
        <v>31178.46</v>
      </c>
      <c r="DN10" s="22">
        <v>25114.41</v>
      </c>
      <c r="DO10" s="22">
        <v>17448.45</v>
      </c>
      <c r="DP10" s="22">
        <v>13533.22</v>
      </c>
      <c r="DQ10" s="22">
        <v>8546.4500000000007</v>
      </c>
      <c r="DR10" s="22">
        <v>5216.6099999999997</v>
      </c>
      <c r="DS10" s="22">
        <v>2934.05</v>
      </c>
      <c r="DT10" s="22">
        <v>1482.52</v>
      </c>
      <c r="DU10" s="22">
        <v>-13.52</v>
      </c>
      <c r="DV10" s="22">
        <v>-1399.94</v>
      </c>
      <c r="DW10" s="22">
        <v>-3672.85</v>
      </c>
      <c r="DX10" s="22">
        <v>-5178.95</v>
      </c>
      <c r="DY10" s="22">
        <v>-5572.57</v>
      </c>
      <c r="DZ10" s="22">
        <v>-5416.26</v>
      </c>
      <c r="EA10" s="22">
        <v>-4935</v>
      </c>
      <c r="EB10" s="22">
        <v>-5129.22</v>
      </c>
      <c r="EC10" s="22">
        <v>-4854.96</v>
      </c>
      <c r="ED10" s="22">
        <v>-4944.5200000000004</v>
      </c>
      <c r="EE10" s="22">
        <v>-4732.82</v>
      </c>
      <c r="EF10" s="22">
        <v>-4839.16</v>
      </c>
      <c r="EG10" s="22">
        <v>-4788.6899999999996</v>
      </c>
      <c r="EH10" s="22">
        <v>-4589.6899999999996</v>
      </c>
      <c r="EI10" s="22">
        <v>-4678.18</v>
      </c>
      <c r="EJ10" s="22">
        <v>-4455.6899999999996</v>
      </c>
      <c r="EK10" s="22">
        <v>-4523.37</v>
      </c>
      <c r="EL10" s="22">
        <v>-4449.29</v>
      </c>
      <c r="EM10" s="22">
        <v>-3961.19</v>
      </c>
      <c r="EN10" s="22">
        <v>-4316.04</v>
      </c>
      <c r="EO10" s="22">
        <v>-4126.33</v>
      </c>
      <c r="EP10" s="22">
        <v>-4225.6099999999997</v>
      </c>
      <c r="EQ10" s="22">
        <v>-4058.41</v>
      </c>
      <c r="ER10" s="22">
        <v>-4168.6899999999996</v>
      </c>
      <c r="ES10" s="22">
        <v>-4153.6000000000004</v>
      </c>
      <c r="ET10" s="26">
        <v>-3989.99</v>
      </c>
      <c r="EU10" s="26">
        <v>-4074.16</v>
      </c>
      <c r="EV10" s="26">
        <v>-3912.23</v>
      </c>
      <c r="EW10" s="26">
        <v>-4024.64</v>
      </c>
      <c r="EX10" s="26">
        <v>-4006.79</v>
      </c>
      <c r="EY10" s="26">
        <v>-3603.89</v>
      </c>
      <c r="EZ10" s="26">
        <v>-3974.17</v>
      </c>
      <c r="FA10" s="26">
        <v>-3830.7</v>
      </c>
      <c r="FB10" s="26">
        <v>-3946</v>
      </c>
      <c r="FC10" s="26">
        <v>-3814.09</v>
      </c>
      <c r="FD10" s="26">
        <v>-3937.74</v>
      </c>
      <c r="FE10" s="22">
        <v>-3934.66</v>
      </c>
      <c r="FF10" s="22">
        <v>-3804.62</v>
      </c>
      <c r="FG10" s="22">
        <v>-3926.69</v>
      </c>
      <c r="FH10" s="22">
        <v>-3792.58</v>
      </c>
      <c r="FI10" s="22">
        <v>-3907.92</v>
      </c>
      <c r="FJ10" s="22">
        <v>-3896.18</v>
      </c>
      <c r="FK10" s="22">
        <v>-3510.51</v>
      </c>
      <c r="FL10" s="22">
        <v>-3877.73</v>
      </c>
      <c r="FM10" s="22">
        <v>-3747.26</v>
      </c>
      <c r="FN10" s="22">
        <v>-3856.53</v>
      </c>
      <c r="FO10" s="22">
        <v>-3721.25</v>
      </c>
      <c r="FP10" s="22">
        <v>-3842.68</v>
      </c>
      <c r="FQ10" s="22">
        <v>-3840.46</v>
      </c>
      <c r="FR10" s="22">
        <v>-3713.86</v>
      </c>
      <c r="FS10" s="22">
        <v>-3833.49</v>
      </c>
      <c r="FT10" s="22">
        <v>17684.41</v>
      </c>
      <c r="FU10" s="22">
        <v>15387.78</v>
      </c>
      <c r="FV10" s="22">
        <v>12189.72</v>
      </c>
      <c r="FW10" s="22">
        <v>8924.2000000000007</v>
      </c>
      <c r="FX10" s="22">
        <v>7116.71</v>
      </c>
      <c r="FY10" s="22">
        <v>5560.26</v>
      </c>
      <c r="FZ10" s="22">
        <v>4564.38</v>
      </c>
      <c r="GA10" s="22">
        <v>3566.39</v>
      </c>
      <c r="GB10" s="22">
        <v>2942.19</v>
      </c>
      <c r="GC10" s="22">
        <v>2267.35</v>
      </c>
      <c r="GD10" s="22">
        <v>1500.1</v>
      </c>
      <c r="GE10" s="22">
        <v>345.96</v>
      </c>
      <c r="GF10" s="22">
        <v>47660.959999999999</v>
      </c>
      <c r="GG10" s="22">
        <v>42291.78</v>
      </c>
      <c r="GH10" s="22">
        <v>32965.089999999997</v>
      </c>
      <c r="GI10" s="22">
        <v>22357.8</v>
      </c>
      <c r="GJ10" s="22">
        <v>17239.05</v>
      </c>
      <c r="GK10" s="22">
        <v>11993.34</v>
      </c>
      <c r="GL10" s="22">
        <v>8266.65</v>
      </c>
      <c r="GM10" s="22">
        <v>5499.21</v>
      </c>
      <c r="GN10" s="22">
        <v>4050.27</v>
      </c>
      <c r="GO10" s="22">
        <v>2348.39</v>
      </c>
      <c r="GP10" s="26">
        <v>505.46</v>
      </c>
      <c r="GQ10" s="22">
        <v>-3114.3</v>
      </c>
      <c r="GR10" s="22">
        <v>-5581.99</v>
      </c>
      <c r="GS10" s="22">
        <v>-6210.14</v>
      </c>
      <c r="GT10" s="22">
        <v>-6314.82</v>
      </c>
      <c r="GU10" s="22">
        <v>-5734.37</v>
      </c>
      <c r="GV10" s="22">
        <v>-6384.23</v>
      </c>
      <c r="GW10" s="22">
        <v>-6524.71</v>
      </c>
      <c r="GX10" s="22">
        <v>-6744.07</v>
      </c>
      <c r="GY10" s="22">
        <v>-6512.81</v>
      </c>
      <c r="GZ10" s="22">
        <v>-7058.85</v>
      </c>
      <c r="HA10" s="22">
        <v>-7066.57</v>
      </c>
      <c r="HB10" s="22">
        <v>-6847.25</v>
      </c>
      <c r="HC10" s="22">
        <v>-7499.74</v>
      </c>
      <c r="HD10" s="22">
        <v>-7220.71</v>
      </c>
      <c r="HE10" s="22">
        <v>-7341.93</v>
      </c>
      <c r="HF10" s="22">
        <v>-7523.87</v>
      </c>
      <c r="HG10" s="22">
        <v>-6662.44</v>
      </c>
      <c r="HH10" s="22">
        <v>-7223.92</v>
      </c>
      <c r="HI10" s="22">
        <v>-7254.9</v>
      </c>
      <c r="HJ10" s="22">
        <v>-7429.42</v>
      </c>
      <c r="HK10" s="22">
        <v>-7147.99</v>
      </c>
      <c r="HL10" s="22">
        <v>-7419.49</v>
      </c>
      <c r="HM10" s="22">
        <v>-7389.1</v>
      </c>
      <c r="HN10" s="22">
        <v>-7117.28</v>
      </c>
      <c r="HO10" s="22">
        <v>-7178.15</v>
      </c>
      <c r="HP10" s="22">
        <v>-6878.25</v>
      </c>
      <c r="HQ10" s="22">
        <v>-7044.88</v>
      </c>
      <c r="HR10" s="22">
        <v>-6383.46</v>
      </c>
      <c r="HS10" s="22">
        <v>-5915.91</v>
      </c>
      <c r="HT10" s="22">
        <v>-6264.05</v>
      </c>
      <c r="HU10" s="22">
        <v>-5764.04</v>
      </c>
      <c r="HV10" s="22">
        <v>-5928.19</v>
      </c>
      <c r="HW10" s="22">
        <v>-5717.22</v>
      </c>
      <c r="HX10" s="22">
        <v>-4253.5200000000004</v>
      </c>
      <c r="HY10" s="467">
        <v>-4243.3599999999997</v>
      </c>
      <c r="HZ10" s="467">
        <v>-4098.47</v>
      </c>
      <c r="IA10" s="467">
        <v>-3999.53</v>
      </c>
      <c r="IB10" s="467">
        <v>2197.8000000000002</v>
      </c>
      <c r="IC10" s="467">
        <v>1472.13</v>
      </c>
      <c r="ID10" s="467">
        <v>599.28</v>
      </c>
      <c r="IE10" s="467">
        <v>-232.67</v>
      </c>
      <c r="IF10" s="467">
        <v>-1160.51</v>
      </c>
      <c r="IG10" s="467">
        <v>-1718.71</v>
      </c>
      <c r="IH10" s="467">
        <v>-2175.0500000000002</v>
      </c>
      <c r="II10" s="467">
        <v>-2357.62</v>
      </c>
      <c r="IJ10" s="467">
        <v>-2623.47</v>
      </c>
      <c r="IK10" s="467">
        <v>-2787.74</v>
      </c>
      <c r="IL10" s="569"/>
      <c r="IM10" s="570"/>
      <c r="IN10" s="564"/>
      <c r="IO10" s="570"/>
      <c r="IP10" s="570"/>
      <c r="IQ10" s="570"/>
      <c r="IR10" s="570"/>
      <c r="IS10" s="564"/>
      <c r="IT10" s="564"/>
      <c r="IU10" s="564"/>
      <c r="IV10" s="570"/>
      <c r="IW10" s="570"/>
      <c r="IX10" s="570"/>
      <c r="IY10" s="571"/>
    </row>
    <row r="11" spans="1:271" x14ac:dyDescent="0.2">
      <c r="B11" s="1" t="s">
        <v>167</v>
      </c>
      <c r="D11" s="31">
        <f t="shared" ref="D11:AI11" si="65">SUM(D7:D10)</f>
        <v>0</v>
      </c>
      <c r="E11" s="31">
        <f t="shared" si="65"/>
        <v>0</v>
      </c>
      <c r="F11" s="31">
        <f t="shared" si="65"/>
        <v>0</v>
      </c>
      <c r="G11" s="31">
        <f t="shared" si="65"/>
        <v>0</v>
      </c>
      <c r="H11" s="31">
        <f t="shared" si="65"/>
        <v>0</v>
      </c>
      <c r="I11" s="31">
        <f t="shared" si="65"/>
        <v>0</v>
      </c>
      <c r="J11" s="31">
        <f t="shared" si="65"/>
        <v>0</v>
      </c>
      <c r="K11" s="31">
        <f t="shared" si="65"/>
        <v>0</v>
      </c>
      <c r="L11" s="31">
        <f t="shared" si="65"/>
        <v>0</v>
      </c>
      <c r="M11" s="31">
        <f t="shared" si="65"/>
        <v>0</v>
      </c>
      <c r="N11" s="31">
        <f t="shared" si="65"/>
        <v>0</v>
      </c>
      <c r="O11" s="31">
        <f t="shared" si="65"/>
        <v>0</v>
      </c>
      <c r="P11" s="31">
        <f t="shared" si="65"/>
        <v>0</v>
      </c>
      <c r="Q11" s="31">
        <f t="shared" si="65"/>
        <v>0</v>
      </c>
      <c r="R11" s="31">
        <f t="shared" si="65"/>
        <v>0</v>
      </c>
      <c r="S11" s="31">
        <f t="shared" si="65"/>
        <v>0</v>
      </c>
      <c r="T11" s="31">
        <f t="shared" si="65"/>
        <v>0</v>
      </c>
      <c r="U11" s="31">
        <f t="shared" si="65"/>
        <v>0</v>
      </c>
      <c r="V11" s="31">
        <f t="shared" si="65"/>
        <v>0</v>
      </c>
      <c r="W11" s="31">
        <f t="shared" si="65"/>
        <v>0</v>
      </c>
      <c r="X11" s="31">
        <f t="shared" si="65"/>
        <v>0</v>
      </c>
      <c r="Y11" s="31">
        <f t="shared" si="65"/>
        <v>0</v>
      </c>
      <c r="Z11" s="31">
        <f t="shared" si="65"/>
        <v>0</v>
      </c>
      <c r="AA11" s="31">
        <f t="shared" si="65"/>
        <v>0</v>
      </c>
      <c r="AB11" s="31">
        <f t="shared" si="65"/>
        <v>0</v>
      </c>
      <c r="AC11" s="31">
        <f t="shared" si="65"/>
        <v>0</v>
      </c>
      <c r="AD11" s="31">
        <f t="shared" si="65"/>
        <v>0</v>
      </c>
      <c r="AE11" s="31">
        <f>SUM(AE7:AE10)</f>
        <v>5576078.6800000006</v>
      </c>
      <c r="AF11" s="31">
        <f t="shared" si="65"/>
        <v>-647166.74</v>
      </c>
      <c r="AG11" s="31">
        <f t="shared" si="65"/>
        <v>-691250.31</v>
      </c>
      <c r="AH11" s="31">
        <f t="shared" si="65"/>
        <v>-747348.0199999999</v>
      </c>
      <c r="AI11" s="31">
        <f t="shared" si="65"/>
        <v>-602340.09</v>
      </c>
      <c r="AJ11" s="31">
        <f t="shared" ref="AJ11:CU11" si="66">SUM(AJ7:AJ10)</f>
        <v>-491962.5</v>
      </c>
      <c r="AK11" s="31">
        <f t="shared" si="66"/>
        <v>-273845.52</v>
      </c>
      <c r="AL11" s="31">
        <f t="shared" si="66"/>
        <v>-222123.16</v>
      </c>
      <c r="AM11" s="31">
        <f t="shared" si="66"/>
        <v>-155377.09</v>
      </c>
      <c r="AN11" s="31">
        <f t="shared" si="66"/>
        <v>-130011.66</v>
      </c>
      <c r="AO11" s="31">
        <f t="shared" si="66"/>
        <v>-143995.53</v>
      </c>
      <c r="AP11" s="31">
        <f t="shared" si="66"/>
        <v>-188674.17</v>
      </c>
      <c r="AQ11" s="31">
        <f t="shared" si="66"/>
        <v>5017487.12</v>
      </c>
      <c r="AR11" s="31">
        <f t="shared" si="66"/>
        <v>-621788.35</v>
      </c>
      <c r="AS11" s="31">
        <f t="shared" si="66"/>
        <v>-769347.67</v>
      </c>
      <c r="AT11" s="31">
        <f t="shared" si="66"/>
        <v>-849164.99</v>
      </c>
      <c r="AU11" s="31">
        <f t="shared" si="66"/>
        <v>-685561.6</v>
      </c>
      <c r="AV11" s="31">
        <f t="shared" si="66"/>
        <v>-490604.89</v>
      </c>
      <c r="AW11" s="31">
        <f t="shared" si="66"/>
        <v>-445749.2</v>
      </c>
      <c r="AX11" s="31">
        <f t="shared" si="66"/>
        <v>-242345.68</v>
      </c>
      <c r="AY11" s="31">
        <f t="shared" si="66"/>
        <v>-209927.09</v>
      </c>
      <c r="AZ11" s="31">
        <f t="shared" si="66"/>
        <v>-162752.82999999999</v>
      </c>
      <c r="BA11" s="31">
        <f t="shared" si="66"/>
        <v>-171770.44999999998</v>
      </c>
      <c r="BB11" s="31">
        <f t="shared" si="66"/>
        <v>-216965.72</v>
      </c>
      <c r="BC11" s="31">
        <f t="shared" si="66"/>
        <v>8259898.7000000002</v>
      </c>
      <c r="BD11" s="31">
        <f t="shared" si="66"/>
        <v>-1135535.75</v>
      </c>
      <c r="BE11" s="31">
        <f t="shared" si="66"/>
        <v>-1354836.72</v>
      </c>
      <c r="BF11" s="31">
        <f t="shared" si="66"/>
        <v>-1225957.49</v>
      </c>
      <c r="BG11" s="31">
        <f t="shared" si="66"/>
        <v>-1256564.6299999999</v>
      </c>
      <c r="BH11" s="31">
        <f t="shared" si="66"/>
        <v>-1076219.8400000001</v>
      </c>
      <c r="BI11" s="31">
        <f t="shared" si="66"/>
        <v>-740098.24</v>
      </c>
      <c r="BJ11" s="31">
        <f t="shared" si="66"/>
        <v>-471087.75999999995</v>
      </c>
      <c r="BK11" s="31">
        <f t="shared" si="66"/>
        <v>-305462.06</v>
      </c>
      <c r="BL11" s="31">
        <f t="shared" si="66"/>
        <v>-249560.74999999997</v>
      </c>
      <c r="BM11" s="31">
        <f t="shared" si="66"/>
        <v>-259163.87999999998</v>
      </c>
      <c r="BN11" s="31">
        <f>SUM(BN7:BN10)</f>
        <v>-330800.87</v>
      </c>
      <c r="BO11" s="31">
        <f>SUM(BO7:BO10)</f>
        <v>12015341.950000001</v>
      </c>
      <c r="BP11" s="31">
        <f t="shared" ref="BP11:BY11" si="67">SUM(BP7:BP10)</f>
        <v>-719958.78</v>
      </c>
      <c r="BQ11" s="31">
        <f t="shared" si="67"/>
        <v>-905502.90999999992</v>
      </c>
      <c r="BR11" s="31">
        <f t="shared" si="67"/>
        <v>-1039173.5299999999</v>
      </c>
      <c r="BS11" s="31">
        <f t="shared" si="67"/>
        <v>-736953.73</v>
      </c>
      <c r="BT11" s="31">
        <f t="shared" si="67"/>
        <v>-643920.6100000001</v>
      </c>
      <c r="BU11" s="31">
        <f t="shared" si="67"/>
        <v>-483989.78</v>
      </c>
      <c r="BV11" s="31">
        <f t="shared" si="67"/>
        <v>-316201.40000000002</v>
      </c>
      <c r="BW11" s="31">
        <f t="shared" si="67"/>
        <v>-211830.18999999997</v>
      </c>
      <c r="BX11" s="31">
        <f t="shared" si="67"/>
        <v>-143389.43000000063</v>
      </c>
      <c r="BY11" s="31">
        <f t="shared" si="67"/>
        <v>-158498.49</v>
      </c>
      <c r="BZ11" s="31">
        <f t="shared" si="66"/>
        <v>-231538.12999999998</v>
      </c>
      <c r="CA11" s="31">
        <f t="shared" si="66"/>
        <v>6013385.6499999994</v>
      </c>
      <c r="CB11" s="31">
        <f t="shared" si="66"/>
        <v>-1519718.5000000002</v>
      </c>
      <c r="CC11" s="31">
        <f t="shared" si="66"/>
        <v>-2076792.8300000003</v>
      </c>
      <c r="CD11" s="31">
        <f t="shared" si="66"/>
        <v>-2294376.86</v>
      </c>
      <c r="CE11" s="31">
        <f t="shared" si="66"/>
        <v>-1749514.1999999997</v>
      </c>
      <c r="CF11" s="31">
        <f t="shared" si="66"/>
        <v>-1773120.67</v>
      </c>
      <c r="CG11" s="31">
        <f t="shared" si="66"/>
        <v>-1397511.8399999999</v>
      </c>
      <c r="CH11" s="31">
        <f t="shared" si="66"/>
        <v>-797032.65</v>
      </c>
      <c r="CI11" s="31">
        <f t="shared" si="66"/>
        <v>-673942.79</v>
      </c>
      <c r="CJ11" s="31">
        <f t="shared" si="66"/>
        <v>-416404.68999999994</v>
      </c>
      <c r="CK11" s="31">
        <f t="shared" si="66"/>
        <v>-498729.75</v>
      </c>
      <c r="CL11" s="31">
        <f t="shared" si="66"/>
        <v>-504826.57</v>
      </c>
      <c r="CM11" s="31">
        <f t="shared" si="66"/>
        <v>7870812.9104474196</v>
      </c>
      <c r="CN11" s="31">
        <f t="shared" si="66"/>
        <v>-674758.22</v>
      </c>
      <c r="CO11" s="31">
        <f t="shared" si="66"/>
        <v>-1258620.82</v>
      </c>
      <c r="CP11" s="31">
        <f t="shared" si="66"/>
        <v>-1144160.8</v>
      </c>
      <c r="CQ11" s="31">
        <f t="shared" si="66"/>
        <v>-921374.50000000012</v>
      </c>
      <c r="CR11" s="31">
        <f t="shared" si="66"/>
        <v>-947115.72</v>
      </c>
      <c r="CS11" s="31">
        <f t="shared" si="66"/>
        <v>-607845.30000000005</v>
      </c>
      <c r="CT11" s="31">
        <f t="shared" si="66"/>
        <v>-379227.46</v>
      </c>
      <c r="CU11" s="31">
        <f t="shared" si="66"/>
        <v>-208199.44999999998</v>
      </c>
      <c r="CV11" s="31">
        <f t="shared" ref="CV11:DJ11" si="68">SUM(CV7:CV10)</f>
        <v>-186847.93</v>
      </c>
      <c r="CW11" s="31">
        <f t="shared" si="68"/>
        <v>-231138.05</v>
      </c>
      <c r="CX11" s="31">
        <f t="shared" si="68"/>
        <v>-230780.15</v>
      </c>
      <c r="CY11" s="31">
        <f t="shared" si="68"/>
        <v>7586702.2599999998</v>
      </c>
      <c r="CZ11" s="31">
        <f t="shared" si="68"/>
        <v>-879019.84</v>
      </c>
      <c r="DA11" s="31">
        <f t="shared" si="68"/>
        <v>-1425938.8900000001</v>
      </c>
      <c r="DB11" s="31">
        <f t="shared" si="68"/>
        <v>-980742.84</v>
      </c>
      <c r="DC11" s="31">
        <f t="shared" si="68"/>
        <v>-829077.87</v>
      </c>
      <c r="DD11" s="31">
        <f t="shared" si="68"/>
        <v>-880732.87999999989</v>
      </c>
      <c r="DE11" s="31">
        <f t="shared" si="68"/>
        <v>-692504.80999999994</v>
      </c>
      <c r="DF11" s="31">
        <f t="shared" si="68"/>
        <v>-534577.74</v>
      </c>
      <c r="DG11" s="31">
        <f t="shared" si="68"/>
        <v>-344984.9</v>
      </c>
      <c r="DH11" s="31">
        <f t="shared" si="68"/>
        <v>-258181.59999999998</v>
      </c>
      <c r="DI11" s="31">
        <f t="shared" si="68"/>
        <v>-285949.46000000002</v>
      </c>
      <c r="DJ11" s="31">
        <f t="shared" si="68"/>
        <v>-288729.09000000003</v>
      </c>
      <c r="DK11" s="31">
        <f>SUM(DK7:DK10)</f>
        <v>-558491.28999999992</v>
      </c>
      <c r="DL11" s="32">
        <f>SUM(DL7:DL10)</f>
        <v>14288639.560000001</v>
      </c>
      <c r="DM11" s="32">
        <f t="shared" ref="DM11:DV11" si="69">SUM(DM7:DM10)</f>
        <v>-2099271.08</v>
      </c>
      <c r="DN11" s="32">
        <f t="shared" si="69"/>
        <v>-2226514.7299999995</v>
      </c>
      <c r="DO11" s="32">
        <f t="shared" si="69"/>
        <v>-2148759.87</v>
      </c>
      <c r="DP11" s="32">
        <f t="shared" si="69"/>
        <v>-1832958.75</v>
      </c>
      <c r="DQ11" s="32">
        <f t="shared" si="69"/>
        <v>-1621794.29</v>
      </c>
      <c r="DR11" s="32">
        <f t="shared" si="69"/>
        <v>-995399.73</v>
      </c>
      <c r="DS11" s="32">
        <f t="shared" si="69"/>
        <v>-633833.43999999994</v>
      </c>
      <c r="DT11" s="32">
        <f t="shared" si="69"/>
        <v>-480184.73999999993</v>
      </c>
      <c r="DU11" s="32">
        <f t="shared" si="69"/>
        <v>-591679.30000000005</v>
      </c>
      <c r="DV11" s="32">
        <f t="shared" si="69"/>
        <v>-473858.79000000004</v>
      </c>
      <c r="DW11" s="32">
        <f>SUM(DW7:DW10)</f>
        <v>-1072352.4000000001</v>
      </c>
      <c r="DX11" s="32">
        <f>SUM(DX7:DX10)</f>
        <v>-240579.06000000003</v>
      </c>
      <c r="DY11" s="32">
        <f>SUM(DY7:DY10)</f>
        <v>48756.41</v>
      </c>
      <c r="DZ11" s="32">
        <f>SUM(DZ7:DZ10)</f>
        <v>53108.549999999996</v>
      </c>
      <c r="EA11" s="32">
        <f>SUM(EA7:EA10)</f>
        <v>42906.399999999994</v>
      </c>
      <c r="EB11" s="32">
        <f t="shared" ref="EB11:GO11" si="70">SUM(EB7:EB10)</f>
        <v>49506.559999999998</v>
      </c>
      <c r="EC11" s="32">
        <f t="shared" si="70"/>
        <v>24792.09</v>
      </c>
      <c r="ED11" s="32">
        <f t="shared" si="70"/>
        <v>17567.89</v>
      </c>
      <c r="EE11" s="32">
        <f t="shared" si="70"/>
        <v>12848.119999999999</v>
      </c>
      <c r="EF11" s="32">
        <f t="shared" si="70"/>
        <v>14168.779999999999</v>
      </c>
      <c r="EG11" s="32">
        <f t="shared" si="70"/>
        <v>12898.350000000002</v>
      </c>
      <c r="EH11" s="32">
        <f t="shared" si="70"/>
        <v>11690.650000000001</v>
      </c>
      <c r="EI11" s="32">
        <f t="shared" si="70"/>
        <v>24073.83</v>
      </c>
      <c r="EJ11" s="32">
        <f t="shared" si="70"/>
        <v>21445.08</v>
      </c>
      <c r="EK11" s="32">
        <f t="shared" si="70"/>
        <v>26845.86</v>
      </c>
      <c r="EL11" s="32">
        <f t="shared" si="70"/>
        <v>18654.78</v>
      </c>
      <c r="EM11" s="32">
        <f t="shared" si="70"/>
        <v>21315.5</v>
      </c>
      <c r="EN11" s="32">
        <f t="shared" si="70"/>
        <v>17931.96</v>
      </c>
      <c r="EO11" s="32">
        <f t="shared" si="70"/>
        <v>13146.53</v>
      </c>
      <c r="EP11" s="32">
        <f t="shared" si="70"/>
        <v>6358.4900000000007</v>
      </c>
      <c r="EQ11" s="32">
        <f t="shared" si="70"/>
        <v>8657.18</v>
      </c>
      <c r="ER11" s="32">
        <f t="shared" si="70"/>
        <v>1533.8500000000004</v>
      </c>
      <c r="ES11" s="32">
        <f t="shared" si="70"/>
        <v>1118.54</v>
      </c>
      <c r="ET11" s="32">
        <f t="shared" si="70"/>
        <v>12309.86</v>
      </c>
      <c r="EU11" s="32">
        <f t="shared" si="70"/>
        <v>14341.09</v>
      </c>
      <c r="EV11" s="32">
        <f t="shared" si="70"/>
        <v>1900.8600000000001</v>
      </c>
      <c r="EW11" s="32">
        <f t="shared" si="70"/>
        <v>2923.36</v>
      </c>
      <c r="EX11" s="32">
        <f t="shared" si="70"/>
        <v>2062.21</v>
      </c>
      <c r="EY11" s="32">
        <f t="shared" si="70"/>
        <v>3061.14</v>
      </c>
      <c r="EZ11" s="32">
        <f t="shared" si="70"/>
        <v>421.18000000000029</v>
      </c>
      <c r="FA11" s="32">
        <f t="shared" si="70"/>
        <v>3171.3100000000004</v>
      </c>
      <c r="FB11" s="32">
        <f t="shared" si="70"/>
        <v>-1724.46</v>
      </c>
      <c r="FC11" s="32">
        <f t="shared" si="70"/>
        <v>-2447.09</v>
      </c>
      <c r="FD11" s="32">
        <f t="shared" si="70"/>
        <v>-2801.74</v>
      </c>
      <c r="FE11" s="32">
        <f t="shared" si="70"/>
        <v>-2831.66</v>
      </c>
      <c r="FF11" s="32">
        <f t="shared" si="70"/>
        <v>-2552.62</v>
      </c>
      <c r="FG11" s="32">
        <f t="shared" si="70"/>
        <v>-1853.69</v>
      </c>
      <c r="FH11" s="32">
        <f t="shared" si="70"/>
        <v>-322.59000000000015</v>
      </c>
      <c r="FI11" s="32">
        <f t="shared" si="70"/>
        <v>456.07999999999993</v>
      </c>
      <c r="FJ11" s="32">
        <f t="shared" si="70"/>
        <v>262.82000000000016</v>
      </c>
      <c r="FK11" s="32">
        <f t="shared" si="70"/>
        <v>-351.51000000000022</v>
      </c>
      <c r="FL11" s="32">
        <f t="shared" si="70"/>
        <v>-1326.42</v>
      </c>
      <c r="FM11" s="32">
        <f t="shared" si="70"/>
        <v>-1178</v>
      </c>
      <c r="FN11" s="32">
        <f t="shared" si="70"/>
        <v>3814.9</v>
      </c>
      <c r="FO11" s="32">
        <f t="shared" si="70"/>
        <v>-2578.15</v>
      </c>
      <c r="FP11" s="32">
        <f t="shared" si="70"/>
        <v>-3096.41</v>
      </c>
      <c r="FQ11" s="32">
        <f t="shared" si="70"/>
        <v>-2982.46</v>
      </c>
      <c r="FR11" s="32">
        <f t="shared" si="70"/>
        <v>-2536.86</v>
      </c>
      <c r="FS11" s="32">
        <f t="shared" si="70"/>
        <v>-2083.4899999999998</v>
      </c>
      <c r="FT11" s="32">
        <f t="shared" si="70"/>
        <v>7631051.4100000001</v>
      </c>
      <c r="FU11" s="32">
        <f t="shared" si="70"/>
        <v>-1171035.22</v>
      </c>
      <c r="FV11" s="32">
        <f t="shared" si="70"/>
        <v>-1123506.58</v>
      </c>
      <c r="FW11" s="32">
        <f t="shared" si="70"/>
        <v>-855611.16</v>
      </c>
      <c r="FX11" s="32">
        <f t="shared" si="70"/>
        <v>-832497.29</v>
      </c>
      <c r="FY11" s="32">
        <f t="shared" si="70"/>
        <v>-451719.74</v>
      </c>
      <c r="FZ11" s="32">
        <f t="shared" si="70"/>
        <v>-339292.35</v>
      </c>
      <c r="GA11" s="32">
        <f t="shared" si="70"/>
        <v>-266185.11</v>
      </c>
      <c r="GB11" s="32">
        <f t="shared" si="70"/>
        <v>-249478.91999999998</v>
      </c>
      <c r="GC11" s="32">
        <f t="shared" si="70"/>
        <v>-203835.65</v>
      </c>
      <c r="GD11" s="32">
        <f t="shared" si="70"/>
        <v>-276386.90000000002</v>
      </c>
      <c r="GE11" s="32">
        <f t="shared" si="70"/>
        <v>-501850.04</v>
      </c>
      <c r="GF11" s="32">
        <f t="shared" si="70"/>
        <v>16018885.960000001</v>
      </c>
      <c r="GG11" s="32">
        <f t="shared" si="70"/>
        <v>-2936664.22</v>
      </c>
      <c r="GH11" s="32">
        <f t="shared" si="70"/>
        <v>-3235192.62</v>
      </c>
      <c r="GI11" s="32">
        <f t="shared" si="70"/>
        <v>-2550759.8200000003</v>
      </c>
      <c r="GJ11" s="32">
        <f t="shared" si="70"/>
        <v>-2246248.9500000002</v>
      </c>
      <c r="GK11" s="32">
        <f t="shared" si="70"/>
        <v>-1570444.76</v>
      </c>
      <c r="GL11" s="32">
        <f t="shared" si="70"/>
        <v>-1033184.35</v>
      </c>
      <c r="GM11" s="32">
        <f t="shared" si="70"/>
        <v>-650333.79</v>
      </c>
      <c r="GN11" s="32">
        <f t="shared" si="70"/>
        <v>-530443.54</v>
      </c>
      <c r="GO11" s="32">
        <f t="shared" si="70"/>
        <v>-480216.70999999996</v>
      </c>
      <c r="GP11" s="32">
        <f t="shared" ref="GP11:HA11" si="71">SUM(GP7:GP10)</f>
        <v>-608897.54</v>
      </c>
      <c r="GQ11" s="32">
        <f t="shared" si="71"/>
        <v>-1355971.3</v>
      </c>
      <c r="GR11" s="32">
        <f t="shared" si="71"/>
        <v>-251610.52</v>
      </c>
      <c r="GS11" s="32">
        <f t="shared" si="71"/>
        <v>-22302.94</v>
      </c>
      <c r="GT11" s="32">
        <f t="shared" si="71"/>
        <v>-16135.21</v>
      </c>
      <c r="GU11" s="32">
        <f t="shared" si="71"/>
        <v>-15676.21</v>
      </c>
      <c r="GV11" s="32">
        <f t="shared" si="71"/>
        <v>-15236.23</v>
      </c>
      <c r="GW11" s="32">
        <f t="shared" si="71"/>
        <v>-12605.71</v>
      </c>
      <c r="GX11" s="32">
        <f t="shared" si="71"/>
        <v>-2465.33</v>
      </c>
      <c r="GY11" s="32">
        <f t="shared" si="71"/>
        <v>-3143.3100000000004</v>
      </c>
      <c r="GZ11" s="32">
        <f t="shared" si="71"/>
        <v>-8881.85</v>
      </c>
      <c r="HA11" s="32">
        <f t="shared" si="71"/>
        <v>-9098.869999999999</v>
      </c>
      <c r="HB11" s="32">
        <f t="shared" ref="HB11:HM11" si="72">SUM(HB7:HB10)</f>
        <v>-9325.57</v>
      </c>
      <c r="HC11" s="32">
        <f t="shared" si="72"/>
        <v>-12713.74</v>
      </c>
      <c r="HD11" s="32">
        <f t="shared" si="72"/>
        <v>14260.02</v>
      </c>
      <c r="HE11" s="32">
        <f t="shared" si="72"/>
        <v>26095.010000000002</v>
      </c>
      <c r="HF11" s="32">
        <f t="shared" si="72"/>
        <v>24503.440000000002</v>
      </c>
      <c r="HG11" s="32">
        <f t="shared" si="72"/>
        <v>31508.420000000002</v>
      </c>
      <c r="HH11" s="32">
        <f t="shared" si="72"/>
        <v>21124.639999999999</v>
      </c>
      <c r="HI11" s="32">
        <f t="shared" si="72"/>
        <v>10754.019999999999</v>
      </c>
      <c r="HJ11" s="32">
        <f t="shared" si="72"/>
        <v>3762.1499999999996</v>
      </c>
      <c r="HK11" s="32">
        <f t="shared" si="72"/>
        <v>859.5</v>
      </c>
      <c r="HL11" s="32">
        <f t="shared" si="72"/>
        <v>-751.30999999999949</v>
      </c>
      <c r="HM11" s="32">
        <f t="shared" si="72"/>
        <v>-1016.1200000000008</v>
      </c>
      <c r="HN11" s="32">
        <f t="shared" ref="HN11:HY11" si="73">SUM(HN7:HN10)</f>
        <v>1363.4000000000005</v>
      </c>
      <c r="HO11" s="32">
        <f t="shared" si="73"/>
        <v>13096.78</v>
      </c>
      <c r="HP11" s="32">
        <f t="shared" si="73"/>
        <v>4717.3799999999992</v>
      </c>
      <c r="HQ11" s="32">
        <f t="shared" si="73"/>
        <v>7905.3200000000006</v>
      </c>
      <c r="HR11" s="32">
        <f t="shared" si="73"/>
        <v>8799.89</v>
      </c>
      <c r="HS11" s="32">
        <f t="shared" si="73"/>
        <v>8156.48</v>
      </c>
      <c r="HT11" s="32">
        <f t="shared" si="73"/>
        <v>7257.9099999999989</v>
      </c>
      <c r="HU11" s="32">
        <f t="shared" si="73"/>
        <v>2617.37</v>
      </c>
      <c r="HV11" s="32">
        <f t="shared" si="73"/>
        <v>-414.36999999999989</v>
      </c>
      <c r="HW11" s="32">
        <f t="shared" si="73"/>
        <v>-904.34000000000015</v>
      </c>
      <c r="HX11" s="32">
        <f t="shared" si="73"/>
        <v>-505.45000000000027</v>
      </c>
      <c r="HY11" s="32">
        <f t="shared" si="73"/>
        <v>-972.04999999999973</v>
      </c>
      <c r="HZ11" s="32">
        <f t="shared" ref="HZ11:IK11" si="74">SUM(HZ7:HZ10)</f>
        <v>-1543.9800000000005</v>
      </c>
      <c r="IA11" s="32">
        <f t="shared" si="74"/>
        <v>2617.94</v>
      </c>
      <c r="IB11" s="32">
        <f t="shared" si="74"/>
        <v>2154040.71</v>
      </c>
      <c r="IC11" s="32">
        <f t="shared" si="74"/>
        <v>-313164.64</v>
      </c>
      <c r="ID11" s="32">
        <f t="shared" si="74"/>
        <v>-316922.42</v>
      </c>
      <c r="IE11" s="32">
        <f t="shared" si="74"/>
        <v>-334300.87</v>
      </c>
      <c r="IF11" s="32">
        <f t="shared" si="74"/>
        <v>-293067.15000000002</v>
      </c>
      <c r="IG11" s="32">
        <f t="shared" si="74"/>
        <v>-172629.22999999998</v>
      </c>
      <c r="IH11" s="32">
        <f t="shared" si="74"/>
        <v>-120356.85</v>
      </c>
      <c r="II11" s="32">
        <f t="shared" si="74"/>
        <v>-79685.36</v>
      </c>
      <c r="IJ11" s="32">
        <f t="shared" si="74"/>
        <v>-60529.42</v>
      </c>
      <c r="IK11" s="32">
        <f t="shared" si="74"/>
        <v>-63619.75</v>
      </c>
      <c r="IL11" s="572"/>
      <c r="IM11" s="573"/>
      <c r="IN11" s="573"/>
      <c r="IO11" s="573"/>
      <c r="IP11" s="573"/>
      <c r="IQ11" s="573"/>
      <c r="IR11" s="573"/>
      <c r="IS11" s="573"/>
      <c r="IT11" s="573"/>
      <c r="IU11" s="573"/>
      <c r="IV11" s="573"/>
      <c r="IW11" s="573"/>
      <c r="IX11" s="573"/>
      <c r="IY11" s="574"/>
    </row>
    <row r="12" spans="1:271" x14ac:dyDescent="0.2">
      <c r="B12" s="1" t="s">
        <v>168</v>
      </c>
      <c r="D12" s="15">
        <f t="shared" ref="D12:BO12" si="75">+D6+D11</f>
        <v>0</v>
      </c>
      <c r="E12" s="15">
        <f t="shared" si="75"/>
        <v>0</v>
      </c>
      <c r="F12" s="15">
        <f t="shared" si="75"/>
        <v>0</v>
      </c>
      <c r="G12" s="15">
        <f t="shared" si="75"/>
        <v>0</v>
      </c>
      <c r="H12" s="15">
        <f t="shared" si="75"/>
        <v>0</v>
      </c>
      <c r="I12" s="15">
        <f t="shared" si="75"/>
        <v>0</v>
      </c>
      <c r="J12" s="15">
        <f t="shared" si="75"/>
        <v>0</v>
      </c>
      <c r="K12" s="15">
        <f t="shared" si="75"/>
        <v>0</v>
      </c>
      <c r="L12" s="15">
        <f t="shared" si="75"/>
        <v>0</v>
      </c>
      <c r="M12" s="15">
        <f t="shared" si="75"/>
        <v>0</v>
      </c>
      <c r="N12" s="15">
        <f t="shared" si="75"/>
        <v>0</v>
      </c>
      <c r="O12" s="15">
        <f t="shared" si="75"/>
        <v>0</v>
      </c>
      <c r="P12" s="15">
        <f t="shared" si="75"/>
        <v>0</v>
      </c>
      <c r="Q12" s="15">
        <f t="shared" si="75"/>
        <v>0</v>
      </c>
      <c r="R12" s="15">
        <f t="shared" si="75"/>
        <v>0</v>
      </c>
      <c r="S12" s="15">
        <f t="shared" si="75"/>
        <v>0</v>
      </c>
      <c r="T12" s="15">
        <f t="shared" si="75"/>
        <v>0</v>
      </c>
      <c r="U12" s="15">
        <f t="shared" si="75"/>
        <v>0</v>
      </c>
      <c r="V12" s="15">
        <f t="shared" si="75"/>
        <v>0</v>
      </c>
      <c r="W12" s="15">
        <f t="shared" si="75"/>
        <v>0</v>
      </c>
      <c r="X12" s="15">
        <f t="shared" si="75"/>
        <v>0</v>
      </c>
      <c r="Y12" s="15">
        <f t="shared" si="75"/>
        <v>0</v>
      </c>
      <c r="Z12" s="15">
        <f t="shared" si="75"/>
        <v>0</v>
      </c>
      <c r="AA12" s="15">
        <f t="shared" si="75"/>
        <v>0</v>
      </c>
      <c r="AB12" s="15">
        <f t="shared" si="75"/>
        <v>0</v>
      </c>
      <c r="AC12" s="15">
        <f t="shared" si="75"/>
        <v>0</v>
      </c>
      <c r="AD12" s="15">
        <f t="shared" si="75"/>
        <v>0</v>
      </c>
      <c r="AE12" s="15">
        <f>+AE6+AE11</f>
        <v>4449982.3900000006</v>
      </c>
      <c r="AF12" s="15">
        <f t="shared" si="75"/>
        <v>3802815.6499999994</v>
      </c>
      <c r="AG12" s="15">
        <f t="shared" si="75"/>
        <v>3111565.34</v>
      </c>
      <c r="AH12" s="15">
        <f t="shared" si="75"/>
        <v>2364217.3199999998</v>
      </c>
      <c r="AI12" s="15">
        <f t="shared" si="75"/>
        <v>1761877.23</v>
      </c>
      <c r="AJ12" s="15">
        <f t="shared" si="75"/>
        <v>1269914.73</v>
      </c>
      <c r="AK12" s="15">
        <f t="shared" si="75"/>
        <v>996069.21</v>
      </c>
      <c r="AL12" s="15">
        <f t="shared" si="75"/>
        <v>773946.04999999993</v>
      </c>
      <c r="AM12" s="15">
        <f t="shared" si="75"/>
        <v>618568.96000000008</v>
      </c>
      <c r="AN12" s="15">
        <f t="shared" si="75"/>
        <v>488557.29999999993</v>
      </c>
      <c r="AO12" s="15">
        <f t="shared" si="75"/>
        <v>344561.77</v>
      </c>
      <c r="AP12" s="15">
        <f t="shared" si="75"/>
        <v>155887.6</v>
      </c>
      <c r="AQ12" s="15">
        <f t="shared" si="75"/>
        <v>5173374.72</v>
      </c>
      <c r="AR12" s="15">
        <f t="shared" si="75"/>
        <v>4551586.37</v>
      </c>
      <c r="AS12" s="15">
        <f t="shared" si="75"/>
        <v>3782238.7</v>
      </c>
      <c r="AT12" s="15">
        <f t="shared" si="75"/>
        <v>2933073.71</v>
      </c>
      <c r="AU12" s="15">
        <f t="shared" si="75"/>
        <v>2247512.11</v>
      </c>
      <c r="AV12" s="15">
        <f t="shared" si="75"/>
        <v>1756907.2199999997</v>
      </c>
      <c r="AW12" s="15">
        <f t="shared" si="75"/>
        <v>1311158.02</v>
      </c>
      <c r="AX12" s="15">
        <f t="shared" si="75"/>
        <v>1068812.3400000001</v>
      </c>
      <c r="AY12" s="15">
        <f t="shared" si="75"/>
        <v>858885.25000000012</v>
      </c>
      <c r="AZ12" s="16">
        <f t="shared" si="75"/>
        <v>696132.42</v>
      </c>
      <c r="BA12" s="16">
        <f t="shared" si="75"/>
        <v>524361.97000000009</v>
      </c>
      <c r="BB12" s="16">
        <f t="shared" si="75"/>
        <v>307396.25</v>
      </c>
      <c r="BC12" s="16">
        <f t="shared" si="75"/>
        <v>8567294.9499999993</v>
      </c>
      <c r="BD12" s="16">
        <f t="shared" si="75"/>
        <v>7431759.1999999993</v>
      </c>
      <c r="BE12" s="16">
        <f t="shared" si="75"/>
        <v>6076922.4800000004</v>
      </c>
      <c r="BF12" s="16">
        <f t="shared" si="75"/>
        <v>4850964.99</v>
      </c>
      <c r="BG12" s="16">
        <f t="shared" si="75"/>
        <v>3594400.3600000003</v>
      </c>
      <c r="BH12" s="16">
        <f t="shared" si="75"/>
        <v>2518180.5199999996</v>
      </c>
      <c r="BI12" s="16">
        <f t="shared" si="75"/>
        <v>1778082.28</v>
      </c>
      <c r="BJ12" s="16">
        <f t="shared" si="75"/>
        <v>1306994.52</v>
      </c>
      <c r="BK12" s="16">
        <f t="shared" si="75"/>
        <v>1001532.46</v>
      </c>
      <c r="BL12" s="16">
        <f t="shared" si="75"/>
        <v>751971.71</v>
      </c>
      <c r="BM12" s="16">
        <f t="shared" si="75"/>
        <v>492807.82999999996</v>
      </c>
      <c r="BN12" s="16">
        <f t="shared" si="75"/>
        <v>162006.96000000002</v>
      </c>
      <c r="BO12" s="16">
        <f t="shared" si="75"/>
        <v>12177348.910000002</v>
      </c>
      <c r="BP12" s="16">
        <f t="shared" ref="BP12:DV12" si="76">+BP6+BP11</f>
        <v>11457390.130000001</v>
      </c>
      <c r="BQ12" s="16">
        <f t="shared" si="76"/>
        <v>10551887.220000001</v>
      </c>
      <c r="BR12" s="16">
        <f t="shared" si="76"/>
        <v>9512713.6900000013</v>
      </c>
      <c r="BS12" s="16">
        <f t="shared" si="76"/>
        <v>8775759.959999999</v>
      </c>
      <c r="BT12" s="16">
        <f t="shared" si="76"/>
        <v>8131839.3500000006</v>
      </c>
      <c r="BU12" s="16">
        <f t="shared" si="76"/>
        <v>7647849.5699999994</v>
      </c>
      <c r="BV12" s="16">
        <f t="shared" si="76"/>
        <v>7331648.1699999999</v>
      </c>
      <c r="BW12" s="16">
        <f t="shared" si="76"/>
        <v>7119817.9799999995</v>
      </c>
      <c r="BX12" s="16">
        <f t="shared" si="76"/>
        <v>6976428.5499999998</v>
      </c>
      <c r="BY12" s="16">
        <f t="shared" si="76"/>
        <v>6817930.0599999996</v>
      </c>
      <c r="BZ12" s="16">
        <f t="shared" si="76"/>
        <v>6586391.9299999997</v>
      </c>
      <c r="CA12" s="16">
        <f t="shared" si="76"/>
        <v>12599777.579999998</v>
      </c>
      <c r="CB12" s="16">
        <f t="shared" si="76"/>
        <v>11080059.08</v>
      </c>
      <c r="CC12" s="16">
        <f t="shared" si="76"/>
        <v>9003266.25</v>
      </c>
      <c r="CD12" s="16">
        <f t="shared" si="76"/>
        <v>6708889.3900000006</v>
      </c>
      <c r="CE12" s="16">
        <f t="shared" si="76"/>
        <v>4959375.1899999995</v>
      </c>
      <c r="CF12" s="16">
        <f t="shared" si="76"/>
        <v>3186254.5200000005</v>
      </c>
      <c r="CG12" s="16">
        <f t="shared" si="76"/>
        <v>1788742.6800000002</v>
      </c>
      <c r="CH12" s="16">
        <f t="shared" si="76"/>
        <v>991710.02999999991</v>
      </c>
      <c r="CI12" s="16">
        <f t="shared" si="76"/>
        <v>317767.24</v>
      </c>
      <c r="CJ12" s="34">
        <f t="shared" si="76"/>
        <v>-98637.449999999953</v>
      </c>
      <c r="CK12" s="34">
        <f t="shared" si="76"/>
        <v>-597367.19999999995</v>
      </c>
      <c r="CL12" s="34">
        <f t="shared" si="76"/>
        <v>-1102193.77</v>
      </c>
      <c r="CM12" s="34">
        <f t="shared" si="76"/>
        <v>6768619.1404474191</v>
      </c>
      <c r="CN12" s="34">
        <f t="shared" si="76"/>
        <v>6093860.9199999999</v>
      </c>
      <c r="CO12" s="34">
        <f t="shared" si="76"/>
        <v>4835240.0999999996</v>
      </c>
      <c r="CP12" s="34">
        <f t="shared" si="76"/>
        <v>3691079.3</v>
      </c>
      <c r="CQ12" s="34">
        <f t="shared" si="76"/>
        <v>2769704.8</v>
      </c>
      <c r="CR12" s="34">
        <f t="shared" si="76"/>
        <v>1822589.0799999998</v>
      </c>
      <c r="CS12" s="34">
        <f t="shared" si="76"/>
        <v>1214743.78</v>
      </c>
      <c r="CT12" s="34">
        <f t="shared" si="76"/>
        <v>835516.32000000007</v>
      </c>
      <c r="CU12" s="34">
        <f t="shared" si="76"/>
        <v>627316.87</v>
      </c>
      <c r="CV12" s="34">
        <v>440468.45</v>
      </c>
      <c r="CW12" s="34">
        <f t="shared" si="76"/>
        <v>209330.40000000002</v>
      </c>
      <c r="CX12" s="34">
        <f t="shared" si="76"/>
        <v>-21449.75</v>
      </c>
      <c r="CY12" s="34">
        <f t="shared" si="76"/>
        <v>7565252.5099999998</v>
      </c>
      <c r="CZ12" s="34">
        <f t="shared" si="76"/>
        <v>6686232.6699999999</v>
      </c>
      <c r="DA12" s="34">
        <f t="shared" si="76"/>
        <v>5260293.7799999993</v>
      </c>
      <c r="DB12" s="34">
        <f t="shared" si="76"/>
        <v>4279550.9400000004</v>
      </c>
      <c r="DC12" s="34">
        <f t="shared" si="76"/>
        <v>3450473.0700000003</v>
      </c>
      <c r="DD12" s="34">
        <f t="shared" si="76"/>
        <v>2569740.19</v>
      </c>
      <c r="DE12" s="34">
        <f t="shared" si="76"/>
        <v>1877235.38</v>
      </c>
      <c r="DF12" s="34">
        <f t="shared" si="76"/>
        <v>1342657.64</v>
      </c>
      <c r="DG12" s="34">
        <f t="shared" si="76"/>
        <v>997672.73999999987</v>
      </c>
      <c r="DH12" s="34">
        <f t="shared" si="76"/>
        <v>739491.14</v>
      </c>
      <c r="DI12" s="16">
        <f t="shared" si="76"/>
        <v>453541.68</v>
      </c>
      <c r="DJ12" s="16">
        <f t="shared" si="76"/>
        <v>164812.58999999997</v>
      </c>
      <c r="DK12" s="16">
        <f t="shared" si="76"/>
        <v>-393678.69999999995</v>
      </c>
      <c r="DL12" s="18">
        <f t="shared" si="76"/>
        <v>13894960.860000001</v>
      </c>
      <c r="DM12" s="18">
        <f t="shared" si="76"/>
        <v>11795689.779999999</v>
      </c>
      <c r="DN12" s="18">
        <f t="shared" si="76"/>
        <v>9569175.0500000007</v>
      </c>
      <c r="DO12" s="18">
        <f t="shared" si="76"/>
        <v>7420415.1800000006</v>
      </c>
      <c r="DP12" s="18">
        <f t="shared" si="76"/>
        <v>5587456.4299999997</v>
      </c>
      <c r="DQ12" s="18">
        <f t="shared" si="76"/>
        <v>3965662.1399999997</v>
      </c>
      <c r="DR12" s="18">
        <f t="shared" si="76"/>
        <v>2970262.41</v>
      </c>
      <c r="DS12" s="18">
        <f t="shared" si="76"/>
        <v>2336428.9700000002</v>
      </c>
      <c r="DT12" s="18">
        <f t="shared" si="76"/>
        <v>1856244.2300000002</v>
      </c>
      <c r="DU12" s="18">
        <f t="shared" si="76"/>
        <v>1264564.93</v>
      </c>
      <c r="DV12" s="18">
        <f t="shared" si="76"/>
        <v>790706.1399999999</v>
      </c>
      <c r="DW12" s="18">
        <f>+DW6+DW11</f>
        <v>-281646.26000000013</v>
      </c>
      <c r="DX12" s="18">
        <f>+DX6+DX11</f>
        <v>-522225.32000000007</v>
      </c>
      <c r="DY12" s="18">
        <f>+DY6+DY11</f>
        <v>-473468.91000000003</v>
      </c>
      <c r="DZ12" s="18">
        <f>+DZ6+DZ11</f>
        <v>-420360.36</v>
      </c>
      <c r="EA12" s="18">
        <f>+EA6+EA11</f>
        <v>-377453.95999999996</v>
      </c>
      <c r="EB12" s="18">
        <f t="shared" ref="EB12:FP12" si="77">+EB6+EB11</f>
        <v>-327947.40000000002</v>
      </c>
      <c r="EC12" s="18">
        <f t="shared" si="77"/>
        <v>-303155.31</v>
      </c>
      <c r="ED12" s="18">
        <f t="shared" si="77"/>
        <v>-285587.42</v>
      </c>
      <c r="EE12" s="18">
        <f t="shared" si="77"/>
        <v>-272739.3</v>
      </c>
      <c r="EF12" s="18">
        <f t="shared" si="77"/>
        <v>-258570.52</v>
      </c>
      <c r="EG12" s="18">
        <f t="shared" si="77"/>
        <v>-245672.16999999998</v>
      </c>
      <c r="EH12" s="18">
        <f t="shared" si="77"/>
        <v>-233981.52000000002</v>
      </c>
      <c r="EI12" s="18">
        <f t="shared" si="77"/>
        <v>-209907.69</v>
      </c>
      <c r="EJ12" s="18">
        <f t="shared" si="77"/>
        <v>-188462.61</v>
      </c>
      <c r="EK12" s="18">
        <f t="shared" si="77"/>
        <v>-161616.75</v>
      </c>
      <c r="EL12" s="18">
        <f t="shared" si="77"/>
        <v>-142961.97</v>
      </c>
      <c r="EM12" s="18">
        <f t="shared" si="77"/>
        <v>-121646.47</v>
      </c>
      <c r="EN12" s="18">
        <f t="shared" si="77"/>
        <v>-103714.51000000001</v>
      </c>
      <c r="EO12" s="18">
        <f t="shared" si="77"/>
        <v>-90567.98</v>
      </c>
      <c r="EP12" s="18">
        <f t="shared" si="77"/>
        <v>-84209.489999999991</v>
      </c>
      <c r="EQ12" s="18">
        <f t="shared" si="77"/>
        <v>-75552.31</v>
      </c>
      <c r="ER12" s="18">
        <f t="shared" si="77"/>
        <v>-74018.459999999992</v>
      </c>
      <c r="ES12" s="18">
        <f t="shared" si="77"/>
        <v>-72899.920000000013</v>
      </c>
      <c r="ET12" s="18">
        <f t="shared" si="77"/>
        <v>-60590.06</v>
      </c>
      <c r="EU12" s="18">
        <f t="shared" si="77"/>
        <v>-46248.97</v>
      </c>
      <c r="EV12" s="18">
        <f t="shared" si="77"/>
        <v>-44348.11</v>
      </c>
      <c r="EW12" s="18">
        <f t="shared" si="77"/>
        <v>-41424.75</v>
      </c>
      <c r="EX12" s="18">
        <f t="shared" si="77"/>
        <v>-39362.54</v>
      </c>
      <c r="EY12" s="18">
        <f t="shared" si="77"/>
        <v>-36301.4</v>
      </c>
      <c r="EZ12" s="18">
        <f t="shared" si="77"/>
        <v>-35880.22</v>
      </c>
      <c r="FA12" s="18">
        <f t="shared" si="77"/>
        <v>-32708.91</v>
      </c>
      <c r="FB12" s="18">
        <f t="shared" si="77"/>
        <v>-34433.370000000003</v>
      </c>
      <c r="FC12" s="18">
        <f t="shared" si="77"/>
        <v>-36880.460000000006</v>
      </c>
      <c r="FD12" s="18">
        <f t="shared" si="77"/>
        <v>-39682.199999999997</v>
      </c>
      <c r="FE12" s="18">
        <f t="shared" si="77"/>
        <v>-42513.86</v>
      </c>
      <c r="FF12" s="18">
        <f t="shared" si="77"/>
        <v>-45066.48</v>
      </c>
      <c r="FG12" s="18">
        <f t="shared" si="77"/>
        <v>-46920.170000000006</v>
      </c>
      <c r="FH12" s="18">
        <f t="shared" si="77"/>
        <v>-47242.759999999995</v>
      </c>
      <c r="FI12" s="18">
        <f t="shared" si="77"/>
        <v>-46786.68</v>
      </c>
      <c r="FJ12" s="18">
        <f t="shared" si="77"/>
        <v>-46523.86</v>
      </c>
      <c r="FK12" s="18">
        <f t="shared" si="77"/>
        <v>-46875.37</v>
      </c>
      <c r="FL12" s="18">
        <f t="shared" si="77"/>
        <v>-48201.79</v>
      </c>
      <c r="FM12" s="18">
        <f t="shared" si="77"/>
        <v>-49379.79</v>
      </c>
      <c r="FN12" s="18">
        <f t="shared" si="77"/>
        <v>-45564.89</v>
      </c>
      <c r="FO12" s="18">
        <f t="shared" si="77"/>
        <v>-48143.040000000001</v>
      </c>
      <c r="FP12" s="18">
        <f t="shared" si="77"/>
        <v>-51239.45</v>
      </c>
      <c r="FQ12" s="18">
        <f>+FQ6+FQ11</f>
        <v>-54221.909999999996</v>
      </c>
      <c r="FR12" s="18">
        <f t="shared" ref="FR12:GO12" si="78">+FR6+FR11</f>
        <v>-56758.770000000004</v>
      </c>
      <c r="FS12" s="18">
        <f t="shared" si="78"/>
        <v>-58842.259999999995</v>
      </c>
      <c r="FT12" s="18">
        <f t="shared" si="78"/>
        <v>7572209.1500000004</v>
      </c>
      <c r="FU12" s="18">
        <f t="shared" si="78"/>
        <v>6401173.9300000006</v>
      </c>
      <c r="FV12" s="18">
        <f t="shared" si="78"/>
        <v>5277667.3499999996</v>
      </c>
      <c r="FW12" s="18">
        <f t="shared" si="78"/>
        <v>4422056.1899999995</v>
      </c>
      <c r="FX12" s="18">
        <f t="shared" si="78"/>
        <v>3589558.9000000004</v>
      </c>
      <c r="FY12" s="18">
        <f t="shared" si="78"/>
        <v>3137839.16</v>
      </c>
      <c r="FZ12" s="18">
        <f t="shared" si="78"/>
        <v>2798546.81</v>
      </c>
      <c r="GA12" s="18">
        <f t="shared" si="78"/>
        <v>2532361.7000000002</v>
      </c>
      <c r="GB12" s="18">
        <f t="shared" si="78"/>
        <v>2282882.7800000003</v>
      </c>
      <c r="GC12" s="18">
        <f t="shared" si="78"/>
        <v>2079047.13</v>
      </c>
      <c r="GD12" s="18">
        <f t="shared" si="78"/>
        <v>1802660.23</v>
      </c>
      <c r="GE12" s="18">
        <f t="shared" si="78"/>
        <v>1300810.19</v>
      </c>
      <c r="GF12" s="18">
        <f t="shared" si="78"/>
        <v>17319696.150000002</v>
      </c>
      <c r="GG12" s="18">
        <f t="shared" si="78"/>
        <v>14383031.929999998</v>
      </c>
      <c r="GH12" s="18">
        <f t="shared" si="78"/>
        <v>11147839.309999999</v>
      </c>
      <c r="GI12" s="18">
        <f t="shared" si="78"/>
        <v>8597079.4900000002</v>
      </c>
      <c r="GJ12" s="18">
        <f t="shared" si="78"/>
        <v>6350830.54</v>
      </c>
      <c r="GK12" s="18">
        <f t="shared" si="78"/>
        <v>4780385.78</v>
      </c>
      <c r="GL12" s="18">
        <f t="shared" si="78"/>
        <v>3747201.43</v>
      </c>
      <c r="GM12" s="18">
        <f t="shared" si="78"/>
        <v>3096867.64</v>
      </c>
      <c r="GN12" s="18">
        <f t="shared" si="78"/>
        <v>2566424.1</v>
      </c>
      <c r="GO12" s="18">
        <f t="shared" si="78"/>
        <v>2086207.3900000001</v>
      </c>
      <c r="GP12" s="18">
        <f t="shared" ref="GP12:HA12" si="79">+GP6+GP11</f>
        <v>1477309.8499999999</v>
      </c>
      <c r="GQ12" s="18">
        <f t="shared" si="79"/>
        <v>121338.55000000005</v>
      </c>
      <c r="GR12" s="18">
        <f t="shared" si="79"/>
        <v>-130271.96999999999</v>
      </c>
      <c r="GS12" s="18">
        <f t="shared" si="79"/>
        <v>-152574.91</v>
      </c>
      <c r="GT12" s="18">
        <f t="shared" si="79"/>
        <v>-168710.12</v>
      </c>
      <c r="GU12" s="18">
        <f t="shared" si="79"/>
        <v>-184386.33</v>
      </c>
      <c r="GV12" s="18">
        <f t="shared" si="79"/>
        <v>-199622.56</v>
      </c>
      <c r="GW12" s="18">
        <f t="shared" si="79"/>
        <v>-212228.27</v>
      </c>
      <c r="GX12" s="18">
        <f t="shared" si="79"/>
        <v>-214693.59999999998</v>
      </c>
      <c r="GY12" s="18">
        <f t="shared" si="79"/>
        <v>-217836.91</v>
      </c>
      <c r="GZ12" s="18">
        <f t="shared" si="79"/>
        <v>-226718.76</v>
      </c>
      <c r="HA12" s="18">
        <f t="shared" si="79"/>
        <v>-235817.63</v>
      </c>
      <c r="HB12" s="18">
        <f t="shared" ref="HB12:HM12" si="80">+HB6+HB11</f>
        <v>-245143.2</v>
      </c>
      <c r="HC12" s="18">
        <f t="shared" si="80"/>
        <v>-257856.94</v>
      </c>
      <c r="HD12" s="18">
        <f t="shared" si="80"/>
        <v>-243596.92</v>
      </c>
      <c r="HE12" s="18">
        <f t="shared" si="80"/>
        <v>-217501.91</v>
      </c>
      <c r="HF12" s="18">
        <f t="shared" si="80"/>
        <v>-192998.47</v>
      </c>
      <c r="HG12" s="18">
        <f t="shared" si="80"/>
        <v>-161490.04999999999</v>
      </c>
      <c r="HH12" s="18">
        <f t="shared" si="80"/>
        <v>-140365.40999999997</v>
      </c>
      <c r="HI12" s="18">
        <f t="shared" si="80"/>
        <v>-129611.39</v>
      </c>
      <c r="HJ12" s="18">
        <f t="shared" si="80"/>
        <v>-125849.24</v>
      </c>
      <c r="HK12" s="18">
        <f t="shared" si="80"/>
        <v>-124989.74</v>
      </c>
      <c r="HL12" s="18">
        <f t="shared" si="80"/>
        <v>-125741.05</v>
      </c>
      <c r="HM12" s="18">
        <f t="shared" si="80"/>
        <v>-126757.17</v>
      </c>
      <c r="HN12" s="18">
        <f t="shared" ref="HN12:HY12" si="81">+HN6+HN11</f>
        <v>-125393.77</v>
      </c>
      <c r="HO12" s="18">
        <f t="shared" si="81"/>
        <v>-112296.99</v>
      </c>
      <c r="HP12" s="18">
        <f t="shared" si="81"/>
        <v>-107579.61</v>
      </c>
      <c r="HQ12" s="18">
        <f t="shared" si="81"/>
        <v>-99674.29</v>
      </c>
      <c r="HR12" s="18">
        <f t="shared" si="81"/>
        <v>-90874.4</v>
      </c>
      <c r="HS12" s="18">
        <f t="shared" si="81"/>
        <v>-82717.919999999998</v>
      </c>
      <c r="HT12" s="18">
        <f t="shared" si="81"/>
        <v>-75460.009999999995</v>
      </c>
      <c r="HU12" s="18">
        <f t="shared" si="81"/>
        <v>-72842.64</v>
      </c>
      <c r="HV12" s="18">
        <f t="shared" si="81"/>
        <v>-73257.009999999995</v>
      </c>
      <c r="HW12" s="18">
        <f t="shared" si="81"/>
        <v>-74161.349999999991</v>
      </c>
      <c r="HX12" s="18">
        <f t="shared" si="81"/>
        <v>-74666.8</v>
      </c>
      <c r="HY12" s="18">
        <f t="shared" si="81"/>
        <v>-75638.850000000006</v>
      </c>
      <c r="HZ12" s="18">
        <f t="shared" ref="HZ12:IK12" si="82">+HZ6+HZ11</f>
        <v>-77182.83</v>
      </c>
      <c r="IA12" s="18">
        <f t="shared" si="82"/>
        <v>-74564.89</v>
      </c>
      <c r="IB12" s="18">
        <f t="shared" si="82"/>
        <v>2079475.82</v>
      </c>
      <c r="IC12" s="18">
        <f t="shared" si="82"/>
        <v>1766311.1800000002</v>
      </c>
      <c r="ID12" s="18">
        <f t="shared" si="82"/>
        <v>1449388.76</v>
      </c>
      <c r="IE12" s="18">
        <f t="shared" si="82"/>
        <v>1115087.8900000001</v>
      </c>
      <c r="IF12" s="18">
        <f t="shared" si="82"/>
        <v>822020.73999999987</v>
      </c>
      <c r="IG12" s="18">
        <f t="shared" si="82"/>
        <v>649391.51</v>
      </c>
      <c r="IH12" s="18">
        <f t="shared" si="82"/>
        <v>529034.66</v>
      </c>
      <c r="II12" s="18">
        <f t="shared" si="82"/>
        <v>449349.30000000005</v>
      </c>
      <c r="IJ12" s="18">
        <f t="shared" si="82"/>
        <v>388819.88</v>
      </c>
      <c r="IK12" s="18">
        <f t="shared" si="82"/>
        <v>325200.13</v>
      </c>
      <c r="IL12" s="560"/>
      <c r="IM12" s="561"/>
      <c r="IN12" s="561"/>
      <c r="IO12" s="561"/>
      <c r="IP12" s="561"/>
      <c r="IQ12" s="561"/>
      <c r="IR12" s="561"/>
      <c r="IS12" s="561"/>
      <c r="IT12" s="561"/>
      <c r="IU12" s="561"/>
      <c r="IV12" s="561"/>
      <c r="IW12" s="561"/>
      <c r="IX12" s="561"/>
      <c r="IY12" s="562"/>
    </row>
    <row r="13" spans="1:271" x14ac:dyDescent="0.2">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560"/>
      <c r="IM13" s="561"/>
      <c r="IN13" s="561"/>
      <c r="IO13" s="561"/>
      <c r="IP13" s="561"/>
      <c r="IQ13" s="561"/>
      <c r="IR13" s="561"/>
      <c r="IS13" s="561"/>
      <c r="IT13" s="561"/>
      <c r="IU13" s="561"/>
      <c r="IV13" s="561"/>
      <c r="IW13" s="561"/>
      <c r="IX13" s="561"/>
      <c r="IY13" s="562"/>
    </row>
    <row r="14" spans="1:271" x14ac:dyDescent="0.2">
      <c r="A14" s="7" t="s">
        <v>169</v>
      </c>
      <c r="C14" s="1">
        <v>19100162</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560"/>
      <c r="IM14" s="561"/>
      <c r="IN14" s="561"/>
      <c r="IO14" s="561"/>
      <c r="IP14" s="561"/>
      <c r="IQ14" s="561"/>
      <c r="IR14" s="561"/>
      <c r="IS14" s="561"/>
      <c r="IT14" s="561"/>
      <c r="IU14" s="561"/>
      <c r="IV14" s="561"/>
      <c r="IW14" s="561"/>
      <c r="IX14" s="561"/>
      <c r="IY14" s="562"/>
    </row>
    <row r="15" spans="1:271" x14ac:dyDescent="0.2">
      <c r="B15" s="1" t="s">
        <v>163</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7">
        <v>-15314427.300000001</v>
      </c>
      <c r="AF15" s="15">
        <f t="shared" ref="AF15:AP15" si="83">ROUND(+AE21,2)</f>
        <v>-13917373.390000001</v>
      </c>
      <c r="AG15" s="15">
        <f t="shared" si="83"/>
        <v>-11900349.74</v>
      </c>
      <c r="AH15" s="15">
        <f t="shared" si="83"/>
        <v>-9701246.2400000002</v>
      </c>
      <c r="AI15" s="15">
        <f t="shared" si="83"/>
        <v>-7379747.9199999999</v>
      </c>
      <c r="AJ15" s="15">
        <f t="shared" si="83"/>
        <v>-5498944.75</v>
      </c>
      <c r="AK15" s="15">
        <f t="shared" si="83"/>
        <v>-3919497.08</v>
      </c>
      <c r="AL15" s="15">
        <f t="shared" si="83"/>
        <v>-2994508.02</v>
      </c>
      <c r="AM15" s="15">
        <f t="shared" si="83"/>
        <v>-2252766.73</v>
      </c>
      <c r="AN15" s="15">
        <f t="shared" si="83"/>
        <v>-1712695.28</v>
      </c>
      <c r="AO15" s="15">
        <f t="shared" si="83"/>
        <v>-1264501.17</v>
      </c>
      <c r="AP15" s="15">
        <f t="shared" si="83"/>
        <v>-762145.56</v>
      </c>
      <c r="AQ15" s="15">
        <f>AP21</f>
        <v>-131056.25000000012</v>
      </c>
      <c r="AR15" s="15">
        <f t="shared" ref="AR15:DC15" si="84">ROUND(+AQ21,2)</f>
        <v>3670147.32</v>
      </c>
      <c r="AS15" s="15">
        <f t="shared" si="84"/>
        <v>3247024.5</v>
      </c>
      <c r="AT15" s="15">
        <f t="shared" si="84"/>
        <v>2720497.82</v>
      </c>
      <c r="AU15" s="15">
        <f t="shared" si="84"/>
        <v>2139650.89</v>
      </c>
      <c r="AV15" s="15">
        <f t="shared" si="84"/>
        <v>1692715.91</v>
      </c>
      <c r="AW15" s="15">
        <f t="shared" si="84"/>
        <v>1346148.21</v>
      </c>
      <c r="AX15" s="15">
        <f t="shared" si="84"/>
        <v>1037100.4</v>
      </c>
      <c r="AY15" s="15">
        <f t="shared" si="84"/>
        <v>863920.46</v>
      </c>
      <c r="AZ15" s="16">
        <f t="shared" si="84"/>
        <v>713488.54</v>
      </c>
      <c r="BA15" s="16">
        <f t="shared" si="84"/>
        <v>593981.96</v>
      </c>
      <c r="BB15" s="16">
        <f t="shared" si="84"/>
        <v>466039.16</v>
      </c>
      <c r="BC15" s="16">
        <f t="shared" si="84"/>
        <v>308438.07</v>
      </c>
      <c r="BD15" s="16">
        <f t="shared" si="84"/>
        <v>22014015.850000001</v>
      </c>
      <c r="BE15" s="16">
        <f t="shared" si="84"/>
        <v>19127886.109999999</v>
      </c>
      <c r="BF15" s="16">
        <f t="shared" si="84"/>
        <v>15704256.42</v>
      </c>
      <c r="BG15" s="16">
        <f t="shared" si="84"/>
        <v>12618091.02</v>
      </c>
      <c r="BH15" s="16">
        <f t="shared" si="84"/>
        <v>9445082.9499999993</v>
      </c>
      <c r="BI15" s="16">
        <f t="shared" si="84"/>
        <v>6706256</v>
      </c>
      <c r="BJ15" s="16">
        <f t="shared" si="84"/>
        <v>4803629.63</v>
      </c>
      <c r="BK15" s="16">
        <f t="shared" si="84"/>
        <v>3554604.5</v>
      </c>
      <c r="BL15" s="16">
        <f t="shared" si="84"/>
        <v>2722505.39</v>
      </c>
      <c r="BM15" s="16">
        <f t="shared" si="84"/>
        <v>2030503.52</v>
      </c>
      <c r="BN15" s="16">
        <f t="shared" si="84"/>
        <v>1302452.04</v>
      </c>
      <c r="BO15" s="16">
        <f t="shared" si="84"/>
        <v>415863.67</v>
      </c>
      <c r="BP15" s="16">
        <f t="shared" si="84"/>
        <v>57669236.469999999</v>
      </c>
      <c r="BQ15" s="16">
        <f t="shared" si="84"/>
        <v>54285336.350000001</v>
      </c>
      <c r="BR15" s="16">
        <f t="shared" si="84"/>
        <v>50102151.609999999</v>
      </c>
      <c r="BS15" s="16">
        <f t="shared" si="84"/>
        <v>45248884.359999999</v>
      </c>
      <c r="BT15" s="16">
        <f t="shared" si="84"/>
        <v>41793480.939999998</v>
      </c>
      <c r="BU15" s="16">
        <f t="shared" si="84"/>
        <v>38755109.350000001</v>
      </c>
      <c r="BV15" s="16">
        <f t="shared" si="84"/>
        <v>36492563.990000002</v>
      </c>
      <c r="BW15" s="16">
        <f t="shared" si="84"/>
        <v>34988017.409999996</v>
      </c>
      <c r="BX15" s="16">
        <f t="shared" si="84"/>
        <v>33961079.020000003</v>
      </c>
      <c r="BY15" s="16">
        <f t="shared" si="84"/>
        <v>33254031.18</v>
      </c>
      <c r="BZ15" s="16">
        <f t="shared" si="84"/>
        <v>32479589.379999999</v>
      </c>
      <c r="CA15" s="16">
        <f t="shared" si="84"/>
        <v>31382517.949999999</v>
      </c>
      <c r="CB15" s="16">
        <f t="shared" si="84"/>
        <v>-68336026.430000007</v>
      </c>
      <c r="CC15" s="16">
        <f>ROUND(+CB21,2)</f>
        <v>-60474249.920000002</v>
      </c>
      <c r="CD15" s="16">
        <f>ROUND(+CC21,2)</f>
        <v>-49646398.670000002</v>
      </c>
      <c r="CE15" s="16">
        <f t="shared" si="84"/>
        <v>-37670198.310000002</v>
      </c>
      <c r="CF15" s="16">
        <f t="shared" si="84"/>
        <v>-28602921.079999998</v>
      </c>
      <c r="CG15" s="16">
        <f t="shared" si="84"/>
        <v>-19278287.100000001</v>
      </c>
      <c r="CH15" s="16">
        <f t="shared" si="84"/>
        <v>-11863760.960000001</v>
      </c>
      <c r="CI15" s="16">
        <f t="shared" si="84"/>
        <v>-7535510.6600000001</v>
      </c>
      <c r="CJ15" s="16">
        <f t="shared" si="84"/>
        <v>-3858423.68</v>
      </c>
      <c r="CK15" s="16">
        <f t="shared" si="84"/>
        <v>-1511392.07</v>
      </c>
      <c r="CL15" s="16">
        <f t="shared" si="84"/>
        <v>1339597.6000000001</v>
      </c>
      <c r="CM15" s="16">
        <f t="shared" si="84"/>
        <v>4165841.37</v>
      </c>
      <c r="CN15" s="16">
        <f t="shared" si="84"/>
        <v>-22271414.960000001</v>
      </c>
      <c r="CO15" s="16">
        <f t="shared" si="84"/>
        <v>-20059401.649999999</v>
      </c>
      <c r="CP15" s="16">
        <f t="shared" si="84"/>
        <v>-16063777.119999999</v>
      </c>
      <c r="CQ15" s="16">
        <f t="shared" si="84"/>
        <v>-12228258.4</v>
      </c>
      <c r="CR15" s="16">
        <f t="shared" si="84"/>
        <v>-9126129.3200000003</v>
      </c>
      <c r="CS15" s="16">
        <f t="shared" si="84"/>
        <v>-5899897.2699999996</v>
      </c>
      <c r="CT15" s="16">
        <f t="shared" si="84"/>
        <v>-3851318.87</v>
      </c>
      <c r="CU15" s="16">
        <f t="shared" si="84"/>
        <v>-2513361.48</v>
      </c>
      <c r="CV15" s="16">
        <f t="shared" si="84"/>
        <v>-1736239.32</v>
      </c>
      <c r="CW15" s="16">
        <f t="shared" si="84"/>
        <v>-1059952.3899999999</v>
      </c>
      <c r="CX15" s="16">
        <f t="shared" si="84"/>
        <v>-194546.38</v>
      </c>
      <c r="CY15" s="16">
        <f t="shared" si="84"/>
        <v>635594.31000000006</v>
      </c>
      <c r="CZ15" s="16">
        <f t="shared" si="84"/>
        <v>-66586398.020000003</v>
      </c>
      <c r="DA15" s="16">
        <f t="shared" si="84"/>
        <v>-59055671.210000001</v>
      </c>
      <c r="DB15" s="16">
        <f t="shared" si="84"/>
        <v>-47004051.659999996</v>
      </c>
      <c r="DC15" s="16">
        <f t="shared" si="84"/>
        <v>-38712135.869999997</v>
      </c>
      <c r="DD15" s="16">
        <f t="shared" ref="DD15:FC15" si="85">ROUND(+DC21,2)</f>
        <v>-31499096.870000001</v>
      </c>
      <c r="DE15" s="16">
        <f t="shared" si="85"/>
        <v>-24080094.579999998</v>
      </c>
      <c r="DF15" s="16">
        <f t="shared" si="85"/>
        <v>-18019326.859999999</v>
      </c>
      <c r="DG15" s="16">
        <f t="shared" si="85"/>
        <v>-13360256.189999999</v>
      </c>
      <c r="DH15" s="16">
        <f t="shared" si="85"/>
        <v>-12548477.58</v>
      </c>
      <c r="DI15" s="16">
        <f t="shared" si="85"/>
        <v>-10189996.6</v>
      </c>
      <c r="DJ15" s="16">
        <f t="shared" si="85"/>
        <v>-7579609.9299999997</v>
      </c>
      <c r="DK15" s="16">
        <f t="shared" si="85"/>
        <v>-4978564.2</v>
      </c>
      <c r="DL15" s="18">
        <f t="shared" si="85"/>
        <v>-89718.07</v>
      </c>
      <c r="DM15" s="18">
        <f t="shared" si="85"/>
        <v>-28827357.239999998</v>
      </c>
      <c r="DN15" s="18">
        <f t="shared" si="85"/>
        <v>-24461992.309999999</v>
      </c>
      <c r="DO15" s="18">
        <f t="shared" si="85"/>
        <v>-19903775.460000001</v>
      </c>
      <c r="DP15" s="18">
        <f t="shared" si="85"/>
        <v>-15451747.6</v>
      </c>
      <c r="DQ15" s="18">
        <f t="shared" si="85"/>
        <v>-11645965.35</v>
      </c>
      <c r="DR15" s="18">
        <f t="shared" si="85"/>
        <v>-8195968.0300000003</v>
      </c>
      <c r="DS15" s="18">
        <f t="shared" si="85"/>
        <v>-6091845.4400000004</v>
      </c>
      <c r="DT15" s="18">
        <f t="shared" si="85"/>
        <v>-4727770.76</v>
      </c>
      <c r="DU15" s="18">
        <f t="shared" si="85"/>
        <v>-3671830.92</v>
      </c>
      <c r="DV15" s="18">
        <f t="shared" si="85"/>
        <v>-2329072.2400000002</v>
      </c>
      <c r="DW15" s="18">
        <f t="shared" si="85"/>
        <v>-1272360.95</v>
      </c>
      <c r="DX15" s="18">
        <f t="shared" si="85"/>
        <v>1029659.25</v>
      </c>
      <c r="DY15" s="18">
        <f t="shared" si="85"/>
        <v>-19117397.16</v>
      </c>
      <c r="DZ15" s="18">
        <f t="shared" si="85"/>
        <v>-15798772.800000001</v>
      </c>
      <c r="EA15" s="18">
        <f t="shared" si="85"/>
        <v>-12350646.25</v>
      </c>
      <c r="EB15" s="18">
        <f t="shared" si="85"/>
        <v>-9576038.6799999997</v>
      </c>
      <c r="EC15" s="18">
        <f t="shared" si="85"/>
        <v>-6428358</v>
      </c>
      <c r="ED15" s="18">
        <f t="shared" si="85"/>
        <v>-4738859.66</v>
      </c>
      <c r="EE15" s="18">
        <f t="shared" si="85"/>
        <v>-3482441.97</v>
      </c>
      <c r="EF15" s="18">
        <f t="shared" si="85"/>
        <v>-2511246.86</v>
      </c>
      <c r="EG15" s="18">
        <f t="shared" si="85"/>
        <v>-1770561.06</v>
      </c>
      <c r="EH15" s="18">
        <f t="shared" si="85"/>
        <v>-1106852.45</v>
      </c>
      <c r="EI15" s="18">
        <f t="shared" si="85"/>
        <v>-341045.79</v>
      </c>
      <c r="EJ15" s="18">
        <f t="shared" si="85"/>
        <v>1210619.46</v>
      </c>
      <c r="EK15" s="18">
        <f t="shared" si="85"/>
        <v>-30952322.300000001</v>
      </c>
      <c r="EL15" s="18">
        <f t="shared" si="85"/>
        <v>-26070361.359999999</v>
      </c>
      <c r="EM15" s="18">
        <f t="shared" si="85"/>
        <v>-20361820.030000001</v>
      </c>
      <c r="EN15" s="18">
        <f t="shared" si="85"/>
        <v>-16290271.23</v>
      </c>
      <c r="EO15" s="18">
        <f t="shared" si="85"/>
        <v>-12593565.310000001</v>
      </c>
      <c r="EP15" s="18">
        <f t="shared" si="85"/>
        <v>-9887841.2699999996</v>
      </c>
      <c r="EQ15" s="18">
        <f t="shared" si="85"/>
        <v>-8084190.1299999999</v>
      </c>
      <c r="ER15" s="18">
        <f t="shared" si="85"/>
        <v>-6946874.6299999999</v>
      </c>
      <c r="ES15" s="18">
        <f t="shared" si="85"/>
        <v>-5912217.5800000001</v>
      </c>
      <c r="ET15" s="18">
        <f t="shared" si="85"/>
        <v>-5032591.66</v>
      </c>
      <c r="EU15" s="18">
        <f t="shared" si="85"/>
        <v>-3717025.97</v>
      </c>
      <c r="EV15" s="18">
        <f t="shared" si="85"/>
        <v>-917159.86</v>
      </c>
      <c r="EW15" s="18">
        <f t="shared" si="85"/>
        <v>-9649150.75</v>
      </c>
      <c r="EX15" s="18">
        <f t="shared" si="85"/>
        <v>-7837821.2699999996</v>
      </c>
      <c r="EY15" s="18">
        <f t="shared" si="85"/>
        <v>-6261873.75</v>
      </c>
      <c r="EZ15" s="18">
        <f t="shared" si="85"/>
        <v>-4676687.1500000004</v>
      </c>
      <c r="FA15" s="18">
        <f t="shared" si="85"/>
        <v>-3474362.19</v>
      </c>
      <c r="FB15" s="18">
        <f t="shared" si="85"/>
        <v>-2651687.33</v>
      </c>
      <c r="FC15" s="18">
        <f t="shared" si="85"/>
        <v>-2118710.5499999998</v>
      </c>
      <c r="FD15" s="18">
        <f>ROUND(+FC21,2)</f>
        <v>-1727920.3</v>
      </c>
      <c r="FE15" s="18">
        <f t="shared" ref="FE15:FP15" si="86">ROUND(+FD21,2)</f>
        <v>-1408528.29</v>
      </c>
      <c r="FF15" s="18">
        <f t="shared" si="86"/>
        <v>-1092737.01</v>
      </c>
      <c r="FG15" s="18">
        <f t="shared" si="86"/>
        <v>-741244.68</v>
      </c>
      <c r="FH15" s="18">
        <f t="shared" si="86"/>
        <v>-174283.41</v>
      </c>
      <c r="FI15" s="18">
        <f t="shared" si="86"/>
        <v>27108461.460000001</v>
      </c>
      <c r="FJ15" s="18">
        <f t="shared" si="86"/>
        <v>23459709.170000002</v>
      </c>
      <c r="FK15" s="18">
        <f t="shared" si="86"/>
        <v>19982562.670000002</v>
      </c>
      <c r="FL15" s="18">
        <f t="shared" si="86"/>
        <v>17316191.449999999</v>
      </c>
      <c r="FM15" s="18">
        <f t="shared" si="86"/>
        <v>14727861.380000001</v>
      </c>
      <c r="FN15" s="18">
        <f t="shared" si="86"/>
        <v>12523927.75</v>
      </c>
      <c r="FO15" s="18">
        <f t="shared" si="86"/>
        <v>11203994.52</v>
      </c>
      <c r="FP15" s="18">
        <f t="shared" si="86"/>
        <v>10330750.470000001</v>
      </c>
      <c r="FQ15" s="18">
        <f>ROUND(+FP21,2)</f>
        <v>9606195.3800000008</v>
      </c>
      <c r="FR15" s="18">
        <f t="shared" ref="FR15:GO15" si="87">ROUND(+FQ21,2)</f>
        <v>8842469</v>
      </c>
      <c r="FS15" s="18">
        <f t="shared" si="87"/>
        <v>7795804.6799999997</v>
      </c>
      <c r="FT15" s="18">
        <f t="shared" si="87"/>
        <v>6280465.0899999999</v>
      </c>
      <c r="FU15" s="18">
        <f t="shared" si="87"/>
        <v>-38373492.859999999</v>
      </c>
      <c r="FV15" s="18">
        <f t="shared" si="87"/>
        <v>-32511530.629999999</v>
      </c>
      <c r="FW15" s="18">
        <f t="shared" si="87"/>
        <v>-26941550.859999999</v>
      </c>
      <c r="FX15" s="18">
        <f t="shared" si="87"/>
        <v>-22636969.670000002</v>
      </c>
      <c r="FY15" s="18">
        <f t="shared" si="87"/>
        <v>-18451832.789999999</v>
      </c>
      <c r="FZ15" s="18">
        <f t="shared" si="87"/>
        <v>-16152699.619999999</v>
      </c>
      <c r="GA15" s="18">
        <f t="shared" si="87"/>
        <v>-14367480.49</v>
      </c>
      <c r="GB15" s="18">
        <f t="shared" si="87"/>
        <v>-12972705.98</v>
      </c>
      <c r="GC15" s="18">
        <f t="shared" si="87"/>
        <v>-11644787.529999999</v>
      </c>
      <c r="GD15" s="18">
        <f t="shared" si="87"/>
        <v>-10547809.779999999</v>
      </c>
      <c r="GE15" s="18">
        <f t="shared" si="87"/>
        <v>-9100784.6600000001</v>
      </c>
      <c r="GF15" s="18">
        <f t="shared" si="87"/>
        <v>-6546459.6399999997</v>
      </c>
      <c r="GG15" s="18">
        <f t="shared" si="87"/>
        <v>-32040817.41</v>
      </c>
      <c r="GH15" s="18">
        <f t="shared" si="87"/>
        <v>-26684345.039999999</v>
      </c>
      <c r="GI15" s="18">
        <f t="shared" si="87"/>
        <v>-20809235.190000001</v>
      </c>
      <c r="GJ15" s="18">
        <f t="shared" si="87"/>
        <v>-16163623.59</v>
      </c>
      <c r="GK15" s="18">
        <f t="shared" si="87"/>
        <v>-12047585.050000001</v>
      </c>
      <c r="GL15" s="18">
        <f t="shared" si="87"/>
        <v>-9133037.1799999997</v>
      </c>
      <c r="GM15" s="18">
        <f t="shared" si="87"/>
        <v>-7193661.3099999996</v>
      </c>
      <c r="GN15" s="18">
        <f t="shared" si="87"/>
        <v>-5960719.8700000001</v>
      </c>
      <c r="GO15" s="18">
        <f t="shared" si="87"/>
        <v>-4942293.47</v>
      </c>
      <c r="GP15" s="18">
        <f t="shared" ref="GP15" si="88">ROUND(+GO21,2)</f>
        <v>-4029352.27</v>
      </c>
      <c r="GQ15" s="18">
        <f t="shared" ref="GQ15" si="89">ROUND(+GP21,2)</f>
        <v>-2876614.27</v>
      </c>
      <c r="GR15" s="18">
        <f t="shared" ref="GR15" si="90">ROUND(+GQ21,2)</f>
        <v>-361177.02</v>
      </c>
      <c r="GS15" s="18">
        <f t="shared" ref="GS15" si="91">ROUND(+GR21,2)</f>
        <v>-13685705.619999999</v>
      </c>
      <c r="GT15" s="18">
        <f t="shared" ref="GT15" si="92">ROUND(+GS21,2)</f>
        <v>-11390293.1</v>
      </c>
      <c r="GU15" s="18">
        <f t="shared" ref="GU15" si="93">ROUND(+GT21,2)</f>
        <v>-9348139.9600000009</v>
      </c>
      <c r="GV15" s="18">
        <f t="shared" ref="GV15" si="94">ROUND(+GU21,2)</f>
        <v>-7289177.6299999999</v>
      </c>
      <c r="GW15" s="18">
        <f t="shared" ref="GW15" si="95">ROUND(+GV21,2)</f>
        <v>-5427031.8399999999</v>
      </c>
      <c r="GX15" s="18">
        <f t="shared" ref="GX15" si="96">ROUND(+GW21,2)</f>
        <v>-4160378.14</v>
      </c>
      <c r="GY15" s="18">
        <f t="shared" ref="GY15" si="97">ROUND(+GX21,2)</f>
        <v>-3494790.36</v>
      </c>
      <c r="GZ15" s="18">
        <f t="shared" ref="GZ15" si="98">ROUND(+GY21,2)</f>
        <v>-2843705.57</v>
      </c>
      <c r="HA15" s="18">
        <f t="shared" ref="HA15" si="99">ROUND(+GZ21,2)</f>
        <v>-2450841.19</v>
      </c>
      <c r="HB15" s="18">
        <f t="shared" ref="HB15" si="100">ROUND(+HA21,2)</f>
        <v>-1966768.26</v>
      </c>
      <c r="HC15" s="18">
        <f t="shared" ref="HC15" si="101">ROUND(+HB21,2)</f>
        <v>-1425655.79</v>
      </c>
      <c r="HD15" s="18">
        <f t="shared" ref="HD15" si="102">ROUND(+HC21,2)</f>
        <v>-307347.51</v>
      </c>
      <c r="HE15" s="18">
        <f t="shared" ref="HE15" si="103">ROUND(+HD21,2)</f>
        <v>-49675920.670000002</v>
      </c>
      <c r="HF15" s="18">
        <f t="shared" ref="HF15" si="104">ROUND(+HE21,2)</f>
        <v>-42461207.020000003</v>
      </c>
      <c r="HG15" s="18">
        <f t="shared" ref="HG15" si="105">ROUND(+HF21,2)</f>
        <v>-35513214.469999999</v>
      </c>
      <c r="HH15" s="18">
        <f t="shared" ref="HH15" si="106">ROUND(+HG21,2)</f>
        <v>-27251734.68</v>
      </c>
      <c r="HI15" s="18">
        <f t="shared" ref="HI15" si="107">ROUND(+HH21,2)</f>
        <v>-21048481.949999999</v>
      </c>
      <c r="HJ15" s="18">
        <f t="shared" ref="HJ15" si="108">ROUND(+HI21,2)</f>
        <v>-17090845.309999999</v>
      </c>
      <c r="HK15" s="18">
        <f t="shared" ref="HK15" si="109">ROUND(+HJ21,2)</f>
        <v>-14555660.48</v>
      </c>
      <c r="HL15" s="18">
        <f t="shared" ref="HL15" si="110">ROUND(+HK21,2)</f>
        <v>-12741404.619999999</v>
      </c>
      <c r="HM15" s="18">
        <f t="shared" ref="HM15" si="111">ROUND(+HL21,2)</f>
        <v>-11221656.380000001</v>
      </c>
      <c r="HN15" s="18">
        <f t="shared" ref="HN15" si="112">ROUND(+HM21,2)</f>
        <v>-9746644.2599999998</v>
      </c>
      <c r="HO15" s="18">
        <f t="shared" ref="HO15" si="113">ROUND(+HN21,2)</f>
        <v>-7815492.4900000002</v>
      </c>
      <c r="HP15" s="18">
        <f t="shared" ref="HP15" si="114">ROUND(+HO21,2)</f>
        <v>-3246578.1</v>
      </c>
      <c r="HQ15" s="18">
        <f t="shared" ref="HQ15" si="115">ROUND(+HP21,2)</f>
        <v>-12501150.359999999</v>
      </c>
      <c r="HR15" s="18">
        <f t="shared" ref="HR15" si="116">ROUND(+HQ21,2)</f>
        <v>-10477362.25</v>
      </c>
      <c r="HS15" s="18">
        <f t="shared" ref="HS15" si="117">ROUND(+HR21,2)</f>
        <v>-8411728.7300000004</v>
      </c>
      <c r="HT15" s="18">
        <f t="shared" ref="HT15" si="118">ROUND(+HS21,2)</f>
        <v>-6500556.0999999996</v>
      </c>
      <c r="HU15" s="18">
        <f t="shared" ref="HU15" si="119">ROUND(+HT21,2)</f>
        <v>-4676521.9400000004</v>
      </c>
      <c r="HV15" s="18">
        <f t="shared" ref="HV15" si="120">ROUND(+HU21,2)</f>
        <v>-3575427.04</v>
      </c>
      <c r="HW15" s="18">
        <f t="shared" ref="HW15" si="121">ROUND(+HV21,2)</f>
        <v>1910901.94</v>
      </c>
      <c r="HX15" s="18">
        <f t="shared" ref="HX15" si="122">ROUND(+HW21,2)</f>
        <v>2567995.27</v>
      </c>
      <c r="HY15" s="18">
        <f t="shared" ref="HY15" si="123">ROUND(+HX21,2)</f>
        <v>3024556.8</v>
      </c>
      <c r="HZ15" s="18">
        <f t="shared" ref="HZ15" si="124">ROUND(+HY21,2)</f>
        <v>3457034.39</v>
      </c>
      <c r="IA15" s="18">
        <f t="shared" ref="IA15" si="125">ROUND(+HZ21,2)</f>
        <v>3970137.36</v>
      </c>
      <c r="IB15" s="18">
        <f t="shared" ref="IB15" si="126">ROUND(+IA21,2)</f>
        <v>4938972.3099999996</v>
      </c>
      <c r="IC15" s="18">
        <f t="shared" ref="IC15" si="127">ROUND(+IB21,2)</f>
        <v>16895428.129999999</v>
      </c>
      <c r="ID15" s="18">
        <f t="shared" ref="ID15" si="128">ROUND(+IC21,2)</f>
        <v>14455322.289999999</v>
      </c>
      <c r="IE15" s="18">
        <f t="shared" ref="IE15" si="129">ROUND(+ID21,2)</f>
        <v>11973232.6</v>
      </c>
      <c r="IF15" s="18">
        <f t="shared" ref="IF15" si="130">ROUND(+IE21,2)</f>
        <v>9328458.0299999993</v>
      </c>
      <c r="IG15" s="18">
        <f t="shared" ref="IG15" si="131">ROUND(+IF21,2)</f>
        <v>7037975.3399999999</v>
      </c>
      <c r="IH15" s="18">
        <f t="shared" ref="IH15" si="132">ROUND(+IG21,2)</f>
        <v>5678691.6299999999</v>
      </c>
      <c r="II15" s="18">
        <f t="shared" ref="II15" si="133">ROUND(+IH21,2)</f>
        <v>4684906.01</v>
      </c>
      <c r="IJ15" s="18">
        <f t="shared" ref="IJ15" si="134">ROUND(+II21,2)</f>
        <v>4064466.76</v>
      </c>
      <c r="IK15" s="18">
        <f t="shared" ref="IK15" si="135">ROUND(+IJ21,2)</f>
        <v>3610711.59</v>
      </c>
      <c r="IL15" s="560"/>
      <c r="IM15" s="561"/>
      <c r="IN15" s="561"/>
      <c r="IO15" s="561"/>
      <c r="IP15" s="561"/>
      <c r="IQ15" s="561"/>
      <c r="IR15" s="561"/>
      <c r="IS15" s="561"/>
      <c r="IT15" s="561"/>
      <c r="IU15" s="561"/>
      <c r="IV15" s="561"/>
      <c r="IW15" s="561"/>
      <c r="IX15" s="561"/>
      <c r="IY15" s="562"/>
    </row>
    <row r="16" spans="1:271" x14ac:dyDescent="0.2">
      <c r="B16" s="1" t="s">
        <v>164</v>
      </c>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1">
        <f>297765.14</f>
        <v>297765.14</v>
      </c>
      <c r="AF16" s="20"/>
      <c r="AG16" s="20"/>
      <c r="AH16" s="20"/>
      <c r="AI16" s="20"/>
      <c r="AJ16" s="20"/>
      <c r="AK16" s="20"/>
      <c r="AL16" s="20"/>
      <c r="AM16" s="20"/>
      <c r="AN16" s="20"/>
      <c r="AO16" s="20"/>
      <c r="AP16" s="20"/>
      <c r="AQ16" s="21">
        <v>4069255.582945317</v>
      </c>
      <c r="AR16" s="20"/>
      <c r="AS16" s="20"/>
      <c r="AT16" s="20"/>
      <c r="AU16" s="20"/>
      <c r="AV16" s="20"/>
      <c r="AW16" s="20"/>
      <c r="AX16" s="20"/>
      <c r="AY16" s="20"/>
      <c r="AZ16" s="18"/>
      <c r="BA16" s="18"/>
      <c r="BB16" s="18"/>
      <c r="BC16" s="18">
        <f>-(BC73+BC93)</f>
        <v>23128545</v>
      </c>
      <c r="BD16" s="18"/>
      <c r="BE16" s="18"/>
      <c r="BF16" s="18"/>
      <c r="BG16" s="18"/>
      <c r="BH16" s="18"/>
      <c r="BI16" s="18"/>
      <c r="BJ16" s="18"/>
      <c r="BK16" s="18"/>
      <c r="BL16" s="18"/>
      <c r="BM16" s="18"/>
      <c r="BN16" s="22">
        <v>0</v>
      </c>
      <c r="BO16" s="22">
        <v>59320766</v>
      </c>
      <c r="BP16" s="18"/>
      <c r="BQ16" s="18"/>
      <c r="BR16" s="18"/>
      <c r="BS16" s="18"/>
      <c r="BT16" s="18"/>
      <c r="BU16" s="18"/>
      <c r="BV16" s="18"/>
      <c r="BW16" s="18"/>
      <c r="BX16" s="18"/>
      <c r="BY16" s="18"/>
      <c r="BZ16" s="18"/>
      <c r="CA16" s="25">
        <v>-105204644</v>
      </c>
      <c r="CB16" s="18"/>
      <c r="CC16" s="18"/>
      <c r="CD16" s="18"/>
      <c r="CE16" s="18"/>
      <c r="CF16" s="18"/>
      <c r="CG16" s="18"/>
      <c r="CH16" s="18"/>
      <c r="CI16" s="18"/>
      <c r="CJ16" s="18"/>
      <c r="CK16" s="18"/>
      <c r="CL16" s="18"/>
      <c r="CM16" s="18">
        <f>-(CM73+CM93)</f>
        <v>-28433193.648647759</v>
      </c>
      <c r="CN16" s="18"/>
      <c r="CO16" s="18"/>
      <c r="CP16" s="18"/>
      <c r="CQ16" s="18"/>
      <c r="CR16" s="18"/>
      <c r="CS16" s="18"/>
      <c r="CT16" s="18"/>
      <c r="CU16" s="18"/>
      <c r="CV16" s="18"/>
      <c r="CW16" s="18"/>
      <c r="CX16" s="18"/>
      <c r="CY16" s="22">
        <v>-71905137</v>
      </c>
      <c r="CZ16" s="18"/>
      <c r="DA16" s="18"/>
      <c r="DB16" s="18"/>
      <c r="DC16" s="18"/>
      <c r="DD16" s="18"/>
      <c r="DE16" s="18"/>
      <c r="DF16" s="18"/>
      <c r="DG16" s="22">
        <v>-2270966.9500000002</v>
      </c>
      <c r="DH16" s="22"/>
      <c r="DI16" s="22"/>
      <c r="DJ16" s="22"/>
      <c r="DK16" s="22"/>
      <c r="DL16" s="22">
        <v>-33089482</v>
      </c>
      <c r="DM16" s="22"/>
      <c r="DN16" s="22"/>
      <c r="DO16" s="22"/>
      <c r="DP16" s="22"/>
      <c r="DQ16" s="22"/>
      <c r="DR16" s="22"/>
      <c r="DS16" s="22"/>
      <c r="DT16" s="22"/>
      <c r="DU16" s="22"/>
      <c r="DV16" s="22"/>
      <c r="DW16" s="22"/>
      <c r="DX16" s="22">
        <v>-23082723</v>
      </c>
      <c r="DY16" s="22"/>
      <c r="DZ16" s="22"/>
      <c r="EA16" s="22"/>
      <c r="EB16" s="22"/>
      <c r="EC16" s="22"/>
      <c r="ED16" s="22"/>
      <c r="EE16" s="22"/>
      <c r="EF16" s="22"/>
      <c r="EG16" s="22"/>
      <c r="EH16" s="22"/>
      <c r="EI16" s="22"/>
      <c r="EJ16" s="22">
        <v>-35585750</v>
      </c>
      <c r="EK16" s="22"/>
      <c r="EL16" s="22"/>
      <c r="EM16" s="22"/>
      <c r="EN16" s="22"/>
      <c r="EO16" s="22"/>
      <c r="EP16" s="22"/>
      <c r="EQ16" s="22"/>
      <c r="ER16" s="22"/>
      <c r="ES16" s="22"/>
      <c r="ET16" s="22"/>
      <c r="EU16" s="22"/>
      <c r="EV16" s="35">
        <v>-10139956</v>
      </c>
      <c r="EW16" s="22"/>
      <c r="EX16" s="22"/>
      <c r="EY16" s="22"/>
      <c r="EZ16" s="22"/>
      <c r="FA16" s="22"/>
      <c r="FB16" s="22"/>
      <c r="FC16" s="22"/>
      <c r="FD16" s="22"/>
      <c r="FE16" s="22"/>
      <c r="FF16" s="22"/>
      <c r="FG16" s="22"/>
      <c r="FH16" s="22">
        <v>30171226</v>
      </c>
      <c r="FI16" s="22"/>
      <c r="FJ16" s="22"/>
      <c r="FK16" s="22"/>
      <c r="FL16" s="22"/>
      <c r="FM16" s="22"/>
      <c r="FN16" s="22"/>
      <c r="FO16" s="22"/>
      <c r="FP16" s="22"/>
      <c r="FQ16" s="22"/>
      <c r="FR16" s="22"/>
      <c r="FS16" s="22"/>
      <c r="FT16" s="22">
        <v>-48382271</v>
      </c>
      <c r="FU16" s="22"/>
      <c r="FV16" s="22"/>
      <c r="FW16" s="22"/>
      <c r="FX16" s="22"/>
      <c r="FY16" s="22"/>
      <c r="FZ16" s="22"/>
      <c r="GA16" s="22"/>
      <c r="GB16" s="22"/>
      <c r="GC16" s="22"/>
      <c r="GD16" s="22"/>
      <c r="GE16" s="22"/>
      <c r="GF16" s="22">
        <v>-28348194</v>
      </c>
      <c r="GG16" s="22"/>
      <c r="GH16" s="22"/>
      <c r="GI16" s="22"/>
      <c r="GJ16" s="22"/>
      <c r="GK16" s="22"/>
      <c r="GL16" s="22"/>
      <c r="GM16" s="22"/>
      <c r="GN16" s="22"/>
      <c r="GO16" s="22"/>
      <c r="GP16" s="36">
        <v>0</v>
      </c>
      <c r="GQ16" s="22">
        <v>0</v>
      </c>
      <c r="GR16" s="22">
        <v>-15241895</v>
      </c>
      <c r="GS16" s="22">
        <v>0</v>
      </c>
      <c r="GT16" s="22">
        <v>0</v>
      </c>
      <c r="GU16" s="22">
        <v>0</v>
      </c>
      <c r="GV16" s="22">
        <v>0</v>
      </c>
      <c r="GW16" s="24">
        <v>0</v>
      </c>
      <c r="GX16" s="22"/>
      <c r="GY16" s="22">
        <v>0</v>
      </c>
      <c r="GZ16" s="22">
        <v>0</v>
      </c>
      <c r="HA16" s="22"/>
      <c r="HB16" s="22"/>
      <c r="HC16" s="22"/>
      <c r="HD16" s="22">
        <v>-54166126</v>
      </c>
      <c r="HE16" s="22"/>
      <c r="HF16" s="22"/>
      <c r="HG16" s="22"/>
      <c r="HH16" s="22"/>
      <c r="HI16" s="22"/>
      <c r="HJ16" s="22"/>
      <c r="HK16" s="22"/>
      <c r="HL16" s="22"/>
      <c r="HM16" s="22"/>
      <c r="HN16" s="22"/>
      <c r="HO16" s="22"/>
      <c r="HP16" s="22">
        <v>-10781809.74</v>
      </c>
      <c r="HQ16" s="22"/>
      <c r="HR16" s="22"/>
      <c r="HS16" s="22"/>
      <c r="HT16" s="22"/>
      <c r="HU16" s="22"/>
      <c r="HV16" s="22">
        <v>4758978.16</v>
      </c>
      <c r="HW16" s="22"/>
      <c r="HX16" s="22"/>
      <c r="HY16" s="22"/>
      <c r="HZ16" s="22"/>
      <c r="IA16" s="22"/>
      <c r="IB16" s="22">
        <v>13812184.66</v>
      </c>
      <c r="IC16" s="22"/>
      <c r="ID16" s="22"/>
      <c r="IE16" s="22"/>
      <c r="IF16" s="22"/>
      <c r="IG16" s="22"/>
      <c r="IH16" s="22"/>
      <c r="II16" s="22"/>
      <c r="IJ16" s="22"/>
      <c r="IK16" s="22"/>
      <c r="IL16" s="566"/>
      <c r="IM16" s="567"/>
      <c r="IN16" s="561"/>
      <c r="IO16" s="567"/>
      <c r="IP16" s="567"/>
      <c r="IQ16" s="567"/>
      <c r="IR16" s="567"/>
      <c r="IS16" s="567"/>
      <c r="IT16" s="561"/>
      <c r="IU16" s="567"/>
      <c r="IV16" s="567"/>
      <c r="IW16" s="567"/>
      <c r="IX16" s="567"/>
      <c r="IY16" s="568"/>
    </row>
    <row r="17" spans="1:271" x14ac:dyDescent="0.2">
      <c r="B17" s="1" t="s">
        <v>165</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1">
        <v>1121214.111845379</v>
      </c>
      <c r="AF17" s="21">
        <v>2057206.24</v>
      </c>
      <c r="AG17" s="21">
        <v>2234470.0499999998</v>
      </c>
      <c r="AH17" s="21">
        <v>2350211.9700000002</v>
      </c>
      <c r="AI17" s="21">
        <v>1886088.48</v>
      </c>
      <c r="AJ17" s="21">
        <v>1586014.79</v>
      </c>
      <c r="AK17" s="21">
        <v>996051</v>
      </c>
      <c r="AL17" s="21">
        <v>757567.75</v>
      </c>
      <c r="AM17" s="21">
        <v>550980.5</v>
      </c>
      <c r="AN17" s="21">
        <v>457612.24</v>
      </c>
      <c r="AO17" s="21">
        <v>509531.27</v>
      </c>
      <c r="AP17" s="21">
        <v>636435.89</v>
      </c>
      <c r="AQ17" s="21">
        <v>-261489.96</v>
      </c>
      <c r="AR17" s="21">
        <v>-443668.05</v>
      </c>
      <c r="AS17" s="21">
        <v>-537754.5</v>
      </c>
      <c r="AT17" s="21">
        <v>-591256.06999999995</v>
      </c>
      <c r="AU17" s="21">
        <v>-454580.52</v>
      </c>
      <c r="AV17" s="21">
        <v>-353387.93</v>
      </c>
      <c r="AW17" s="21">
        <v>-303405.05</v>
      </c>
      <c r="AX17" s="21">
        <v>-188774.96</v>
      </c>
      <c r="AY17" s="21">
        <v>-153149.94</v>
      </c>
      <c r="AZ17" s="22">
        <v>-122282.18</v>
      </c>
      <c r="BA17" s="22">
        <v>-128581.86</v>
      </c>
      <c r="BB17" s="22">
        <v>-159027.12</v>
      </c>
      <c r="BC17" s="22">
        <v>-1487651.18</v>
      </c>
      <c r="BD17" s="22">
        <v>-3000190.7</v>
      </c>
      <c r="BE17" s="22">
        <v>-3523364.33</v>
      </c>
      <c r="BF17" s="22">
        <v>-3174325.89</v>
      </c>
      <c r="BG17" s="22">
        <v>-3238056.4</v>
      </c>
      <c r="BH17" s="22">
        <v>-2792457.49</v>
      </c>
      <c r="BI17" s="22">
        <v>-1945360.75</v>
      </c>
      <c r="BJ17" s="22">
        <v>-1283779.79</v>
      </c>
      <c r="BK17" s="22">
        <v>-859637.08</v>
      </c>
      <c r="BL17" s="22">
        <v>-715113.71</v>
      </c>
      <c r="BM17" s="22">
        <v>-746337.15</v>
      </c>
      <c r="BN17" s="22">
        <v>-899668.31</v>
      </c>
      <c r="BO17" s="22">
        <v>-2294859.85</v>
      </c>
      <c r="BP17" s="22">
        <v>-3738940.83</v>
      </c>
      <c r="BQ17" s="22">
        <v>-4522760.53</v>
      </c>
      <c r="BR17" s="22">
        <v>-5163195.42</v>
      </c>
      <c r="BS17" s="22">
        <v>-3708778.96</v>
      </c>
      <c r="BT17" s="22">
        <v>-3292888.09</v>
      </c>
      <c r="BU17" s="22">
        <v>-2489538.16</v>
      </c>
      <c r="BV17" s="22">
        <v>-1724938.35</v>
      </c>
      <c r="BW17" s="22">
        <v>-1230240.6100000001</v>
      </c>
      <c r="BX17" s="22">
        <v>-910743.87</v>
      </c>
      <c r="BY17" s="25">
        <v>-978892.76</v>
      </c>
      <c r="BZ17" s="25">
        <v>-1286776.3700000001</v>
      </c>
      <c r="CA17" s="25">
        <v>5677668.5700000003</v>
      </c>
      <c r="CB17" s="22">
        <v>8642815.3800000008</v>
      </c>
      <c r="CC17" s="22">
        <v>11190566.92</v>
      </c>
      <c r="CD17" s="22">
        <v>12229455.02</v>
      </c>
      <c r="CE17" s="22">
        <v>9245170.5500000007</v>
      </c>
      <c r="CF17" s="22">
        <v>9430479</v>
      </c>
      <c r="CG17" s="22">
        <v>7454412.4100000001</v>
      </c>
      <c r="CH17" s="22">
        <v>4339208.43</v>
      </c>
      <c r="CI17" s="22">
        <v>3665963.3</v>
      </c>
      <c r="CJ17" s="22">
        <v>2316789.73</v>
      </c>
      <c r="CK17" s="22">
        <v>2810264.82</v>
      </c>
      <c r="CL17" s="22">
        <v>2773012.85</v>
      </c>
      <c r="CM17" s="22">
        <v>2049668.5</v>
      </c>
      <c r="CN17" s="22">
        <v>2256097.46</v>
      </c>
      <c r="CO17" s="22">
        <v>4053320.83</v>
      </c>
      <c r="CP17" s="22">
        <v>3869809.41</v>
      </c>
      <c r="CQ17" s="22">
        <v>3124697.77</v>
      </c>
      <c r="CR17" s="22">
        <v>3252195.15</v>
      </c>
      <c r="CS17" s="22">
        <v>2056662.75</v>
      </c>
      <c r="CT17" s="22">
        <v>1340614.54</v>
      </c>
      <c r="CU17" s="22">
        <v>775946.29</v>
      </c>
      <c r="CV17" s="22">
        <v>673586.9</v>
      </c>
      <c r="CW17" s="22">
        <v>857505.98</v>
      </c>
      <c r="CX17" s="22">
        <v>819025.45</v>
      </c>
      <c r="CY17" s="22">
        <v>4858801.5199999996</v>
      </c>
      <c r="CZ17" s="26">
        <v>7681438.7400000002</v>
      </c>
      <c r="DA17" s="22">
        <v>12175824.5</v>
      </c>
      <c r="DB17" s="27">
        <v>8388999.9399999995</v>
      </c>
      <c r="DC17" s="27">
        <v>7281538.54</v>
      </c>
      <c r="DD17" s="22">
        <v>7475264.5199999996</v>
      </c>
      <c r="DE17" s="22">
        <v>6097912.5700000003</v>
      </c>
      <c r="DF17" s="22">
        <v>4687366.1900000004</v>
      </c>
      <c r="DG17" s="22">
        <v>3100536.9</v>
      </c>
      <c r="DH17" s="22">
        <v>2371121.1</v>
      </c>
      <c r="DI17" s="22">
        <v>2621513.2799999998</v>
      </c>
      <c r="DJ17" s="22">
        <v>2605042.89</v>
      </c>
      <c r="DK17" s="22">
        <v>4882532.41</v>
      </c>
      <c r="DL17" s="22">
        <v>4426658.8600000003</v>
      </c>
      <c r="DM17" s="22">
        <v>4428358.95</v>
      </c>
      <c r="DN17" s="22">
        <v>4606396.66</v>
      </c>
      <c r="DO17" s="22">
        <v>4481239.12</v>
      </c>
      <c r="DP17" s="22">
        <v>3827577.19</v>
      </c>
      <c r="DQ17" s="22">
        <v>3462732.84</v>
      </c>
      <c r="DR17" s="22">
        <v>2112228.0299999998</v>
      </c>
      <c r="DS17" s="22">
        <v>1365722.77</v>
      </c>
      <c r="DT17" s="22">
        <v>1054120.58</v>
      </c>
      <c r="DU17" s="22">
        <v>1338797.3700000001</v>
      </c>
      <c r="DV17" s="22">
        <v>1046458.02</v>
      </c>
      <c r="DW17" s="22">
        <v>2285165.5499999998</v>
      </c>
      <c r="DX17" s="22">
        <v>2973995.45</v>
      </c>
      <c r="DY17" s="22">
        <v>3351876.07</v>
      </c>
      <c r="DZ17" s="22">
        <v>3473111.99</v>
      </c>
      <c r="EA17" s="23">
        <v>2787311.22</v>
      </c>
      <c r="EB17" s="22">
        <v>3152112.76</v>
      </c>
      <c r="EC17" s="22">
        <v>1686834.9</v>
      </c>
      <c r="ED17" s="22">
        <v>1248856.23</v>
      </c>
      <c r="EE17" s="22">
        <v>961147.75</v>
      </c>
      <c r="EF17" s="22">
        <v>711679.73</v>
      </c>
      <c r="EG17" s="23">
        <v>633426.36</v>
      </c>
      <c r="EH17" s="23">
        <v>723237.76</v>
      </c>
      <c r="EI17" s="23">
        <v>1532476.1</v>
      </c>
      <c r="EJ17" s="23">
        <v>3493790.49</v>
      </c>
      <c r="EK17" s="23">
        <v>4940992.66</v>
      </c>
      <c r="EL17" s="23">
        <v>5783249</v>
      </c>
      <c r="EM17" s="23">
        <v>4107792</v>
      </c>
      <c r="EN17" s="23">
        <v>3727191</v>
      </c>
      <c r="EO17" s="23">
        <v>2725406</v>
      </c>
      <c r="EP17" s="23">
        <v>1818140</v>
      </c>
      <c r="EQ17" s="23">
        <v>1148062</v>
      </c>
      <c r="ER17" s="23">
        <v>1042895</v>
      </c>
      <c r="ES17" s="23">
        <v>886122</v>
      </c>
      <c r="ET17" s="26">
        <v>1318047</v>
      </c>
      <c r="EU17" s="26">
        <v>2787507</v>
      </c>
      <c r="EV17" s="26">
        <v>1426942</v>
      </c>
      <c r="EW17" s="26">
        <v>1826054</v>
      </c>
      <c r="EX17" s="26">
        <v>1585995</v>
      </c>
      <c r="EY17" s="26">
        <v>1590629</v>
      </c>
      <c r="EZ17" s="26">
        <v>1203492</v>
      </c>
      <c r="FA17" s="26">
        <v>826698</v>
      </c>
      <c r="FB17" s="26">
        <v>530681</v>
      </c>
      <c r="FC17" s="26">
        <v>386972</v>
      </c>
      <c r="FD17" s="26">
        <v>314472</v>
      </c>
      <c r="FE17" s="23">
        <v>310010</v>
      </c>
      <c r="FF17" s="23">
        <v>345032</v>
      </c>
      <c r="FG17" s="23">
        <v>558995</v>
      </c>
      <c r="FH17" s="23">
        <v>-2969850</v>
      </c>
      <c r="FI17" s="23">
        <v>-3726848</v>
      </c>
      <c r="FJ17" s="23">
        <v>-3545230</v>
      </c>
      <c r="FK17" s="23">
        <v>-2720483</v>
      </c>
      <c r="FL17" s="23">
        <v>-2640488</v>
      </c>
      <c r="FM17" s="23">
        <v>-2248021</v>
      </c>
      <c r="FN17" s="23">
        <v>-1360535</v>
      </c>
      <c r="FO17" s="23">
        <v>-921238</v>
      </c>
      <c r="FP17" s="23">
        <v>-762106</v>
      </c>
      <c r="FQ17" s="23">
        <v>-796818</v>
      </c>
      <c r="FR17" s="23">
        <v>-1076194</v>
      </c>
      <c r="FS17" s="23">
        <v>-1542133</v>
      </c>
      <c r="FT17" s="23">
        <v>3828031</v>
      </c>
      <c r="FU17" s="23">
        <v>5951065</v>
      </c>
      <c r="FV17" s="23">
        <v>5619360</v>
      </c>
      <c r="FW17" s="23">
        <v>4363558</v>
      </c>
      <c r="FX17" s="23">
        <v>4232801</v>
      </c>
      <c r="FY17" s="23">
        <v>2339256</v>
      </c>
      <c r="FZ17" s="23">
        <v>1807705</v>
      </c>
      <c r="GA17" s="23">
        <v>1421338</v>
      </c>
      <c r="GB17" s="23">
        <v>1335919</v>
      </c>
      <c r="GC17" s="23">
        <v>1120173</v>
      </c>
      <c r="GD17" s="23">
        <v>1465768</v>
      </c>
      <c r="GE17" s="23">
        <v>2567474</v>
      </c>
      <c r="GF17" s="23">
        <v>2940264</v>
      </c>
      <c r="GG17" s="23">
        <v>5432846</v>
      </c>
      <c r="GH17" s="23">
        <v>5932245</v>
      </c>
      <c r="GI17" s="23">
        <v>4679314</v>
      </c>
      <c r="GJ17" s="23">
        <v>4146789</v>
      </c>
      <c r="GK17" s="23">
        <v>2935773</v>
      </c>
      <c r="GL17" s="23">
        <v>1953445</v>
      </c>
      <c r="GM17" s="23">
        <v>1241847</v>
      </c>
      <c r="GN17" s="23">
        <v>1022233</v>
      </c>
      <c r="GO17" s="23">
        <v>915682</v>
      </c>
      <c r="GP17" s="27">
        <v>1152043</v>
      </c>
      <c r="GQ17" s="23">
        <v>2507834</v>
      </c>
      <c r="GR17" s="23">
        <v>1953888</v>
      </c>
      <c r="GS17" s="23">
        <v>2324994</v>
      </c>
      <c r="GT17" s="23">
        <v>2065615</v>
      </c>
      <c r="GU17" s="23">
        <v>2073598</v>
      </c>
      <c r="GV17" s="23">
        <v>1871296</v>
      </c>
      <c r="GW17" s="26">
        <v>1270373</v>
      </c>
      <c r="GX17" s="23">
        <v>659543</v>
      </c>
      <c r="GY17" s="23">
        <v>606411</v>
      </c>
      <c r="GZ17" s="23">
        <v>388450</v>
      </c>
      <c r="HA17" s="23">
        <v>475368</v>
      </c>
      <c r="HB17" s="23">
        <v>533334</v>
      </c>
      <c r="HC17" s="23">
        <v>1106086</v>
      </c>
      <c r="HD17" s="23">
        <v>4994355</v>
      </c>
      <c r="HE17" s="23">
        <v>7391408</v>
      </c>
      <c r="HF17" s="23">
        <v>7100563</v>
      </c>
      <c r="HG17" s="23">
        <v>8369805</v>
      </c>
      <c r="HH17" s="23">
        <v>6289805</v>
      </c>
      <c r="HI17" s="23">
        <v>4021469</v>
      </c>
      <c r="HJ17" s="23">
        <v>2584222</v>
      </c>
      <c r="HK17" s="23">
        <v>1851684</v>
      </c>
      <c r="HL17" s="23">
        <v>1549734</v>
      </c>
      <c r="HM17" s="23">
        <v>1496286</v>
      </c>
      <c r="HN17" s="23">
        <v>1943159</v>
      </c>
      <c r="HO17" s="23">
        <v>4564898</v>
      </c>
      <c r="HP17" s="23">
        <v>1538001</v>
      </c>
      <c r="HQ17" s="23">
        <v>2027084</v>
      </c>
      <c r="HR17" s="23">
        <v>2057386</v>
      </c>
      <c r="HS17" s="23">
        <v>1891715</v>
      </c>
      <c r="HT17" s="23">
        <v>1798284</v>
      </c>
      <c r="HU17" s="23">
        <v>1077621</v>
      </c>
      <c r="HV17" s="23">
        <v>682805</v>
      </c>
      <c r="HW17" s="23">
        <v>605735</v>
      </c>
      <c r="HX17" s="23">
        <v>417179</v>
      </c>
      <c r="HY17" s="467">
        <v>397141</v>
      </c>
      <c r="HZ17" s="467">
        <v>461739</v>
      </c>
      <c r="IA17" s="467">
        <v>937404</v>
      </c>
      <c r="IB17" s="467">
        <v>-1921652</v>
      </c>
      <c r="IC17" s="467">
        <v>-2503361</v>
      </c>
      <c r="ID17" s="467">
        <v>-2538232</v>
      </c>
      <c r="IE17" s="467">
        <v>-2693301</v>
      </c>
      <c r="IF17" s="467">
        <v>-2339882</v>
      </c>
      <c r="IG17" s="467">
        <v>-1395082</v>
      </c>
      <c r="IH17" s="467">
        <v>-996620</v>
      </c>
      <c r="II17" s="467">
        <v>-649837</v>
      </c>
      <c r="IJ17" s="467">
        <v>-489769</v>
      </c>
      <c r="IK17" s="467">
        <v>-516194</v>
      </c>
      <c r="IL17" s="563"/>
      <c r="IM17" s="564"/>
      <c r="IN17" s="564"/>
      <c r="IO17" s="564"/>
      <c r="IP17" s="564"/>
      <c r="IQ17" s="564"/>
      <c r="IR17" s="564"/>
      <c r="IS17" s="564"/>
      <c r="IT17" s="564"/>
      <c r="IU17" s="564"/>
      <c r="IV17" s="564"/>
      <c r="IW17" s="564"/>
      <c r="IX17" s="564"/>
      <c r="IY17" s="565"/>
    </row>
    <row r="18" spans="1:271" x14ac:dyDescent="0.2">
      <c r="B18" s="1" t="s">
        <v>166</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1">
        <v>4406.75</v>
      </c>
      <c r="AF18" s="21">
        <v>2610.86</v>
      </c>
      <c r="AG18" s="21">
        <v>1292.44</v>
      </c>
      <c r="AH18" s="21">
        <v>0</v>
      </c>
      <c r="AI18" s="21">
        <v>14123.2</v>
      </c>
      <c r="AJ18" s="21">
        <v>8620.5400000000009</v>
      </c>
      <c r="AK18" s="21">
        <v>-60372.49</v>
      </c>
      <c r="AL18" s="21">
        <v>-7661.2</v>
      </c>
      <c r="AM18" s="21">
        <v>-5077.8100000000004</v>
      </c>
      <c r="AN18" s="21">
        <v>-5110.5200000000004</v>
      </c>
      <c r="AO18" s="21">
        <v>-4511</v>
      </c>
      <c r="AP18" s="21">
        <v>-4625.54</v>
      </c>
      <c r="AQ18" s="21">
        <v>-6318.8</v>
      </c>
      <c r="AR18" s="21">
        <v>12.78</v>
      </c>
      <c r="AS18" s="21">
        <v>-2.31</v>
      </c>
      <c r="AT18" s="21">
        <v>56.27</v>
      </c>
      <c r="AU18" s="21">
        <v>95.47</v>
      </c>
      <c r="AV18" s="21">
        <v>159.44</v>
      </c>
      <c r="AW18" s="21">
        <v>150.09</v>
      </c>
      <c r="AX18" s="21">
        <v>-871.45</v>
      </c>
      <c r="AY18" s="21">
        <v>-1273.44</v>
      </c>
      <c r="AZ18" s="22">
        <v>-1030.1199999999999</v>
      </c>
      <c r="BA18" s="22">
        <v>-2541.37</v>
      </c>
      <c r="BB18" s="22">
        <v>-966.3</v>
      </c>
      <c r="BC18" s="22">
        <v>-383.19</v>
      </c>
      <c r="BD18" s="22">
        <v>9217.17</v>
      </c>
      <c r="BE18" s="22">
        <v>8979</v>
      </c>
      <c r="BF18" s="22">
        <v>8529.01</v>
      </c>
      <c r="BG18" s="22">
        <v>8956.64</v>
      </c>
      <c r="BH18" s="22">
        <v>9613.85</v>
      </c>
      <c r="BI18" s="22">
        <v>10602.43</v>
      </c>
      <c r="BJ18" s="22">
        <v>11475.37</v>
      </c>
      <c r="BK18" s="22">
        <v>11172.25</v>
      </c>
      <c r="BL18" s="22">
        <v>10324.870000000001</v>
      </c>
      <c r="BM18" s="22">
        <v>10244.61</v>
      </c>
      <c r="BN18" s="22">
        <v>10430.14</v>
      </c>
      <c r="BO18" s="22">
        <v>10420.950000000001</v>
      </c>
      <c r="BP18" s="22">
        <v>-14529.98</v>
      </c>
      <c r="BQ18" s="22">
        <v>-12900.47</v>
      </c>
      <c r="BR18" s="22">
        <v>-11762.77</v>
      </c>
      <c r="BS18" s="22">
        <v>-10623.19</v>
      </c>
      <c r="BT18" s="22">
        <v>-12038.1</v>
      </c>
      <c r="BU18" s="22">
        <v>-11796.65</v>
      </c>
      <c r="BV18" s="22">
        <v>-11506.07</v>
      </c>
      <c r="BW18" s="22">
        <v>-11307.54</v>
      </c>
      <c r="BX18" s="22">
        <v>-10467.969999999999</v>
      </c>
      <c r="BY18" s="25">
        <v>-3024.99</v>
      </c>
      <c r="BZ18" s="25">
        <v>-3405.44</v>
      </c>
      <c r="CA18" s="25">
        <v>-4451.53</v>
      </c>
      <c r="CB18" s="22">
        <v>6466.51</v>
      </c>
      <c r="CC18" s="22">
        <v>35616.93</v>
      </c>
      <c r="CD18" s="22">
        <v>43647.33</v>
      </c>
      <c r="CE18" s="22">
        <v>36082.06</v>
      </c>
      <c r="CF18" s="22">
        <v>59059.49</v>
      </c>
      <c r="CG18" s="22">
        <v>53212.44</v>
      </c>
      <c r="CH18" s="22">
        <v>51255.1</v>
      </c>
      <c r="CI18" s="22">
        <v>49271.43</v>
      </c>
      <c r="CJ18" s="22">
        <v>47461.42</v>
      </c>
      <c r="CK18" s="22">
        <v>46087.27</v>
      </c>
      <c r="CL18" s="22">
        <v>46252.1</v>
      </c>
      <c r="CM18" s="22">
        <v>49732.24</v>
      </c>
      <c r="CN18" s="22">
        <v>47097.27</v>
      </c>
      <c r="CO18" s="22">
        <v>22468.61</v>
      </c>
      <c r="CP18" s="22">
        <v>22917.21</v>
      </c>
      <c r="CQ18" s="22">
        <v>17559.53</v>
      </c>
      <c r="CR18" s="22">
        <v>5574.89</v>
      </c>
      <c r="CS18" s="22">
        <v>7546.54</v>
      </c>
      <c r="CT18" s="22">
        <v>8619.8799999999992</v>
      </c>
      <c r="CU18" s="22">
        <v>9241.44</v>
      </c>
      <c r="CV18" s="22">
        <v>8692.83</v>
      </c>
      <c r="CW18" s="22">
        <v>11727.21</v>
      </c>
      <c r="CX18" s="22">
        <v>12585.59</v>
      </c>
      <c r="CY18" s="22">
        <v>15890.36</v>
      </c>
      <c r="CZ18" s="26">
        <v>17806.900000000001</v>
      </c>
      <c r="DA18" s="22">
        <v>21550.41</v>
      </c>
      <c r="DB18" s="27">
        <v>20736.46</v>
      </c>
      <c r="DC18" s="27">
        <v>19349.12</v>
      </c>
      <c r="DD18" s="22">
        <v>19577.63</v>
      </c>
      <c r="DE18" s="22">
        <v>18493.27</v>
      </c>
      <c r="DF18" s="22">
        <v>14201.74</v>
      </c>
      <c r="DG18" s="22">
        <v>13227.19</v>
      </c>
      <c r="DH18" s="22">
        <v>11794.42</v>
      </c>
      <c r="DI18" s="22">
        <v>6108.64</v>
      </c>
      <c r="DJ18" s="22">
        <v>5792.7</v>
      </c>
      <c r="DK18" s="22">
        <v>5667.56</v>
      </c>
      <c r="DL18" s="22">
        <v>743.88</v>
      </c>
      <c r="DM18" s="22">
        <v>2674.25</v>
      </c>
      <c r="DN18" s="22">
        <v>4984.6000000000004</v>
      </c>
      <c r="DO18" s="22">
        <v>8019.87</v>
      </c>
      <c r="DP18" s="22">
        <v>7424.41</v>
      </c>
      <c r="DQ18" s="22">
        <v>5973.15</v>
      </c>
      <c r="DR18" s="22">
        <v>3556.06</v>
      </c>
      <c r="DS18" s="22">
        <v>5131.83</v>
      </c>
      <c r="DT18" s="22">
        <v>5455.46</v>
      </c>
      <c r="DU18" s="22">
        <v>4243.71</v>
      </c>
      <c r="DV18" s="22">
        <v>7404.97</v>
      </c>
      <c r="DW18" s="22">
        <v>9081.1</v>
      </c>
      <c r="DX18" s="22">
        <v>8790.5300000000007</v>
      </c>
      <c r="DY18" s="22">
        <v>6512.53</v>
      </c>
      <c r="DZ18" s="22">
        <v>5327.01</v>
      </c>
      <c r="EA18" s="22">
        <v>7873.99</v>
      </c>
      <c r="EB18" s="22">
        <v>9065.42</v>
      </c>
      <c r="EC18" s="22">
        <v>9474.31</v>
      </c>
      <c r="ED18" s="22">
        <v>10508</v>
      </c>
      <c r="EE18" s="22">
        <v>9996.0499999999993</v>
      </c>
      <c r="EF18" s="22">
        <v>26584.59</v>
      </c>
      <c r="EG18" s="22">
        <v>25942.38</v>
      </c>
      <c r="EH18" s="22">
        <v>36491.230000000003</v>
      </c>
      <c r="EI18" s="22">
        <v>9596.0300000000007</v>
      </c>
      <c r="EJ18" s="22">
        <v>7942.84</v>
      </c>
      <c r="EK18" s="22">
        <v>10518.43</v>
      </c>
      <c r="EL18" s="22">
        <v>-20053.689999999999</v>
      </c>
      <c r="EM18" s="22">
        <v>1510.13</v>
      </c>
      <c r="EN18" s="22">
        <v>0</v>
      </c>
      <c r="EO18" s="22">
        <v>1438.5700000000002</v>
      </c>
      <c r="EP18" s="22">
        <v>1069.42</v>
      </c>
      <c r="EQ18" s="22">
        <v>479</v>
      </c>
      <c r="ER18" s="22">
        <v>303.18</v>
      </c>
      <c r="ES18" s="22">
        <f>-140.4-152.22-303.18</f>
        <v>-595.79999999999995</v>
      </c>
      <c r="ET18" s="26">
        <v>282.20999999999998</v>
      </c>
      <c r="EU18" s="26">
        <v>9283.07</v>
      </c>
      <c r="EV18" s="26">
        <v>-273.98</v>
      </c>
      <c r="EW18" s="26">
        <v>0</v>
      </c>
      <c r="EX18" s="26">
        <v>0</v>
      </c>
      <c r="EY18" s="26">
        <v>-135.66</v>
      </c>
      <c r="EZ18" s="26">
        <v>690.42</v>
      </c>
      <c r="FA18" s="26">
        <v>-4849.1400000000003</v>
      </c>
      <c r="FB18" s="26">
        <v>-419.05</v>
      </c>
      <c r="FC18" s="26">
        <v>0</v>
      </c>
      <c r="FD18" s="26">
        <v>0</v>
      </c>
      <c r="FE18" s="22">
        <v>0</v>
      </c>
      <c r="FF18" s="22">
        <v>0</v>
      </c>
      <c r="FG18" s="22">
        <v>0</v>
      </c>
      <c r="FH18" s="22">
        <v>-3373.32</v>
      </c>
      <c r="FI18" s="22">
        <v>0</v>
      </c>
      <c r="FJ18" s="22">
        <v>0</v>
      </c>
      <c r="FK18" s="22">
        <v>0</v>
      </c>
      <c r="FL18" s="22">
        <v>0</v>
      </c>
      <c r="FM18" s="22">
        <v>0</v>
      </c>
      <c r="FN18" s="22">
        <v>0</v>
      </c>
      <c r="FO18" s="22">
        <v>11639.08</v>
      </c>
      <c r="FP18" s="22">
        <v>2306</v>
      </c>
      <c r="FQ18" s="22">
        <v>0</v>
      </c>
      <c r="FR18" s="22">
        <v>0</v>
      </c>
      <c r="FS18" s="22">
        <v>0</v>
      </c>
      <c r="FT18" s="22">
        <v>0</v>
      </c>
      <c r="FU18" s="22">
        <v>0</v>
      </c>
      <c r="FV18" s="22">
        <v>23762.1</v>
      </c>
      <c r="FW18" s="22">
        <v>-2958.16</v>
      </c>
      <c r="FX18" s="22">
        <v>0</v>
      </c>
      <c r="FY18" s="22">
        <v>0</v>
      </c>
      <c r="FZ18" s="22">
        <v>12832.62</v>
      </c>
      <c r="GA18" s="22">
        <v>3117.06</v>
      </c>
      <c r="GB18" s="22">
        <v>18839.45</v>
      </c>
      <c r="GC18" s="22">
        <v>0</v>
      </c>
      <c r="GD18" s="22">
        <v>0</v>
      </c>
      <c r="GE18" s="22">
        <v>0</v>
      </c>
      <c r="GF18" s="22">
        <v>0</v>
      </c>
      <c r="GG18" s="22">
        <v>0</v>
      </c>
      <c r="GH18" s="22">
        <v>2271</v>
      </c>
      <c r="GI18" s="22">
        <v>6468.37</v>
      </c>
      <c r="GJ18" s="22">
        <v>0</v>
      </c>
      <c r="GK18" s="22">
        <v>-165.88</v>
      </c>
      <c r="GL18" s="22">
        <v>0</v>
      </c>
      <c r="GM18" s="22">
        <v>0</v>
      </c>
      <c r="GN18" s="22">
        <v>2177.39</v>
      </c>
      <c r="GO18" s="22">
        <v>-1.66</v>
      </c>
      <c r="GP18" s="27">
        <v>0</v>
      </c>
      <c r="GQ18" s="22">
        <v>0</v>
      </c>
      <c r="GR18" s="22">
        <v>1334.23</v>
      </c>
      <c r="GS18" s="22">
        <v>1711.43</v>
      </c>
      <c r="GT18" s="22">
        <v>246.25</v>
      </c>
      <c r="GU18" s="22">
        <v>355.54</v>
      </c>
      <c r="GV18" s="22">
        <v>0</v>
      </c>
      <c r="GW18" s="26">
        <v>0</v>
      </c>
      <c r="GX18" s="22">
        <v>6251.25</v>
      </c>
      <c r="GY18" s="22">
        <v>42497.4</v>
      </c>
      <c r="GZ18" s="22">
        <v>0</v>
      </c>
      <c r="HA18" s="22">
        <v>2547.81</v>
      </c>
      <c r="HB18" s="22">
        <v>-108.28</v>
      </c>
      <c r="HC18" s="22">
        <v>0</v>
      </c>
      <c r="HD18" s="22">
        <v>-704.29</v>
      </c>
      <c r="HE18" s="22">
        <v>-949.78</v>
      </c>
      <c r="HF18" s="22">
        <v>-843.29</v>
      </c>
      <c r="HG18" s="22">
        <v>-650.54</v>
      </c>
      <c r="HH18" s="22">
        <v>-923.45</v>
      </c>
      <c r="HI18" s="22">
        <v>1021.37</v>
      </c>
      <c r="HJ18" s="22">
        <v>2722.82</v>
      </c>
      <c r="HK18" s="22">
        <v>2997.93</v>
      </c>
      <c r="HL18" s="22">
        <v>4147.5600000000004</v>
      </c>
      <c r="HM18" s="22">
        <v>5733.75</v>
      </c>
      <c r="HN18" s="22">
        <v>6362.54</v>
      </c>
      <c r="HO18" s="22">
        <v>6993.21</v>
      </c>
      <c r="HP18" s="22">
        <v>27231.27</v>
      </c>
      <c r="HQ18" s="22">
        <v>27416.62</v>
      </c>
      <c r="HR18" s="22">
        <v>27628.15</v>
      </c>
      <c r="HS18" s="22">
        <v>29960.080000000002</v>
      </c>
      <c r="HT18" s="22">
        <v>28847.94</v>
      </c>
      <c r="HU18" s="22">
        <v>20836.13</v>
      </c>
      <c r="HV18" s="22">
        <v>18668.45</v>
      </c>
      <c r="HW18" s="22">
        <v>24089.64</v>
      </c>
      <c r="HX18" s="22">
        <v>17484.689999999999</v>
      </c>
      <c r="HY18" s="467">
        <v>12212.94</v>
      </c>
      <c r="HZ18" s="467">
        <v>27729.119999999999</v>
      </c>
      <c r="IA18" s="467">
        <v>6231.05</v>
      </c>
      <c r="IB18" s="467">
        <v>6231.05</v>
      </c>
      <c r="IC18" s="467">
        <v>7818.12</v>
      </c>
      <c r="ID18" s="467">
        <v>7646.69</v>
      </c>
      <c r="IE18" s="467">
        <v>10917.02</v>
      </c>
      <c r="IF18" s="467">
        <v>18028.060000000001</v>
      </c>
      <c r="IG18" s="467">
        <v>4217.74</v>
      </c>
      <c r="IH18" s="467">
        <v>-23310.57</v>
      </c>
      <c r="II18" s="467">
        <v>6243.49</v>
      </c>
      <c r="IJ18" s="467">
        <v>13637.52</v>
      </c>
      <c r="IK18" s="467">
        <v>13458.29</v>
      </c>
      <c r="IL18" s="566"/>
      <c r="IM18" s="567"/>
      <c r="IN18" s="567"/>
      <c r="IO18" s="567"/>
      <c r="IP18" s="567"/>
      <c r="IQ18" s="567"/>
      <c r="IR18" s="567"/>
      <c r="IS18" s="567"/>
      <c r="IT18" s="567"/>
      <c r="IU18" s="567"/>
      <c r="IV18" s="567"/>
      <c r="IW18" s="567"/>
      <c r="IX18" s="567"/>
      <c r="IY18" s="568"/>
    </row>
    <row r="19" spans="1:271" x14ac:dyDescent="0.2">
      <c r="B19" s="1" t="s">
        <v>102</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1">
        <v>-26332.09</v>
      </c>
      <c r="AF19" s="21">
        <v>-42793.45</v>
      </c>
      <c r="AG19" s="21">
        <v>-36658.99</v>
      </c>
      <c r="AH19" s="21">
        <v>-28713.65</v>
      </c>
      <c r="AI19" s="21">
        <v>-19408.509999999998</v>
      </c>
      <c r="AJ19" s="21">
        <v>-15187.66</v>
      </c>
      <c r="AK19" s="21">
        <v>-10689.45</v>
      </c>
      <c r="AL19" s="21">
        <v>-8165.26</v>
      </c>
      <c r="AM19" s="21">
        <v>-5831.24</v>
      </c>
      <c r="AN19" s="21">
        <v>-4307.6099999999997</v>
      </c>
      <c r="AO19" s="21">
        <v>-2664.66</v>
      </c>
      <c r="AP19" s="21">
        <v>-721.04</v>
      </c>
      <c r="AQ19" s="21">
        <v>-243.25</v>
      </c>
      <c r="AR19" s="21">
        <v>20532.45</v>
      </c>
      <c r="AS19" s="21">
        <v>11230.13</v>
      </c>
      <c r="AT19" s="21">
        <v>10352.870000000001</v>
      </c>
      <c r="AU19" s="21">
        <v>7550.07</v>
      </c>
      <c r="AV19" s="21">
        <v>6660.79</v>
      </c>
      <c r="AW19" s="21">
        <v>-5792.85</v>
      </c>
      <c r="AX19" s="21">
        <v>16466.47</v>
      </c>
      <c r="AY19" s="21">
        <v>3991.46</v>
      </c>
      <c r="AZ19" s="22">
        <v>3805.72</v>
      </c>
      <c r="BA19" s="22">
        <v>3180.43</v>
      </c>
      <c r="BB19" s="22">
        <v>2392.33</v>
      </c>
      <c r="BC19" s="22">
        <v>65067.15</v>
      </c>
      <c r="BD19" s="22">
        <v>104843.79</v>
      </c>
      <c r="BE19" s="22">
        <v>90755.64</v>
      </c>
      <c r="BF19" s="22">
        <v>79631.48</v>
      </c>
      <c r="BG19" s="22">
        <v>56091.69</v>
      </c>
      <c r="BH19" s="22">
        <v>44016.69</v>
      </c>
      <c r="BI19" s="22">
        <v>32131.95</v>
      </c>
      <c r="BJ19" s="22">
        <v>23279.29</v>
      </c>
      <c r="BK19" s="30">
        <v>16365.72</v>
      </c>
      <c r="BL19" s="30">
        <v>12786.97</v>
      </c>
      <c r="BM19" s="30">
        <v>8041.06</v>
      </c>
      <c r="BN19" s="30">
        <v>2649.8</v>
      </c>
      <c r="BO19" s="30">
        <v>217045.7</v>
      </c>
      <c r="BP19" s="30">
        <v>369570.69</v>
      </c>
      <c r="BQ19" s="30">
        <v>352476.26</v>
      </c>
      <c r="BR19" s="30">
        <v>321690.52</v>
      </c>
      <c r="BS19" s="30">
        <v>263998.73</v>
      </c>
      <c r="BT19" s="30">
        <v>266554.59999999998</v>
      </c>
      <c r="BU19" s="30">
        <v>238789.45</v>
      </c>
      <c r="BV19" s="30">
        <v>231897.84</v>
      </c>
      <c r="BW19" s="30">
        <v>214609.76</v>
      </c>
      <c r="BX19" s="30">
        <v>214163.99999999642</v>
      </c>
      <c r="BY19" s="25">
        <v>207475.95</v>
      </c>
      <c r="BZ19" s="25">
        <v>193110.38</v>
      </c>
      <c r="CA19" s="25">
        <v>-187117.42</v>
      </c>
      <c r="CB19" s="30">
        <v>-787505.38</v>
      </c>
      <c r="CC19" s="22">
        <v>-398332.6</v>
      </c>
      <c r="CD19" s="30">
        <v>-296901.99</v>
      </c>
      <c r="CE19" s="30">
        <v>-213975.38</v>
      </c>
      <c r="CF19" s="30">
        <v>-164904.51</v>
      </c>
      <c r="CG19" s="30">
        <v>-93098.71</v>
      </c>
      <c r="CH19" s="30">
        <v>-62213.23</v>
      </c>
      <c r="CI19" s="30">
        <v>-38147.75</v>
      </c>
      <c r="CJ19" s="30">
        <v>-17219.54</v>
      </c>
      <c r="CK19" s="30">
        <v>-5362.42</v>
      </c>
      <c r="CL19" s="30">
        <v>6978.82</v>
      </c>
      <c r="CM19" s="30">
        <v>-103463.42</v>
      </c>
      <c r="CN19" s="30">
        <v>-91181.42</v>
      </c>
      <c r="CO19" s="30">
        <v>-80164.91</v>
      </c>
      <c r="CP19" s="30">
        <v>-57207.9</v>
      </c>
      <c r="CQ19" s="30">
        <v>-40128.22</v>
      </c>
      <c r="CR19" s="30">
        <v>-31537.99</v>
      </c>
      <c r="CS19" s="30">
        <v>-15630.89</v>
      </c>
      <c r="CT19" s="30">
        <v>-11277.03</v>
      </c>
      <c r="CU19" s="30">
        <v>-8065.57</v>
      </c>
      <c r="CV19" s="30">
        <v>-5993.45</v>
      </c>
      <c r="CW19" s="30">
        <v>-3827.18</v>
      </c>
      <c r="CX19" s="30">
        <v>-1470.35</v>
      </c>
      <c r="CY19" s="30">
        <v>-191547.21</v>
      </c>
      <c r="CZ19" s="26">
        <v>-168518.83</v>
      </c>
      <c r="DA19" s="30">
        <v>-145755.35999999999</v>
      </c>
      <c r="DB19" s="27">
        <v>-117820.61</v>
      </c>
      <c r="DC19" s="27">
        <v>-87848.66</v>
      </c>
      <c r="DD19" s="30">
        <v>-75839.86</v>
      </c>
      <c r="DE19" s="30">
        <v>-55638.12</v>
      </c>
      <c r="DF19" s="22">
        <v>-42497.26</v>
      </c>
      <c r="DG19" s="22">
        <v>-31018.53</v>
      </c>
      <c r="DH19" s="22">
        <v>-24434.54</v>
      </c>
      <c r="DI19" s="22">
        <v>-17235.25</v>
      </c>
      <c r="DJ19" s="22">
        <v>-9789.86</v>
      </c>
      <c r="DK19" s="22">
        <v>646.16</v>
      </c>
      <c r="DL19" s="22">
        <v>-75559.91</v>
      </c>
      <c r="DM19" s="22">
        <v>-65668.27</v>
      </c>
      <c r="DN19" s="22">
        <v>-53164.41</v>
      </c>
      <c r="DO19" s="22">
        <v>-37231.129999999997</v>
      </c>
      <c r="DP19" s="22">
        <v>-29219.35</v>
      </c>
      <c r="DQ19" s="22">
        <v>-18708.669999999998</v>
      </c>
      <c r="DR19" s="22">
        <v>-11661.5</v>
      </c>
      <c r="DS19" s="22">
        <v>-6779.92</v>
      </c>
      <c r="DT19" s="22">
        <v>-3636.2</v>
      </c>
      <c r="DU19" s="22">
        <v>-282.39999999999998</v>
      </c>
      <c r="DV19" s="22">
        <v>2848.3</v>
      </c>
      <c r="DW19" s="22">
        <v>7773.55</v>
      </c>
      <c r="DX19" s="22">
        <v>-47119.39</v>
      </c>
      <c r="DY19" s="22">
        <v>-39764.239999999998</v>
      </c>
      <c r="DZ19" s="22">
        <v>-30312.45</v>
      </c>
      <c r="EA19" s="22">
        <v>-20577.64</v>
      </c>
      <c r="EB19" s="22">
        <v>-13497.5</v>
      </c>
      <c r="EC19" s="22">
        <v>-6810.87</v>
      </c>
      <c r="ED19" s="22">
        <v>-2946.54</v>
      </c>
      <c r="EE19" s="22">
        <v>51.31</v>
      </c>
      <c r="EF19" s="22">
        <v>2421.48</v>
      </c>
      <c r="EG19" s="22">
        <v>4339.87</v>
      </c>
      <c r="EH19" s="22">
        <v>6077.67</v>
      </c>
      <c r="EI19" s="22">
        <v>9593.1200000000008</v>
      </c>
      <c r="EJ19" s="22">
        <v>-78925.09</v>
      </c>
      <c r="EK19" s="22">
        <v>-69550.149999999994</v>
      </c>
      <c r="EL19" s="22">
        <v>-54653.98</v>
      </c>
      <c r="EM19" s="22">
        <v>-37753.33</v>
      </c>
      <c r="EN19" s="22">
        <v>-30485.08</v>
      </c>
      <c r="EO19" s="22">
        <v>-21120.53</v>
      </c>
      <c r="EP19" s="22">
        <v>-15558.28</v>
      </c>
      <c r="EQ19" s="22">
        <v>-11225.5</v>
      </c>
      <c r="ER19" s="22">
        <v>-8541.1299999999992</v>
      </c>
      <c r="ES19" s="22">
        <v>-5900.28</v>
      </c>
      <c r="ET19" s="26">
        <v>-2763.52</v>
      </c>
      <c r="EU19" s="26">
        <v>3076.04</v>
      </c>
      <c r="EV19" s="26">
        <v>-18702.91</v>
      </c>
      <c r="EW19" s="26">
        <v>-14724.52</v>
      </c>
      <c r="EX19" s="26">
        <v>-10047.48</v>
      </c>
      <c r="EY19" s="26">
        <v>-5306.74</v>
      </c>
      <c r="EZ19" s="26">
        <v>-1857.46</v>
      </c>
      <c r="FA19" s="26">
        <v>826</v>
      </c>
      <c r="FB19" s="26">
        <v>2714.83</v>
      </c>
      <c r="FC19" s="26">
        <v>3818.25</v>
      </c>
      <c r="FD19" s="26">
        <v>4920.01</v>
      </c>
      <c r="FE19" s="22">
        <v>5781.28</v>
      </c>
      <c r="FF19" s="22">
        <v>6460.33</v>
      </c>
      <c r="FG19" s="22">
        <v>7966.27</v>
      </c>
      <c r="FH19" s="22">
        <v>84742.19</v>
      </c>
      <c r="FI19" s="22">
        <v>78095.710000000006</v>
      </c>
      <c r="FJ19" s="22">
        <v>68083.5</v>
      </c>
      <c r="FK19" s="22">
        <v>54111.78</v>
      </c>
      <c r="FL19" s="22">
        <v>52157.93</v>
      </c>
      <c r="FM19" s="22">
        <v>44087.37</v>
      </c>
      <c r="FN19" s="22">
        <v>40601.769999999997</v>
      </c>
      <c r="FO19" s="22">
        <v>36354.870000000003</v>
      </c>
      <c r="FP19" s="22">
        <v>35244.910000000003</v>
      </c>
      <c r="FQ19" s="22">
        <v>33091.620000000003</v>
      </c>
      <c r="FR19" s="22">
        <v>29529.68</v>
      </c>
      <c r="FS19" s="22">
        <v>26793.41</v>
      </c>
      <c r="FT19" s="22">
        <v>-99717.95</v>
      </c>
      <c r="FU19" s="22">
        <v>-89102.77</v>
      </c>
      <c r="FV19" s="22">
        <v>-73142.33</v>
      </c>
      <c r="FW19" s="22">
        <v>-56018.65</v>
      </c>
      <c r="FX19" s="22">
        <v>-47664.12</v>
      </c>
      <c r="FY19" s="22">
        <v>-40122.83</v>
      </c>
      <c r="FZ19" s="22">
        <v>-35318.49</v>
      </c>
      <c r="GA19" s="22">
        <v>-29680.55</v>
      </c>
      <c r="GB19" s="22">
        <v>-26840</v>
      </c>
      <c r="GC19" s="22">
        <v>-23195.25</v>
      </c>
      <c r="GD19" s="22">
        <v>-18742.88</v>
      </c>
      <c r="GE19" s="22">
        <v>-13148.98</v>
      </c>
      <c r="GF19" s="22">
        <v>-86427.77</v>
      </c>
      <c r="GG19" s="22">
        <v>-76373.63</v>
      </c>
      <c r="GH19" s="22">
        <v>-59406.15</v>
      </c>
      <c r="GI19" s="22">
        <v>-40170.769999999997</v>
      </c>
      <c r="GJ19" s="22">
        <v>-30750.46</v>
      </c>
      <c r="GK19" s="22">
        <v>-21059.25</v>
      </c>
      <c r="GL19" s="22">
        <v>-14069.13</v>
      </c>
      <c r="GM19" s="22">
        <v>-8905.56</v>
      </c>
      <c r="GN19" s="22">
        <v>-5983.99</v>
      </c>
      <c r="GO19" s="22">
        <v>-2739.14</v>
      </c>
      <c r="GP19" s="27">
        <v>695</v>
      </c>
      <c r="GQ19" s="22">
        <v>7603.25</v>
      </c>
      <c r="GR19" s="22">
        <v>-37855.83</v>
      </c>
      <c r="GS19" s="22">
        <v>-31292.91</v>
      </c>
      <c r="GT19" s="22">
        <v>-23708.11</v>
      </c>
      <c r="GU19" s="22">
        <v>-14991.21</v>
      </c>
      <c r="GV19" s="22">
        <v>-9150.2099999999991</v>
      </c>
      <c r="GW19" s="26">
        <v>-3719.3</v>
      </c>
      <c r="GX19" s="22">
        <v>-206.47</v>
      </c>
      <c r="GY19" s="22">
        <v>2176.39</v>
      </c>
      <c r="GZ19" s="22">
        <v>4414.38</v>
      </c>
      <c r="HA19" s="22">
        <v>6157.12</v>
      </c>
      <c r="HB19" s="22">
        <v>7886.75</v>
      </c>
      <c r="HC19" s="22">
        <f>-7886.75+7886.75+12222.28</f>
        <v>12222.28</v>
      </c>
      <c r="HD19" s="22">
        <v>-196097.87</v>
      </c>
      <c r="HE19" s="22">
        <v>-175744.57</v>
      </c>
      <c r="HF19" s="22">
        <v>-151727.16</v>
      </c>
      <c r="HG19" s="22">
        <v>-107674.67</v>
      </c>
      <c r="HH19" s="22">
        <v>-85628.82</v>
      </c>
      <c r="HI19" s="22">
        <v>-64853.73</v>
      </c>
      <c r="HJ19" s="22">
        <v>-51759.99</v>
      </c>
      <c r="HK19" s="22">
        <v>-40426.07</v>
      </c>
      <c r="HL19" s="22">
        <v>-34133.32</v>
      </c>
      <c r="HM19" s="22">
        <v>-27007.63</v>
      </c>
      <c r="HN19" s="22">
        <v>-18369.77</v>
      </c>
      <c r="HO19" s="22">
        <v>-2976.82</v>
      </c>
      <c r="HP19" s="22">
        <v>-37994.79</v>
      </c>
      <c r="HQ19" s="22">
        <v>-30712.51</v>
      </c>
      <c r="HR19" s="22">
        <v>-19380.63</v>
      </c>
      <c r="HS19" s="22">
        <v>-10502.45</v>
      </c>
      <c r="HT19" s="22">
        <v>-3097.78</v>
      </c>
      <c r="HU19" s="22">
        <v>2637.77</v>
      </c>
      <c r="HV19" s="22">
        <v>25877.37</v>
      </c>
      <c r="HW19" s="22">
        <v>27268.69</v>
      </c>
      <c r="HX19" s="22">
        <v>21897.84</v>
      </c>
      <c r="HY19" s="467">
        <v>23123.65</v>
      </c>
      <c r="HZ19" s="467">
        <v>23634.85</v>
      </c>
      <c r="IA19" s="467">
        <v>25199.9</v>
      </c>
      <c r="IB19" s="467">
        <v>59692.11</v>
      </c>
      <c r="IC19" s="467">
        <v>55437.04</v>
      </c>
      <c r="ID19" s="467">
        <v>48495.62</v>
      </c>
      <c r="IE19" s="467">
        <v>37609.410000000003</v>
      </c>
      <c r="IF19" s="467">
        <v>31371.25</v>
      </c>
      <c r="IG19" s="467">
        <v>31580.55</v>
      </c>
      <c r="IH19" s="467">
        <v>26144.95</v>
      </c>
      <c r="II19" s="467">
        <v>23154.26</v>
      </c>
      <c r="IJ19" s="467">
        <v>22376.31</v>
      </c>
      <c r="IK19" s="467">
        <v>21021.79</v>
      </c>
      <c r="IL19" s="569"/>
      <c r="IM19" s="570"/>
      <c r="IN19" s="570"/>
      <c r="IO19" s="570"/>
      <c r="IP19" s="570"/>
      <c r="IQ19" s="570"/>
      <c r="IR19" s="570"/>
      <c r="IS19" s="564"/>
      <c r="IT19" s="570"/>
      <c r="IU19" s="570"/>
      <c r="IV19" s="570"/>
      <c r="IW19" s="570"/>
      <c r="IX19" s="570"/>
      <c r="IY19" s="571"/>
    </row>
    <row r="20" spans="1:271" x14ac:dyDescent="0.2">
      <c r="B20" s="1" t="s">
        <v>167</v>
      </c>
      <c r="D20" s="31">
        <f t="shared" ref="D20:AI20" si="136">SUM(D16:D19)</f>
        <v>0</v>
      </c>
      <c r="E20" s="31">
        <f t="shared" si="136"/>
        <v>0</v>
      </c>
      <c r="F20" s="31">
        <f t="shared" si="136"/>
        <v>0</v>
      </c>
      <c r="G20" s="31">
        <f t="shared" si="136"/>
        <v>0</v>
      </c>
      <c r="H20" s="31">
        <f t="shared" si="136"/>
        <v>0</v>
      </c>
      <c r="I20" s="31">
        <f t="shared" si="136"/>
        <v>0</v>
      </c>
      <c r="J20" s="31">
        <f t="shared" si="136"/>
        <v>0</v>
      </c>
      <c r="K20" s="31">
        <f t="shared" si="136"/>
        <v>0</v>
      </c>
      <c r="L20" s="31">
        <f t="shared" si="136"/>
        <v>0</v>
      </c>
      <c r="M20" s="31">
        <f t="shared" si="136"/>
        <v>0</v>
      </c>
      <c r="N20" s="31">
        <f t="shared" si="136"/>
        <v>0</v>
      </c>
      <c r="O20" s="31">
        <f t="shared" si="136"/>
        <v>0</v>
      </c>
      <c r="P20" s="31">
        <f t="shared" si="136"/>
        <v>0</v>
      </c>
      <c r="Q20" s="31">
        <f t="shared" si="136"/>
        <v>0</v>
      </c>
      <c r="R20" s="31">
        <f t="shared" si="136"/>
        <v>0</v>
      </c>
      <c r="S20" s="31">
        <f t="shared" si="136"/>
        <v>0</v>
      </c>
      <c r="T20" s="31">
        <f t="shared" si="136"/>
        <v>0</v>
      </c>
      <c r="U20" s="31">
        <f t="shared" si="136"/>
        <v>0</v>
      </c>
      <c r="V20" s="31">
        <f t="shared" si="136"/>
        <v>0</v>
      </c>
      <c r="W20" s="31">
        <f t="shared" si="136"/>
        <v>0</v>
      </c>
      <c r="X20" s="31">
        <f t="shared" si="136"/>
        <v>0</v>
      </c>
      <c r="Y20" s="31">
        <f t="shared" si="136"/>
        <v>0</v>
      </c>
      <c r="Z20" s="31">
        <f t="shared" si="136"/>
        <v>0</v>
      </c>
      <c r="AA20" s="31">
        <f t="shared" si="136"/>
        <v>0</v>
      </c>
      <c r="AB20" s="31">
        <f t="shared" si="136"/>
        <v>0</v>
      </c>
      <c r="AC20" s="31">
        <f t="shared" si="136"/>
        <v>0</v>
      </c>
      <c r="AD20" s="31">
        <f t="shared" si="136"/>
        <v>0</v>
      </c>
      <c r="AE20" s="31">
        <f>SUM(AE16:AE19)</f>
        <v>1397053.9118453788</v>
      </c>
      <c r="AF20" s="31">
        <f t="shared" si="136"/>
        <v>2017023.6500000001</v>
      </c>
      <c r="AG20" s="31">
        <f t="shared" si="136"/>
        <v>2199103.4999999995</v>
      </c>
      <c r="AH20" s="31">
        <f t="shared" si="136"/>
        <v>2321498.3200000003</v>
      </c>
      <c r="AI20" s="31">
        <f t="shared" si="136"/>
        <v>1880803.17</v>
      </c>
      <c r="AJ20" s="31">
        <f t="shared" ref="AJ20:CU20" si="137">SUM(AJ16:AJ19)</f>
        <v>1579447.6700000002</v>
      </c>
      <c r="AK20" s="31">
        <f t="shared" si="137"/>
        <v>924989.06</v>
      </c>
      <c r="AL20" s="31">
        <f t="shared" si="137"/>
        <v>741741.29</v>
      </c>
      <c r="AM20" s="31">
        <f t="shared" si="137"/>
        <v>540071.44999999995</v>
      </c>
      <c r="AN20" s="31">
        <f t="shared" si="137"/>
        <v>448194.11</v>
      </c>
      <c r="AO20" s="31">
        <f t="shared" si="137"/>
        <v>502355.61000000004</v>
      </c>
      <c r="AP20" s="31">
        <f t="shared" si="137"/>
        <v>631089.30999999994</v>
      </c>
      <c r="AQ20" s="31">
        <f t="shared" si="137"/>
        <v>3801203.5729453173</v>
      </c>
      <c r="AR20" s="31">
        <f t="shared" si="137"/>
        <v>-423122.81999999995</v>
      </c>
      <c r="AS20" s="31">
        <f t="shared" si="137"/>
        <v>-526526.68000000005</v>
      </c>
      <c r="AT20" s="31">
        <f t="shared" si="137"/>
        <v>-580846.92999999993</v>
      </c>
      <c r="AU20" s="31">
        <f t="shared" si="137"/>
        <v>-446934.98000000004</v>
      </c>
      <c r="AV20" s="31">
        <f t="shared" si="137"/>
        <v>-346567.7</v>
      </c>
      <c r="AW20" s="31">
        <f t="shared" si="137"/>
        <v>-309047.80999999994</v>
      </c>
      <c r="AX20" s="31">
        <f t="shared" si="137"/>
        <v>-173179.94</v>
      </c>
      <c r="AY20" s="31">
        <f t="shared" si="137"/>
        <v>-150431.92000000001</v>
      </c>
      <c r="AZ20" s="31">
        <f t="shared" si="137"/>
        <v>-119506.57999999999</v>
      </c>
      <c r="BA20" s="31">
        <f t="shared" si="137"/>
        <v>-127942.80000000002</v>
      </c>
      <c r="BB20" s="31">
        <f t="shared" si="137"/>
        <v>-157601.09</v>
      </c>
      <c r="BC20" s="31">
        <f t="shared" si="137"/>
        <v>21705577.779999997</v>
      </c>
      <c r="BD20" s="31">
        <f t="shared" si="137"/>
        <v>-2886129.74</v>
      </c>
      <c r="BE20" s="31">
        <f t="shared" si="137"/>
        <v>-3423629.69</v>
      </c>
      <c r="BF20" s="31">
        <f t="shared" si="137"/>
        <v>-3086165.4000000004</v>
      </c>
      <c r="BG20" s="31">
        <f t="shared" si="137"/>
        <v>-3173008.07</v>
      </c>
      <c r="BH20" s="31">
        <f t="shared" si="137"/>
        <v>-2738826.95</v>
      </c>
      <c r="BI20" s="31">
        <f t="shared" si="137"/>
        <v>-1902626.37</v>
      </c>
      <c r="BJ20" s="31">
        <f t="shared" si="137"/>
        <v>-1249025.1299999999</v>
      </c>
      <c r="BK20" s="31">
        <f t="shared" si="137"/>
        <v>-832099.11</v>
      </c>
      <c r="BL20" s="31">
        <f t="shared" si="137"/>
        <v>-692001.87</v>
      </c>
      <c r="BM20" s="31">
        <f t="shared" si="137"/>
        <v>-728051.48</v>
      </c>
      <c r="BN20" s="31">
        <f t="shared" si="137"/>
        <v>-886588.37</v>
      </c>
      <c r="BO20" s="31">
        <f t="shared" si="137"/>
        <v>57253372.800000004</v>
      </c>
      <c r="BP20" s="31">
        <f t="shared" si="137"/>
        <v>-3383900.12</v>
      </c>
      <c r="BQ20" s="31">
        <f t="shared" si="137"/>
        <v>-4183184.74</v>
      </c>
      <c r="BR20" s="31">
        <f t="shared" si="137"/>
        <v>-4853267.67</v>
      </c>
      <c r="BS20" s="31">
        <f t="shared" si="137"/>
        <v>-3455403.42</v>
      </c>
      <c r="BT20" s="31">
        <f t="shared" si="137"/>
        <v>-3038371.59</v>
      </c>
      <c r="BU20" s="31">
        <f t="shared" si="137"/>
        <v>-2262545.36</v>
      </c>
      <c r="BV20" s="31">
        <f t="shared" si="137"/>
        <v>-1504546.58</v>
      </c>
      <c r="BW20" s="31">
        <f t="shared" si="137"/>
        <v>-1026938.3900000001</v>
      </c>
      <c r="BX20" s="31">
        <f t="shared" si="137"/>
        <v>-707047.84000000358</v>
      </c>
      <c r="BY20" s="31">
        <f t="shared" si="137"/>
        <v>-774441.8</v>
      </c>
      <c r="BZ20" s="31">
        <f t="shared" si="137"/>
        <v>-1097071.4300000002</v>
      </c>
      <c r="CA20" s="31">
        <f t="shared" si="137"/>
        <v>-99718544.38000001</v>
      </c>
      <c r="CB20" s="31">
        <f t="shared" si="137"/>
        <v>7861776.5100000007</v>
      </c>
      <c r="CC20" s="31">
        <f t="shared" si="137"/>
        <v>10827851.25</v>
      </c>
      <c r="CD20" s="31">
        <f t="shared" si="137"/>
        <v>11976200.359999999</v>
      </c>
      <c r="CE20" s="31">
        <f t="shared" si="137"/>
        <v>9067277.2300000004</v>
      </c>
      <c r="CF20" s="31">
        <f t="shared" si="137"/>
        <v>9324633.9800000004</v>
      </c>
      <c r="CG20" s="31">
        <f t="shared" si="137"/>
        <v>7414526.1400000006</v>
      </c>
      <c r="CH20" s="31">
        <f t="shared" si="137"/>
        <v>4328250.2999999989</v>
      </c>
      <c r="CI20" s="31">
        <f t="shared" si="137"/>
        <v>3677086.98</v>
      </c>
      <c r="CJ20" s="31">
        <f t="shared" si="137"/>
        <v>2347031.61</v>
      </c>
      <c r="CK20" s="31">
        <f t="shared" si="137"/>
        <v>2850989.67</v>
      </c>
      <c r="CL20" s="31">
        <f t="shared" si="137"/>
        <v>2826243.77</v>
      </c>
      <c r="CM20" s="31">
        <f t="shared" si="137"/>
        <v>-26437256.328647763</v>
      </c>
      <c r="CN20" s="31">
        <f t="shared" si="137"/>
        <v>2212013.31</v>
      </c>
      <c r="CO20" s="31">
        <f t="shared" si="137"/>
        <v>3995624.53</v>
      </c>
      <c r="CP20" s="31">
        <f t="shared" si="137"/>
        <v>3835518.72</v>
      </c>
      <c r="CQ20" s="31">
        <f t="shared" si="137"/>
        <v>3102129.0799999996</v>
      </c>
      <c r="CR20" s="31">
        <f t="shared" si="137"/>
        <v>3226232.05</v>
      </c>
      <c r="CS20" s="31">
        <f t="shared" si="137"/>
        <v>2048578.4000000001</v>
      </c>
      <c r="CT20" s="31">
        <f t="shared" si="137"/>
        <v>1337957.3899999999</v>
      </c>
      <c r="CU20" s="31">
        <f t="shared" si="137"/>
        <v>777122.16</v>
      </c>
      <c r="CV20" s="31">
        <f t="shared" ref="CV20:DJ20" si="138">SUM(CV16:CV19)</f>
        <v>676286.28</v>
      </c>
      <c r="CW20" s="31">
        <f t="shared" si="138"/>
        <v>865406.00999999989</v>
      </c>
      <c r="CX20" s="31">
        <f t="shared" si="138"/>
        <v>830140.69</v>
      </c>
      <c r="CY20" s="31">
        <f t="shared" si="138"/>
        <v>-67221992.329999998</v>
      </c>
      <c r="CZ20" s="31">
        <f t="shared" si="138"/>
        <v>7530726.8100000005</v>
      </c>
      <c r="DA20" s="31">
        <f t="shared" si="138"/>
        <v>12051619.550000001</v>
      </c>
      <c r="DB20" s="31">
        <f t="shared" si="138"/>
        <v>8291915.79</v>
      </c>
      <c r="DC20" s="31">
        <f t="shared" si="138"/>
        <v>7213039</v>
      </c>
      <c r="DD20" s="31">
        <f t="shared" si="138"/>
        <v>7419002.2899999991</v>
      </c>
      <c r="DE20" s="31">
        <f t="shared" si="138"/>
        <v>6060767.7199999997</v>
      </c>
      <c r="DF20" s="31">
        <f t="shared" si="138"/>
        <v>4659070.6700000009</v>
      </c>
      <c r="DG20" s="31">
        <f t="shared" si="138"/>
        <v>811778.60999999964</v>
      </c>
      <c r="DH20" s="31">
        <f t="shared" si="138"/>
        <v>2358480.98</v>
      </c>
      <c r="DI20" s="31">
        <f t="shared" si="138"/>
        <v>2610386.67</v>
      </c>
      <c r="DJ20" s="31">
        <f t="shared" si="138"/>
        <v>2601045.7300000004</v>
      </c>
      <c r="DK20" s="31">
        <f>SUM(DK16:DK19)</f>
        <v>4888846.13</v>
      </c>
      <c r="DL20" s="32">
        <f>SUM(DL16:DL19)</f>
        <v>-28737639.170000002</v>
      </c>
      <c r="DM20" s="32">
        <f t="shared" ref="DM20:DV20" si="139">SUM(DM16:DM19)</f>
        <v>4365364.9300000006</v>
      </c>
      <c r="DN20" s="32">
        <f t="shared" si="139"/>
        <v>4558216.8499999996</v>
      </c>
      <c r="DO20" s="32">
        <f t="shared" si="139"/>
        <v>4452027.8600000003</v>
      </c>
      <c r="DP20" s="32">
        <f t="shared" si="139"/>
        <v>3805782.25</v>
      </c>
      <c r="DQ20" s="32">
        <f t="shared" si="139"/>
        <v>3449997.32</v>
      </c>
      <c r="DR20" s="32">
        <f t="shared" si="139"/>
        <v>2104122.59</v>
      </c>
      <c r="DS20" s="32">
        <f t="shared" si="139"/>
        <v>1364074.6800000002</v>
      </c>
      <c r="DT20" s="32">
        <f t="shared" si="139"/>
        <v>1055939.8400000001</v>
      </c>
      <c r="DU20" s="32">
        <f t="shared" si="139"/>
        <v>1342758.6800000002</v>
      </c>
      <c r="DV20" s="32">
        <f t="shared" si="139"/>
        <v>1056711.29</v>
      </c>
      <c r="DW20" s="32">
        <f>SUM(DW16:DW19)</f>
        <v>2302020.1999999997</v>
      </c>
      <c r="DX20" s="32">
        <f>SUM(DX16:DX19)</f>
        <v>-20147056.41</v>
      </c>
      <c r="DY20" s="32">
        <f>SUM(DY16:DY19)</f>
        <v>3318624.3599999994</v>
      </c>
      <c r="DZ20" s="32">
        <f>SUM(DZ16:DZ19)</f>
        <v>3448126.55</v>
      </c>
      <c r="EA20" s="32">
        <f>SUM(EA16:EA19)</f>
        <v>2774607.5700000003</v>
      </c>
      <c r="EB20" s="32">
        <f t="shared" ref="EB20:GO20" si="140">SUM(EB16:EB19)</f>
        <v>3147680.6799999997</v>
      </c>
      <c r="EC20" s="32">
        <f t="shared" si="140"/>
        <v>1689498.3399999999</v>
      </c>
      <c r="ED20" s="32">
        <f t="shared" si="140"/>
        <v>1256417.69</v>
      </c>
      <c r="EE20" s="32">
        <f t="shared" si="140"/>
        <v>971195.1100000001</v>
      </c>
      <c r="EF20" s="32">
        <f t="shared" si="140"/>
        <v>740685.79999999993</v>
      </c>
      <c r="EG20" s="32">
        <f t="shared" si="140"/>
        <v>663708.61</v>
      </c>
      <c r="EH20" s="32">
        <f t="shared" si="140"/>
        <v>765806.66</v>
      </c>
      <c r="EI20" s="32">
        <f t="shared" si="140"/>
        <v>1551665.2500000002</v>
      </c>
      <c r="EJ20" s="32">
        <f>SUM(EJ16:EJ19)</f>
        <v>-32162941.759999998</v>
      </c>
      <c r="EK20" s="32">
        <f t="shared" si="140"/>
        <v>4881960.9399999995</v>
      </c>
      <c r="EL20" s="32">
        <f t="shared" si="140"/>
        <v>5708541.3299999991</v>
      </c>
      <c r="EM20" s="32">
        <f t="shared" si="140"/>
        <v>4071548.8</v>
      </c>
      <c r="EN20" s="32">
        <f t="shared" si="140"/>
        <v>3696705.92</v>
      </c>
      <c r="EO20" s="32">
        <f t="shared" si="140"/>
        <v>2705724.04</v>
      </c>
      <c r="EP20" s="32">
        <f t="shared" si="140"/>
        <v>1803651.14</v>
      </c>
      <c r="EQ20" s="32">
        <f t="shared" si="140"/>
        <v>1137315.5</v>
      </c>
      <c r="ER20" s="32">
        <f t="shared" si="140"/>
        <v>1034657.05</v>
      </c>
      <c r="ES20" s="32">
        <f t="shared" si="140"/>
        <v>879625.91999999993</v>
      </c>
      <c r="ET20" s="32">
        <f t="shared" si="140"/>
        <v>1315565.69</v>
      </c>
      <c r="EU20" s="32">
        <f t="shared" si="140"/>
        <v>2799866.11</v>
      </c>
      <c r="EV20" s="32">
        <f>SUM(EV16:EV19)</f>
        <v>-8731990.8900000006</v>
      </c>
      <c r="EW20" s="32">
        <f t="shared" si="140"/>
        <v>1811329.48</v>
      </c>
      <c r="EX20" s="32">
        <f t="shared" si="140"/>
        <v>1575947.52</v>
      </c>
      <c r="EY20" s="32">
        <f t="shared" si="140"/>
        <v>1585186.6</v>
      </c>
      <c r="EZ20" s="32">
        <f t="shared" si="140"/>
        <v>1202324.96</v>
      </c>
      <c r="FA20" s="32">
        <f t="shared" si="140"/>
        <v>822674.86</v>
      </c>
      <c r="FB20" s="32">
        <f t="shared" si="140"/>
        <v>532976.77999999991</v>
      </c>
      <c r="FC20" s="32">
        <f t="shared" si="140"/>
        <v>390790.25</v>
      </c>
      <c r="FD20" s="32">
        <f t="shared" si="140"/>
        <v>319392.01</v>
      </c>
      <c r="FE20" s="32">
        <f t="shared" si="140"/>
        <v>315791.28000000003</v>
      </c>
      <c r="FF20" s="32">
        <f t="shared" si="140"/>
        <v>351492.33</v>
      </c>
      <c r="FG20" s="32">
        <f t="shared" si="140"/>
        <v>566961.27</v>
      </c>
      <c r="FH20" s="32">
        <f t="shared" si="140"/>
        <v>27282744.870000001</v>
      </c>
      <c r="FI20" s="32">
        <f t="shared" si="140"/>
        <v>-3648752.29</v>
      </c>
      <c r="FJ20" s="32">
        <f t="shared" si="140"/>
        <v>-3477146.5</v>
      </c>
      <c r="FK20" s="32">
        <f t="shared" si="140"/>
        <v>-2666371.2200000002</v>
      </c>
      <c r="FL20" s="32">
        <f t="shared" si="140"/>
        <v>-2588330.0699999998</v>
      </c>
      <c r="FM20" s="32">
        <f t="shared" si="140"/>
        <v>-2203933.63</v>
      </c>
      <c r="FN20" s="32">
        <f t="shared" si="140"/>
        <v>-1319933.23</v>
      </c>
      <c r="FO20" s="32">
        <f t="shared" si="140"/>
        <v>-873244.05</v>
      </c>
      <c r="FP20" s="32">
        <f t="shared" si="140"/>
        <v>-724555.09</v>
      </c>
      <c r="FQ20" s="32">
        <f t="shared" si="140"/>
        <v>-763726.38</v>
      </c>
      <c r="FR20" s="32">
        <f t="shared" si="140"/>
        <v>-1046664.32</v>
      </c>
      <c r="FS20" s="32">
        <f t="shared" si="140"/>
        <v>-1515339.59</v>
      </c>
      <c r="FT20" s="32">
        <f t="shared" si="140"/>
        <v>-44653957.950000003</v>
      </c>
      <c r="FU20" s="32">
        <f t="shared" si="140"/>
        <v>5861962.2300000004</v>
      </c>
      <c r="FV20" s="32">
        <f t="shared" si="140"/>
        <v>5569979.7699999996</v>
      </c>
      <c r="FW20" s="32">
        <f t="shared" si="140"/>
        <v>4304581.1899999995</v>
      </c>
      <c r="FX20" s="32">
        <f t="shared" si="140"/>
        <v>4185136.88</v>
      </c>
      <c r="FY20" s="32">
        <f t="shared" si="140"/>
        <v>2299133.17</v>
      </c>
      <c r="FZ20" s="32">
        <f t="shared" si="140"/>
        <v>1785219.1300000001</v>
      </c>
      <c r="GA20" s="32">
        <f t="shared" si="140"/>
        <v>1394774.51</v>
      </c>
      <c r="GB20" s="32">
        <f t="shared" si="140"/>
        <v>1327918.45</v>
      </c>
      <c r="GC20" s="32">
        <f t="shared" si="140"/>
        <v>1096977.75</v>
      </c>
      <c r="GD20" s="32">
        <f t="shared" si="140"/>
        <v>1447025.12</v>
      </c>
      <c r="GE20" s="32">
        <f t="shared" si="140"/>
        <v>2554325.02</v>
      </c>
      <c r="GF20" s="32">
        <f t="shared" si="140"/>
        <v>-25494357.77</v>
      </c>
      <c r="GG20" s="32">
        <f t="shared" si="140"/>
        <v>5356472.37</v>
      </c>
      <c r="GH20" s="32">
        <f t="shared" si="140"/>
        <v>5875109.8499999996</v>
      </c>
      <c r="GI20" s="32">
        <f t="shared" si="140"/>
        <v>4645611.6000000006</v>
      </c>
      <c r="GJ20" s="32">
        <f t="shared" si="140"/>
        <v>4116038.54</v>
      </c>
      <c r="GK20" s="32">
        <f t="shared" si="140"/>
        <v>2914547.87</v>
      </c>
      <c r="GL20" s="32">
        <f t="shared" si="140"/>
        <v>1939375.87</v>
      </c>
      <c r="GM20" s="32">
        <f t="shared" si="140"/>
        <v>1232941.44</v>
      </c>
      <c r="GN20" s="32">
        <f t="shared" si="140"/>
        <v>1018426.4</v>
      </c>
      <c r="GO20" s="32">
        <f t="shared" si="140"/>
        <v>912941.2</v>
      </c>
      <c r="GP20" s="32">
        <f t="shared" ref="GP20:HA20" si="141">SUM(GP16:GP19)</f>
        <v>1152738</v>
      </c>
      <c r="GQ20" s="32">
        <f t="shared" si="141"/>
        <v>2515437.25</v>
      </c>
      <c r="GR20" s="32">
        <f t="shared" si="141"/>
        <v>-13324528.6</v>
      </c>
      <c r="GS20" s="32">
        <f t="shared" si="141"/>
        <v>2295412.52</v>
      </c>
      <c r="GT20" s="32">
        <f t="shared" si="141"/>
        <v>2042153.14</v>
      </c>
      <c r="GU20" s="32">
        <f t="shared" si="141"/>
        <v>2058962.33</v>
      </c>
      <c r="GV20" s="32">
        <f t="shared" si="141"/>
        <v>1862145.79</v>
      </c>
      <c r="GW20" s="32">
        <f t="shared" si="141"/>
        <v>1266653.7</v>
      </c>
      <c r="GX20" s="32">
        <f t="shared" si="141"/>
        <v>665587.78</v>
      </c>
      <c r="GY20" s="32">
        <f t="shared" si="141"/>
        <v>651084.79</v>
      </c>
      <c r="GZ20" s="32">
        <f t="shared" si="141"/>
        <v>392864.38</v>
      </c>
      <c r="HA20" s="32">
        <f t="shared" si="141"/>
        <v>484072.93</v>
      </c>
      <c r="HB20" s="32">
        <f t="shared" ref="HB20:HM20" si="142">SUM(HB16:HB19)</f>
        <v>541112.47</v>
      </c>
      <c r="HC20" s="32">
        <f t="shared" si="142"/>
        <v>1118308.28</v>
      </c>
      <c r="HD20" s="32">
        <f t="shared" si="142"/>
        <v>-49368573.159999996</v>
      </c>
      <c r="HE20" s="32">
        <f t="shared" si="142"/>
        <v>7214713.6499999994</v>
      </c>
      <c r="HF20" s="32">
        <f t="shared" si="142"/>
        <v>6947992.5499999998</v>
      </c>
      <c r="HG20" s="32">
        <f t="shared" si="142"/>
        <v>8261479.79</v>
      </c>
      <c r="HH20" s="32">
        <f t="shared" si="142"/>
        <v>6203252.7299999995</v>
      </c>
      <c r="HI20" s="32">
        <f t="shared" si="142"/>
        <v>3957636.64</v>
      </c>
      <c r="HJ20" s="32">
        <f t="shared" si="142"/>
        <v>2535184.8299999996</v>
      </c>
      <c r="HK20" s="32">
        <f t="shared" si="142"/>
        <v>1814255.8599999999</v>
      </c>
      <c r="HL20" s="32">
        <f t="shared" si="142"/>
        <v>1519748.24</v>
      </c>
      <c r="HM20" s="32">
        <f t="shared" si="142"/>
        <v>1475012.12</v>
      </c>
      <c r="HN20" s="32">
        <f t="shared" ref="HN20:HY20" si="143">SUM(HN16:HN19)</f>
        <v>1931151.77</v>
      </c>
      <c r="HO20" s="32">
        <f t="shared" si="143"/>
        <v>4568914.3899999997</v>
      </c>
      <c r="HP20" s="32">
        <f t="shared" si="143"/>
        <v>-9254572.2599999998</v>
      </c>
      <c r="HQ20" s="32">
        <f t="shared" si="143"/>
        <v>2023788.11</v>
      </c>
      <c r="HR20" s="32">
        <f t="shared" si="143"/>
        <v>2065633.52</v>
      </c>
      <c r="HS20" s="32">
        <f t="shared" si="143"/>
        <v>1911172.6300000001</v>
      </c>
      <c r="HT20" s="32">
        <f t="shared" si="143"/>
        <v>1824034.16</v>
      </c>
      <c r="HU20" s="32">
        <f t="shared" si="143"/>
        <v>1101094.8999999999</v>
      </c>
      <c r="HV20" s="32">
        <f t="shared" si="143"/>
        <v>5486328.9800000004</v>
      </c>
      <c r="HW20" s="32">
        <f t="shared" si="143"/>
        <v>657093.32999999996</v>
      </c>
      <c r="HX20" s="32">
        <f t="shared" si="143"/>
        <v>456561.53</v>
      </c>
      <c r="HY20" s="32">
        <f t="shared" si="143"/>
        <v>432477.59</v>
      </c>
      <c r="HZ20" s="32">
        <f t="shared" ref="HZ20:IK20" si="144">SUM(HZ16:HZ19)</f>
        <v>513102.97</v>
      </c>
      <c r="IA20" s="32">
        <f t="shared" si="144"/>
        <v>968834.95000000007</v>
      </c>
      <c r="IB20" s="32">
        <f t="shared" si="144"/>
        <v>11956455.82</v>
      </c>
      <c r="IC20" s="32">
        <f t="shared" si="144"/>
        <v>-2440105.84</v>
      </c>
      <c r="ID20" s="32">
        <f t="shared" si="144"/>
        <v>-2482089.69</v>
      </c>
      <c r="IE20" s="32">
        <f t="shared" si="144"/>
        <v>-2644774.5699999998</v>
      </c>
      <c r="IF20" s="32">
        <f t="shared" si="144"/>
        <v>-2290482.69</v>
      </c>
      <c r="IG20" s="32">
        <f t="shared" si="144"/>
        <v>-1359283.71</v>
      </c>
      <c r="IH20" s="32">
        <f t="shared" si="144"/>
        <v>-993785.62</v>
      </c>
      <c r="II20" s="32">
        <f t="shared" si="144"/>
        <v>-620439.25</v>
      </c>
      <c r="IJ20" s="32">
        <f t="shared" si="144"/>
        <v>-453755.17</v>
      </c>
      <c r="IK20" s="32">
        <f t="shared" si="144"/>
        <v>-481713.92000000004</v>
      </c>
      <c r="IL20" s="572"/>
      <c r="IM20" s="573"/>
      <c r="IN20" s="573"/>
      <c r="IO20" s="573"/>
      <c r="IP20" s="573"/>
      <c r="IQ20" s="573"/>
      <c r="IR20" s="573"/>
      <c r="IS20" s="573"/>
      <c r="IT20" s="573"/>
      <c r="IU20" s="573"/>
      <c r="IV20" s="573"/>
      <c r="IW20" s="573"/>
      <c r="IX20" s="573"/>
      <c r="IY20" s="574"/>
    </row>
    <row r="21" spans="1:271" x14ac:dyDescent="0.2">
      <c r="B21" s="1" t="s">
        <v>168</v>
      </c>
      <c r="D21" s="15">
        <f t="shared" ref="D21:BO21" si="145">+D15+D20</f>
        <v>0</v>
      </c>
      <c r="E21" s="15">
        <f t="shared" si="145"/>
        <v>0</v>
      </c>
      <c r="F21" s="15">
        <f t="shared" si="145"/>
        <v>0</v>
      </c>
      <c r="G21" s="15">
        <f t="shared" si="145"/>
        <v>0</v>
      </c>
      <c r="H21" s="15">
        <f t="shared" si="145"/>
        <v>0</v>
      </c>
      <c r="I21" s="15">
        <f t="shared" si="145"/>
        <v>0</v>
      </c>
      <c r="J21" s="15">
        <f t="shared" si="145"/>
        <v>0</v>
      </c>
      <c r="K21" s="15">
        <f t="shared" si="145"/>
        <v>0</v>
      </c>
      <c r="L21" s="15">
        <f t="shared" si="145"/>
        <v>0</v>
      </c>
      <c r="M21" s="15">
        <f t="shared" si="145"/>
        <v>0</v>
      </c>
      <c r="N21" s="15">
        <f t="shared" si="145"/>
        <v>0</v>
      </c>
      <c r="O21" s="15">
        <f t="shared" si="145"/>
        <v>0</v>
      </c>
      <c r="P21" s="15">
        <f t="shared" si="145"/>
        <v>0</v>
      </c>
      <c r="Q21" s="15">
        <f t="shared" si="145"/>
        <v>0</v>
      </c>
      <c r="R21" s="15">
        <f t="shared" si="145"/>
        <v>0</v>
      </c>
      <c r="S21" s="15">
        <f t="shared" si="145"/>
        <v>0</v>
      </c>
      <c r="T21" s="15">
        <f t="shared" si="145"/>
        <v>0</v>
      </c>
      <c r="U21" s="15">
        <f t="shared" si="145"/>
        <v>0</v>
      </c>
      <c r="V21" s="15">
        <f t="shared" si="145"/>
        <v>0</v>
      </c>
      <c r="W21" s="15">
        <f t="shared" si="145"/>
        <v>0</v>
      </c>
      <c r="X21" s="15">
        <f t="shared" si="145"/>
        <v>0</v>
      </c>
      <c r="Y21" s="15">
        <f t="shared" si="145"/>
        <v>0</v>
      </c>
      <c r="Z21" s="15">
        <f t="shared" si="145"/>
        <v>0</v>
      </c>
      <c r="AA21" s="15">
        <f t="shared" si="145"/>
        <v>0</v>
      </c>
      <c r="AB21" s="15">
        <f t="shared" si="145"/>
        <v>0</v>
      </c>
      <c r="AC21" s="15">
        <f t="shared" si="145"/>
        <v>0</v>
      </c>
      <c r="AD21" s="15">
        <f t="shared" si="145"/>
        <v>0</v>
      </c>
      <c r="AE21" s="15">
        <f>+AE15+AE20</f>
        <v>-13917373.388154622</v>
      </c>
      <c r="AF21" s="15">
        <f t="shared" si="145"/>
        <v>-11900349.74</v>
      </c>
      <c r="AG21" s="15">
        <f t="shared" si="145"/>
        <v>-9701246.2400000002</v>
      </c>
      <c r="AH21" s="15">
        <f t="shared" si="145"/>
        <v>-7379747.9199999999</v>
      </c>
      <c r="AI21" s="15">
        <f t="shared" si="145"/>
        <v>-5498944.75</v>
      </c>
      <c r="AJ21" s="15">
        <f t="shared" si="145"/>
        <v>-3919497.08</v>
      </c>
      <c r="AK21" s="15">
        <f t="shared" si="145"/>
        <v>-2994508.02</v>
      </c>
      <c r="AL21" s="15">
        <f t="shared" si="145"/>
        <v>-2252766.73</v>
      </c>
      <c r="AM21" s="15">
        <f t="shared" si="145"/>
        <v>-1712695.28</v>
      </c>
      <c r="AN21" s="15">
        <f t="shared" si="145"/>
        <v>-1264501.17</v>
      </c>
      <c r="AO21" s="15">
        <f t="shared" si="145"/>
        <v>-762145.55999999982</v>
      </c>
      <c r="AP21" s="15">
        <f t="shared" si="145"/>
        <v>-131056.25000000012</v>
      </c>
      <c r="AQ21" s="15">
        <f t="shared" si="145"/>
        <v>3670147.3229453173</v>
      </c>
      <c r="AR21" s="15">
        <f t="shared" si="145"/>
        <v>3247024.5</v>
      </c>
      <c r="AS21" s="15">
        <f t="shared" si="145"/>
        <v>2720497.82</v>
      </c>
      <c r="AT21" s="15">
        <f t="shared" si="145"/>
        <v>2139650.8899999997</v>
      </c>
      <c r="AU21" s="15">
        <f t="shared" si="145"/>
        <v>1692715.9100000001</v>
      </c>
      <c r="AV21" s="15">
        <f t="shared" si="145"/>
        <v>1346148.21</v>
      </c>
      <c r="AW21" s="15">
        <f t="shared" si="145"/>
        <v>1037100.4</v>
      </c>
      <c r="AX21" s="15">
        <f t="shared" si="145"/>
        <v>863920.46</v>
      </c>
      <c r="AY21" s="15">
        <f t="shared" si="145"/>
        <v>713488.53999999992</v>
      </c>
      <c r="AZ21" s="16">
        <f t="shared" si="145"/>
        <v>593981.96000000008</v>
      </c>
      <c r="BA21" s="16">
        <f t="shared" si="145"/>
        <v>466039.15999999992</v>
      </c>
      <c r="BB21" s="16">
        <f t="shared" si="145"/>
        <v>308438.06999999995</v>
      </c>
      <c r="BC21" s="16">
        <f t="shared" si="145"/>
        <v>22014015.849999998</v>
      </c>
      <c r="BD21" s="16">
        <f t="shared" si="145"/>
        <v>19127886.109999999</v>
      </c>
      <c r="BE21" s="16">
        <f t="shared" si="145"/>
        <v>15704256.42</v>
      </c>
      <c r="BF21" s="16">
        <f t="shared" si="145"/>
        <v>12618091.02</v>
      </c>
      <c r="BG21" s="16">
        <f t="shared" si="145"/>
        <v>9445082.9499999993</v>
      </c>
      <c r="BH21" s="16">
        <f t="shared" si="145"/>
        <v>6706255.9999999991</v>
      </c>
      <c r="BI21" s="16">
        <f t="shared" si="145"/>
        <v>4803629.63</v>
      </c>
      <c r="BJ21" s="16">
        <f t="shared" si="145"/>
        <v>3554604.5</v>
      </c>
      <c r="BK21" s="16">
        <f t="shared" si="145"/>
        <v>2722505.39</v>
      </c>
      <c r="BL21" s="16">
        <f t="shared" si="145"/>
        <v>2030503.52</v>
      </c>
      <c r="BM21" s="16">
        <f t="shared" si="145"/>
        <v>1302452.04</v>
      </c>
      <c r="BN21" s="16">
        <f t="shared" si="145"/>
        <v>415863.67000000004</v>
      </c>
      <c r="BO21" s="16">
        <f t="shared" si="145"/>
        <v>57669236.470000006</v>
      </c>
      <c r="BP21" s="16">
        <f t="shared" ref="BP21:DV21" si="146">+BP15+BP20</f>
        <v>54285336.350000001</v>
      </c>
      <c r="BQ21" s="16">
        <f t="shared" si="146"/>
        <v>50102151.609999999</v>
      </c>
      <c r="BR21" s="16">
        <v>45248884.359999999</v>
      </c>
      <c r="BS21" s="16">
        <f t="shared" si="146"/>
        <v>41793480.939999998</v>
      </c>
      <c r="BT21" s="16">
        <f t="shared" si="146"/>
        <v>38755109.349999994</v>
      </c>
      <c r="BU21" s="16">
        <f t="shared" si="146"/>
        <v>36492563.990000002</v>
      </c>
      <c r="BV21" s="16">
        <f t="shared" si="146"/>
        <v>34988017.410000004</v>
      </c>
      <c r="BW21" s="16">
        <f t="shared" si="146"/>
        <v>33961079.019999996</v>
      </c>
      <c r="BX21" s="16">
        <f t="shared" si="146"/>
        <v>33254031.18</v>
      </c>
      <c r="BY21" s="16">
        <f t="shared" si="146"/>
        <v>32479589.379999999</v>
      </c>
      <c r="BZ21" s="16">
        <f t="shared" si="146"/>
        <v>31382517.949999999</v>
      </c>
      <c r="CA21" s="16">
        <f t="shared" si="146"/>
        <v>-68336026.430000007</v>
      </c>
      <c r="CB21" s="16">
        <f t="shared" si="146"/>
        <v>-60474249.920000009</v>
      </c>
      <c r="CC21" s="16">
        <f t="shared" si="146"/>
        <v>-49646398.670000002</v>
      </c>
      <c r="CD21" s="16">
        <f t="shared" si="146"/>
        <v>-37670198.310000002</v>
      </c>
      <c r="CE21" s="16">
        <f t="shared" si="146"/>
        <v>-28602921.080000002</v>
      </c>
      <c r="CF21" s="16">
        <f t="shared" si="146"/>
        <v>-19278287.099999998</v>
      </c>
      <c r="CG21" s="16">
        <f t="shared" si="146"/>
        <v>-11863760.960000001</v>
      </c>
      <c r="CH21" s="16">
        <f t="shared" si="146"/>
        <v>-7535510.660000002</v>
      </c>
      <c r="CI21" s="34">
        <f t="shared" si="146"/>
        <v>-3858423.68</v>
      </c>
      <c r="CJ21" s="16">
        <f t="shared" si="146"/>
        <v>-1511392.0700000003</v>
      </c>
      <c r="CK21" s="16">
        <f t="shared" si="146"/>
        <v>1339597.5999999999</v>
      </c>
      <c r="CL21" s="16">
        <f t="shared" si="146"/>
        <v>4165841.37</v>
      </c>
      <c r="CM21" s="16">
        <f t="shared" si="146"/>
        <v>-22271414.958647761</v>
      </c>
      <c r="CN21" s="16">
        <f t="shared" si="146"/>
        <v>-20059401.650000002</v>
      </c>
      <c r="CO21" s="16">
        <f t="shared" si="146"/>
        <v>-16063777.119999999</v>
      </c>
      <c r="CP21" s="16">
        <f t="shared" si="146"/>
        <v>-12228258.399999999</v>
      </c>
      <c r="CQ21" s="16">
        <f t="shared" si="146"/>
        <v>-9126129.3200000003</v>
      </c>
      <c r="CR21" s="16">
        <f t="shared" si="146"/>
        <v>-5899897.2700000005</v>
      </c>
      <c r="CS21" s="16">
        <f t="shared" si="146"/>
        <v>-3851318.8699999992</v>
      </c>
      <c r="CT21" s="16">
        <f t="shared" si="146"/>
        <v>-2513361.4800000004</v>
      </c>
      <c r="CU21" s="16">
        <f t="shared" si="146"/>
        <v>-1736239.3199999998</v>
      </c>
      <c r="CV21" s="16">
        <v>-1059952.3899999999</v>
      </c>
      <c r="CW21" s="16">
        <f t="shared" si="146"/>
        <v>-194546.38</v>
      </c>
      <c r="CX21" s="16">
        <f t="shared" si="146"/>
        <v>635594.30999999994</v>
      </c>
      <c r="CY21" s="16">
        <f t="shared" si="146"/>
        <v>-66586398.019999996</v>
      </c>
      <c r="CZ21" s="16">
        <f t="shared" si="146"/>
        <v>-59055671.210000001</v>
      </c>
      <c r="DA21" s="16">
        <f t="shared" si="146"/>
        <v>-47004051.659999996</v>
      </c>
      <c r="DB21" s="16">
        <f t="shared" si="146"/>
        <v>-38712135.869999997</v>
      </c>
      <c r="DC21" s="16">
        <f t="shared" si="146"/>
        <v>-31499096.869999997</v>
      </c>
      <c r="DD21" s="16">
        <f t="shared" si="146"/>
        <v>-24080094.580000002</v>
      </c>
      <c r="DE21" s="16">
        <f t="shared" si="146"/>
        <v>-18019326.859999999</v>
      </c>
      <c r="DF21" s="16">
        <f t="shared" si="146"/>
        <v>-13360256.189999998</v>
      </c>
      <c r="DG21" s="16">
        <f t="shared" si="146"/>
        <v>-12548477.58</v>
      </c>
      <c r="DH21" s="16">
        <f t="shared" si="146"/>
        <v>-10189996.6</v>
      </c>
      <c r="DI21" s="16">
        <f t="shared" si="146"/>
        <v>-7579609.9299999997</v>
      </c>
      <c r="DJ21" s="16">
        <f t="shared" si="146"/>
        <v>-4978564.1999999993</v>
      </c>
      <c r="DK21" s="16">
        <f t="shared" si="146"/>
        <v>-89718.070000000298</v>
      </c>
      <c r="DL21" s="18">
        <f>+DL15+DL20</f>
        <v>-28827357.240000002</v>
      </c>
      <c r="DM21" s="18">
        <f t="shared" si="146"/>
        <v>-24461992.309999999</v>
      </c>
      <c r="DN21" s="18">
        <f t="shared" si="146"/>
        <v>-19903775.460000001</v>
      </c>
      <c r="DO21" s="18">
        <f t="shared" si="146"/>
        <v>-15451747.600000001</v>
      </c>
      <c r="DP21" s="18">
        <f t="shared" si="146"/>
        <v>-11645965.35</v>
      </c>
      <c r="DQ21" s="18">
        <f t="shared" si="146"/>
        <v>-8195968.0299999993</v>
      </c>
      <c r="DR21" s="18">
        <f t="shared" si="146"/>
        <v>-6091845.4400000004</v>
      </c>
      <c r="DS21" s="18">
        <f t="shared" si="146"/>
        <v>-4727770.76</v>
      </c>
      <c r="DT21" s="18">
        <f t="shared" si="146"/>
        <v>-3671830.92</v>
      </c>
      <c r="DU21" s="18">
        <f t="shared" si="146"/>
        <v>-2329072.2399999998</v>
      </c>
      <c r="DV21" s="18">
        <f t="shared" si="146"/>
        <v>-1272360.9500000002</v>
      </c>
      <c r="DW21" s="18">
        <f>+DW15+DW20</f>
        <v>1029659.2499999998</v>
      </c>
      <c r="DX21" s="18">
        <f>+DX15+DX20</f>
        <v>-19117397.16</v>
      </c>
      <c r="DY21" s="18">
        <f>+DY15+DY20</f>
        <v>-15798772.800000001</v>
      </c>
      <c r="DZ21" s="18">
        <f>+DZ15+DZ20</f>
        <v>-12350646.25</v>
      </c>
      <c r="EA21" s="18">
        <f>+EA15+EA20</f>
        <v>-9576038.6799999997</v>
      </c>
      <c r="EB21" s="18">
        <f t="shared" ref="EB21:GO21" si="147">+EB15+EB20</f>
        <v>-6428358</v>
      </c>
      <c r="EC21" s="18">
        <f t="shared" si="147"/>
        <v>-4738859.66</v>
      </c>
      <c r="ED21" s="18">
        <f t="shared" si="147"/>
        <v>-3482441.97</v>
      </c>
      <c r="EE21" s="18">
        <f t="shared" si="147"/>
        <v>-2511246.8600000003</v>
      </c>
      <c r="EF21" s="18">
        <f t="shared" si="147"/>
        <v>-1770561.06</v>
      </c>
      <c r="EG21" s="18">
        <f t="shared" si="147"/>
        <v>-1106852.4500000002</v>
      </c>
      <c r="EH21" s="18">
        <f t="shared" si="147"/>
        <v>-341045.78999999992</v>
      </c>
      <c r="EI21" s="18">
        <f t="shared" si="147"/>
        <v>1210619.4600000002</v>
      </c>
      <c r="EJ21" s="18">
        <f t="shared" si="147"/>
        <v>-30952322.299999997</v>
      </c>
      <c r="EK21" s="18">
        <f t="shared" si="147"/>
        <v>-26070361.359999999</v>
      </c>
      <c r="EL21" s="18">
        <f t="shared" si="147"/>
        <v>-20361820.030000001</v>
      </c>
      <c r="EM21" s="18">
        <f t="shared" si="147"/>
        <v>-16290271.23</v>
      </c>
      <c r="EN21" s="18">
        <f t="shared" si="147"/>
        <v>-12593565.310000001</v>
      </c>
      <c r="EO21" s="18">
        <f t="shared" si="147"/>
        <v>-9887841.2699999996</v>
      </c>
      <c r="EP21" s="18">
        <f t="shared" si="147"/>
        <v>-8084190.1299999999</v>
      </c>
      <c r="EQ21" s="18">
        <f t="shared" si="147"/>
        <v>-6946874.6299999999</v>
      </c>
      <c r="ER21" s="18">
        <f t="shared" si="147"/>
        <v>-5912217.5800000001</v>
      </c>
      <c r="ES21" s="18">
        <f t="shared" si="147"/>
        <v>-5032591.66</v>
      </c>
      <c r="ET21" s="18">
        <f t="shared" si="147"/>
        <v>-3717025.97</v>
      </c>
      <c r="EU21" s="18">
        <f t="shared" si="147"/>
        <v>-917159.86000000034</v>
      </c>
      <c r="EV21" s="18">
        <f>+EV15+EV20</f>
        <v>-9649150.75</v>
      </c>
      <c r="EW21" s="18">
        <f t="shared" si="147"/>
        <v>-7837821.2699999996</v>
      </c>
      <c r="EX21" s="18">
        <f t="shared" si="147"/>
        <v>-6261873.75</v>
      </c>
      <c r="EY21" s="18">
        <f t="shared" si="147"/>
        <v>-4676687.1500000004</v>
      </c>
      <c r="EZ21" s="18">
        <f t="shared" si="147"/>
        <v>-3474362.1900000004</v>
      </c>
      <c r="FA21" s="18">
        <f t="shared" si="147"/>
        <v>-2651687.33</v>
      </c>
      <c r="FB21" s="18">
        <f t="shared" si="147"/>
        <v>-2118710.5500000003</v>
      </c>
      <c r="FC21" s="18">
        <f t="shared" si="147"/>
        <v>-1727920.2999999998</v>
      </c>
      <c r="FD21" s="18">
        <f t="shared" si="147"/>
        <v>-1408528.29</v>
      </c>
      <c r="FE21" s="18">
        <f t="shared" si="147"/>
        <v>-1092737.01</v>
      </c>
      <c r="FF21" s="18">
        <f t="shared" si="147"/>
        <v>-741244.67999999993</v>
      </c>
      <c r="FG21" s="18">
        <f t="shared" si="147"/>
        <v>-174283.41000000003</v>
      </c>
      <c r="FH21" s="18">
        <f t="shared" si="147"/>
        <v>27108461.460000001</v>
      </c>
      <c r="FI21" s="18">
        <f t="shared" si="147"/>
        <v>23459709.170000002</v>
      </c>
      <c r="FJ21" s="18">
        <f t="shared" si="147"/>
        <v>19982562.670000002</v>
      </c>
      <c r="FK21" s="18">
        <f t="shared" si="147"/>
        <v>17316191.450000003</v>
      </c>
      <c r="FL21" s="18">
        <f t="shared" si="147"/>
        <v>14727861.379999999</v>
      </c>
      <c r="FM21" s="18">
        <f t="shared" si="147"/>
        <v>12523927.75</v>
      </c>
      <c r="FN21" s="18">
        <f t="shared" si="147"/>
        <v>11203994.52</v>
      </c>
      <c r="FO21" s="18">
        <f t="shared" si="147"/>
        <v>10330750.469999999</v>
      </c>
      <c r="FP21" s="18">
        <f t="shared" si="147"/>
        <v>9606195.3800000008</v>
      </c>
      <c r="FQ21" s="18">
        <f t="shared" si="147"/>
        <v>8842469</v>
      </c>
      <c r="FR21" s="18">
        <f t="shared" si="147"/>
        <v>7795804.6799999997</v>
      </c>
      <c r="FS21" s="18">
        <f t="shared" si="147"/>
        <v>6280465.0899999999</v>
      </c>
      <c r="FT21" s="18">
        <f t="shared" si="147"/>
        <v>-38373492.859999999</v>
      </c>
      <c r="FU21" s="18">
        <f t="shared" si="147"/>
        <v>-32511530.629999999</v>
      </c>
      <c r="FV21" s="18">
        <f t="shared" si="147"/>
        <v>-26941550.859999999</v>
      </c>
      <c r="FW21" s="18">
        <f t="shared" si="147"/>
        <v>-22636969.670000002</v>
      </c>
      <c r="FX21" s="18">
        <f t="shared" si="147"/>
        <v>-18451832.790000003</v>
      </c>
      <c r="FY21" s="18">
        <f t="shared" si="147"/>
        <v>-16152699.619999999</v>
      </c>
      <c r="FZ21" s="18">
        <f t="shared" si="147"/>
        <v>-14367480.489999998</v>
      </c>
      <c r="GA21" s="18">
        <f t="shared" si="147"/>
        <v>-12972705.98</v>
      </c>
      <c r="GB21" s="18">
        <f t="shared" si="147"/>
        <v>-11644787.530000001</v>
      </c>
      <c r="GC21" s="18">
        <f t="shared" si="147"/>
        <v>-10547809.779999999</v>
      </c>
      <c r="GD21" s="18">
        <f t="shared" si="147"/>
        <v>-9100784.6600000001</v>
      </c>
      <c r="GE21" s="18">
        <f t="shared" si="147"/>
        <v>-6546459.6400000006</v>
      </c>
      <c r="GF21" s="18">
        <f t="shared" si="147"/>
        <v>-32040817.41</v>
      </c>
      <c r="GG21" s="18">
        <f t="shared" si="147"/>
        <v>-26684345.039999999</v>
      </c>
      <c r="GH21" s="18">
        <f t="shared" si="147"/>
        <v>-20809235.189999998</v>
      </c>
      <c r="GI21" s="18">
        <f t="shared" si="147"/>
        <v>-16163623.59</v>
      </c>
      <c r="GJ21" s="18">
        <f t="shared" si="147"/>
        <v>-12047585.050000001</v>
      </c>
      <c r="GK21" s="18">
        <f t="shared" si="147"/>
        <v>-9133037.1799999997</v>
      </c>
      <c r="GL21" s="18">
        <f t="shared" si="147"/>
        <v>-7193661.3099999996</v>
      </c>
      <c r="GM21" s="18">
        <f t="shared" si="147"/>
        <v>-5960719.8699999992</v>
      </c>
      <c r="GN21" s="18">
        <f t="shared" si="147"/>
        <v>-4942293.47</v>
      </c>
      <c r="GO21" s="18">
        <f t="shared" si="147"/>
        <v>-4029352.2699999996</v>
      </c>
      <c r="GP21" s="18">
        <f t="shared" ref="GP21:HA21" si="148">+GP15+GP20</f>
        <v>-2876614.27</v>
      </c>
      <c r="GQ21" s="18">
        <f t="shared" si="148"/>
        <v>-361177.02</v>
      </c>
      <c r="GR21" s="18">
        <f t="shared" si="148"/>
        <v>-13685705.619999999</v>
      </c>
      <c r="GS21" s="18">
        <f t="shared" si="148"/>
        <v>-11390293.1</v>
      </c>
      <c r="GT21" s="18">
        <f t="shared" si="148"/>
        <v>-9348139.959999999</v>
      </c>
      <c r="GU21" s="18">
        <f t="shared" si="148"/>
        <v>-7289177.6300000008</v>
      </c>
      <c r="GV21" s="18">
        <f t="shared" si="148"/>
        <v>-5427031.8399999999</v>
      </c>
      <c r="GW21" s="18">
        <f t="shared" si="148"/>
        <v>-4160378.1399999997</v>
      </c>
      <c r="GX21" s="18">
        <f t="shared" si="148"/>
        <v>-3494790.3600000003</v>
      </c>
      <c r="GY21" s="18">
        <f t="shared" si="148"/>
        <v>-2843705.57</v>
      </c>
      <c r="GZ21" s="18">
        <f t="shared" si="148"/>
        <v>-2450841.19</v>
      </c>
      <c r="HA21" s="18">
        <f t="shared" si="148"/>
        <v>-1966768.26</v>
      </c>
      <c r="HB21" s="18">
        <f t="shared" ref="HB21:HM21" si="149">+HB15+HB20</f>
        <v>-1425655.79</v>
      </c>
      <c r="HC21" s="18">
        <f t="shared" si="149"/>
        <v>-307347.51</v>
      </c>
      <c r="HD21" s="18">
        <f t="shared" si="149"/>
        <v>-49675920.669999994</v>
      </c>
      <c r="HE21" s="18">
        <f t="shared" si="149"/>
        <v>-42461207.020000003</v>
      </c>
      <c r="HF21" s="18">
        <f t="shared" si="149"/>
        <v>-35513214.470000006</v>
      </c>
      <c r="HG21" s="18">
        <f t="shared" si="149"/>
        <v>-27251734.68</v>
      </c>
      <c r="HH21" s="18">
        <f t="shared" si="149"/>
        <v>-21048481.949999999</v>
      </c>
      <c r="HI21" s="18">
        <f t="shared" si="149"/>
        <v>-17090845.309999999</v>
      </c>
      <c r="HJ21" s="18">
        <f t="shared" si="149"/>
        <v>-14555660.479999999</v>
      </c>
      <c r="HK21" s="18">
        <f t="shared" si="149"/>
        <v>-12741404.620000001</v>
      </c>
      <c r="HL21" s="18">
        <f t="shared" si="149"/>
        <v>-11221656.379999999</v>
      </c>
      <c r="HM21" s="18">
        <f t="shared" si="149"/>
        <v>-9746644.2600000016</v>
      </c>
      <c r="HN21" s="18">
        <f t="shared" ref="HN21:HY21" si="150">+HN15+HN20</f>
        <v>-7815492.4900000002</v>
      </c>
      <c r="HO21" s="18">
        <f t="shared" si="150"/>
        <v>-3246578.1000000006</v>
      </c>
      <c r="HP21" s="18">
        <f t="shared" si="150"/>
        <v>-12501150.359999999</v>
      </c>
      <c r="HQ21" s="18">
        <f t="shared" si="150"/>
        <v>-10477362.25</v>
      </c>
      <c r="HR21" s="18">
        <f t="shared" si="150"/>
        <v>-8411728.7300000004</v>
      </c>
      <c r="HS21" s="18">
        <f t="shared" si="150"/>
        <v>-6500556.1000000006</v>
      </c>
      <c r="HT21" s="18">
        <f t="shared" si="150"/>
        <v>-4676521.9399999995</v>
      </c>
      <c r="HU21" s="18">
        <f t="shared" si="150"/>
        <v>-3575427.0400000005</v>
      </c>
      <c r="HV21" s="18">
        <f t="shared" si="150"/>
        <v>1910901.9400000004</v>
      </c>
      <c r="HW21" s="18">
        <f t="shared" si="150"/>
        <v>2567995.27</v>
      </c>
      <c r="HX21" s="18">
        <f t="shared" si="150"/>
        <v>3024556.8</v>
      </c>
      <c r="HY21" s="18">
        <f t="shared" si="150"/>
        <v>3457034.3899999997</v>
      </c>
      <c r="HZ21" s="18">
        <f t="shared" ref="HZ21:IK21" si="151">+HZ15+HZ20</f>
        <v>3970137.3600000003</v>
      </c>
      <c r="IA21" s="18">
        <f t="shared" si="151"/>
        <v>4938972.3099999996</v>
      </c>
      <c r="IB21" s="18">
        <f t="shared" si="151"/>
        <v>16895428.129999999</v>
      </c>
      <c r="IC21" s="18">
        <f t="shared" si="151"/>
        <v>14455322.289999999</v>
      </c>
      <c r="ID21" s="18">
        <f t="shared" si="151"/>
        <v>11973232.6</v>
      </c>
      <c r="IE21" s="18">
        <f t="shared" si="151"/>
        <v>9328458.0299999993</v>
      </c>
      <c r="IF21" s="18">
        <f t="shared" si="151"/>
        <v>7037975.3399999999</v>
      </c>
      <c r="IG21" s="18">
        <f t="shared" si="151"/>
        <v>5678691.6299999999</v>
      </c>
      <c r="IH21" s="18">
        <f t="shared" si="151"/>
        <v>4684906.01</v>
      </c>
      <c r="II21" s="18">
        <f t="shared" si="151"/>
        <v>4064466.76</v>
      </c>
      <c r="IJ21" s="18">
        <f t="shared" si="151"/>
        <v>3610711.59</v>
      </c>
      <c r="IK21" s="18">
        <f t="shared" si="151"/>
        <v>3128997.67</v>
      </c>
      <c r="IL21" s="560"/>
      <c r="IM21" s="561"/>
      <c r="IN21" s="561"/>
      <c r="IO21" s="561"/>
      <c r="IP21" s="561"/>
      <c r="IQ21" s="561"/>
      <c r="IR21" s="561"/>
      <c r="IS21" s="561"/>
      <c r="IT21" s="561"/>
      <c r="IU21" s="561"/>
      <c r="IV21" s="561"/>
      <c r="IW21" s="561"/>
      <c r="IX21" s="561"/>
      <c r="IY21" s="562"/>
    </row>
    <row r="22" spans="1:271" x14ac:dyDescent="0.2">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560"/>
      <c r="IM22" s="561"/>
      <c r="IN22" s="561"/>
      <c r="IO22" s="561"/>
      <c r="IP22" s="561"/>
      <c r="IQ22" s="561"/>
      <c r="IR22" s="561"/>
      <c r="IS22" s="561"/>
      <c r="IT22" s="561"/>
      <c r="IU22" s="561"/>
      <c r="IV22" s="561"/>
      <c r="IW22" s="561"/>
      <c r="IX22" s="561"/>
      <c r="IY22" s="562"/>
    </row>
    <row r="23" spans="1:271" s="37" customFormat="1" x14ac:dyDescent="0.2">
      <c r="A23" s="7" t="s">
        <v>310</v>
      </c>
      <c r="C23" s="1">
        <v>19100172</v>
      </c>
      <c r="D23" s="38"/>
      <c r="F23" s="39"/>
      <c r="G23" s="40"/>
      <c r="CW23" s="41"/>
      <c r="CX23" s="41"/>
      <c r="CY23" s="41"/>
      <c r="CZ23" s="41"/>
      <c r="DA23" s="41"/>
      <c r="DB23" s="41"/>
      <c r="DC23" s="41"/>
      <c r="DD23" s="41"/>
      <c r="DE23" s="41"/>
      <c r="DF23" s="41"/>
      <c r="DG23" s="6"/>
      <c r="DH23" s="6"/>
      <c r="DI23" s="6"/>
      <c r="DJ23" s="6"/>
      <c r="DK23" s="6"/>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560"/>
      <c r="IM23" s="561"/>
      <c r="IN23" s="561"/>
      <c r="IO23" s="561"/>
      <c r="IP23" s="561"/>
      <c r="IQ23" s="561"/>
      <c r="IR23" s="561"/>
      <c r="IS23" s="561"/>
      <c r="IT23" s="561"/>
      <c r="IU23" s="561"/>
      <c r="IV23" s="561"/>
      <c r="IW23" s="561"/>
      <c r="IX23" s="561"/>
      <c r="IY23" s="562"/>
      <c r="IZ23" s="1"/>
      <c r="JA23" s="1"/>
      <c r="JB23" s="1"/>
      <c r="JC23" s="1"/>
      <c r="JD23" s="1"/>
      <c r="JE23" s="1"/>
      <c r="JF23" s="1"/>
      <c r="JG23" s="1"/>
      <c r="JH23" s="1"/>
      <c r="JI23" s="1"/>
      <c r="JJ23" s="1"/>
      <c r="JK23" s="1"/>
    </row>
    <row r="24" spans="1:271" s="37" customFormat="1" x14ac:dyDescent="0.2">
      <c r="B24" s="37" t="s">
        <v>163</v>
      </c>
      <c r="C24" s="1">
        <v>19100192</v>
      </c>
      <c r="D24" s="38">
        <v>0</v>
      </c>
      <c r="E24" s="18">
        <f t="shared" ref="E24:BP24" si="152">D32</f>
        <v>-20585607.530000001</v>
      </c>
      <c r="F24" s="18">
        <f t="shared" si="152"/>
        <v>0</v>
      </c>
      <c r="G24" s="18">
        <f t="shared" si="152"/>
        <v>0</v>
      </c>
      <c r="H24" s="18">
        <f t="shared" si="152"/>
        <v>0</v>
      </c>
      <c r="I24" s="18">
        <f t="shared" si="152"/>
        <v>0</v>
      </c>
      <c r="J24" s="18">
        <f t="shared" si="152"/>
        <v>0</v>
      </c>
      <c r="K24" s="18">
        <f t="shared" si="152"/>
        <v>0</v>
      </c>
      <c r="L24" s="18">
        <f t="shared" si="152"/>
        <v>0</v>
      </c>
      <c r="M24" s="18">
        <f t="shared" si="152"/>
        <v>0</v>
      </c>
      <c r="N24" s="18">
        <f t="shared" si="152"/>
        <v>0</v>
      </c>
      <c r="O24" s="18">
        <f t="shared" si="152"/>
        <v>0</v>
      </c>
      <c r="P24" s="18">
        <f t="shared" si="152"/>
        <v>0</v>
      </c>
      <c r="Q24" s="18">
        <f t="shared" si="152"/>
        <v>0</v>
      </c>
      <c r="R24" s="18">
        <f t="shared" si="152"/>
        <v>0</v>
      </c>
      <c r="S24" s="18">
        <f t="shared" si="152"/>
        <v>0</v>
      </c>
      <c r="T24" s="18">
        <f t="shared" si="152"/>
        <v>0</v>
      </c>
      <c r="U24" s="18">
        <f t="shared" si="152"/>
        <v>0</v>
      </c>
      <c r="V24" s="18">
        <f t="shared" si="152"/>
        <v>0</v>
      </c>
      <c r="W24" s="18">
        <f t="shared" si="152"/>
        <v>0</v>
      </c>
      <c r="X24" s="18">
        <f t="shared" si="152"/>
        <v>0</v>
      </c>
      <c r="Y24" s="18">
        <f t="shared" si="152"/>
        <v>0</v>
      </c>
      <c r="Z24" s="18">
        <f t="shared" si="152"/>
        <v>0</v>
      </c>
      <c r="AA24" s="18">
        <f t="shared" si="152"/>
        <v>0</v>
      </c>
      <c r="AB24" s="18">
        <f t="shared" si="152"/>
        <v>0</v>
      </c>
      <c r="AC24" s="18">
        <f t="shared" si="152"/>
        <v>0</v>
      </c>
      <c r="AD24" s="18">
        <f t="shared" si="152"/>
        <v>0</v>
      </c>
      <c r="AE24" s="18">
        <f t="shared" si="152"/>
        <v>0</v>
      </c>
      <c r="AF24" s="18">
        <f t="shared" si="152"/>
        <v>0</v>
      </c>
      <c r="AG24" s="18">
        <f t="shared" si="152"/>
        <v>0</v>
      </c>
      <c r="AH24" s="18">
        <f t="shared" si="152"/>
        <v>0</v>
      </c>
      <c r="AI24" s="18">
        <f t="shared" si="152"/>
        <v>0</v>
      </c>
      <c r="AJ24" s="18">
        <f t="shared" si="152"/>
        <v>0</v>
      </c>
      <c r="AK24" s="18">
        <f t="shared" si="152"/>
        <v>0</v>
      </c>
      <c r="AL24" s="18">
        <f t="shared" si="152"/>
        <v>0</v>
      </c>
      <c r="AM24" s="18">
        <f t="shared" si="152"/>
        <v>0</v>
      </c>
      <c r="AN24" s="18">
        <f t="shared" si="152"/>
        <v>0</v>
      </c>
      <c r="AO24" s="18">
        <f t="shared" si="152"/>
        <v>0</v>
      </c>
      <c r="AP24" s="18">
        <f t="shared" si="152"/>
        <v>0</v>
      </c>
      <c r="AQ24" s="18">
        <f t="shared" si="152"/>
        <v>0</v>
      </c>
      <c r="AR24" s="18">
        <f t="shared" si="152"/>
        <v>0</v>
      </c>
      <c r="AS24" s="18">
        <f t="shared" si="152"/>
        <v>0</v>
      </c>
      <c r="AT24" s="18">
        <f t="shared" si="152"/>
        <v>0</v>
      </c>
      <c r="AU24" s="18">
        <f t="shared" si="152"/>
        <v>0</v>
      </c>
      <c r="AV24" s="18">
        <f t="shared" si="152"/>
        <v>0</v>
      </c>
      <c r="AW24" s="18">
        <f t="shared" si="152"/>
        <v>0</v>
      </c>
      <c r="AX24" s="18">
        <f t="shared" si="152"/>
        <v>0</v>
      </c>
      <c r="AY24" s="18">
        <f t="shared" si="152"/>
        <v>0</v>
      </c>
      <c r="AZ24" s="18">
        <f t="shared" si="152"/>
        <v>0</v>
      </c>
      <c r="BA24" s="18">
        <f t="shared" si="152"/>
        <v>0</v>
      </c>
      <c r="BB24" s="18">
        <f t="shared" si="152"/>
        <v>0</v>
      </c>
      <c r="BC24" s="18">
        <f t="shared" si="152"/>
        <v>0</v>
      </c>
      <c r="BD24" s="18">
        <f t="shared" si="152"/>
        <v>0</v>
      </c>
      <c r="BE24" s="18">
        <f t="shared" si="152"/>
        <v>0</v>
      </c>
      <c r="BF24" s="18">
        <f t="shared" si="152"/>
        <v>0</v>
      </c>
      <c r="BG24" s="18">
        <f t="shared" si="152"/>
        <v>0</v>
      </c>
      <c r="BH24" s="18">
        <f t="shared" si="152"/>
        <v>0</v>
      </c>
      <c r="BI24" s="18">
        <f t="shared" si="152"/>
        <v>0</v>
      </c>
      <c r="BJ24" s="18">
        <f t="shared" si="152"/>
        <v>0</v>
      </c>
      <c r="BK24" s="18">
        <f t="shared" si="152"/>
        <v>0</v>
      </c>
      <c r="BL24" s="18">
        <f t="shared" si="152"/>
        <v>0</v>
      </c>
      <c r="BM24" s="18">
        <f t="shared" si="152"/>
        <v>0</v>
      </c>
      <c r="BN24" s="18">
        <f t="shared" si="152"/>
        <v>0</v>
      </c>
      <c r="BO24" s="18">
        <f t="shared" si="152"/>
        <v>0</v>
      </c>
      <c r="BP24" s="18">
        <f t="shared" si="152"/>
        <v>0</v>
      </c>
      <c r="BQ24" s="18">
        <f t="shared" ref="BQ24:EB24" si="153">BP32</f>
        <v>0</v>
      </c>
      <c r="BR24" s="18">
        <f t="shared" si="153"/>
        <v>0</v>
      </c>
      <c r="BS24" s="18">
        <f t="shared" si="153"/>
        <v>0</v>
      </c>
      <c r="BT24" s="18">
        <f t="shared" si="153"/>
        <v>0</v>
      </c>
      <c r="BU24" s="18">
        <f t="shared" si="153"/>
        <v>0</v>
      </c>
      <c r="BV24" s="18">
        <f t="shared" si="153"/>
        <v>0</v>
      </c>
      <c r="BW24" s="18">
        <f t="shared" si="153"/>
        <v>0</v>
      </c>
      <c r="BX24" s="18">
        <f t="shared" si="153"/>
        <v>0</v>
      </c>
      <c r="BY24" s="18">
        <f t="shared" si="153"/>
        <v>0</v>
      </c>
      <c r="BZ24" s="18">
        <f t="shared" si="153"/>
        <v>0</v>
      </c>
      <c r="CA24" s="18">
        <f t="shared" si="153"/>
        <v>0</v>
      </c>
      <c r="CB24" s="18">
        <f t="shared" si="153"/>
        <v>0</v>
      </c>
      <c r="CC24" s="18">
        <f t="shared" si="153"/>
        <v>0</v>
      </c>
      <c r="CD24" s="18">
        <f t="shared" si="153"/>
        <v>0</v>
      </c>
      <c r="CE24" s="18">
        <f t="shared" si="153"/>
        <v>0</v>
      </c>
      <c r="CF24" s="18">
        <f t="shared" si="153"/>
        <v>0</v>
      </c>
      <c r="CG24" s="18">
        <f t="shared" si="153"/>
        <v>0</v>
      </c>
      <c r="CH24" s="18">
        <f t="shared" si="153"/>
        <v>0</v>
      </c>
      <c r="CI24" s="18">
        <f t="shared" si="153"/>
        <v>0</v>
      </c>
      <c r="CJ24" s="18">
        <f t="shared" si="153"/>
        <v>0</v>
      </c>
      <c r="CK24" s="18">
        <f t="shared" si="153"/>
        <v>0</v>
      </c>
      <c r="CL24" s="18">
        <f t="shared" si="153"/>
        <v>0</v>
      </c>
      <c r="CM24" s="18">
        <f t="shared" si="153"/>
        <v>0</v>
      </c>
      <c r="CN24" s="18">
        <f t="shared" si="153"/>
        <v>0</v>
      </c>
      <c r="CO24" s="18">
        <f t="shared" si="153"/>
        <v>0</v>
      </c>
      <c r="CP24" s="18">
        <f t="shared" si="153"/>
        <v>0</v>
      </c>
      <c r="CQ24" s="18">
        <f t="shared" si="153"/>
        <v>0</v>
      </c>
      <c r="CR24" s="18">
        <f t="shared" si="153"/>
        <v>0</v>
      </c>
      <c r="CS24" s="18">
        <f t="shared" si="153"/>
        <v>0</v>
      </c>
      <c r="CT24" s="18">
        <f t="shared" si="153"/>
        <v>0</v>
      </c>
      <c r="CU24" s="18">
        <f t="shared" si="153"/>
        <v>0</v>
      </c>
      <c r="CV24" s="18">
        <f t="shared" si="153"/>
        <v>-20701303.469999999</v>
      </c>
      <c r="CW24" s="18">
        <f t="shared" si="153"/>
        <v>-20192865.699999999</v>
      </c>
      <c r="CX24" s="18">
        <f t="shared" si="153"/>
        <v>-19528681.640000001</v>
      </c>
      <c r="CY24" s="18">
        <f t="shared" si="153"/>
        <v>-18893205.93</v>
      </c>
      <c r="CZ24" s="18">
        <f t="shared" si="153"/>
        <v>-17456473.41</v>
      </c>
      <c r="DA24" s="18">
        <f t="shared" si="153"/>
        <v>-15336384.050000001</v>
      </c>
      <c r="DB24" s="18">
        <f t="shared" si="153"/>
        <v>-11944227.4</v>
      </c>
      <c r="DC24" s="18">
        <f t="shared" si="153"/>
        <v>-9610510.7300000004</v>
      </c>
      <c r="DD24" s="18">
        <f t="shared" si="153"/>
        <v>-7580661.9900000002</v>
      </c>
      <c r="DE24" s="18">
        <f t="shared" si="153"/>
        <v>-5492441.4900000002</v>
      </c>
      <c r="DF24" s="18">
        <f t="shared" si="153"/>
        <v>-3786536.89</v>
      </c>
      <c r="DG24" s="18">
        <f t="shared" si="153"/>
        <v>-2473987.4500000002</v>
      </c>
      <c r="DH24" s="18">
        <f t="shared" si="153"/>
        <v>0</v>
      </c>
      <c r="DI24" s="18">
        <f t="shared" si="153"/>
        <v>0</v>
      </c>
      <c r="DJ24" s="18">
        <f t="shared" si="153"/>
        <v>0</v>
      </c>
      <c r="DK24" s="18">
        <f t="shared" si="153"/>
        <v>0</v>
      </c>
      <c r="DL24" s="18">
        <f t="shared" si="153"/>
        <v>0</v>
      </c>
      <c r="DM24" s="18">
        <f t="shared" si="153"/>
        <v>0</v>
      </c>
      <c r="DN24" s="18">
        <f t="shared" si="153"/>
        <v>0</v>
      </c>
      <c r="DO24" s="18">
        <f t="shared" si="153"/>
        <v>0</v>
      </c>
      <c r="DP24" s="18">
        <f t="shared" si="153"/>
        <v>0</v>
      </c>
      <c r="DQ24" s="18">
        <f t="shared" si="153"/>
        <v>0</v>
      </c>
      <c r="DR24" s="18">
        <f t="shared" si="153"/>
        <v>0</v>
      </c>
      <c r="DS24" s="18">
        <f t="shared" si="153"/>
        <v>0</v>
      </c>
      <c r="DT24" s="18">
        <f t="shared" si="153"/>
        <v>0</v>
      </c>
      <c r="DU24" s="18">
        <f t="shared" si="153"/>
        <v>0</v>
      </c>
      <c r="DV24" s="18">
        <f t="shared" si="153"/>
        <v>0</v>
      </c>
      <c r="DW24" s="18">
        <f t="shared" si="153"/>
        <v>0</v>
      </c>
      <c r="DX24" s="18">
        <f t="shared" si="153"/>
        <v>0</v>
      </c>
      <c r="DY24" s="18">
        <f t="shared" si="153"/>
        <v>0</v>
      </c>
      <c r="DZ24" s="18">
        <f t="shared" si="153"/>
        <v>0</v>
      </c>
      <c r="EA24" s="18">
        <f t="shared" si="153"/>
        <v>0</v>
      </c>
      <c r="EB24" s="18">
        <f t="shared" si="153"/>
        <v>0</v>
      </c>
      <c r="EC24" s="18">
        <f t="shared" ref="EC24:GN24" si="154">EB32</f>
        <v>0</v>
      </c>
      <c r="ED24" s="18">
        <f t="shared" si="154"/>
        <v>0</v>
      </c>
      <c r="EE24" s="18">
        <f t="shared" si="154"/>
        <v>0</v>
      </c>
      <c r="EF24" s="18">
        <f t="shared" si="154"/>
        <v>0</v>
      </c>
      <c r="EG24" s="18">
        <f t="shared" si="154"/>
        <v>0</v>
      </c>
      <c r="EH24" s="18">
        <f t="shared" si="154"/>
        <v>0</v>
      </c>
      <c r="EI24" s="18">
        <f t="shared" si="154"/>
        <v>0</v>
      </c>
      <c r="EJ24" s="18">
        <f t="shared" si="154"/>
        <v>0</v>
      </c>
      <c r="EK24" s="18">
        <f t="shared" si="154"/>
        <v>0</v>
      </c>
      <c r="EL24" s="18">
        <f t="shared" si="154"/>
        <v>0</v>
      </c>
      <c r="EM24" s="18">
        <f t="shared" si="154"/>
        <v>0</v>
      </c>
      <c r="EN24" s="18">
        <f t="shared" si="154"/>
        <v>0</v>
      </c>
      <c r="EO24" s="18">
        <f t="shared" si="154"/>
        <v>0</v>
      </c>
      <c r="EP24" s="18">
        <f t="shared" si="154"/>
        <v>0</v>
      </c>
      <c r="EQ24" s="18">
        <f t="shared" si="154"/>
        <v>0</v>
      </c>
      <c r="ER24" s="18">
        <f t="shared" si="154"/>
        <v>0</v>
      </c>
      <c r="ES24" s="18">
        <f t="shared" si="154"/>
        <v>0</v>
      </c>
      <c r="ET24" s="18">
        <f t="shared" si="154"/>
        <v>0</v>
      </c>
      <c r="EU24" s="18">
        <f t="shared" si="154"/>
        <v>0</v>
      </c>
      <c r="EV24" s="18">
        <f t="shared" si="154"/>
        <v>0</v>
      </c>
      <c r="EW24" s="18">
        <f t="shared" si="154"/>
        <v>0</v>
      </c>
      <c r="EX24" s="18">
        <f t="shared" si="154"/>
        <v>0</v>
      </c>
      <c r="EY24" s="18">
        <f t="shared" si="154"/>
        <v>0</v>
      </c>
      <c r="EZ24" s="18">
        <f t="shared" si="154"/>
        <v>0</v>
      </c>
      <c r="FA24" s="18">
        <f t="shared" si="154"/>
        <v>0</v>
      </c>
      <c r="FB24" s="18">
        <f t="shared" si="154"/>
        <v>0</v>
      </c>
      <c r="FC24" s="18">
        <f t="shared" si="154"/>
        <v>0</v>
      </c>
      <c r="FD24" s="18">
        <f t="shared" si="154"/>
        <v>0</v>
      </c>
      <c r="FE24" s="18">
        <f t="shared" si="154"/>
        <v>0</v>
      </c>
      <c r="FF24" s="18">
        <f t="shared" si="154"/>
        <v>0</v>
      </c>
      <c r="FG24" s="18">
        <f t="shared" si="154"/>
        <v>0</v>
      </c>
      <c r="FH24" s="18">
        <f t="shared" si="154"/>
        <v>0</v>
      </c>
      <c r="FI24" s="18">
        <f t="shared" si="154"/>
        <v>0</v>
      </c>
      <c r="FJ24" s="18">
        <f t="shared" si="154"/>
        <v>0</v>
      </c>
      <c r="FK24" s="18">
        <f t="shared" si="154"/>
        <v>0</v>
      </c>
      <c r="FL24" s="18">
        <f t="shared" si="154"/>
        <v>0</v>
      </c>
      <c r="FM24" s="18">
        <f t="shared" si="154"/>
        <v>0</v>
      </c>
      <c r="FN24" s="18">
        <f t="shared" si="154"/>
        <v>0</v>
      </c>
      <c r="FO24" s="18">
        <f t="shared" si="154"/>
        <v>0</v>
      </c>
      <c r="FP24" s="18">
        <f t="shared" si="154"/>
        <v>0</v>
      </c>
      <c r="FQ24" s="18">
        <f t="shared" si="154"/>
        <v>0</v>
      </c>
      <c r="FR24" s="18">
        <f t="shared" si="154"/>
        <v>0</v>
      </c>
      <c r="FS24" s="18">
        <f t="shared" si="154"/>
        <v>0</v>
      </c>
      <c r="FT24" s="18">
        <f t="shared" si="154"/>
        <v>0</v>
      </c>
      <c r="FU24" s="18">
        <f t="shared" si="154"/>
        <v>0</v>
      </c>
      <c r="FV24" s="18">
        <f t="shared" si="154"/>
        <v>0</v>
      </c>
      <c r="FW24" s="18">
        <f t="shared" si="154"/>
        <v>0</v>
      </c>
      <c r="FX24" s="18">
        <f t="shared" si="154"/>
        <v>0</v>
      </c>
      <c r="FY24" s="18">
        <f t="shared" si="154"/>
        <v>0</v>
      </c>
      <c r="FZ24" s="18">
        <f t="shared" si="154"/>
        <v>0</v>
      </c>
      <c r="GA24" s="18">
        <f t="shared" si="154"/>
        <v>0</v>
      </c>
      <c r="GB24" s="18">
        <f t="shared" si="154"/>
        <v>0</v>
      </c>
      <c r="GC24" s="18">
        <f t="shared" si="154"/>
        <v>0</v>
      </c>
      <c r="GD24" s="18">
        <f t="shared" si="154"/>
        <v>0</v>
      </c>
      <c r="GE24" s="18">
        <f t="shared" si="154"/>
        <v>0</v>
      </c>
      <c r="GF24" s="18">
        <f t="shared" si="154"/>
        <v>0</v>
      </c>
      <c r="GG24" s="18">
        <f t="shared" si="154"/>
        <v>0</v>
      </c>
      <c r="GH24" s="18">
        <f t="shared" si="154"/>
        <v>0</v>
      </c>
      <c r="GI24" s="18">
        <f t="shared" si="154"/>
        <v>0</v>
      </c>
      <c r="GJ24" s="18">
        <f t="shared" si="154"/>
        <v>0</v>
      </c>
      <c r="GK24" s="18">
        <f t="shared" si="154"/>
        <v>0</v>
      </c>
      <c r="GL24" s="18">
        <f t="shared" si="154"/>
        <v>0</v>
      </c>
      <c r="GM24" s="18">
        <f t="shared" si="154"/>
        <v>0</v>
      </c>
      <c r="GN24" s="18">
        <f t="shared" si="154"/>
        <v>0</v>
      </c>
      <c r="GO24" s="18">
        <f t="shared" ref="GO24:GZ24" si="155">GN32</f>
        <v>0</v>
      </c>
      <c r="GP24" s="18">
        <f t="shared" si="155"/>
        <v>0</v>
      </c>
      <c r="GQ24" s="18">
        <f t="shared" si="155"/>
        <v>0</v>
      </c>
      <c r="GR24" s="18">
        <f t="shared" si="155"/>
        <v>0</v>
      </c>
      <c r="GS24" s="18">
        <f t="shared" si="155"/>
        <v>0</v>
      </c>
      <c r="GT24" s="18">
        <f t="shared" si="155"/>
        <v>0</v>
      </c>
      <c r="GU24" s="18">
        <f t="shared" si="155"/>
        <v>0</v>
      </c>
      <c r="GV24" s="18">
        <f t="shared" si="155"/>
        <v>0</v>
      </c>
      <c r="GW24" s="18">
        <f t="shared" si="155"/>
        <v>0</v>
      </c>
      <c r="GX24" s="18">
        <f t="shared" si="155"/>
        <v>0</v>
      </c>
      <c r="GY24" s="18">
        <f t="shared" si="155"/>
        <v>0</v>
      </c>
      <c r="GZ24" s="18">
        <f t="shared" si="155"/>
        <v>0</v>
      </c>
      <c r="HA24" s="18">
        <f>GZ32</f>
        <v>0</v>
      </c>
      <c r="HB24" s="18">
        <f t="shared" ref="HB24:HH24" si="156">HA32</f>
        <v>0</v>
      </c>
      <c r="HC24" s="18">
        <f t="shared" si="156"/>
        <v>0</v>
      </c>
      <c r="HD24" s="18">
        <f t="shared" si="156"/>
        <v>0</v>
      </c>
      <c r="HE24" s="18">
        <f t="shared" si="156"/>
        <v>0</v>
      </c>
      <c r="HF24" s="18">
        <f t="shared" si="156"/>
        <v>0</v>
      </c>
      <c r="HG24" s="18">
        <f t="shared" si="156"/>
        <v>0</v>
      </c>
      <c r="HH24" s="18">
        <f t="shared" si="156"/>
        <v>0</v>
      </c>
      <c r="HI24" s="18">
        <f>HH32</f>
        <v>0</v>
      </c>
      <c r="HJ24" s="18">
        <f t="shared" ref="HJ24:HM24" si="157">HI32</f>
        <v>0</v>
      </c>
      <c r="HK24" s="18">
        <f t="shared" si="157"/>
        <v>49363062.650000006</v>
      </c>
      <c r="HL24" s="18">
        <f t="shared" si="157"/>
        <v>47841343.420000009</v>
      </c>
      <c r="HM24" s="18">
        <f t="shared" si="157"/>
        <v>46604707.460000008</v>
      </c>
      <c r="HN24" s="18">
        <f t="shared" ref="HN24" si="158">HM32</f>
        <v>45411565.650000006</v>
      </c>
      <c r="HO24" s="18">
        <f t="shared" ref="HO24" si="159">HN32</f>
        <v>43784998.650000006</v>
      </c>
      <c r="HP24" s="18">
        <f t="shared" ref="HP24" si="160">HO32</f>
        <v>39687031.870000005</v>
      </c>
      <c r="HQ24" s="18">
        <f t="shared" ref="HQ24" si="161">HP32</f>
        <v>34631536.780000001</v>
      </c>
      <c r="HR24" s="18">
        <f t="shared" ref="HR24" si="162">HQ32</f>
        <v>27887430.760000002</v>
      </c>
      <c r="HS24" s="18">
        <f t="shared" ref="HS24" si="163">HR32</f>
        <v>20999735.090000004</v>
      </c>
      <c r="HT24" s="18">
        <f t="shared" ref="HT24" si="164">HS32</f>
        <v>14642688.580000004</v>
      </c>
      <c r="HU24" s="18">
        <f t="shared" ref="HU24" si="165">HT32</f>
        <v>8579939.070000004</v>
      </c>
      <c r="HV24" s="18">
        <f t="shared" ref="HV24" si="166">HU32</f>
        <v>4941687.1600000039</v>
      </c>
      <c r="HW24" s="18">
        <f t="shared" ref="HW24" si="167">HV32</f>
        <v>0</v>
      </c>
      <c r="HX24" s="18">
        <f t="shared" ref="HX24" si="168">HW32</f>
        <v>0</v>
      </c>
      <c r="HY24" s="18">
        <f t="shared" ref="HY24" si="169">HX32</f>
        <v>0</v>
      </c>
      <c r="HZ24" s="18">
        <f t="shared" ref="HZ24" si="170">HY32</f>
        <v>0</v>
      </c>
      <c r="IA24" s="18">
        <f t="shared" ref="IA24" si="171">HZ32</f>
        <v>0</v>
      </c>
      <c r="IB24" s="18">
        <f t="shared" ref="IB24" si="172">IA32</f>
        <v>0</v>
      </c>
      <c r="IC24" s="18">
        <f t="shared" ref="IC24" si="173">IB32</f>
        <v>0</v>
      </c>
      <c r="ID24" s="18">
        <f t="shared" ref="ID24" si="174">IC32</f>
        <v>0</v>
      </c>
      <c r="IE24" s="18">
        <f t="shared" ref="IE24" si="175">ID32</f>
        <v>0</v>
      </c>
      <c r="IF24" s="18">
        <f t="shared" ref="IF24" si="176">IE32</f>
        <v>0</v>
      </c>
      <c r="IG24" s="18">
        <f t="shared" ref="IG24" si="177">IF32</f>
        <v>0</v>
      </c>
      <c r="IH24" s="18">
        <f t="shared" ref="IH24" si="178">IG32</f>
        <v>0</v>
      </c>
      <c r="II24" s="18">
        <f t="shared" ref="II24" si="179">IH32</f>
        <v>0</v>
      </c>
      <c r="IJ24" s="18">
        <f t="shared" ref="IJ24" si="180">II32</f>
        <v>0</v>
      </c>
      <c r="IK24" s="18">
        <f t="shared" ref="IK24" si="181">IJ32</f>
        <v>0</v>
      </c>
      <c r="IL24" s="560"/>
      <c r="IM24" s="561"/>
      <c r="IN24" s="561"/>
      <c r="IO24" s="561"/>
      <c r="IP24" s="561"/>
      <c r="IQ24" s="561"/>
      <c r="IR24" s="561"/>
      <c r="IS24" s="561"/>
      <c r="IT24" s="561"/>
      <c r="IU24" s="561"/>
      <c r="IV24" s="561"/>
      <c r="IW24" s="561"/>
      <c r="IX24" s="561"/>
      <c r="IY24" s="562"/>
      <c r="IZ24" s="1"/>
      <c r="JA24" s="1"/>
      <c r="JB24" s="1"/>
      <c r="JC24" s="1"/>
      <c r="JD24" s="1"/>
      <c r="JE24" s="1"/>
      <c r="JF24" s="1"/>
      <c r="JG24" s="1"/>
      <c r="JH24" s="1"/>
      <c r="JI24" s="1"/>
      <c r="JJ24" s="1"/>
      <c r="JK24" s="1"/>
    </row>
    <row r="25" spans="1:271" s="37" customFormat="1" x14ac:dyDescent="0.2">
      <c r="B25" s="37" t="s">
        <v>164</v>
      </c>
      <c r="D25" s="42">
        <v>-20784449</v>
      </c>
      <c r="E25" s="18">
        <f>-E24</f>
        <v>20585607.530000001</v>
      </c>
      <c r="F25" s="39"/>
      <c r="G25" s="40"/>
      <c r="CU25" s="22">
        <v>-21160568</v>
      </c>
      <c r="CW25" s="41"/>
      <c r="CX25" s="41"/>
      <c r="CY25" s="41"/>
      <c r="CZ25" s="41"/>
      <c r="DA25" s="41"/>
      <c r="DB25" s="41"/>
      <c r="DC25" s="41"/>
      <c r="DD25" s="41"/>
      <c r="DE25" s="41"/>
      <c r="DF25" s="43"/>
      <c r="DG25" s="25">
        <v>2270966.9500000002</v>
      </c>
      <c r="DH25" s="25"/>
      <c r="DI25" s="25"/>
      <c r="DJ25" s="25"/>
      <c r="DK25" s="25"/>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3">
        <v>51555672.200000003</v>
      </c>
      <c r="HK25" s="22"/>
      <c r="HL25" s="22"/>
      <c r="HM25" s="22"/>
      <c r="HN25" s="22"/>
      <c r="HO25" s="22"/>
      <c r="HP25" s="22"/>
      <c r="HQ25" s="22"/>
      <c r="HR25" s="22"/>
      <c r="HS25" s="22"/>
      <c r="HT25" s="22"/>
      <c r="HU25" s="22"/>
      <c r="HV25" s="22">
        <v>-4758978.16</v>
      </c>
      <c r="HW25" s="22"/>
      <c r="HX25" s="22"/>
      <c r="HY25" s="22"/>
      <c r="HZ25" s="22"/>
      <c r="IA25" s="22"/>
      <c r="IB25" s="22"/>
      <c r="IC25" s="22"/>
      <c r="ID25" s="22"/>
      <c r="IE25" s="22"/>
      <c r="IF25" s="22"/>
      <c r="IG25" s="22"/>
      <c r="IH25" s="22"/>
      <c r="II25" s="22"/>
      <c r="IJ25" s="22"/>
      <c r="IK25" s="22"/>
      <c r="IL25" s="566"/>
      <c r="IM25" s="567"/>
      <c r="IN25" s="567"/>
      <c r="IO25" s="567"/>
      <c r="IP25" s="567"/>
      <c r="IQ25" s="567"/>
      <c r="IR25" s="567"/>
      <c r="IS25" s="567"/>
      <c r="IT25" s="561"/>
      <c r="IU25" s="561"/>
      <c r="IV25" s="561"/>
      <c r="IW25" s="561"/>
      <c r="IX25" s="561"/>
      <c r="IY25" s="568"/>
      <c r="IZ25" s="1"/>
      <c r="JA25" s="1"/>
      <c r="JB25" s="1"/>
      <c r="JC25" s="1"/>
      <c r="JD25" s="1"/>
      <c r="JE25" s="1"/>
      <c r="JF25" s="1"/>
      <c r="JG25" s="1"/>
      <c r="JH25" s="1"/>
      <c r="JI25" s="1"/>
      <c r="JJ25" s="1"/>
      <c r="JK25" s="1"/>
    </row>
    <row r="26" spans="1:271" s="37" customFormat="1" x14ac:dyDescent="0.2">
      <c r="B26" s="37" t="s">
        <v>170</v>
      </c>
      <c r="D26" s="44">
        <v>0</v>
      </c>
      <c r="F26" s="39"/>
      <c r="G26" s="40"/>
      <c r="CU26" s="22">
        <v>0</v>
      </c>
      <c r="CW26" s="41"/>
      <c r="CX26" s="41"/>
      <c r="CY26" s="41"/>
      <c r="CZ26" s="41"/>
      <c r="DA26" s="41"/>
      <c r="DB26" s="41"/>
      <c r="DC26" s="41"/>
      <c r="DD26" s="41"/>
      <c r="DE26" s="41"/>
      <c r="DF26" s="43"/>
      <c r="DG26" s="45"/>
      <c r="DH26" s="45"/>
      <c r="DI26" s="45"/>
      <c r="DJ26" s="45"/>
      <c r="DK26" s="45"/>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560"/>
      <c r="IM26" s="561"/>
      <c r="IN26" s="561"/>
      <c r="IO26" s="561"/>
      <c r="IP26" s="561"/>
      <c r="IQ26" s="561"/>
      <c r="IR26" s="561"/>
      <c r="IS26" s="561"/>
      <c r="IT26" s="561"/>
      <c r="IU26" s="561"/>
      <c r="IV26" s="561"/>
      <c r="IW26" s="561"/>
      <c r="IX26" s="561"/>
      <c r="IY26" s="562"/>
      <c r="IZ26" s="1"/>
      <c r="JA26" s="1"/>
      <c r="JB26" s="1"/>
      <c r="JC26" s="1"/>
      <c r="JD26" s="1"/>
      <c r="JE26" s="1"/>
      <c r="JF26" s="1"/>
      <c r="JG26" s="1"/>
      <c r="JH26" s="1"/>
      <c r="JI26" s="1"/>
      <c r="JJ26" s="1"/>
      <c r="JK26" s="1"/>
    </row>
    <row r="27" spans="1:271" s="37" customFormat="1" x14ac:dyDescent="0.2">
      <c r="B27" s="37" t="s">
        <v>171</v>
      </c>
      <c r="D27" s="44">
        <v>0</v>
      </c>
      <c r="F27" s="39"/>
      <c r="G27" s="40"/>
      <c r="CU27" s="22">
        <v>0</v>
      </c>
      <c r="CW27" s="41"/>
      <c r="CX27" s="41"/>
      <c r="CY27" s="41"/>
      <c r="CZ27" s="41"/>
      <c r="DA27" s="41"/>
      <c r="DB27" s="41"/>
      <c r="DC27" s="41"/>
      <c r="DD27" s="41"/>
      <c r="DE27" s="41"/>
      <c r="DF27" s="43"/>
      <c r="DG27" s="45"/>
      <c r="DH27" s="45"/>
      <c r="DI27" s="45"/>
      <c r="DJ27" s="45"/>
      <c r="DK27" s="45"/>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23"/>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560"/>
      <c r="IM27" s="561"/>
      <c r="IN27" s="561"/>
      <c r="IO27" s="561"/>
      <c r="IP27" s="561"/>
      <c r="IQ27" s="561"/>
      <c r="IR27" s="561"/>
      <c r="IS27" s="561"/>
      <c r="IT27" s="561"/>
      <c r="IU27" s="561"/>
      <c r="IV27" s="561"/>
      <c r="IW27" s="561"/>
      <c r="IX27" s="561"/>
      <c r="IY27" s="562"/>
      <c r="IZ27" s="1"/>
      <c r="JA27" s="1"/>
      <c r="JB27" s="1"/>
      <c r="JC27" s="1"/>
      <c r="JD27" s="1"/>
      <c r="JE27" s="1"/>
      <c r="JF27" s="1"/>
      <c r="JG27" s="1"/>
      <c r="JH27" s="1"/>
      <c r="JI27" s="1"/>
      <c r="JJ27" s="1"/>
      <c r="JK27" s="1"/>
    </row>
    <row r="28" spans="1:271" s="37" customFormat="1" x14ac:dyDescent="0.2">
      <c r="B28" s="37" t="s">
        <v>172</v>
      </c>
      <c r="D28" s="44">
        <v>517112.5</v>
      </c>
      <c r="F28" s="39"/>
      <c r="G28" s="40"/>
      <c r="CU28" s="22">
        <v>517112.5</v>
      </c>
      <c r="CV28" s="22">
        <v>564564.78</v>
      </c>
      <c r="CW28" s="22">
        <v>718519.68</v>
      </c>
      <c r="CX28" s="22">
        <v>686214.15</v>
      </c>
      <c r="CY28" s="22">
        <v>1486028.91</v>
      </c>
      <c r="CZ28" s="26">
        <v>2162921.4300000002</v>
      </c>
      <c r="DA28" s="22">
        <v>3428440.71</v>
      </c>
      <c r="DB28" s="27">
        <v>2362151.33</v>
      </c>
      <c r="DC28" s="27">
        <v>2050316.15</v>
      </c>
      <c r="DD28" s="22">
        <v>2104865</v>
      </c>
      <c r="DE28" s="22">
        <v>1717026.78</v>
      </c>
      <c r="DF28" s="25">
        <v>1319832.77</v>
      </c>
      <c r="DG28" s="25">
        <v>208180.1</v>
      </c>
      <c r="DH28" s="25"/>
      <c r="DI28" s="25"/>
      <c r="DJ28" s="25"/>
      <c r="DK28" s="25"/>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v>-2425093</v>
      </c>
      <c r="HK28" s="22">
        <v>-1737646</v>
      </c>
      <c r="HL28" s="22">
        <v>-1454294</v>
      </c>
      <c r="HM28" s="22">
        <v>-1404135</v>
      </c>
      <c r="HN28" s="22">
        <v>-1823491</v>
      </c>
      <c r="HO28" s="22">
        <v>-4283764</v>
      </c>
      <c r="HP28" s="22">
        <v>-5214292</v>
      </c>
      <c r="HQ28" s="22">
        <v>-6879628</v>
      </c>
      <c r="HR28" s="22">
        <v>-6982497</v>
      </c>
      <c r="HS28" s="22">
        <v>-6420218</v>
      </c>
      <c r="HT28" s="22">
        <v>-6103122</v>
      </c>
      <c r="HU28" s="22">
        <v>-3657292</v>
      </c>
      <c r="HV28" s="22"/>
      <c r="HW28" s="22"/>
      <c r="HX28" s="22"/>
      <c r="HY28" s="22"/>
      <c r="HZ28" s="22"/>
      <c r="IA28" s="22"/>
      <c r="IB28" s="22"/>
      <c r="IC28" s="22"/>
      <c r="ID28" s="22"/>
      <c r="IE28" s="22"/>
      <c r="IF28" s="22"/>
      <c r="IG28" s="22"/>
      <c r="IH28" s="22"/>
      <c r="II28" s="22"/>
      <c r="IJ28" s="22"/>
      <c r="IK28" s="22"/>
      <c r="IL28" s="563"/>
      <c r="IM28" s="564"/>
      <c r="IN28" s="564"/>
      <c r="IO28" s="564"/>
      <c r="IP28" s="564"/>
      <c r="IQ28" s="564"/>
      <c r="IR28" s="564"/>
      <c r="IS28" s="564"/>
      <c r="IT28" s="564"/>
      <c r="IU28" s="564"/>
      <c r="IV28" s="564"/>
      <c r="IW28" s="564"/>
      <c r="IX28" s="564"/>
      <c r="IY28" s="565"/>
      <c r="IZ28" s="1"/>
      <c r="JA28" s="1"/>
      <c r="JB28" s="1"/>
      <c r="JC28" s="1"/>
      <c r="JD28" s="1"/>
      <c r="JE28" s="1"/>
      <c r="JF28" s="1"/>
      <c r="JG28" s="1"/>
      <c r="JH28" s="1"/>
      <c r="JI28" s="1"/>
      <c r="JJ28" s="1"/>
      <c r="JK28" s="1"/>
    </row>
    <row r="29" spans="1:271" s="37" customFormat="1" x14ac:dyDescent="0.2">
      <c r="B29" s="1" t="s">
        <v>166</v>
      </c>
      <c r="D29" s="44">
        <v>0</v>
      </c>
      <c r="F29" s="39"/>
      <c r="G29" s="40"/>
      <c r="CU29" s="22">
        <v>0</v>
      </c>
      <c r="CV29" s="22">
        <v>0</v>
      </c>
      <c r="CW29" s="41"/>
      <c r="CX29" s="41"/>
      <c r="CY29" s="41"/>
      <c r="CZ29" s="26">
        <v>0</v>
      </c>
      <c r="DA29" s="26">
        <v>0</v>
      </c>
      <c r="DB29" s="27">
        <v>0</v>
      </c>
      <c r="DC29" s="27">
        <v>0</v>
      </c>
      <c r="DD29" s="46">
        <v>0</v>
      </c>
      <c r="DE29" s="46">
        <v>0</v>
      </c>
      <c r="DF29" s="25">
        <v>0</v>
      </c>
      <c r="DG29" s="25"/>
      <c r="DH29" s="25"/>
      <c r="DI29" s="25"/>
      <c r="DJ29" s="25"/>
      <c r="DK29" s="25"/>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566"/>
      <c r="IM29" s="567"/>
      <c r="IN29" s="567"/>
      <c r="IO29" s="567"/>
      <c r="IP29" s="567"/>
      <c r="IQ29" s="567"/>
      <c r="IR29" s="567"/>
      <c r="IS29" s="567"/>
      <c r="IT29" s="567"/>
      <c r="IU29" s="567"/>
      <c r="IV29" s="567"/>
      <c r="IW29" s="567"/>
      <c r="IX29" s="567"/>
      <c r="IY29" s="568"/>
      <c r="IZ29" s="1"/>
      <c r="JA29" s="1"/>
      <c r="JB29" s="1"/>
      <c r="JC29" s="1"/>
      <c r="JD29" s="1"/>
      <c r="JE29" s="1"/>
      <c r="JF29" s="1"/>
      <c r="JG29" s="1"/>
      <c r="JH29" s="1"/>
      <c r="JI29" s="1"/>
      <c r="JJ29" s="1"/>
      <c r="JK29" s="1"/>
    </row>
    <row r="30" spans="1:271" s="37" customFormat="1" x14ac:dyDescent="0.2">
      <c r="B30" s="37" t="s">
        <v>102</v>
      </c>
      <c r="D30" s="44">
        <v>-318271.03000000003</v>
      </c>
      <c r="F30" s="39"/>
      <c r="G30" s="40"/>
      <c r="CU30" s="22">
        <v>-57847.97</v>
      </c>
      <c r="CV30" s="22">
        <v>-56127.01</v>
      </c>
      <c r="CW30" s="47">
        <v>-54335.62</v>
      </c>
      <c r="CX30" s="47">
        <v>-50738.44</v>
      </c>
      <c r="CY30" s="47">
        <v>-49296.39</v>
      </c>
      <c r="CZ30" s="26">
        <v>-42832.07</v>
      </c>
      <c r="DA30" s="47">
        <v>-36284.06</v>
      </c>
      <c r="DB30" s="27">
        <v>-28434.66</v>
      </c>
      <c r="DC30" s="27">
        <v>-20467.41</v>
      </c>
      <c r="DD30" s="47">
        <v>-16644.5</v>
      </c>
      <c r="DE30" s="47">
        <v>-11122.18</v>
      </c>
      <c r="DF30" s="25">
        <v>-7283.33</v>
      </c>
      <c r="DG30" s="25">
        <v>-5159.6000000000004</v>
      </c>
      <c r="DH30" s="25"/>
      <c r="DI30" s="25"/>
      <c r="DJ30" s="25"/>
      <c r="DK30" s="25"/>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v>232483.45</v>
      </c>
      <c r="HK30" s="22">
        <v>215926.77</v>
      </c>
      <c r="HL30" s="22">
        <v>217658.04</v>
      </c>
      <c r="HM30" s="22">
        <v>210993.19</v>
      </c>
      <c r="HN30" s="22">
        <v>196924</v>
      </c>
      <c r="HO30" s="22">
        <v>185797.22</v>
      </c>
      <c r="HP30" s="22">
        <v>158796.91</v>
      </c>
      <c r="HQ30" s="22">
        <v>135521.98000000001</v>
      </c>
      <c r="HR30" s="22">
        <v>94801.33</v>
      </c>
      <c r="HS30" s="22">
        <v>63171.49</v>
      </c>
      <c r="HT30" s="22">
        <v>40372.49</v>
      </c>
      <c r="HU30" s="22">
        <v>19040.09</v>
      </c>
      <c r="HV30" s="22">
        <v>-182709</v>
      </c>
      <c r="HW30" s="22">
        <v>0</v>
      </c>
      <c r="HX30" s="22">
        <v>0</v>
      </c>
      <c r="HY30" s="22"/>
      <c r="HZ30" s="22"/>
      <c r="IA30" s="22"/>
      <c r="IB30" s="22"/>
      <c r="IC30" s="22"/>
      <c r="ID30" s="22"/>
      <c r="IE30" s="22"/>
      <c r="IF30" s="22"/>
      <c r="IG30" s="22"/>
      <c r="IH30" s="22"/>
      <c r="II30" s="22"/>
      <c r="IJ30" s="22"/>
      <c r="IK30" s="22"/>
      <c r="IL30" s="569"/>
      <c r="IM30" s="570"/>
      <c r="IN30" s="564"/>
      <c r="IO30" s="570"/>
      <c r="IP30" s="570"/>
      <c r="IQ30" s="570"/>
      <c r="IR30" s="570"/>
      <c r="IS30" s="564"/>
      <c r="IT30" s="564"/>
      <c r="IU30" s="564"/>
      <c r="IV30" s="564"/>
      <c r="IW30" s="564"/>
      <c r="IX30" s="564"/>
      <c r="IY30" s="571"/>
      <c r="IZ30" s="1"/>
      <c r="JA30" s="1"/>
      <c r="JB30" s="1"/>
      <c r="JC30" s="1"/>
      <c r="JD30" s="1"/>
      <c r="JE30" s="1"/>
      <c r="JF30" s="1"/>
      <c r="JG30" s="1"/>
      <c r="JH30" s="1"/>
      <c r="JI30" s="1"/>
      <c r="JJ30" s="1"/>
      <c r="JK30" s="1"/>
    </row>
    <row r="31" spans="1:271" s="37" customFormat="1" x14ac:dyDescent="0.2">
      <c r="B31" s="37" t="s">
        <v>167</v>
      </c>
      <c r="D31" s="31">
        <f>SUM(D25:D30)</f>
        <v>-20585607.530000001</v>
      </c>
      <c r="E31" s="31">
        <f t="shared" ref="E31:BP31" si="182">SUM(E25:E30)</f>
        <v>20585607.530000001</v>
      </c>
      <c r="F31" s="31">
        <f t="shared" si="182"/>
        <v>0</v>
      </c>
      <c r="G31" s="31">
        <f t="shared" si="182"/>
        <v>0</v>
      </c>
      <c r="H31" s="31">
        <f t="shared" si="182"/>
        <v>0</v>
      </c>
      <c r="I31" s="31">
        <f t="shared" si="182"/>
        <v>0</v>
      </c>
      <c r="J31" s="31">
        <f t="shared" si="182"/>
        <v>0</v>
      </c>
      <c r="K31" s="31">
        <f t="shared" si="182"/>
        <v>0</v>
      </c>
      <c r="L31" s="31">
        <f t="shared" si="182"/>
        <v>0</v>
      </c>
      <c r="M31" s="31">
        <f t="shared" si="182"/>
        <v>0</v>
      </c>
      <c r="N31" s="31">
        <f t="shared" si="182"/>
        <v>0</v>
      </c>
      <c r="O31" s="31">
        <f t="shared" si="182"/>
        <v>0</v>
      </c>
      <c r="P31" s="31">
        <f t="shared" si="182"/>
        <v>0</v>
      </c>
      <c r="Q31" s="31">
        <f t="shared" si="182"/>
        <v>0</v>
      </c>
      <c r="R31" s="31">
        <f t="shared" si="182"/>
        <v>0</v>
      </c>
      <c r="S31" s="31">
        <f t="shared" si="182"/>
        <v>0</v>
      </c>
      <c r="T31" s="31">
        <f t="shared" si="182"/>
        <v>0</v>
      </c>
      <c r="U31" s="31">
        <f t="shared" si="182"/>
        <v>0</v>
      </c>
      <c r="V31" s="31">
        <f t="shared" si="182"/>
        <v>0</v>
      </c>
      <c r="W31" s="31">
        <f t="shared" si="182"/>
        <v>0</v>
      </c>
      <c r="X31" s="31">
        <f t="shared" si="182"/>
        <v>0</v>
      </c>
      <c r="Y31" s="31">
        <f t="shared" si="182"/>
        <v>0</v>
      </c>
      <c r="Z31" s="31">
        <f t="shared" si="182"/>
        <v>0</v>
      </c>
      <c r="AA31" s="31">
        <f t="shared" si="182"/>
        <v>0</v>
      </c>
      <c r="AB31" s="31">
        <f t="shared" si="182"/>
        <v>0</v>
      </c>
      <c r="AC31" s="31">
        <f t="shared" si="182"/>
        <v>0</v>
      </c>
      <c r="AD31" s="31">
        <f t="shared" si="182"/>
        <v>0</v>
      </c>
      <c r="AE31" s="31">
        <f t="shared" si="182"/>
        <v>0</v>
      </c>
      <c r="AF31" s="31">
        <f t="shared" si="182"/>
        <v>0</v>
      </c>
      <c r="AG31" s="31">
        <f t="shared" si="182"/>
        <v>0</v>
      </c>
      <c r="AH31" s="31">
        <f t="shared" si="182"/>
        <v>0</v>
      </c>
      <c r="AI31" s="31">
        <f t="shared" si="182"/>
        <v>0</v>
      </c>
      <c r="AJ31" s="31">
        <f t="shared" si="182"/>
        <v>0</v>
      </c>
      <c r="AK31" s="31">
        <f t="shared" si="182"/>
        <v>0</v>
      </c>
      <c r="AL31" s="31">
        <f t="shared" si="182"/>
        <v>0</v>
      </c>
      <c r="AM31" s="31">
        <f t="shared" si="182"/>
        <v>0</v>
      </c>
      <c r="AN31" s="31">
        <f t="shared" si="182"/>
        <v>0</v>
      </c>
      <c r="AO31" s="31">
        <f t="shared" si="182"/>
        <v>0</v>
      </c>
      <c r="AP31" s="31">
        <f t="shared" si="182"/>
        <v>0</v>
      </c>
      <c r="AQ31" s="31">
        <f t="shared" si="182"/>
        <v>0</v>
      </c>
      <c r="AR31" s="31">
        <f t="shared" si="182"/>
        <v>0</v>
      </c>
      <c r="AS31" s="31">
        <f t="shared" si="182"/>
        <v>0</v>
      </c>
      <c r="AT31" s="31">
        <f t="shared" si="182"/>
        <v>0</v>
      </c>
      <c r="AU31" s="31">
        <f t="shared" si="182"/>
        <v>0</v>
      </c>
      <c r="AV31" s="31">
        <f t="shared" si="182"/>
        <v>0</v>
      </c>
      <c r="AW31" s="31">
        <f t="shared" si="182"/>
        <v>0</v>
      </c>
      <c r="AX31" s="31">
        <f t="shared" si="182"/>
        <v>0</v>
      </c>
      <c r="AY31" s="31">
        <f t="shared" si="182"/>
        <v>0</v>
      </c>
      <c r="AZ31" s="31">
        <f t="shared" si="182"/>
        <v>0</v>
      </c>
      <c r="BA31" s="31">
        <f t="shared" si="182"/>
        <v>0</v>
      </c>
      <c r="BB31" s="31">
        <f t="shared" si="182"/>
        <v>0</v>
      </c>
      <c r="BC31" s="31">
        <f t="shared" si="182"/>
        <v>0</v>
      </c>
      <c r="BD31" s="31">
        <f t="shared" si="182"/>
        <v>0</v>
      </c>
      <c r="BE31" s="31">
        <f t="shared" si="182"/>
        <v>0</v>
      </c>
      <c r="BF31" s="31">
        <f t="shared" si="182"/>
        <v>0</v>
      </c>
      <c r="BG31" s="31">
        <f t="shared" si="182"/>
        <v>0</v>
      </c>
      <c r="BH31" s="31">
        <f t="shared" si="182"/>
        <v>0</v>
      </c>
      <c r="BI31" s="31">
        <f t="shared" si="182"/>
        <v>0</v>
      </c>
      <c r="BJ31" s="31">
        <f t="shared" si="182"/>
        <v>0</v>
      </c>
      <c r="BK31" s="31">
        <f t="shared" si="182"/>
        <v>0</v>
      </c>
      <c r="BL31" s="31">
        <f t="shared" si="182"/>
        <v>0</v>
      </c>
      <c r="BM31" s="31">
        <f t="shared" si="182"/>
        <v>0</v>
      </c>
      <c r="BN31" s="31">
        <f t="shared" si="182"/>
        <v>0</v>
      </c>
      <c r="BO31" s="31">
        <f t="shared" si="182"/>
        <v>0</v>
      </c>
      <c r="BP31" s="31">
        <f t="shared" si="182"/>
        <v>0</v>
      </c>
      <c r="BQ31" s="31">
        <f t="shared" ref="BQ31:DQ31" si="183">SUM(BQ25:BQ30)</f>
        <v>0</v>
      </c>
      <c r="BR31" s="31">
        <f t="shared" si="183"/>
        <v>0</v>
      </c>
      <c r="BS31" s="31">
        <f t="shared" si="183"/>
        <v>0</v>
      </c>
      <c r="BT31" s="31">
        <f t="shared" si="183"/>
        <v>0</v>
      </c>
      <c r="BU31" s="31">
        <f t="shared" si="183"/>
        <v>0</v>
      </c>
      <c r="BV31" s="31">
        <f t="shared" si="183"/>
        <v>0</v>
      </c>
      <c r="BW31" s="31">
        <f t="shared" si="183"/>
        <v>0</v>
      </c>
      <c r="BX31" s="31">
        <f t="shared" si="183"/>
        <v>0</v>
      </c>
      <c r="BY31" s="31">
        <f t="shared" si="183"/>
        <v>0</v>
      </c>
      <c r="BZ31" s="31">
        <f t="shared" si="183"/>
        <v>0</v>
      </c>
      <c r="CA31" s="31">
        <f t="shared" si="183"/>
        <v>0</v>
      </c>
      <c r="CB31" s="31">
        <f t="shared" si="183"/>
        <v>0</v>
      </c>
      <c r="CC31" s="31">
        <f t="shared" si="183"/>
        <v>0</v>
      </c>
      <c r="CD31" s="31">
        <f t="shared" si="183"/>
        <v>0</v>
      </c>
      <c r="CE31" s="31">
        <f t="shared" si="183"/>
        <v>0</v>
      </c>
      <c r="CF31" s="31">
        <f t="shared" si="183"/>
        <v>0</v>
      </c>
      <c r="CG31" s="31">
        <f t="shared" si="183"/>
        <v>0</v>
      </c>
      <c r="CH31" s="31">
        <f t="shared" si="183"/>
        <v>0</v>
      </c>
      <c r="CI31" s="31">
        <f t="shared" si="183"/>
        <v>0</v>
      </c>
      <c r="CJ31" s="31">
        <f t="shared" si="183"/>
        <v>0</v>
      </c>
      <c r="CK31" s="31">
        <f t="shared" si="183"/>
        <v>0</v>
      </c>
      <c r="CL31" s="31">
        <f t="shared" si="183"/>
        <v>0</v>
      </c>
      <c r="CM31" s="31">
        <f t="shared" si="183"/>
        <v>0</v>
      </c>
      <c r="CN31" s="31">
        <f t="shared" si="183"/>
        <v>0</v>
      </c>
      <c r="CO31" s="31">
        <f t="shared" si="183"/>
        <v>0</v>
      </c>
      <c r="CP31" s="31">
        <f t="shared" si="183"/>
        <v>0</v>
      </c>
      <c r="CQ31" s="31">
        <f t="shared" si="183"/>
        <v>0</v>
      </c>
      <c r="CR31" s="31">
        <f t="shared" si="183"/>
        <v>0</v>
      </c>
      <c r="CS31" s="31">
        <f t="shared" si="183"/>
        <v>0</v>
      </c>
      <c r="CT31" s="31">
        <f t="shared" si="183"/>
        <v>0</v>
      </c>
      <c r="CU31" s="31">
        <f t="shared" si="183"/>
        <v>-20701303.469999999</v>
      </c>
      <c r="CV31" s="31">
        <f t="shared" si="183"/>
        <v>508437.77</v>
      </c>
      <c r="CW31" s="31">
        <f t="shared" si="183"/>
        <v>664184.06000000006</v>
      </c>
      <c r="CX31" s="31">
        <f t="shared" si="183"/>
        <v>635475.71</v>
      </c>
      <c r="CY31" s="31">
        <f t="shared" si="183"/>
        <v>1436732.52</v>
      </c>
      <c r="CZ31" s="31">
        <f t="shared" si="183"/>
        <v>2120089.3600000003</v>
      </c>
      <c r="DA31" s="31">
        <f t="shared" si="183"/>
        <v>3392156.65</v>
      </c>
      <c r="DB31" s="31">
        <f t="shared" si="183"/>
        <v>2333716.67</v>
      </c>
      <c r="DC31" s="31">
        <f t="shared" si="183"/>
        <v>2029848.74</v>
      </c>
      <c r="DD31" s="31">
        <f t="shared" si="183"/>
        <v>2088220.5</v>
      </c>
      <c r="DE31" s="31">
        <f t="shared" si="183"/>
        <v>1705904.6</v>
      </c>
      <c r="DF31" s="31">
        <f t="shared" si="183"/>
        <v>1312549.44</v>
      </c>
      <c r="DG31" s="31">
        <f t="shared" si="183"/>
        <v>2473987.4500000002</v>
      </c>
      <c r="DH31" s="31">
        <f t="shared" si="183"/>
        <v>0</v>
      </c>
      <c r="DI31" s="31">
        <f t="shared" si="183"/>
        <v>0</v>
      </c>
      <c r="DJ31" s="31">
        <f t="shared" si="183"/>
        <v>0</v>
      </c>
      <c r="DK31" s="31">
        <f t="shared" si="183"/>
        <v>0</v>
      </c>
      <c r="DL31" s="31">
        <f t="shared" si="183"/>
        <v>0</v>
      </c>
      <c r="DM31" s="31">
        <f t="shared" si="183"/>
        <v>0</v>
      </c>
      <c r="DN31" s="31">
        <f t="shared" si="183"/>
        <v>0</v>
      </c>
      <c r="DO31" s="31">
        <f t="shared" si="183"/>
        <v>0</v>
      </c>
      <c r="DP31" s="31">
        <f t="shared" si="183"/>
        <v>0</v>
      </c>
      <c r="DQ31" s="31">
        <f t="shared" si="183"/>
        <v>0</v>
      </c>
      <c r="DR31" s="48">
        <f t="shared" ref="DR31:DV31" si="184">SUM(DR25:DR30)</f>
        <v>0</v>
      </c>
      <c r="DS31" s="48">
        <f t="shared" si="184"/>
        <v>0</v>
      </c>
      <c r="DT31" s="48">
        <f t="shared" si="184"/>
        <v>0</v>
      </c>
      <c r="DU31" s="48">
        <f t="shared" si="184"/>
        <v>0</v>
      </c>
      <c r="DV31" s="48">
        <f t="shared" si="184"/>
        <v>0</v>
      </c>
      <c r="DW31" s="48">
        <f>SUM(DW25:DW30)</f>
        <v>0</v>
      </c>
      <c r="DX31" s="48">
        <f>SUM(DX25:DX30)</f>
        <v>0</v>
      </c>
      <c r="DY31" s="48">
        <f>SUM(DY25:DY30)</f>
        <v>0</v>
      </c>
      <c r="DZ31" s="48">
        <f>SUM(DZ25:DZ30)</f>
        <v>0</v>
      </c>
      <c r="EA31" s="48">
        <f>SUM(EA25:EA30)</f>
        <v>0</v>
      </c>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32">
        <f>SUM(GO25:GO30)</f>
        <v>0</v>
      </c>
      <c r="GP31" s="32">
        <f t="shared" ref="GP31:HA31" si="185">SUM(GP25:GP30)</f>
        <v>0</v>
      </c>
      <c r="GQ31" s="32">
        <f t="shared" si="185"/>
        <v>0</v>
      </c>
      <c r="GR31" s="32">
        <f t="shared" si="185"/>
        <v>0</v>
      </c>
      <c r="GS31" s="32">
        <f t="shared" si="185"/>
        <v>0</v>
      </c>
      <c r="GT31" s="32">
        <f t="shared" si="185"/>
        <v>0</v>
      </c>
      <c r="GU31" s="32">
        <f t="shared" si="185"/>
        <v>0</v>
      </c>
      <c r="GV31" s="32">
        <f t="shared" si="185"/>
        <v>0</v>
      </c>
      <c r="GW31" s="32">
        <f t="shared" si="185"/>
        <v>0</v>
      </c>
      <c r="GX31" s="32">
        <f t="shared" si="185"/>
        <v>0</v>
      </c>
      <c r="GY31" s="32">
        <f t="shared" si="185"/>
        <v>0</v>
      </c>
      <c r="GZ31" s="32">
        <f t="shared" si="185"/>
        <v>0</v>
      </c>
      <c r="HA31" s="32">
        <f t="shared" si="185"/>
        <v>0</v>
      </c>
      <c r="HB31" s="32">
        <f t="shared" ref="HB31:HI31" si="186">SUM(HB25:HB30)</f>
        <v>0</v>
      </c>
      <c r="HC31" s="32">
        <f t="shared" si="186"/>
        <v>0</v>
      </c>
      <c r="HD31" s="32">
        <f t="shared" si="186"/>
        <v>0</v>
      </c>
      <c r="HE31" s="32">
        <f t="shared" si="186"/>
        <v>0</v>
      </c>
      <c r="HF31" s="32">
        <f t="shared" si="186"/>
        <v>0</v>
      </c>
      <c r="HG31" s="32">
        <f t="shared" si="186"/>
        <v>0</v>
      </c>
      <c r="HH31" s="32">
        <f t="shared" si="186"/>
        <v>0</v>
      </c>
      <c r="HI31" s="32">
        <f t="shared" si="186"/>
        <v>0</v>
      </c>
      <c r="HJ31" s="32">
        <f>SUM(HJ25:HJ30)</f>
        <v>49363062.650000006</v>
      </c>
      <c r="HK31" s="32">
        <f t="shared" ref="HK31:HM31" si="187">SUM(HK25:HK30)</f>
        <v>-1521719.23</v>
      </c>
      <c r="HL31" s="32">
        <f t="shared" si="187"/>
        <v>-1236635.96</v>
      </c>
      <c r="HM31" s="32">
        <f t="shared" si="187"/>
        <v>-1193141.81</v>
      </c>
      <c r="HN31" s="32">
        <f t="shared" ref="HN31:HY31" si="188">SUM(HN25:HN30)</f>
        <v>-1626567</v>
      </c>
      <c r="HO31" s="32">
        <f t="shared" si="188"/>
        <v>-4097966.78</v>
      </c>
      <c r="HP31" s="32">
        <f t="shared" si="188"/>
        <v>-5055495.09</v>
      </c>
      <c r="HQ31" s="32">
        <f t="shared" si="188"/>
        <v>-6744106.0199999996</v>
      </c>
      <c r="HR31" s="32">
        <f t="shared" si="188"/>
        <v>-6887695.6699999999</v>
      </c>
      <c r="HS31" s="32">
        <f t="shared" si="188"/>
        <v>-6357046.5099999998</v>
      </c>
      <c r="HT31" s="32">
        <f t="shared" si="188"/>
        <v>-6062749.5099999998</v>
      </c>
      <c r="HU31" s="32">
        <f t="shared" si="188"/>
        <v>-3638251.91</v>
      </c>
      <c r="HV31" s="32">
        <f t="shared" si="188"/>
        <v>-4941687.16</v>
      </c>
      <c r="HW31" s="32">
        <f t="shared" si="188"/>
        <v>0</v>
      </c>
      <c r="HX31" s="32">
        <f t="shared" si="188"/>
        <v>0</v>
      </c>
      <c r="HY31" s="32">
        <f t="shared" si="188"/>
        <v>0</v>
      </c>
      <c r="HZ31" s="32">
        <f t="shared" ref="HZ31:IK31" si="189">SUM(HZ25:HZ30)</f>
        <v>0</v>
      </c>
      <c r="IA31" s="32">
        <f t="shared" si="189"/>
        <v>0</v>
      </c>
      <c r="IB31" s="32">
        <f t="shared" si="189"/>
        <v>0</v>
      </c>
      <c r="IC31" s="32">
        <f t="shared" si="189"/>
        <v>0</v>
      </c>
      <c r="ID31" s="32">
        <f t="shared" si="189"/>
        <v>0</v>
      </c>
      <c r="IE31" s="32">
        <f t="shared" si="189"/>
        <v>0</v>
      </c>
      <c r="IF31" s="32">
        <f t="shared" si="189"/>
        <v>0</v>
      </c>
      <c r="IG31" s="32">
        <f t="shared" si="189"/>
        <v>0</v>
      </c>
      <c r="IH31" s="32">
        <f t="shared" si="189"/>
        <v>0</v>
      </c>
      <c r="II31" s="32">
        <f t="shared" si="189"/>
        <v>0</v>
      </c>
      <c r="IJ31" s="32">
        <f t="shared" si="189"/>
        <v>0</v>
      </c>
      <c r="IK31" s="32">
        <f t="shared" si="189"/>
        <v>0</v>
      </c>
      <c r="IL31" s="572"/>
      <c r="IM31" s="573"/>
      <c r="IN31" s="573"/>
      <c r="IO31" s="573"/>
      <c r="IP31" s="573"/>
      <c r="IQ31" s="573"/>
      <c r="IR31" s="573"/>
      <c r="IS31" s="573"/>
      <c r="IT31" s="573"/>
      <c r="IU31" s="573"/>
      <c r="IV31" s="573"/>
      <c r="IW31" s="573"/>
      <c r="IX31" s="573"/>
      <c r="IY31" s="574"/>
      <c r="IZ31" s="1"/>
      <c r="JA31" s="1"/>
      <c r="JB31" s="1"/>
      <c r="JC31" s="1"/>
      <c r="JD31" s="1"/>
      <c r="JE31" s="1"/>
      <c r="JF31" s="1"/>
      <c r="JG31" s="1"/>
      <c r="JH31" s="1"/>
      <c r="JI31" s="1"/>
      <c r="JJ31" s="1"/>
      <c r="JK31" s="1"/>
    </row>
    <row r="32" spans="1:271" x14ac:dyDescent="0.2">
      <c r="B32" s="1" t="s">
        <v>168</v>
      </c>
      <c r="D32" s="15">
        <f>+D24+D31</f>
        <v>-20585607.530000001</v>
      </c>
      <c r="E32" s="15">
        <f>+E24+E31</f>
        <v>0</v>
      </c>
      <c r="F32" s="15">
        <f t="shared" ref="F32:BQ32" si="190">+F24+F31</f>
        <v>0</v>
      </c>
      <c r="G32" s="15">
        <f t="shared" si="190"/>
        <v>0</v>
      </c>
      <c r="H32" s="15">
        <f t="shared" si="190"/>
        <v>0</v>
      </c>
      <c r="I32" s="15">
        <f t="shared" si="190"/>
        <v>0</v>
      </c>
      <c r="J32" s="15">
        <f t="shared" si="190"/>
        <v>0</v>
      </c>
      <c r="K32" s="15">
        <f t="shared" si="190"/>
        <v>0</v>
      </c>
      <c r="L32" s="15">
        <f t="shared" si="190"/>
        <v>0</v>
      </c>
      <c r="M32" s="15">
        <f t="shared" si="190"/>
        <v>0</v>
      </c>
      <c r="N32" s="15">
        <f t="shared" si="190"/>
        <v>0</v>
      </c>
      <c r="O32" s="15">
        <f t="shared" si="190"/>
        <v>0</v>
      </c>
      <c r="P32" s="15">
        <f t="shared" si="190"/>
        <v>0</v>
      </c>
      <c r="Q32" s="15">
        <f t="shared" si="190"/>
        <v>0</v>
      </c>
      <c r="R32" s="15">
        <f t="shared" si="190"/>
        <v>0</v>
      </c>
      <c r="S32" s="15">
        <f t="shared" si="190"/>
        <v>0</v>
      </c>
      <c r="T32" s="15">
        <f t="shared" si="190"/>
        <v>0</v>
      </c>
      <c r="U32" s="15">
        <f t="shared" si="190"/>
        <v>0</v>
      </c>
      <c r="V32" s="15">
        <f t="shared" si="190"/>
        <v>0</v>
      </c>
      <c r="W32" s="15">
        <f t="shared" si="190"/>
        <v>0</v>
      </c>
      <c r="X32" s="15">
        <f t="shared" si="190"/>
        <v>0</v>
      </c>
      <c r="Y32" s="15">
        <f t="shared" si="190"/>
        <v>0</v>
      </c>
      <c r="Z32" s="15">
        <f t="shared" si="190"/>
        <v>0</v>
      </c>
      <c r="AA32" s="15">
        <f t="shared" si="190"/>
        <v>0</v>
      </c>
      <c r="AB32" s="15">
        <f t="shared" si="190"/>
        <v>0</v>
      </c>
      <c r="AC32" s="15">
        <f t="shared" si="190"/>
        <v>0</v>
      </c>
      <c r="AD32" s="15">
        <f t="shared" si="190"/>
        <v>0</v>
      </c>
      <c r="AE32" s="15">
        <f t="shared" si="190"/>
        <v>0</v>
      </c>
      <c r="AF32" s="15">
        <f t="shared" si="190"/>
        <v>0</v>
      </c>
      <c r="AG32" s="15">
        <f t="shared" si="190"/>
        <v>0</v>
      </c>
      <c r="AH32" s="15">
        <f t="shared" si="190"/>
        <v>0</v>
      </c>
      <c r="AI32" s="15">
        <f t="shared" si="190"/>
        <v>0</v>
      </c>
      <c r="AJ32" s="15">
        <f t="shared" si="190"/>
        <v>0</v>
      </c>
      <c r="AK32" s="15">
        <f t="shared" si="190"/>
        <v>0</v>
      </c>
      <c r="AL32" s="15">
        <f t="shared" si="190"/>
        <v>0</v>
      </c>
      <c r="AM32" s="15">
        <f t="shared" si="190"/>
        <v>0</v>
      </c>
      <c r="AN32" s="15">
        <f t="shared" si="190"/>
        <v>0</v>
      </c>
      <c r="AO32" s="15">
        <f t="shared" si="190"/>
        <v>0</v>
      </c>
      <c r="AP32" s="15">
        <f t="shared" si="190"/>
        <v>0</v>
      </c>
      <c r="AQ32" s="15">
        <f t="shared" si="190"/>
        <v>0</v>
      </c>
      <c r="AR32" s="15">
        <f t="shared" si="190"/>
        <v>0</v>
      </c>
      <c r="AS32" s="15">
        <f t="shared" si="190"/>
        <v>0</v>
      </c>
      <c r="AT32" s="15">
        <f t="shared" si="190"/>
        <v>0</v>
      </c>
      <c r="AU32" s="15">
        <f t="shared" si="190"/>
        <v>0</v>
      </c>
      <c r="AV32" s="15">
        <f t="shared" si="190"/>
        <v>0</v>
      </c>
      <c r="AW32" s="15">
        <f t="shared" si="190"/>
        <v>0</v>
      </c>
      <c r="AX32" s="15">
        <f t="shared" si="190"/>
        <v>0</v>
      </c>
      <c r="AY32" s="15">
        <f t="shared" si="190"/>
        <v>0</v>
      </c>
      <c r="AZ32" s="16">
        <f t="shared" si="190"/>
        <v>0</v>
      </c>
      <c r="BA32" s="16">
        <f t="shared" si="190"/>
        <v>0</v>
      </c>
      <c r="BB32" s="16">
        <f t="shared" si="190"/>
        <v>0</v>
      </c>
      <c r="BC32" s="16">
        <f t="shared" si="190"/>
        <v>0</v>
      </c>
      <c r="BD32" s="16">
        <f t="shared" si="190"/>
        <v>0</v>
      </c>
      <c r="BE32" s="16">
        <f t="shared" si="190"/>
        <v>0</v>
      </c>
      <c r="BF32" s="16">
        <f t="shared" si="190"/>
        <v>0</v>
      </c>
      <c r="BG32" s="16">
        <f t="shared" si="190"/>
        <v>0</v>
      </c>
      <c r="BH32" s="16">
        <f t="shared" si="190"/>
        <v>0</v>
      </c>
      <c r="BI32" s="16">
        <f t="shared" si="190"/>
        <v>0</v>
      </c>
      <c r="BJ32" s="16">
        <f t="shared" si="190"/>
        <v>0</v>
      </c>
      <c r="BK32" s="16">
        <f t="shared" si="190"/>
        <v>0</v>
      </c>
      <c r="BL32" s="16">
        <f t="shared" si="190"/>
        <v>0</v>
      </c>
      <c r="BM32" s="16">
        <f t="shared" si="190"/>
        <v>0</v>
      </c>
      <c r="BN32" s="16">
        <f t="shared" si="190"/>
        <v>0</v>
      </c>
      <c r="BO32" s="16">
        <f t="shared" si="190"/>
        <v>0</v>
      </c>
      <c r="BP32" s="16">
        <f t="shared" si="190"/>
        <v>0</v>
      </c>
      <c r="BQ32" s="16">
        <f t="shared" si="190"/>
        <v>0</v>
      </c>
      <c r="BR32" s="16">
        <f t="shared" ref="BR32:EC32" si="191">+BR24+BR31</f>
        <v>0</v>
      </c>
      <c r="BS32" s="16">
        <f t="shared" si="191"/>
        <v>0</v>
      </c>
      <c r="BT32" s="16">
        <f t="shared" si="191"/>
        <v>0</v>
      </c>
      <c r="BU32" s="16">
        <f t="shared" si="191"/>
        <v>0</v>
      </c>
      <c r="BV32" s="16">
        <f t="shared" si="191"/>
        <v>0</v>
      </c>
      <c r="BW32" s="16">
        <f t="shared" si="191"/>
        <v>0</v>
      </c>
      <c r="BX32" s="16">
        <f t="shared" si="191"/>
        <v>0</v>
      </c>
      <c r="BY32" s="16">
        <f t="shared" si="191"/>
        <v>0</v>
      </c>
      <c r="BZ32" s="16">
        <f t="shared" si="191"/>
        <v>0</v>
      </c>
      <c r="CA32" s="16">
        <f t="shared" si="191"/>
        <v>0</v>
      </c>
      <c r="CB32" s="16">
        <f t="shared" si="191"/>
        <v>0</v>
      </c>
      <c r="CC32" s="16">
        <f t="shared" si="191"/>
        <v>0</v>
      </c>
      <c r="CD32" s="16">
        <f t="shared" si="191"/>
        <v>0</v>
      </c>
      <c r="CE32" s="16">
        <f t="shared" si="191"/>
        <v>0</v>
      </c>
      <c r="CF32" s="16">
        <f t="shared" si="191"/>
        <v>0</v>
      </c>
      <c r="CG32" s="16">
        <f t="shared" si="191"/>
        <v>0</v>
      </c>
      <c r="CH32" s="16">
        <f t="shared" si="191"/>
        <v>0</v>
      </c>
      <c r="CI32" s="34">
        <f t="shared" si="191"/>
        <v>0</v>
      </c>
      <c r="CJ32" s="16">
        <f t="shared" si="191"/>
        <v>0</v>
      </c>
      <c r="CK32" s="16">
        <f t="shared" si="191"/>
        <v>0</v>
      </c>
      <c r="CL32" s="16">
        <f t="shared" si="191"/>
        <v>0</v>
      </c>
      <c r="CM32" s="16">
        <f t="shared" si="191"/>
        <v>0</v>
      </c>
      <c r="CN32" s="16">
        <f t="shared" si="191"/>
        <v>0</v>
      </c>
      <c r="CO32" s="16">
        <f t="shared" si="191"/>
        <v>0</v>
      </c>
      <c r="CP32" s="16">
        <f t="shared" si="191"/>
        <v>0</v>
      </c>
      <c r="CQ32" s="16">
        <f t="shared" si="191"/>
        <v>0</v>
      </c>
      <c r="CR32" s="16">
        <f t="shared" si="191"/>
        <v>0</v>
      </c>
      <c r="CS32" s="16">
        <f t="shared" si="191"/>
        <v>0</v>
      </c>
      <c r="CT32" s="16">
        <f t="shared" si="191"/>
        <v>0</v>
      </c>
      <c r="CU32" s="16">
        <f t="shared" si="191"/>
        <v>-20701303.469999999</v>
      </c>
      <c r="CV32" s="16">
        <f t="shared" si="191"/>
        <v>-20192865.699999999</v>
      </c>
      <c r="CW32" s="16">
        <f t="shared" si="191"/>
        <v>-19528681.640000001</v>
      </c>
      <c r="CX32" s="16">
        <f t="shared" si="191"/>
        <v>-18893205.93</v>
      </c>
      <c r="CY32" s="16">
        <f t="shared" si="191"/>
        <v>-17456473.41</v>
      </c>
      <c r="CZ32" s="16">
        <f t="shared" si="191"/>
        <v>-15336384.050000001</v>
      </c>
      <c r="DA32" s="16">
        <f t="shared" si="191"/>
        <v>-11944227.4</v>
      </c>
      <c r="DB32" s="16">
        <f t="shared" si="191"/>
        <v>-9610510.7300000004</v>
      </c>
      <c r="DC32" s="16">
        <f t="shared" si="191"/>
        <v>-7580661.9900000002</v>
      </c>
      <c r="DD32" s="16">
        <f t="shared" si="191"/>
        <v>-5492441.4900000002</v>
      </c>
      <c r="DE32" s="16">
        <f t="shared" si="191"/>
        <v>-3786536.89</v>
      </c>
      <c r="DF32" s="16">
        <f t="shared" si="191"/>
        <v>-2473987.4500000002</v>
      </c>
      <c r="DG32" s="16">
        <f t="shared" si="191"/>
        <v>0</v>
      </c>
      <c r="DH32" s="16">
        <f t="shared" si="191"/>
        <v>0</v>
      </c>
      <c r="DI32" s="16">
        <f t="shared" si="191"/>
        <v>0</v>
      </c>
      <c r="DJ32" s="16">
        <f t="shared" si="191"/>
        <v>0</v>
      </c>
      <c r="DK32" s="16">
        <f t="shared" si="191"/>
        <v>0</v>
      </c>
      <c r="DL32" s="18">
        <f t="shared" si="191"/>
        <v>0</v>
      </c>
      <c r="DM32" s="18">
        <f t="shared" si="191"/>
        <v>0</v>
      </c>
      <c r="DN32" s="18">
        <f t="shared" si="191"/>
        <v>0</v>
      </c>
      <c r="DO32" s="18">
        <f t="shared" si="191"/>
        <v>0</v>
      </c>
      <c r="DP32" s="18">
        <f t="shared" si="191"/>
        <v>0</v>
      </c>
      <c r="DQ32" s="18">
        <f t="shared" si="191"/>
        <v>0</v>
      </c>
      <c r="DR32" s="18">
        <f t="shared" si="191"/>
        <v>0</v>
      </c>
      <c r="DS32" s="18">
        <f t="shared" si="191"/>
        <v>0</v>
      </c>
      <c r="DT32" s="18">
        <f t="shared" si="191"/>
        <v>0</v>
      </c>
      <c r="DU32" s="18">
        <f t="shared" si="191"/>
        <v>0</v>
      </c>
      <c r="DV32" s="18">
        <f t="shared" si="191"/>
        <v>0</v>
      </c>
      <c r="DW32" s="18">
        <f t="shared" si="191"/>
        <v>0</v>
      </c>
      <c r="DX32" s="18">
        <f t="shared" si="191"/>
        <v>0</v>
      </c>
      <c r="DY32" s="18">
        <f t="shared" si="191"/>
        <v>0</v>
      </c>
      <c r="DZ32" s="18">
        <f t="shared" si="191"/>
        <v>0</v>
      </c>
      <c r="EA32" s="18">
        <f t="shared" si="191"/>
        <v>0</v>
      </c>
      <c r="EB32" s="18">
        <f t="shared" si="191"/>
        <v>0</v>
      </c>
      <c r="EC32" s="18">
        <f t="shared" si="191"/>
        <v>0</v>
      </c>
      <c r="ED32" s="18">
        <f t="shared" ref="ED32:GO32" si="192">+ED24+ED31</f>
        <v>0</v>
      </c>
      <c r="EE32" s="18">
        <f t="shared" si="192"/>
        <v>0</v>
      </c>
      <c r="EF32" s="18">
        <f t="shared" si="192"/>
        <v>0</v>
      </c>
      <c r="EG32" s="18">
        <f t="shared" si="192"/>
        <v>0</v>
      </c>
      <c r="EH32" s="18">
        <f t="shared" si="192"/>
        <v>0</v>
      </c>
      <c r="EI32" s="18">
        <f t="shared" si="192"/>
        <v>0</v>
      </c>
      <c r="EJ32" s="18">
        <f t="shared" si="192"/>
        <v>0</v>
      </c>
      <c r="EK32" s="18">
        <f t="shared" si="192"/>
        <v>0</v>
      </c>
      <c r="EL32" s="18">
        <f t="shared" si="192"/>
        <v>0</v>
      </c>
      <c r="EM32" s="18">
        <f t="shared" si="192"/>
        <v>0</v>
      </c>
      <c r="EN32" s="18">
        <f t="shared" si="192"/>
        <v>0</v>
      </c>
      <c r="EO32" s="18">
        <f t="shared" si="192"/>
        <v>0</v>
      </c>
      <c r="EP32" s="18">
        <f t="shared" si="192"/>
        <v>0</v>
      </c>
      <c r="EQ32" s="18">
        <f t="shared" si="192"/>
        <v>0</v>
      </c>
      <c r="ER32" s="18">
        <f t="shared" si="192"/>
        <v>0</v>
      </c>
      <c r="ES32" s="18">
        <f t="shared" si="192"/>
        <v>0</v>
      </c>
      <c r="ET32" s="18">
        <f t="shared" si="192"/>
        <v>0</v>
      </c>
      <c r="EU32" s="18">
        <f t="shared" si="192"/>
        <v>0</v>
      </c>
      <c r="EV32" s="18">
        <f t="shared" si="192"/>
        <v>0</v>
      </c>
      <c r="EW32" s="18">
        <f t="shared" si="192"/>
        <v>0</v>
      </c>
      <c r="EX32" s="18">
        <f t="shared" si="192"/>
        <v>0</v>
      </c>
      <c r="EY32" s="18">
        <f t="shared" si="192"/>
        <v>0</v>
      </c>
      <c r="EZ32" s="18">
        <f t="shared" si="192"/>
        <v>0</v>
      </c>
      <c r="FA32" s="18">
        <f t="shared" si="192"/>
        <v>0</v>
      </c>
      <c r="FB32" s="18">
        <f t="shared" si="192"/>
        <v>0</v>
      </c>
      <c r="FC32" s="18">
        <f t="shared" si="192"/>
        <v>0</v>
      </c>
      <c r="FD32" s="18">
        <f t="shared" si="192"/>
        <v>0</v>
      </c>
      <c r="FE32" s="18">
        <f t="shared" si="192"/>
        <v>0</v>
      </c>
      <c r="FF32" s="18">
        <f t="shared" si="192"/>
        <v>0</v>
      </c>
      <c r="FG32" s="18">
        <f t="shared" si="192"/>
        <v>0</v>
      </c>
      <c r="FH32" s="18">
        <f t="shared" si="192"/>
        <v>0</v>
      </c>
      <c r="FI32" s="18">
        <f t="shared" si="192"/>
        <v>0</v>
      </c>
      <c r="FJ32" s="18">
        <f t="shared" si="192"/>
        <v>0</v>
      </c>
      <c r="FK32" s="18">
        <f t="shared" si="192"/>
        <v>0</v>
      </c>
      <c r="FL32" s="18">
        <f t="shared" si="192"/>
        <v>0</v>
      </c>
      <c r="FM32" s="18">
        <f t="shared" si="192"/>
        <v>0</v>
      </c>
      <c r="FN32" s="18">
        <f t="shared" si="192"/>
        <v>0</v>
      </c>
      <c r="FO32" s="18">
        <f t="shared" si="192"/>
        <v>0</v>
      </c>
      <c r="FP32" s="18">
        <f t="shared" si="192"/>
        <v>0</v>
      </c>
      <c r="FQ32" s="18">
        <f t="shared" si="192"/>
        <v>0</v>
      </c>
      <c r="FR32" s="18">
        <f t="shared" si="192"/>
        <v>0</v>
      </c>
      <c r="FS32" s="18">
        <f t="shared" si="192"/>
        <v>0</v>
      </c>
      <c r="FT32" s="18">
        <f t="shared" si="192"/>
        <v>0</v>
      </c>
      <c r="FU32" s="18">
        <f t="shared" si="192"/>
        <v>0</v>
      </c>
      <c r="FV32" s="18">
        <f t="shared" si="192"/>
        <v>0</v>
      </c>
      <c r="FW32" s="18">
        <f t="shared" si="192"/>
        <v>0</v>
      </c>
      <c r="FX32" s="18">
        <f t="shared" si="192"/>
        <v>0</v>
      </c>
      <c r="FY32" s="18">
        <f t="shared" si="192"/>
        <v>0</v>
      </c>
      <c r="FZ32" s="18">
        <f t="shared" si="192"/>
        <v>0</v>
      </c>
      <c r="GA32" s="18">
        <f t="shared" si="192"/>
        <v>0</v>
      </c>
      <c r="GB32" s="18">
        <f t="shared" si="192"/>
        <v>0</v>
      </c>
      <c r="GC32" s="18">
        <f t="shared" si="192"/>
        <v>0</v>
      </c>
      <c r="GD32" s="18">
        <f t="shared" si="192"/>
        <v>0</v>
      </c>
      <c r="GE32" s="18">
        <f t="shared" si="192"/>
        <v>0</v>
      </c>
      <c r="GF32" s="18">
        <f t="shared" si="192"/>
        <v>0</v>
      </c>
      <c r="GG32" s="18">
        <f t="shared" si="192"/>
        <v>0</v>
      </c>
      <c r="GH32" s="18">
        <f t="shared" si="192"/>
        <v>0</v>
      </c>
      <c r="GI32" s="18">
        <f t="shared" si="192"/>
        <v>0</v>
      </c>
      <c r="GJ32" s="18">
        <f t="shared" si="192"/>
        <v>0</v>
      </c>
      <c r="GK32" s="18">
        <f t="shared" si="192"/>
        <v>0</v>
      </c>
      <c r="GL32" s="18">
        <f t="shared" si="192"/>
        <v>0</v>
      </c>
      <c r="GM32" s="18">
        <f t="shared" si="192"/>
        <v>0</v>
      </c>
      <c r="GN32" s="18">
        <f t="shared" si="192"/>
        <v>0</v>
      </c>
      <c r="GO32" s="18">
        <f t="shared" si="192"/>
        <v>0</v>
      </c>
      <c r="GP32" s="18">
        <f t="shared" ref="GP32:HA32" si="193">+GP24+GP31</f>
        <v>0</v>
      </c>
      <c r="GQ32" s="18">
        <f t="shared" si="193"/>
        <v>0</v>
      </c>
      <c r="GR32" s="18">
        <f t="shared" si="193"/>
        <v>0</v>
      </c>
      <c r="GS32" s="18">
        <f t="shared" si="193"/>
        <v>0</v>
      </c>
      <c r="GT32" s="18">
        <f t="shared" si="193"/>
        <v>0</v>
      </c>
      <c r="GU32" s="18">
        <f t="shared" si="193"/>
        <v>0</v>
      </c>
      <c r="GV32" s="18">
        <f t="shared" si="193"/>
        <v>0</v>
      </c>
      <c r="GW32" s="18">
        <f t="shared" si="193"/>
        <v>0</v>
      </c>
      <c r="GX32" s="18">
        <f t="shared" si="193"/>
        <v>0</v>
      </c>
      <c r="GY32" s="18">
        <f t="shared" si="193"/>
        <v>0</v>
      </c>
      <c r="GZ32" s="18">
        <f t="shared" si="193"/>
        <v>0</v>
      </c>
      <c r="HA32" s="18">
        <f t="shared" si="193"/>
        <v>0</v>
      </c>
      <c r="HB32" s="18">
        <f t="shared" ref="HB32:HM32" si="194">+HB24+HB31</f>
        <v>0</v>
      </c>
      <c r="HC32" s="18">
        <f t="shared" si="194"/>
        <v>0</v>
      </c>
      <c r="HD32" s="18">
        <f t="shared" si="194"/>
        <v>0</v>
      </c>
      <c r="HE32" s="18">
        <f t="shared" si="194"/>
        <v>0</v>
      </c>
      <c r="HF32" s="18">
        <f t="shared" si="194"/>
        <v>0</v>
      </c>
      <c r="HG32" s="18">
        <f t="shared" si="194"/>
        <v>0</v>
      </c>
      <c r="HH32" s="18">
        <f t="shared" si="194"/>
        <v>0</v>
      </c>
      <c r="HI32" s="18">
        <f t="shared" si="194"/>
        <v>0</v>
      </c>
      <c r="HJ32" s="18">
        <f t="shared" si="194"/>
        <v>49363062.650000006</v>
      </c>
      <c r="HK32" s="18">
        <f t="shared" si="194"/>
        <v>47841343.420000009</v>
      </c>
      <c r="HL32" s="18">
        <f t="shared" si="194"/>
        <v>46604707.460000008</v>
      </c>
      <c r="HM32" s="18">
        <f t="shared" si="194"/>
        <v>45411565.650000006</v>
      </c>
      <c r="HN32" s="18">
        <f t="shared" ref="HN32:HY32" si="195">+HN24+HN31</f>
        <v>43784998.650000006</v>
      </c>
      <c r="HO32" s="18">
        <f t="shared" si="195"/>
        <v>39687031.870000005</v>
      </c>
      <c r="HP32" s="18">
        <f t="shared" si="195"/>
        <v>34631536.780000001</v>
      </c>
      <c r="HQ32" s="18">
        <f t="shared" si="195"/>
        <v>27887430.760000002</v>
      </c>
      <c r="HR32" s="18">
        <f t="shared" si="195"/>
        <v>20999735.090000004</v>
      </c>
      <c r="HS32" s="18">
        <f t="shared" si="195"/>
        <v>14642688.580000004</v>
      </c>
      <c r="HT32" s="18">
        <f t="shared" si="195"/>
        <v>8579939.070000004</v>
      </c>
      <c r="HU32" s="18">
        <f t="shared" si="195"/>
        <v>4941687.1600000039</v>
      </c>
      <c r="HV32" s="18">
        <f t="shared" si="195"/>
        <v>0</v>
      </c>
      <c r="HW32" s="18">
        <f t="shared" si="195"/>
        <v>0</v>
      </c>
      <c r="HX32" s="18">
        <f t="shared" si="195"/>
        <v>0</v>
      </c>
      <c r="HY32" s="18">
        <f t="shared" si="195"/>
        <v>0</v>
      </c>
      <c r="HZ32" s="18">
        <f t="shared" ref="HZ32:IK32" si="196">+HZ24+HZ31</f>
        <v>0</v>
      </c>
      <c r="IA32" s="18">
        <f t="shared" si="196"/>
        <v>0</v>
      </c>
      <c r="IB32" s="18">
        <f t="shared" si="196"/>
        <v>0</v>
      </c>
      <c r="IC32" s="18">
        <f t="shared" si="196"/>
        <v>0</v>
      </c>
      <c r="ID32" s="18">
        <f t="shared" si="196"/>
        <v>0</v>
      </c>
      <c r="IE32" s="18">
        <f t="shared" si="196"/>
        <v>0</v>
      </c>
      <c r="IF32" s="18">
        <f t="shared" si="196"/>
        <v>0</v>
      </c>
      <c r="IG32" s="18">
        <f t="shared" si="196"/>
        <v>0</v>
      </c>
      <c r="IH32" s="18">
        <f t="shared" si="196"/>
        <v>0</v>
      </c>
      <c r="II32" s="18">
        <f t="shared" si="196"/>
        <v>0</v>
      </c>
      <c r="IJ32" s="18">
        <f t="shared" si="196"/>
        <v>0</v>
      </c>
      <c r="IK32" s="18">
        <f t="shared" si="196"/>
        <v>0</v>
      </c>
      <c r="IL32" s="560"/>
      <c r="IM32" s="561"/>
      <c r="IN32" s="561"/>
      <c r="IO32" s="561"/>
      <c r="IP32" s="561"/>
      <c r="IQ32" s="561"/>
      <c r="IR32" s="561"/>
      <c r="IS32" s="561"/>
      <c r="IT32" s="561"/>
      <c r="IU32" s="561"/>
      <c r="IV32" s="561"/>
      <c r="IW32" s="561"/>
      <c r="IX32" s="561"/>
      <c r="IY32" s="562"/>
    </row>
    <row r="33" spans="1:271" s="37" customFormat="1" ht="12" thickBot="1" x14ac:dyDescent="0.25">
      <c r="D33" s="49"/>
      <c r="F33" s="39"/>
      <c r="G33" s="40"/>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560"/>
      <c r="IM33" s="561"/>
      <c r="IN33" s="561"/>
      <c r="IO33" s="561"/>
      <c r="IP33" s="561"/>
      <c r="IQ33" s="561"/>
      <c r="IR33" s="561"/>
      <c r="IS33" s="561"/>
      <c r="IT33" s="561"/>
      <c r="IU33" s="561"/>
      <c r="IV33" s="561"/>
      <c r="IW33" s="561"/>
      <c r="IX33" s="561"/>
      <c r="IY33" s="562"/>
      <c r="IZ33" s="1"/>
      <c r="JA33" s="1"/>
      <c r="JB33" s="1"/>
      <c r="JC33" s="1"/>
      <c r="JD33" s="1"/>
      <c r="JE33" s="1"/>
      <c r="JF33" s="1"/>
      <c r="JG33" s="1"/>
      <c r="JH33" s="1"/>
      <c r="JI33" s="1"/>
      <c r="JJ33" s="1"/>
      <c r="JK33" s="1"/>
    </row>
    <row r="34" spans="1:271" s="37" customFormat="1" ht="12" thickTop="1" x14ac:dyDescent="0.2">
      <c r="A34" s="7" t="s">
        <v>311</v>
      </c>
      <c r="C34" s="291" t="s">
        <v>312</v>
      </c>
      <c r="D34" s="49"/>
      <c r="F34" s="39"/>
      <c r="G34" s="40"/>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560"/>
      <c r="IM34" s="561"/>
      <c r="IN34" s="561"/>
      <c r="IO34" s="561"/>
      <c r="IP34" s="561"/>
      <c r="IQ34" s="561"/>
      <c r="IR34" s="561"/>
      <c r="IS34" s="561"/>
      <c r="IT34" s="561"/>
      <c r="IU34" s="561"/>
      <c r="IV34" s="561"/>
      <c r="IW34" s="561"/>
      <c r="IX34" s="561"/>
      <c r="IY34" s="562"/>
      <c r="IZ34" s="334"/>
      <c r="JA34" s="335"/>
      <c r="JB34" s="335"/>
      <c r="JC34" s="335"/>
      <c r="JD34" s="335"/>
      <c r="JE34" s="335"/>
      <c r="JF34" s="335"/>
      <c r="JG34" s="335"/>
      <c r="JH34" s="335"/>
      <c r="JI34" s="335"/>
      <c r="JJ34" s="335"/>
      <c r="JK34" s="336"/>
    </row>
    <row r="35" spans="1:271" s="37" customFormat="1" x14ac:dyDescent="0.2">
      <c r="B35" s="37" t="s">
        <v>163</v>
      </c>
      <c r="C35" s="291">
        <v>19100202</v>
      </c>
      <c r="D35" s="18">
        <v>0</v>
      </c>
      <c r="E35" s="18">
        <f t="shared" ref="E35" si="197">D43</f>
        <v>0</v>
      </c>
      <c r="F35" s="18">
        <f t="shared" ref="F35" si="198">E43</f>
        <v>0</v>
      </c>
      <c r="G35" s="18">
        <f t="shared" ref="G35" si="199">F43</f>
        <v>0</v>
      </c>
      <c r="H35" s="18">
        <f t="shared" ref="H35" si="200">G43</f>
        <v>0</v>
      </c>
      <c r="I35" s="18">
        <f t="shared" ref="I35" si="201">H43</f>
        <v>0</v>
      </c>
      <c r="J35" s="18">
        <f t="shared" ref="J35" si="202">I43</f>
        <v>0</v>
      </c>
      <c r="K35" s="18">
        <f t="shared" ref="K35" si="203">J43</f>
        <v>0</v>
      </c>
      <c r="L35" s="18">
        <f t="shared" ref="L35" si="204">K43</f>
        <v>0</v>
      </c>
      <c r="M35" s="18">
        <f t="shared" ref="M35" si="205">L43</f>
        <v>0</v>
      </c>
      <c r="N35" s="18">
        <f t="shared" ref="N35" si="206">M43</f>
        <v>0</v>
      </c>
      <c r="O35" s="18">
        <f t="shared" ref="O35" si="207">N43</f>
        <v>0</v>
      </c>
      <c r="P35" s="18">
        <f t="shared" ref="P35" si="208">O43</f>
        <v>0</v>
      </c>
      <c r="Q35" s="18">
        <f t="shared" ref="Q35" si="209">P43</f>
        <v>0</v>
      </c>
      <c r="R35" s="18">
        <f t="shared" ref="R35" si="210">Q43</f>
        <v>0</v>
      </c>
      <c r="S35" s="18">
        <f t="shared" ref="S35" si="211">R43</f>
        <v>0</v>
      </c>
      <c r="T35" s="18">
        <f t="shared" ref="T35" si="212">S43</f>
        <v>0</v>
      </c>
      <c r="U35" s="18">
        <f t="shared" ref="U35" si="213">T43</f>
        <v>0</v>
      </c>
      <c r="V35" s="18">
        <f t="shared" ref="V35" si="214">U43</f>
        <v>0</v>
      </c>
      <c r="W35" s="18">
        <f t="shared" ref="W35" si="215">V43</f>
        <v>0</v>
      </c>
      <c r="X35" s="18">
        <f t="shared" ref="X35" si="216">W43</f>
        <v>0</v>
      </c>
      <c r="Y35" s="18">
        <f t="shared" ref="Y35" si="217">X43</f>
        <v>0</v>
      </c>
      <c r="Z35" s="18">
        <f t="shared" ref="Z35" si="218">Y43</f>
        <v>0</v>
      </c>
      <c r="AA35" s="18">
        <f t="shared" ref="AA35" si="219">Z43</f>
        <v>0</v>
      </c>
      <c r="AB35" s="18">
        <f t="shared" ref="AB35" si="220">AA43</f>
        <v>0</v>
      </c>
      <c r="AC35" s="18">
        <f t="shared" ref="AC35" si="221">AB43</f>
        <v>0</v>
      </c>
      <c r="AD35" s="18">
        <f t="shared" ref="AD35" si="222">AC43</f>
        <v>0</v>
      </c>
      <c r="AE35" s="18">
        <f t="shared" ref="AE35" si="223">AD43</f>
        <v>0</v>
      </c>
      <c r="AF35" s="18">
        <f t="shared" ref="AF35" si="224">AE43</f>
        <v>0</v>
      </c>
      <c r="AG35" s="18">
        <f t="shared" ref="AG35" si="225">AF43</f>
        <v>0</v>
      </c>
      <c r="AH35" s="18">
        <f t="shared" ref="AH35" si="226">AG43</f>
        <v>0</v>
      </c>
      <c r="AI35" s="18">
        <f t="shared" ref="AI35" si="227">AH43</f>
        <v>0</v>
      </c>
      <c r="AJ35" s="18">
        <f t="shared" ref="AJ35" si="228">AI43</f>
        <v>0</v>
      </c>
      <c r="AK35" s="18">
        <f t="shared" ref="AK35" si="229">AJ43</f>
        <v>0</v>
      </c>
      <c r="AL35" s="18">
        <f t="shared" ref="AL35" si="230">AK43</f>
        <v>0</v>
      </c>
      <c r="AM35" s="18">
        <f t="shared" ref="AM35" si="231">AL43</f>
        <v>0</v>
      </c>
      <c r="AN35" s="18">
        <f t="shared" ref="AN35" si="232">AM43</f>
        <v>0</v>
      </c>
      <c r="AO35" s="18">
        <f t="shared" ref="AO35" si="233">AN43</f>
        <v>0</v>
      </c>
      <c r="AP35" s="18">
        <f t="shared" ref="AP35" si="234">AO43</f>
        <v>0</v>
      </c>
      <c r="AQ35" s="18">
        <f t="shared" ref="AQ35" si="235">AP43</f>
        <v>0</v>
      </c>
      <c r="AR35" s="18">
        <f t="shared" ref="AR35" si="236">AQ43</f>
        <v>0</v>
      </c>
      <c r="AS35" s="18">
        <f t="shared" ref="AS35" si="237">AR43</f>
        <v>0</v>
      </c>
      <c r="AT35" s="18">
        <f t="shared" ref="AT35" si="238">AS43</f>
        <v>0</v>
      </c>
      <c r="AU35" s="18">
        <f t="shared" ref="AU35" si="239">AT43</f>
        <v>0</v>
      </c>
      <c r="AV35" s="18">
        <f t="shared" ref="AV35" si="240">AU43</f>
        <v>0</v>
      </c>
      <c r="AW35" s="18">
        <f t="shared" ref="AW35" si="241">AV43</f>
        <v>0</v>
      </c>
      <c r="AX35" s="18">
        <f t="shared" ref="AX35" si="242">AW43</f>
        <v>0</v>
      </c>
      <c r="AY35" s="18">
        <f t="shared" ref="AY35" si="243">AX43</f>
        <v>0</v>
      </c>
      <c r="AZ35" s="18">
        <f t="shared" ref="AZ35" si="244">AY43</f>
        <v>0</v>
      </c>
      <c r="BA35" s="18">
        <f t="shared" ref="BA35" si="245">AZ43</f>
        <v>0</v>
      </c>
      <c r="BB35" s="18">
        <f t="shared" ref="BB35" si="246">BA43</f>
        <v>0</v>
      </c>
      <c r="BC35" s="18">
        <f t="shared" ref="BC35" si="247">BB43</f>
        <v>0</v>
      </c>
      <c r="BD35" s="18">
        <f t="shared" ref="BD35" si="248">BC43</f>
        <v>0</v>
      </c>
      <c r="BE35" s="18">
        <f t="shared" ref="BE35" si="249">BD43</f>
        <v>0</v>
      </c>
      <c r="BF35" s="18">
        <f t="shared" ref="BF35" si="250">BE43</f>
        <v>0</v>
      </c>
      <c r="BG35" s="18">
        <f t="shared" ref="BG35" si="251">BF43</f>
        <v>0</v>
      </c>
      <c r="BH35" s="18">
        <f t="shared" ref="BH35" si="252">BG43</f>
        <v>0</v>
      </c>
      <c r="BI35" s="18">
        <f t="shared" ref="BI35" si="253">BH43</f>
        <v>0</v>
      </c>
      <c r="BJ35" s="18">
        <f t="shared" ref="BJ35" si="254">BI43</f>
        <v>0</v>
      </c>
      <c r="BK35" s="18">
        <f t="shared" ref="BK35" si="255">BJ43</f>
        <v>0</v>
      </c>
      <c r="BL35" s="18">
        <f t="shared" ref="BL35" si="256">BK43</f>
        <v>0</v>
      </c>
      <c r="BM35" s="18">
        <f t="shared" ref="BM35" si="257">BL43</f>
        <v>0</v>
      </c>
      <c r="BN35" s="18">
        <f t="shared" ref="BN35" si="258">BM43</f>
        <v>0</v>
      </c>
      <c r="BO35" s="18">
        <f t="shared" ref="BO35" si="259">BN43</f>
        <v>0</v>
      </c>
      <c r="BP35" s="18">
        <f t="shared" ref="BP35" si="260">BO43</f>
        <v>0</v>
      </c>
      <c r="BQ35" s="18">
        <f t="shared" ref="BQ35" si="261">BP43</f>
        <v>0</v>
      </c>
      <c r="BR35" s="18">
        <f t="shared" ref="BR35" si="262">BQ43</f>
        <v>0</v>
      </c>
      <c r="BS35" s="18">
        <f t="shared" ref="BS35" si="263">BR43</f>
        <v>0</v>
      </c>
      <c r="BT35" s="18">
        <f t="shared" ref="BT35" si="264">BS43</f>
        <v>0</v>
      </c>
      <c r="BU35" s="18">
        <f t="shared" ref="BU35" si="265">BT43</f>
        <v>0</v>
      </c>
      <c r="BV35" s="18">
        <f t="shared" ref="BV35" si="266">BU43</f>
        <v>0</v>
      </c>
      <c r="BW35" s="18">
        <f t="shared" ref="BW35" si="267">BV43</f>
        <v>0</v>
      </c>
      <c r="BX35" s="18">
        <f t="shared" ref="BX35" si="268">BW43</f>
        <v>0</v>
      </c>
      <c r="BY35" s="18">
        <f t="shared" ref="BY35" si="269">BX43</f>
        <v>0</v>
      </c>
      <c r="BZ35" s="18">
        <f t="shared" ref="BZ35" si="270">BY43</f>
        <v>0</v>
      </c>
      <c r="CA35" s="18">
        <f t="shared" ref="CA35" si="271">BZ43</f>
        <v>0</v>
      </c>
      <c r="CB35" s="18">
        <f t="shared" ref="CB35" si="272">CA43</f>
        <v>0</v>
      </c>
      <c r="CC35" s="18">
        <f t="shared" ref="CC35" si="273">CB43</f>
        <v>0</v>
      </c>
      <c r="CD35" s="18">
        <f t="shared" ref="CD35" si="274">CC43</f>
        <v>0</v>
      </c>
      <c r="CE35" s="18">
        <f t="shared" ref="CE35" si="275">CD43</f>
        <v>0</v>
      </c>
      <c r="CF35" s="18">
        <f t="shared" ref="CF35" si="276">CE43</f>
        <v>0</v>
      </c>
      <c r="CG35" s="18">
        <f t="shared" ref="CG35" si="277">CF43</f>
        <v>0</v>
      </c>
      <c r="CH35" s="18">
        <f t="shared" ref="CH35" si="278">CG43</f>
        <v>0</v>
      </c>
      <c r="CI35" s="18">
        <f t="shared" ref="CI35" si="279">CH43</f>
        <v>0</v>
      </c>
      <c r="CJ35" s="18">
        <f t="shared" ref="CJ35" si="280">CI43</f>
        <v>0</v>
      </c>
      <c r="CK35" s="18">
        <f t="shared" ref="CK35" si="281">CJ43</f>
        <v>0</v>
      </c>
      <c r="CL35" s="18">
        <f t="shared" ref="CL35" si="282">CK43</f>
        <v>0</v>
      </c>
      <c r="CM35" s="18">
        <f t="shared" ref="CM35" si="283">CL43</f>
        <v>0</v>
      </c>
      <c r="CN35" s="18">
        <f t="shared" ref="CN35" si="284">CM43</f>
        <v>0</v>
      </c>
      <c r="CO35" s="18">
        <f t="shared" ref="CO35" si="285">CN43</f>
        <v>0</v>
      </c>
      <c r="CP35" s="18">
        <f t="shared" ref="CP35" si="286">CO43</f>
        <v>0</v>
      </c>
      <c r="CQ35" s="18">
        <f t="shared" ref="CQ35" si="287">CP43</f>
        <v>0</v>
      </c>
      <c r="CR35" s="18">
        <f t="shared" ref="CR35" si="288">CQ43</f>
        <v>0</v>
      </c>
      <c r="CS35" s="18">
        <f t="shared" ref="CS35" si="289">CR43</f>
        <v>0</v>
      </c>
      <c r="CT35" s="18">
        <f t="shared" ref="CT35" si="290">CS43</f>
        <v>0</v>
      </c>
      <c r="CU35" s="18">
        <f t="shared" ref="CU35" si="291">CT43</f>
        <v>0</v>
      </c>
      <c r="CV35" s="18">
        <f t="shared" ref="CV35" si="292">CU43</f>
        <v>0</v>
      </c>
      <c r="CW35" s="18">
        <f t="shared" ref="CW35" si="293">CV43</f>
        <v>0</v>
      </c>
      <c r="CX35" s="18">
        <f t="shared" ref="CX35" si="294">CW43</f>
        <v>0</v>
      </c>
      <c r="CY35" s="18">
        <f t="shared" ref="CY35" si="295">CX43</f>
        <v>0</v>
      </c>
      <c r="CZ35" s="18">
        <f t="shared" ref="CZ35" si="296">CY43</f>
        <v>0</v>
      </c>
      <c r="DA35" s="18">
        <f t="shared" ref="DA35" si="297">CZ43</f>
        <v>0</v>
      </c>
      <c r="DB35" s="18">
        <f t="shared" ref="DB35" si="298">DA43</f>
        <v>0</v>
      </c>
      <c r="DC35" s="18">
        <f t="shared" ref="DC35" si="299">DB43</f>
        <v>0</v>
      </c>
      <c r="DD35" s="18">
        <f t="shared" ref="DD35" si="300">DC43</f>
        <v>0</v>
      </c>
      <c r="DE35" s="18">
        <f t="shared" ref="DE35" si="301">DD43</f>
        <v>0</v>
      </c>
      <c r="DF35" s="18">
        <f t="shared" ref="DF35" si="302">DE43</f>
        <v>0</v>
      </c>
      <c r="DG35" s="18">
        <f t="shared" ref="DG35" si="303">DF43</f>
        <v>0</v>
      </c>
      <c r="DH35" s="18">
        <f t="shared" ref="DH35" si="304">DG43</f>
        <v>0</v>
      </c>
      <c r="DI35" s="18">
        <f t="shared" ref="DI35" si="305">DH43</f>
        <v>0</v>
      </c>
      <c r="DJ35" s="18">
        <f t="shared" ref="DJ35" si="306">DI43</f>
        <v>0</v>
      </c>
      <c r="DK35" s="18">
        <f t="shared" ref="DK35" si="307">DJ43</f>
        <v>0</v>
      </c>
      <c r="DL35" s="18">
        <f t="shared" ref="DL35" si="308">DK43</f>
        <v>0</v>
      </c>
      <c r="DM35" s="18">
        <f t="shared" ref="DM35" si="309">DL43</f>
        <v>0</v>
      </c>
      <c r="DN35" s="18">
        <f t="shared" ref="DN35" si="310">DM43</f>
        <v>0</v>
      </c>
      <c r="DO35" s="18">
        <f t="shared" ref="DO35" si="311">DN43</f>
        <v>0</v>
      </c>
      <c r="DP35" s="18">
        <f t="shared" ref="DP35" si="312">DO43</f>
        <v>0</v>
      </c>
      <c r="DQ35" s="18">
        <f t="shared" ref="DQ35" si="313">DP43</f>
        <v>0</v>
      </c>
      <c r="DR35" s="18">
        <f t="shared" ref="DR35" si="314">DQ43</f>
        <v>0</v>
      </c>
      <c r="DS35" s="18">
        <f t="shared" ref="DS35" si="315">DR43</f>
        <v>0</v>
      </c>
      <c r="DT35" s="18">
        <f t="shared" ref="DT35" si="316">DS43</f>
        <v>0</v>
      </c>
      <c r="DU35" s="18">
        <f t="shared" ref="DU35" si="317">DT43</f>
        <v>0</v>
      </c>
      <c r="DV35" s="18">
        <f t="shared" ref="DV35" si="318">DU43</f>
        <v>0</v>
      </c>
      <c r="DW35" s="18">
        <f t="shared" ref="DW35" si="319">DV43</f>
        <v>0</v>
      </c>
      <c r="DX35" s="18">
        <f t="shared" ref="DX35" si="320">DW43</f>
        <v>0</v>
      </c>
      <c r="DY35" s="18">
        <f t="shared" ref="DY35" si="321">DX43</f>
        <v>0</v>
      </c>
      <c r="DZ35" s="18">
        <f t="shared" ref="DZ35" si="322">DY43</f>
        <v>0</v>
      </c>
      <c r="EA35" s="18">
        <f t="shared" ref="EA35" si="323">DZ43</f>
        <v>0</v>
      </c>
      <c r="EB35" s="18">
        <f t="shared" ref="EB35" si="324">EA43</f>
        <v>0</v>
      </c>
      <c r="EC35" s="18">
        <f t="shared" ref="EC35" si="325">EB43</f>
        <v>0</v>
      </c>
      <c r="ED35" s="18">
        <f t="shared" ref="ED35" si="326">EC43</f>
        <v>0</v>
      </c>
      <c r="EE35" s="18">
        <f t="shared" ref="EE35" si="327">ED43</f>
        <v>0</v>
      </c>
      <c r="EF35" s="18">
        <f t="shared" ref="EF35" si="328">EE43</f>
        <v>0</v>
      </c>
      <c r="EG35" s="18">
        <f t="shared" ref="EG35" si="329">EF43</f>
        <v>0</v>
      </c>
      <c r="EH35" s="18">
        <f t="shared" ref="EH35" si="330">EG43</f>
        <v>0</v>
      </c>
      <c r="EI35" s="18">
        <f t="shared" ref="EI35" si="331">EH43</f>
        <v>0</v>
      </c>
      <c r="EJ35" s="18">
        <f t="shared" ref="EJ35" si="332">EI43</f>
        <v>0</v>
      </c>
      <c r="EK35" s="18">
        <f t="shared" ref="EK35" si="333">EJ43</f>
        <v>0</v>
      </c>
      <c r="EL35" s="18">
        <f t="shared" ref="EL35" si="334">EK43</f>
        <v>0</v>
      </c>
      <c r="EM35" s="18">
        <f t="shared" ref="EM35" si="335">EL43</f>
        <v>0</v>
      </c>
      <c r="EN35" s="18">
        <f t="shared" ref="EN35" si="336">EM43</f>
        <v>0</v>
      </c>
      <c r="EO35" s="18">
        <f t="shared" ref="EO35" si="337">EN43</f>
        <v>0</v>
      </c>
      <c r="EP35" s="18">
        <f t="shared" ref="EP35" si="338">EO43</f>
        <v>0</v>
      </c>
      <c r="EQ35" s="18">
        <f t="shared" ref="EQ35" si="339">EP43</f>
        <v>0</v>
      </c>
      <c r="ER35" s="18">
        <f t="shared" ref="ER35" si="340">EQ43</f>
        <v>0</v>
      </c>
      <c r="ES35" s="18">
        <f t="shared" ref="ES35" si="341">ER43</f>
        <v>0</v>
      </c>
      <c r="ET35" s="18">
        <f t="shared" ref="ET35" si="342">ES43</f>
        <v>0</v>
      </c>
      <c r="EU35" s="18">
        <f t="shared" ref="EU35" si="343">ET43</f>
        <v>0</v>
      </c>
      <c r="EV35" s="18">
        <f t="shared" ref="EV35" si="344">EU43</f>
        <v>0</v>
      </c>
      <c r="EW35" s="18">
        <f t="shared" ref="EW35" si="345">EV43</f>
        <v>0</v>
      </c>
      <c r="EX35" s="18">
        <f t="shared" ref="EX35" si="346">EW43</f>
        <v>0</v>
      </c>
      <c r="EY35" s="18">
        <f t="shared" ref="EY35" si="347">EX43</f>
        <v>0</v>
      </c>
      <c r="EZ35" s="18">
        <f t="shared" ref="EZ35" si="348">EY43</f>
        <v>0</v>
      </c>
      <c r="FA35" s="18">
        <f t="shared" ref="FA35" si="349">EZ43</f>
        <v>0</v>
      </c>
      <c r="FB35" s="18">
        <f t="shared" ref="FB35" si="350">FA43</f>
        <v>0</v>
      </c>
      <c r="FC35" s="18">
        <f t="shared" ref="FC35" si="351">FB43</f>
        <v>0</v>
      </c>
      <c r="FD35" s="18">
        <f t="shared" ref="FD35" si="352">FC43</f>
        <v>0</v>
      </c>
      <c r="FE35" s="18">
        <f t="shared" ref="FE35" si="353">FD43</f>
        <v>0</v>
      </c>
      <c r="FF35" s="18">
        <f t="shared" ref="FF35" si="354">FE43</f>
        <v>0</v>
      </c>
      <c r="FG35" s="18">
        <f t="shared" ref="FG35" si="355">FF43</f>
        <v>0</v>
      </c>
      <c r="FH35" s="18">
        <f t="shared" ref="FH35" si="356">FG43</f>
        <v>0</v>
      </c>
      <c r="FI35" s="18">
        <f t="shared" ref="FI35" si="357">FH43</f>
        <v>0</v>
      </c>
      <c r="FJ35" s="18">
        <f t="shared" ref="FJ35" si="358">FI43</f>
        <v>0</v>
      </c>
      <c r="FK35" s="18">
        <f t="shared" ref="FK35" si="359">FJ43</f>
        <v>0</v>
      </c>
      <c r="FL35" s="18">
        <f t="shared" ref="FL35" si="360">FK43</f>
        <v>0</v>
      </c>
      <c r="FM35" s="18">
        <f t="shared" ref="FM35" si="361">FL43</f>
        <v>0</v>
      </c>
      <c r="FN35" s="18">
        <f t="shared" ref="FN35" si="362">FM43</f>
        <v>0</v>
      </c>
      <c r="FO35" s="18">
        <f t="shared" ref="FO35" si="363">FN43</f>
        <v>0</v>
      </c>
      <c r="FP35" s="18">
        <f t="shared" ref="FP35" si="364">FO43</f>
        <v>0</v>
      </c>
      <c r="FQ35" s="18">
        <f t="shared" ref="FQ35" si="365">FP43</f>
        <v>0</v>
      </c>
      <c r="FR35" s="18">
        <f t="shared" ref="FR35" si="366">FQ43</f>
        <v>0</v>
      </c>
      <c r="FS35" s="18">
        <f t="shared" ref="FS35" si="367">FR43</f>
        <v>0</v>
      </c>
      <c r="FT35" s="18">
        <f t="shared" ref="FT35" si="368">FS43</f>
        <v>0</v>
      </c>
      <c r="FU35" s="18">
        <f t="shared" ref="FU35" si="369">FT43</f>
        <v>0</v>
      </c>
      <c r="FV35" s="18">
        <f t="shared" ref="FV35" si="370">FU43</f>
        <v>0</v>
      </c>
      <c r="FW35" s="18">
        <f t="shared" ref="FW35" si="371">FV43</f>
        <v>0</v>
      </c>
      <c r="FX35" s="18">
        <f t="shared" ref="FX35" si="372">FW43</f>
        <v>0</v>
      </c>
      <c r="FY35" s="18">
        <f t="shared" ref="FY35" si="373">FX43</f>
        <v>0</v>
      </c>
      <c r="FZ35" s="18">
        <f t="shared" ref="FZ35" si="374">FY43</f>
        <v>0</v>
      </c>
      <c r="GA35" s="18">
        <f t="shared" ref="GA35" si="375">FZ43</f>
        <v>0</v>
      </c>
      <c r="GB35" s="18">
        <f t="shared" ref="GB35" si="376">GA43</f>
        <v>0</v>
      </c>
      <c r="GC35" s="18">
        <f t="shared" ref="GC35" si="377">GB43</f>
        <v>0</v>
      </c>
      <c r="GD35" s="18">
        <f t="shared" ref="GD35" si="378">GC43</f>
        <v>0</v>
      </c>
      <c r="GE35" s="18">
        <f t="shared" ref="GE35" si="379">GD43</f>
        <v>0</v>
      </c>
      <c r="GF35" s="18">
        <f t="shared" ref="GF35" si="380">GE43</f>
        <v>0</v>
      </c>
      <c r="GG35" s="18">
        <f t="shared" ref="GG35" si="381">GF43</f>
        <v>0</v>
      </c>
      <c r="GH35" s="18">
        <f t="shared" ref="GH35" si="382">GG43</f>
        <v>0</v>
      </c>
      <c r="GI35" s="18">
        <f t="shared" ref="GI35" si="383">GH43</f>
        <v>0</v>
      </c>
      <c r="GJ35" s="18">
        <f t="shared" ref="GJ35" si="384">GI43</f>
        <v>0</v>
      </c>
      <c r="GK35" s="18">
        <f t="shared" ref="GK35" si="385">GJ43</f>
        <v>0</v>
      </c>
      <c r="GL35" s="18">
        <f t="shared" ref="GL35" si="386">GK43</f>
        <v>0</v>
      </c>
      <c r="GM35" s="18">
        <f t="shared" ref="GM35" si="387">GL43</f>
        <v>0</v>
      </c>
      <c r="GN35" s="18">
        <f t="shared" ref="GN35" si="388">GM43</f>
        <v>0</v>
      </c>
      <c r="GO35" s="18">
        <f t="shared" ref="GO35" si="389">GN43</f>
        <v>0</v>
      </c>
      <c r="GP35" s="18">
        <f t="shared" ref="GP35" si="390">GO43</f>
        <v>0</v>
      </c>
      <c r="GQ35" s="18">
        <f t="shared" ref="GQ35" si="391">GP43</f>
        <v>0</v>
      </c>
      <c r="GR35" s="18">
        <f t="shared" ref="GR35" si="392">GQ43</f>
        <v>0</v>
      </c>
      <c r="GS35" s="18">
        <f t="shared" ref="GS35" si="393">GR43</f>
        <v>0</v>
      </c>
      <c r="GT35" s="18">
        <f t="shared" ref="GT35" si="394">GS43</f>
        <v>0</v>
      </c>
      <c r="GU35" s="18">
        <f t="shared" ref="GU35" si="395">GT43</f>
        <v>0</v>
      </c>
      <c r="GV35" s="18">
        <f t="shared" ref="GV35" si="396">GU43</f>
        <v>0</v>
      </c>
      <c r="GW35" s="18">
        <f t="shared" ref="GW35" si="397">GV43</f>
        <v>0</v>
      </c>
      <c r="GX35" s="18">
        <f t="shared" ref="GX35" si="398">GW43</f>
        <v>0</v>
      </c>
      <c r="GY35" s="18">
        <f t="shared" ref="GY35" si="399">GX43</f>
        <v>0</v>
      </c>
      <c r="GZ35" s="18">
        <f t="shared" ref="GZ35" si="400">GY43</f>
        <v>0</v>
      </c>
      <c r="HA35" s="18">
        <f t="shared" ref="HA35" si="401">GZ43</f>
        <v>0</v>
      </c>
      <c r="HB35" s="18">
        <f t="shared" ref="HB35" si="402">HA43</f>
        <v>0</v>
      </c>
      <c r="HC35" s="18">
        <f t="shared" ref="HC35" si="403">HB43</f>
        <v>0</v>
      </c>
      <c r="HD35" s="18">
        <f t="shared" ref="HD35" si="404">HC43</f>
        <v>0</v>
      </c>
      <c r="HE35" s="18">
        <f t="shared" ref="HE35" si="405">HD43</f>
        <v>0</v>
      </c>
      <c r="HF35" s="18">
        <f t="shared" ref="HF35" si="406">HE43</f>
        <v>0</v>
      </c>
      <c r="HG35" s="18">
        <f t="shared" ref="HG35" si="407">HF43</f>
        <v>0</v>
      </c>
      <c r="HH35" s="18">
        <f t="shared" ref="HH35" si="408">HG43</f>
        <v>0</v>
      </c>
      <c r="HI35" s="18">
        <f t="shared" ref="HI35" si="409">HH43</f>
        <v>0</v>
      </c>
      <c r="HJ35" s="18">
        <f t="shared" ref="HJ35" si="410">HI43</f>
        <v>0</v>
      </c>
      <c r="HK35" s="18">
        <f>HJ43</f>
        <v>0</v>
      </c>
      <c r="HL35" s="18">
        <f t="shared" ref="HL35" si="411">HK43</f>
        <v>0</v>
      </c>
      <c r="HM35" s="18">
        <f t="shared" ref="HM35" si="412">HL43</f>
        <v>0</v>
      </c>
      <c r="HN35" s="18">
        <f t="shared" ref="HN35" si="413">HM43</f>
        <v>0</v>
      </c>
      <c r="HO35" s="18">
        <f t="shared" ref="HO35" si="414">HN43</f>
        <v>0</v>
      </c>
      <c r="HP35" s="18">
        <f t="shared" ref="HP35" si="415">HO43</f>
        <v>0</v>
      </c>
      <c r="HQ35" s="18">
        <f t="shared" ref="HQ35" si="416">HP43</f>
        <v>108928627.33</v>
      </c>
      <c r="HR35" s="18">
        <f t="shared" ref="HR35" si="417">HQ43</f>
        <v>101576407.78999999</v>
      </c>
      <c r="HS35" s="18">
        <f t="shared" ref="HS35" si="418">HR43</f>
        <v>94033135.959999993</v>
      </c>
      <c r="HT35" s="18">
        <f t="shared" ref="HT35" si="419">HS43</f>
        <v>87074750.139999986</v>
      </c>
      <c r="HU35" s="18">
        <f t="shared" ref="HU35" si="420">HT43</f>
        <v>80470575.859999985</v>
      </c>
      <c r="HV35" s="18">
        <f t="shared" ref="HV35" si="421">HU43</f>
        <v>76604602.139999986</v>
      </c>
      <c r="HW35" s="18">
        <f t="shared" ref="HW35" si="422">HV43</f>
        <v>74260229.439999983</v>
      </c>
      <c r="HX35" s="18">
        <f t="shared" ref="HX35" si="423">HW43</f>
        <v>72194626.469999984</v>
      </c>
      <c r="HY35" s="18">
        <f t="shared" ref="HY35" si="424">HX43</f>
        <v>70782031.999999985</v>
      </c>
      <c r="HZ35" s="18">
        <f t="shared" ref="HZ35" si="425">HY43</f>
        <v>69442289.889999986</v>
      </c>
      <c r="IA35" s="18">
        <f t="shared" ref="IA35" si="426">HZ43</f>
        <v>67842064.50999999</v>
      </c>
      <c r="IB35" s="18">
        <f t="shared" ref="IB35" si="427">IA43</f>
        <v>66501318.399999991</v>
      </c>
      <c r="IC35" s="18">
        <f t="shared" ref="IC35" si="428">IB43</f>
        <v>64071939.089999989</v>
      </c>
      <c r="ID35" s="18">
        <f t="shared" ref="ID35" si="429">IC43</f>
        <v>61203582.019999988</v>
      </c>
      <c r="IE35" s="18">
        <f t="shared" ref="IE35" si="430">ID43</f>
        <v>58284598.489999987</v>
      </c>
      <c r="IF35" s="18">
        <f t="shared" ref="IF35" si="431">IE43</f>
        <v>55155571.629999988</v>
      </c>
      <c r="IG35" s="18">
        <f t="shared" ref="IG35" si="432">IF43</f>
        <v>52459536.269999988</v>
      </c>
      <c r="IH35" s="18">
        <f t="shared" ref="IH35" si="433">IG43</f>
        <v>50896852.969999991</v>
      </c>
      <c r="II35" s="18">
        <f t="shared" ref="II35" si="434">IH43</f>
        <v>49816644.349999994</v>
      </c>
      <c r="IJ35" s="18">
        <f t="shared" ref="IJ35" si="435">II43</f>
        <v>49149520.339999996</v>
      </c>
      <c r="IK35" s="18">
        <f t="shared" ref="IK35" si="436">IJ43</f>
        <v>48678217.609999999</v>
      </c>
      <c r="IL35" s="560"/>
      <c r="IM35" s="561"/>
      <c r="IN35" s="561"/>
      <c r="IO35" s="561"/>
      <c r="IP35" s="561"/>
      <c r="IQ35" s="561"/>
      <c r="IR35" s="561"/>
      <c r="IS35" s="561"/>
      <c r="IT35" s="561"/>
      <c r="IU35" s="561"/>
      <c r="IV35" s="561"/>
      <c r="IW35" s="561"/>
      <c r="IX35" s="561"/>
      <c r="IY35" s="562"/>
      <c r="IZ35" s="323"/>
      <c r="JA35" s="19"/>
      <c r="JB35" s="19"/>
      <c r="JC35" s="19"/>
      <c r="JD35" s="19"/>
      <c r="JE35" s="19"/>
      <c r="JF35" s="19"/>
      <c r="JG35" s="19"/>
      <c r="JH35" s="19"/>
      <c r="JI35" s="19"/>
      <c r="JJ35" s="19"/>
      <c r="JK35" s="324"/>
    </row>
    <row r="36" spans="1:271" s="37" customFormat="1" x14ac:dyDescent="0.2">
      <c r="B36" s="37" t="s">
        <v>164</v>
      </c>
      <c r="D36" s="49"/>
      <c r="F36" s="39"/>
      <c r="G36" s="40"/>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22"/>
      <c r="HK36" s="22"/>
      <c r="HL36" s="22"/>
      <c r="HM36" s="22"/>
      <c r="HN36" s="22"/>
      <c r="HO36" s="22"/>
      <c r="HP36" s="22">
        <v>114366684.45</v>
      </c>
      <c r="HQ36" s="22"/>
      <c r="HR36" s="22"/>
      <c r="HS36" s="22"/>
      <c r="HT36" s="22"/>
      <c r="HU36" s="22"/>
      <c r="HV36" s="22"/>
      <c r="HW36" s="22"/>
      <c r="HX36" s="22"/>
      <c r="HY36" s="22"/>
      <c r="HZ36" s="22"/>
      <c r="IA36" s="22"/>
      <c r="IB36" s="22"/>
      <c r="IC36" s="22"/>
      <c r="ID36" s="22"/>
      <c r="IE36" s="22"/>
      <c r="IF36" s="22"/>
      <c r="IG36" s="22"/>
      <c r="IH36" s="22"/>
      <c r="II36" s="22"/>
      <c r="IJ36" s="22"/>
      <c r="IK36" s="22"/>
      <c r="IL36" s="566"/>
      <c r="IM36" s="567"/>
      <c r="IN36" s="561"/>
      <c r="IO36" s="567"/>
      <c r="IP36" s="567"/>
      <c r="IQ36" s="567"/>
      <c r="IR36" s="567"/>
      <c r="IS36" s="567"/>
      <c r="IT36" s="561"/>
      <c r="IU36" s="567"/>
      <c r="IV36" s="567"/>
      <c r="IW36" s="567"/>
      <c r="IX36" s="567"/>
      <c r="IY36" s="568"/>
      <c r="IZ36" s="323"/>
      <c r="JA36" s="29"/>
      <c r="JB36" s="29"/>
      <c r="JC36" s="29"/>
      <c r="JD36" s="29"/>
      <c r="JE36" s="29"/>
      <c r="JF36" s="29"/>
      <c r="JG36" s="29"/>
      <c r="JH36" s="29"/>
      <c r="JI36" s="29"/>
      <c r="JJ36" s="29"/>
      <c r="JK36" s="328"/>
    </row>
    <row r="37" spans="1:271" s="37" customFormat="1" x14ac:dyDescent="0.2">
      <c r="B37" s="37" t="s">
        <v>170</v>
      </c>
      <c r="D37" s="49"/>
      <c r="F37" s="39"/>
      <c r="G37" s="40"/>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560"/>
      <c r="IM37" s="561"/>
      <c r="IN37" s="561"/>
      <c r="IO37" s="561"/>
      <c r="IP37" s="561"/>
      <c r="IQ37" s="561"/>
      <c r="IR37" s="561"/>
      <c r="IS37" s="561"/>
      <c r="IT37" s="561"/>
      <c r="IU37" s="561"/>
      <c r="IV37" s="561"/>
      <c r="IW37" s="561"/>
      <c r="IX37" s="561"/>
      <c r="IY37" s="562"/>
      <c r="IZ37" s="323"/>
      <c r="JA37" s="19"/>
      <c r="JB37" s="19"/>
      <c r="JC37" s="19"/>
      <c r="JD37" s="19"/>
      <c r="JE37" s="19"/>
      <c r="JF37" s="19"/>
      <c r="JG37" s="19"/>
      <c r="JH37" s="19"/>
      <c r="JI37" s="19"/>
      <c r="JJ37" s="19"/>
      <c r="JK37" s="324"/>
    </row>
    <row r="38" spans="1:271" s="37" customFormat="1" x14ac:dyDescent="0.2">
      <c r="B38" s="37" t="s">
        <v>171</v>
      </c>
      <c r="D38" s="49"/>
      <c r="F38" s="39"/>
      <c r="G38" s="40"/>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23"/>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560"/>
      <c r="IM38" s="561"/>
      <c r="IN38" s="561"/>
      <c r="IO38" s="561"/>
      <c r="IP38" s="561"/>
      <c r="IQ38" s="561"/>
      <c r="IR38" s="561"/>
      <c r="IS38" s="561"/>
      <c r="IT38" s="561"/>
      <c r="IU38" s="561"/>
      <c r="IV38" s="561"/>
      <c r="IW38" s="561"/>
      <c r="IX38" s="561"/>
      <c r="IY38" s="562"/>
      <c r="IZ38" s="323"/>
      <c r="JA38" s="19"/>
      <c r="JB38" s="19"/>
      <c r="JC38" s="19"/>
      <c r="JD38" s="19"/>
      <c r="JE38" s="19"/>
      <c r="JF38" s="19"/>
      <c r="JG38" s="19"/>
      <c r="JH38" s="19"/>
      <c r="JI38" s="19"/>
      <c r="JJ38" s="19"/>
      <c r="JK38" s="324"/>
    </row>
    <row r="39" spans="1:271" s="37" customFormat="1" x14ac:dyDescent="0.2">
      <c r="B39" s="37" t="s">
        <v>172</v>
      </c>
      <c r="D39" s="49"/>
      <c r="F39" s="39"/>
      <c r="G39" s="40"/>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22"/>
      <c r="HK39" s="22"/>
      <c r="HL39" s="22"/>
      <c r="HM39" s="22"/>
      <c r="HN39" s="22"/>
      <c r="HO39" s="22"/>
      <c r="HP39" s="22">
        <v>-5933440</v>
      </c>
      <c r="HQ39" s="22">
        <v>-7831599</v>
      </c>
      <c r="HR39" s="22">
        <v>-7948704</v>
      </c>
      <c r="HS39" s="22">
        <v>-7308617</v>
      </c>
      <c r="HT39" s="22">
        <v>-6947646</v>
      </c>
      <c r="HU39" s="22">
        <v>-4163374</v>
      </c>
      <c r="HV39" s="22">
        <v>-2638012</v>
      </c>
      <c r="HW39" s="22">
        <v>-2340246</v>
      </c>
      <c r="HX39" s="22">
        <v>-1611770</v>
      </c>
      <c r="HY39" s="467">
        <v>-1534346</v>
      </c>
      <c r="HZ39" s="467">
        <v>-1783916</v>
      </c>
      <c r="IA39" s="467">
        <v>-1516006</v>
      </c>
      <c r="IB39" s="467">
        <v>-2593462</v>
      </c>
      <c r="IC39" s="467">
        <v>-3029982</v>
      </c>
      <c r="ID39" s="467">
        <v>-3072181</v>
      </c>
      <c r="IE39" s="467">
        <v>-3259876</v>
      </c>
      <c r="IF39" s="467">
        <v>-2832118</v>
      </c>
      <c r="IG39" s="467">
        <v>-1688554</v>
      </c>
      <c r="IH39" s="467">
        <v>-1206274</v>
      </c>
      <c r="II39" s="467">
        <v>-786547</v>
      </c>
      <c r="IJ39" s="467">
        <v>-592796</v>
      </c>
      <c r="IK39" s="467">
        <v>-624783</v>
      </c>
      <c r="IL39" s="563"/>
      <c r="IM39" s="564"/>
      <c r="IN39" s="564"/>
      <c r="IO39" s="564"/>
      <c r="IP39" s="564"/>
      <c r="IQ39" s="564"/>
      <c r="IR39" s="564"/>
      <c r="IS39" s="564"/>
      <c r="IT39" s="564"/>
      <c r="IU39" s="564"/>
      <c r="IV39" s="564"/>
      <c r="IW39" s="564"/>
      <c r="IX39" s="564"/>
      <c r="IY39" s="565"/>
      <c r="IZ39" s="325"/>
      <c r="JA39" s="28"/>
      <c r="JB39" s="28"/>
      <c r="JC39" s="28"/>
      <c r="JD39" s="28"/>
      <c r="JE39" s="28"/>
      <c r="JF39" s="28"/>
      <c r="JG39" s="28"/>
      <c r="JH39" s="28"/>
      <c r="JI39" s="28"/>
      <c r="JJ39" s="28"/>
      <c r="JK39" s="326"/>
    </row>
    <row r="40" spans="1:271" s="37" customFormat="1" x14ac:dyDescent="0.2">
      <c r="B40" s="1" t="s">
        <v>166</v>
      </c>
      <c r="D40" s="49"/>
      <c r="F40" s="39"/>
      <c r="G40" s="40"/>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22"/>
      <c r="HK40" s="22"/>
      <c r="HL40" s="22"/>
      <c r="HM40" s="22"/>
      <c r="HN40" s="22"/>
      <c r="HO40" s="22"/>
      <c r="HP40" s="22"/>
      <c r="HQ40" s="22"/>
      <c r="HR40" s="22"/>
      <c r="HS40" s="22"/>
      <c r="HT40" s="22"/>
      <c r="HU40" s="22"/>
      <c r="HV40" s="22">
        <v>0</v>
      </c>
      <c r="HW40" s="22">
        <v>0</v>
      </c>
      <c r="HX40" s="22">
        <v>0</v>
      </c>
      <c r="HY40" s="467">
        <v>0</v>
      </c>
      <c r="HZ40" s="467">
        <v>0</v>
      </c>
      <c r="IA40" s="467">
        <v>0</v>
      </c>
      <c r="IB40" s="467">
        <v>0</v>
      </c>
      <c r="IC40" s="467">
        <v>0</v>
      </c>
      <c r="ID40" s="467">
        <v>0</v>
      </c>
      <c r="IE40" s="467">
        <v>0</v>
      </c>
      <c r="IF40" s="467">
        <v>0</v>
      </c>
      <c r="IG40" s="467">
        <v>0</v>
      </c>
      <c r="IH40" s="467">
        <v>0</v>
      </c>
      <c r="II40" s="467">
        <v>0</v>
      </c>
      <c r="IJ40" s="467">
        <v>0</v>
      </c>
      <c r="IK40" s="467">
        <v>0</v>
      </c>
      <c r="IL40" s="566"/>
      <c r="IM40" s="567"/>
      <c r="IN40" s="567"/>
      <c r="IO40" s="567"/>
      <c r="IP40" s="567"/>
      <c r="IQ40" s="567"/>
      <c r="IR40" s="567"/>
      <c r="IS40" s="567"/>
      <c r="IT40" s="567"/>
      <c r="IU40" s="567"/>
      <c r="IV40" s="567"/>
      <c r="IW40" s="567"/>
      <c r="IX40" s="567"/>
      <c r="IY40" s="568"/>
      <c r="IZ40" s="327"/>
      <c r="JA40" s="29"/>
      <c r="JB40" s="29"/>
      <c r="JC40" s="29"/>
      <c r="JD40" s="29"/>
      <c r="JE40" s="29"/>
      <c r="JF40" s="29"/>
      <c r="JG40" s="29"/>
      <c r="JH40" s="29"/>
      <c r="JI40" s="29"/>
      <c r="JJ40" s="29"/>
      <c r="JK40" s="328"/>
    </row>
    <row r="41" spans="1:271" s="37" customFormat="1" x14ac:dyDescent="0.2">
      <c r="B41" s="37" t="s">
        <v>102</v>
      </c>
      <c r="D41" s="49"/>
      <c r="F41" s="39"/>
      <c r="G41" s="40"/>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22"/>
      <c r="HK41" s="22"/>
      <c r="HL41" s="22"/>
      <c r="HM41" s="22"/>
      <c r="HN41" s="22"/>
      <c r="HO41" s="22"/>
      <c r="HP41" s="22">
        <v>495382.88</v>
      </c>
      <c r="HQ41" s="22">
        <v>479379.46</v>
      </c>
      <c r="HR41" s="22">
        <v>405432.17</v>
      </c>
      <c r="HS41" s="22">
        <v>350231.18</v>
      </c>
      <c r="HT41" s="22">
        <v>343471.72</v>
      </c>
      <c r="HU41" s="22">
        <v>297400.28000000003</v>
      </c>
      <c r="HV41" s="22">
        <v>293639.3</v>
      </c>
      <c r="HW41" s="22">
        <v>274643.03000000003</v>
      </c>
      <c r="HX41" s="22">
        <v>199175.53</v>
      </c>
      <c r="HY41" s="467">
        <v>194603.89</v>
      </c>
      <c r="HZ41" s="467">
        <v>183690.62</v>
      </c>
      <c r="IA41" s="467">
        <v>175259.89</v>
      </c>
      <c r="IB41" s="467">
        <v>164082.69</v>
      </c>
      <c r="IC41" s="467">
        <v>161624.93</v>
      </c>
      <c r="ID41" s="467">
        <v>153197.47</v>
      </c>
      <c r="IE41" s="467">
        <v>130849.14</v>
      </c>
      <c r="IF41" s="467">
        <v>136082.64000000001</v>
      </c>
      <c r="IG41" s="467">
        <v>125870.7</v>
      </c>
      <c r="IH41" s="467">
        <v>126065.38</v>
      </c>
      <c r="II41" s="467">
        <v>119422.99</v>
      </c>
      <c r="IJ41" s="467">
        <v>121493.27</v>
      </c>
      <c r="IK41" s="467">
        <v>119808.58</v>
      </c>
      <c r="IL41" s="569"/>
      <c r="IM41" s="570"/>
      <c r="IN41" s="564"/>
      <c r="IO41" s="570"/>
      <c r="IP41" s="570"/>
      <c r="IQ41" s="570"/>
      <c r="IR41" s="570"/>
      <c r="IS41" s="564"/>
      <c r="IT41" s="564"/>
      <c r="IU41" s="564"/>
      <c r="IV41" s="564"/>
      <c r="IW41" s="570"/>
      <c r="IX41" s="570"/>
      <c r="IY41" s="571"/>
      <c r="IZ41" s="344"/>
      <c r="JA41" s="345"/>
      <c r="JB41" s="345"/>
      <c r="JC41" s="345"/>
      <c r="JD41" s="345"/>
      <c r="JE41" s="345"/>
      <c r="JF41" s="345"/>
      <c r="JG41" s="345"/>
      <c r="JH41" s="345"/>
      <c r="JI41" s="345"/>
      <c r="JJ41" s="345"/>
      <c r="JK41" s="345"/>
    </row>
    <row r="42" spans="1:271" s="37" customFormat="1" x14ac:dyDescent="0.2">
      <c r="B42" s="37" t="s">
        <v>167</v>
      </c>
      <c r="D42" s="32">
        <f t="shared" ref="D42:M42" si="437">SUM(D36:D41)</f>
        <v>0</v>
      </c>
      <c r="E42" s="32">
        <f t="shared" si="437"/>
        <v>0</v>
      </c>
      <c r="F42" s="32">
        <f t="shared" si="437"/>
        <v>0</v>
      </c>
      <c r="G42" s="32">
        <f t="shared" si="437"/>
        <v>0</v>
      </c>
      <c r="H42" s="32">
        <f t="shared" si="437"/>
        <v>0</v>
      </c>
      <c r="I42" s="32">
        <f t="shared" si="437"/>
        <v>0</v>
      </c>
      <c r="J42" s="32">
        <f t="shared" si="437"/>
        <v>0</v>
      </c>
      <c r="K42" s="32">
        <f t="shared" si="437"/>
        <v>0</v>
      </c>
      <c r="L42" s="32">
        <f t="shared" si="437"/>
        <v>0</v>
      </c>
      <c r="M42" s="32">
        <f t="shared" si="437"/>
        <v>0</v>
      </c>
      <c r="N42" s="32">
        <f t="shared" ref="N42:BY42" si="438">SUM(N36:N41)</f>
        <v>0</v>
      </c>
      <c r="O42" s="32">
        <f t="shared" si="438"/>
        <v>0</v>
      </c>
      <c r="P42" s="32">
        <f t="shared" si="438"/>
        <v>0</v>
      </c>
      <c r="Q42" s="32">
        <f t="shared" si="438"/>
        <v>0</v>
      </c>
      <c r="R42" s="32">
        <f t="shared" si="438"/>
        <v>0</v>
      </c>
      <c r="S42" s="32">
        <f t="shared" si="438"/>
        <v>0</v>
      </c>
      <c r="T42" s="32">
        <f t="shared" si="438"/>
        <v>0</v>
      </c>
      <c r="U42" s="32">
        <f t="shared" si="438"/>
        <v>0</v>
      </c>
      <c r="V42" s="32">
        <f t="shared" si="438"/>
        <v>0</v>
      </c>
      <c r="W42" s="32">
        <f t="shared" si="438"/>
        <v>0</v>
      </c>
      <c r="X42" s="32">
        <f t="shared" si="438"/>
        <v>0</v>
      </c>
      <c r="Y42" s="32">
        <f t="shared" si="438"/>
        <v>0</v>
      </c>
      <c r="Z42" s="32">
        <f t="shared" si="438"/>
        <v>0</v>
      </c>
      <c r="AA42" s="32">
        <f t="shared" si="438"/>
        <v>0</v>
      </c>
      <c r="AB42" s="32">
        <f t="shared" si="438"/>
        <v>0</v>
      </c>
      <c r="AC42" s="32">
        <f t="shared" si="438"/>
        <v>0</v>
      </c>
      <c r="AD42" s="32">
        <f t="shared" si="438"/>
        <v>0</v>
      </c>
      <c r="AE42" s="32">
        <f t="shared" si="438"/>
        <v>0</v>
      </c>
      <c r="AF42" s="32">
        <f t="shared" si="438"/>
        <v>0</v>
      </c>
      <c r="AG42" s="32">
        <f t="shared" si="438"/>
        <v>0</v>
      </c>
      <c r="AH42" s="32">
        <f t="shared" si="438"/>
        <v>0</v>
      </c>
      <c r="AI42" s="32">
        <f t="shared" si="438"/>
        <v>0</v>
      </c>
      <c r="AJ42" s="32">
        <f t="shared" si="438"/>
        <v>0</v>
      </c>
      <c r="AK42" s="32">
        <f t="shared" si="438"/>
        <v>0</v>
      </c>
      <c r="AL42" s="32">
        <f t="shared" si="438"/>
        <v>0</v>
      </c>
      <c r="AM42" s="32">
        <f t="shared" si="438"/>
        <v>0</v>
      </c>
      <c r="AN42" s="32">
        <f t="shared" si="438"/>
        <v>0</v>
      </c>
      <c r="AO42" s="32">
        <f t="shared" si="438"/>
        <v>0</v>
      </c>
      <c r="AP42" s="32">
        <f t="shared" si="438"/>
        <v>0</v>
      </c>
      <c r="AQ42" s="32">
        <f t="shared" si="438"/>
        <v>0</v>
      </c>
      <c r="AR42" s="32">
        <f t="shared" si="438"/>
        <v>0</v>
      </c>
      <c r="AS42" s="32">
        <f t="shared" si="438"/>
        <v>0</v>
      </c>
      <c r="AT42" s="32">
        <f t="shared" si="438"/>
        <v>0</v>
      </c>
      <c r="AU42" s="32">
        <f t="shared" si="438"/>
        <v>0</v>
      </c>
      <c r="AV42" s="32">
        <f t="shared" si="438"/>
        <v>0</v>
      </c>
      <c r="AW42" s="32">
        <f t="shared" si="438"/>
        <v>0</v>
      </c>
      <c r="AX42" s="32">
        <f t="shared" si="438"/>
        <v>0</v>
      </c>
      <c r="AY42" s="32">
        <f t="shared" si="438"/>
        <v>0</v>
      </c>
      <c r="AZ42" s="32">
        <f t="shared" si="438"/>
        <v>0</v>
      </c>
      <c r="BA42" s="32">
        <f t="shared" si="438"/>
        <v>0</v>
      </c>
      <c r="BB42" s="32">
        <f t="shared" si="438"/>
        <v>0</v>
      </c>
      <c r="BC42" s="32">
        <f t="shared" si="438"/>
        <v>0</v>
      </c>
      <c r="BD42" s="32">
        <f t="shared" si="438"/>
        <v>0</v>
      </c>
      <c r="BE42" s="32">
        <f t="shared" si="438"/>
        <v>0</v>
      </c>
      <c r="BF42" s="32">
        <f t="shared" si="438"/>
        <v>0</v>
      </c>
      <c r="BG42" s="32">
        <f t="shared" si="438"/>
        <v>0</v>
      </c>
      <c r="BH42" s="32">
        <f t="shared" si="438"/>
        <v>0</v>
      </c>
      <c r="BI42" s="32">
        <f t="shared" si="438"/>
        <v>0</v>
      </c>
      <c r="BJ42" s="32">
        <f t="shared" si="438"/>
        <v>0</v>
      </c>
      <c r="BK42" s="32">
        <f t="shared" si="438"/>
        <v>0</v>
      </c>
      <c r="BL42" s="32">
        <f t="shared" si="438"/>
        <v>0</v>
      </c>
      <c r="BM42" s="32">
        <f t="shared" si="438"/>
        <v>0</v>
      </c>
      <c r="BN42" s="32">
        <f t="shared" si="438"/>
        <v>0</v>
      </c>
      <c r="BO42" s="32">
        <f t="shared" si="438"/>
        <v>0</v>
      </c>
      <c r="BP42" s="32">
        <f t="shared" si="438"/>
        <v>0</v>
      </c>
      <c r="BQ42" s="32">
        <f t="shared" si="438"/>
        <v>0</v>
      </c>
      <c r="BR42" s="32">
        <f t="shared" si="438"/>
        <v>0</v>
      </c>
      <c r="BS42" s="32">
        <f t="shared" si="438"/>
        <v>0</v>
      </c>
      <c r="BT42" s="32">
        <f t="shared" si="438"/>
        <v>0</v>
      </c>
      <c r="BU42" s="32">
        <f t="shared" si="438"/>
        <v>0</v>
      </c>
      <c r="BV42" s="32">
        <f t="shared" si="438"/>
        <v>0</v>
      </c>
      <c r="BW42" s="32">
        <f t="shared" si="438"/>
        <v>0</v>
      </c>
      <c r="BX42" s="32">
        <f t="shared" si="438"/>
        <v>0</v>
      </c>
      <c r="BY42" s="32">
        <f t="shared" si="438"/>
        <v>0</v>
      </c>
      <c r="BZ42" s="32">
        <f t="shared" ref="BZ42:EK42" si="439">SUM(BZ36:BZ41)</f>
        <v>0</v>
      </c>
      <c r="CA42" s="32">
        <f t="shared" si="439"/>
        <v>0</v>
      </c>
      <c r="CB42" s="32">
        <f t="shared" si="439"/>
        <v>0</v>
      </c>
      <c r="CC42" s="32">
        <f t="shared" si="439"/>
        <v>0</v>
      </c>
      <c r="CD42" s="32">
        <f t="shared" si="439"/>
        <v>0</v>
      </c>
      <c r="CE42" s="32">
        <f t="shared" si="439"/>
        <v>0</v>
      </c>
      <c r="CF42" s="32">
        <f t="shared" si="439"/>
        <v>0</v>
      </c>
      <c r="CG42" s="32">
        <f t="shared" si="439"/>
        <v>0</v>
      </c>
      <c r="CH42" s="32">
        <f t="shared" si="439"/>
        <v>0</v>
      </c>
      <c r="CI42" s="32">
        <f t="shared" si="439"/>
        <v>0</v>
      </c>
      <c r="CJ42" s="32">
        <f t="shared" si="439"/>
        <v>0</v>
      </c>
      <c r="CK42" s="32">
        <f t="shared" si="439"/>
        <v>0</v>
      </c>
      <c r="CL42" s="32">
        <f t="shared" si="439"/>
        <v>0</v>
      </c>
      <c r="CM42" s="32">
        <f t="shared" si="439"/>
        <v>0</v>
      </c>
      <c r="CN42" s="32">
        <f t="shared" si="439"/>
        <v>0</v>
      </c>
      <c r="CO42" s="32">
        <f t="shared" si="439"/>
        <v>0</v>
      </c>
      <c r="CP42" s="32">
        <f t="shared" si="439"/>
        <v>0</v>
      </c>
      <c r="CQ42" s="32">
        <f t="shared" si="439"/>
        <v>0</v>
      </c>
      <c r="CR42" s="32">
        <f t="shared" si="439"/>
        <v>0</v>
      </c>
      <c r="CS42" s="32">
        <f t="shared" si="439"/>
        <v>0</v>
      </c>
      <c r="CT42" s="32">
        <f t="shared" si="439"/>
        <v>0</v>
      </c>
      <c r="CU42" s="32">
        <f t="shared" si="439"/>
        <v>0</v>
      </c>
      <c r="CV42" s="32">
        <f t="shared" si="439"/>
        <v>0</v>
      </c>
      <c r="CW42" s="32">
        <f t="shared" si="439"/>
        <v>0</v>
      </c>
      <c r="CX42" s="32">
        <f t="shared" si="439"/>
        <v>0</v>
      </c>
      <c r="CY42" s="32">
        <f t="shared" si="439"/>
        <v>0</v>
      </c>
      <c r="CZ42" s="32">
        <f t="shared" si="439"/>
        <v>0</v>
      </c>
      <c r="DA42" s="32">
        <f t="shared" si="439"/>
        <v>0</v>
      </c>
      <c r="DB42" s="32">
        <f t="shared" si="439"/>
        <v>0</v>
      </c>
      <c r="DC42" s="32">
        <f t="shared" si="439"/>
        <v>0</v>
      </c>
      <c r="DD42" s="32">
        <f t="shared" si="439"/>
        <v>0</v>
      </c>
      <c r="DE42" s="32">
        <f t="shared" si="439"/>
        <v>0</v>
      </c>
      <c r="DF42" s="32">
        <f t="shared" si="439"/>
        <v>0</v>
      </c>
      <c r="DG42" s="32">
        <f t="shared" si="439"/>
        <v>0</v>
      </c>
      <c r="DH42" s="32">
        <f t="shared" si="439"/>
        <v>0</v>
      </c>
      <c r="DI42" s="32">
        <f t="shared" si="439"/>
        <v>0</v>
      </c>
      <c r="DJ42" s="32">
        <f t="shared" si="439"/>
        <v>0</v>
      </c>
      <c r="DK42" s="32">
        <f t="shared" si="439"/>
        <v>0</v>
      </c>
      <c r="DL42" s="32">
        <f t="shared" si="439"/>
        <v>0</v>
      </c>
      <c r="DM42" s="32">
        <f t="shared" si="439"/>
        <v>0</v>
      </c>
      <c r="DN42" s="32">
        <f t="shared" si="439"/>
        <v>0</v>
      </c>
      <c r="DO42" s="32">
        <f t="shared" si="439"/>
        <v>0</v>
      </c>
      <c r="DP42" s="32">
        <f t="shared" si="439"/>
        <v>0</v>
      </c>
      <c r="DQ42" s="32">
        <f t="shared" si="439"/>
        <v>0</v>
      </c>
      <c r="DR42" s="32">
        <f t="shared" si="439"/>
        <v>0</v>
      </c>
      <c r="DS42" s="32">
        <f t="shared" si="439"/>
        <v>0</v>
      </c>
      <c r="DT42" s="32">
        <f t="shared" si="439"/>
        <v>0</v>
      </c>
      <c r="DU42" s="32">
        <f t="shared" si="439"/>
        <v>0</v>
      </c>
      <c r="DV42" s="32">
        <f t="shared" si="439"/>
        <v>0</v>
      </c>
      <c r="DW42" s="32">
        <f t="shared" si="439"/>
        <v>0</v>
      </c>
      <c r="DX42" s="32">
        <f t="shared" si="439"/>
        <v>0</v>
      </c>
      <c r="DY42" s="32">
        <f t="shared" si="439"/>
        <v>0</v>
      </c>
      <c r="DZ42" s="32">
        <f t="shared" si="439"/>
        <v>0</v>
      </c>
      <c r="EA42" s="32">
        <f t="shared" si="439"/>
        <v>0</v>
      </c>
      <c r="EB42" s="32">
        <f t="shared" si="439"/>
        <v>0</v>
      </c>
      <c r="EC42" s="32">
        <f t="shared" si="439"/>
        <v>0</v>
      </c>
      <c r="ED42" s="32">
        <f t="shared" si="439"/>
        <v>0</v>
      </c>
      <c r="EE42" s="32">
        <f t="shared" si="439"/>
        <v>0</v>
      </c>
      <c r="EF42" s="32">
        <f t="shared" si="439"/>
        <v>0</v>
      </c>
      <c r="EG42" s="32">
        <f t="shared" si="439"/>
        <v>0</v>
      </c>
      <c r="EH42" s="32">
        <f t="shared" si="439"/>
        <v>0</v>
      </c>
      <c r="EI42" s="32">
        <f t="shared" si="439"/>
        <v>0</v>
      </c>
      <c r="EJ42" s="32">
        <f t="shared" si="439"/>
        <v>0</v>
      </c>
      <c r="EK42" s="32">
        <f t="shared" si="439"/>
        <v>0</v>
      </c>
      <c r="EL42" s="32">
        <f t="shared" ref="EL42:GW42" si="440">SUM(EL36:EL41)</f>
        <v>0</v>
      </c>
      <c r="EM42" s="32">
        <f t="shared" si="440"/>
        <v>0</v>
      </c>
      <c r="EN42" s="32">
        <f t="shared" si="440"/>
        <v>0</v>
      </c>
      <c r="EO42" s="32">
        <f t="shared" si="440"/>
        <v>0</v>
      </c>
      <c r="EP42" s="32">
        <f t="shared" si="440"/>
        <v>0</v>
      </c>
      <c r="EQ42" s="32">
        <f t="shared" si="440"/>
        <v>0</v>
      </c>
      <c r="ER42" s="32">
        <f t="shared" si="440"/>
        <v>0</v>
      </c>
      <c r="ES42" s="32">
        <f t="shared" si="440"/>
        <v>0</v>
      </c>
      <c r="ET42" s="32">
        <f t="shared" si="440"/>
        <v>0</v>
      </c>
      <c r="EU42" s="32">
        <f t="shared" si="440"/>
        <v>0</v>
      </c>
      <c r="EV42" s="32">
        <f t="shared" si="440"/>
        <v>0</v>
      </c>
      <c r="EW42" s="32">
        <f t="shared" si="440"/>
        <v>0</v>
      </c>
      <c r="EX42" s="32">
        <f t="shared" si="440"/>
        <v>0</v>
      </c>
      <c r="EY42" s="32">
        <f t="shared" si="440"/>
        <v>0</v>
      </c>
      <c r="EZ42" s="32">
        <f t="shared" si="440"/>
        <v>0</v>
      </c>
      <c r="FA42" s="32">
        <f t="shared" si="440"/>
        <v>0</v>
      </c>
      <c r="FB42" s="32">
        <f t="shared" si="440"/>
        <v>0</v>
      </c>
      <c r="FC42" s="32">
        <f t="shared" si="440"/>
        <v>0</v>
      </c>
      <c r="FD42" s="32">
        <f t="shared" si="440"/>
        <v>0</v>
      </c>
      <c r="FE42" s="32">
        <f t="shared" si="440"/>
        <v>0</v>
      </c>
      <c r="FF42" s="32">
        <f t="shared" si="440"/>
        <v>0</v>
      </c>
      <c r="FG42" s="32">
        <f t="shared" si="440"/>
        <v>0</v>
      </c>
      <c r="FH42" s="32">
        <f t="shared" si="440"/>
        <v>0</v>
      </c>
      <c r="FI42" s="32">
        <f t="shared" si="440"/>
        <v>0</v>
      </c>
      <c r="FJ42" s="32">
        <f t="shared" si="440"/>
        <v>0</v>
      </c>
      <c r="FK42" s="32">
        <f t="shared" si="440"/>
        <v>0</v>
      </c>
      <c r="FL42" s="32">
        <f t="shared" si="440"/>
        <v>0</v>
      </c>
      <c r="FM42" s="32">
        <f t="shared" si="440"/>
        <v>0</v>
      </c>
      <c r="FN42" s="32">
        <f t="shared" si="440"/>
        <v>0</v>
      </c>
      <c r="FO42" s="32">
        <f t="shared" si="440"/>
        <v>0</v>
      </c>
      <c r="FP42" s="32">
        <f t="shared" si="440"/>
        <v>0</v>
      </c>
      <c r="FQ42" s="32">
        <f t="shared" si="440"/>
        <v>0</v>
      </c>
      <c r="FR42" s="32">
        <f t="shared" si="440"/>
        <v>0</v>
      </c>
      <c r="FS42" s="32">
        <f t="shared" si="440"/>
        <v>0</v>
      </c>
      <c r="FT42" s="32">
        <f t="shared" si="440"/>
        <v>0</v>
      </c>
      <c r="FU42" s="32">
        <f t="shared" si="440"/>
        <v>0</v>
      </c>
      <c r="FV42" s="32">
        <f t="shared" si="440"/>
        <v>0</v>
      </c>
      <c r="FW42" s="32">
        <f t="shared" si="440"/>
        <v>0</v>
      </c>
      <c r="FX42" s="32">
        <f t="shared" si="440"/>
        <v>0</v>
      </c>
      <c r="FY42" s="32">
        <f t="shared" si="440"/>
        <v>0</v>
      </c>
      <c r="FZ42" s="32">
        <f t="shared" si="440"/>
        <v>0</v>
      </c>
      <c r="GA42" s="32">
        <f t="shared" si="440"/>
        <v>0</v>
      </c>
      <c r="GB42" s="32">
        <f t="shared" si="440"/>
        <v>0</v>
      </c>
      <c r="GC42" s="32">
        <f t="shared" si="440"/>
        <v>0</v>
      </c>
      <c r="GD42" s="32">
        <f t="shared" si="440"/>
        <v>0</v>
      </c>
      <c r="GE42" s="32">
        <f t="shared" si="440"/>
        <v>0</v>
      </c>
      <c r="GF42" s="32">
        <f t="shared" si="440"/>
        <v>0</v>
      </c>
      <c r="GG42" s="32">
        <f t="shared" si="440"/>
        <v>0</v>
      </c>
      <c r="GH42" s="32">
        <f t="shared" si="440"/>
        <v>0</v>
      </c>
      <c r="GI42" s="32">
        <f t="shared" si="440"/>
        <v>0</v>
      </c>
      <c r="GJ42" s="32">
        <f t="shared" si="440"/>
        <v>0</v>
      </c>
      <c r="GK42" s="32">
        <f t="shared" si="440"/>
        <v>0</v>
      </c>
      <c r="GL42" s="32">
        <f t="shared" si="440"/>
        <v>0</v>
      </c>
      <c r="GM42" s="32">
        <f t="shared" si="440"/>
        <v>0</v>
      </c>
      <c r="GN42" s="32">
        <f t="shared" si="440"/>
        <v>0</v>
      </c>
      <c r="GO42" s="32">
        <f t="shared" si="440"/>
        <v>0</v>
      </c>
      <c r="GP42" s="32">
        <f t="shared" si="440"/>
        <v>0</v>
      </c>
      <c r="GQ42" s="32">
        <f t="shared" si="440"/>
        <v>0</v>
      </c>
      <c r="GR42" s="32">
        <f t="shared" si="440"/>
        <v>0</v>
      </c>
      <c r="GS42" s="32">
        <f t="shared" si="440"/>
        <v>0</v>
      </c>
      <c r="GT42" s="32">
        <f t="shared" si="440"/>
        <v>0</v>
      </c>
      <c r="GU42" s="32">
        <f t="shared" si="440"/>
        <v>0</v>
      </c>
      <c r="GV42" s="32">
        <f t="shared" si="440"/>
        <v>0</v>
      </c>
      <c r="GW42" s="32">
        <f t="shared" si="440"/>
        <v>0</v>
      </c>
      <c r="GX42" s="32">
        <f t="shared" ref="GX42:HD42" si="441">SUM(GX36:GX41)</f>
        <v>0</v>
      </c>
      <c r="GY42" s="32">
        <f t="shared" si="441"/>
        <v>0</v>
      </c>
      <c r="GZ42" s="32">
        <f t="shared" si="441"/>
        <v>0</v>
      </c>
      <c r="HA42" s="32">
        <f t="shared" si="441"/>
        <v>0</v>
      </c>
      <c r="HB42" s="32">
        <f t="shared" si="441"/>
        <v>0</v>
      </c>
      <c r="HC42" s="32">
        <f t="shared" si="441"/>
        <v>0</v>
      </c>
      <c r="HD42" s="32">
        <f t="shared" si="441"/>
        <v>0</v>
      </c>
      <c r="HE42" s="32">
        <f t="shared" ref="HE42:HI42" si="442">SUM(HE36:HE41)</f>
        <v>0</v>
      </c>
      <c r="HF42" s="32">
        <f t="shared" si="442"/>
        <v>0</v>
      </c>
      <c r="HG42" s="32">
        <f t="shared" si="442"/>
        <v>0</v>
      </c>
      <c r="HH42" s="32">
        <f t="shared" si="442"/>
        <v>0</v>
      </c>
      <c r="HI42" s="32">
        <f t="shared" si="442"/>
        <v>0</v>
      </c>
      <c r="HJ42" s="32">
        <f>SUM(HJ36:HJ41)</f>
        <v>0</v>
      </c>
      <c r="HK42" s="32">
        <f t="shared" ref="HK42:HM42" si="443">SUM(HK36:HK41)</f>
        <v>0</v>
      </c>
      <c r="HL42" s="32">
        <f t="shared" si="443"/>
        <v>0</v>
      </c>
      <c r="HM42" s="32">
        <f t="shared" si="443"/>
        <v>0</v>
      </c>
      <c r="HN42" s="32">
        <f t="shared" ref="HN42:HY42" si="444">SUM(HN36:HN41)</f>
        <v>0</v>
      </c>
      <c r="HO42" s="32">
        <f t="shared" si="444"/>
        <v>0</v>
      </c>
      <c r="HP42" s="32">
        <f t="shared" si="444"/>
        <v>108928627.33</v>
      </c>
      <c r="HQ42" s="32">
        <f t="shared" si="444"/>
        <v>-7352219.54</v>
      </c>
      <c r="HR42" s="32">
        <f t="shared" si="444"/>
        <v>-7543271.8300000001</v>
      </c>
      <c r="HS42" s="32">
        <f t="shared" si="444"/>
        <v>-6958385.8200000003</v>
      </c>
      <c r="HT42" s="32">
        <f t="shared" si="444"/>
        <v>-6604174.2800000003</v>
      </c>
      <c r="HU42" s="32">
        <f t="shared" si="444"/>
        <v>-3865973.7199999997</v>
      </c>
      <c r="HV42" s="32">
        <f t="shared" si="444"/>
        <v>-2344372.7000000002</v>
      </c>
      <c r="HW42" s="32">
        <f t="shared" si="444"/>
        <v>-2065602.97</v>
      </c>
      <c r="HX42" s="32">
        <f t="shared" si="444"/>
        <v>-1412594.47</v>
      </c>
      <c r="HY42" s="32">
        <f t="shared" si="444"/>
        <v>-1339742.1099999999</v>
      </c>
      <c r="HZ42" s="32">
        <f t="shared" ref="HZ42:IK42" si="445">SUM(HZ36:HZ41)</f>
        <v>-1600225.38</v>
      </c>
      <c r="IA42" s="32">
        <f t="shared" si="445"/>
        <v>-1340746.1099999999</v>
      </c>
      <c r="IB42" s="32">
        <f t="shared" si="445"/>
        <v>-2429379.31</v>
      </c>
      <c r="IC42" s="32">
        <f t="shared" si="445"/>
        <v>-2868357.07</v>
      </c>
      <c r="ID42" s="32">
        <f t="shared" si="445"/>
        <v>-2918983.53</v>
      </c>
      <c r="IE42" s="32">
        <f t="shared" si="445"/>
        <v>-3129026.86</v>
      </c>
      <c r="IF42" s="32">
        <f t="shared" si="445"/>
        <v>-2696035.36</v>
      </c>
      <c r="IG42" s="32">
        <f t="shared" si="445"/>
        <v>-1562683.3</v>
      </c>
      <c r="IH42" s="32">
        <f t="shared" si="445"/>
        <v>-1080208.6200000001</v>
      </c>
      <c r="II42" s="32">
        <f t="shared" si="445"/>
        <v>-667124.01</v>
      </c>
      <c r="IJ42" s="32">
        <f t="shared" si="445"/>
        <v>-471302.73</v>
      </c>
      <c r="IK42" s="32">
        <f t="shared" si="445"/>
        <v>-504974.42</v>
      </c>
      <c r="IL42" s="572"/>
      <c r="IM42" s="573"/>
      <c r="IN42" s="573"/>
      <c r="IO42" s="573"/>
      <c r="IP42" s="573"/>
      <c r="IQ42" s="573"/>
      <c r="IR42" s="573"/>
      <c r="IS42" s="573"/>
      <c r="IT42" s="573"/>
      <c r="IU42" s="573"/>
      <c r="IV42" s="573"/>
      <c r="IW42" s="573"/>
      <c r="IX42" s="573"/>
      <c r="IY42" s="574"/>
      <c r="IZ42" s="329"/>
      <c r="JA42" s="33"/>
      <c r="JB42" s="33"/>
      <c r="JC42" s="33"/>
      <c r="JD42" s="33"/>
      <c r="JE42" s="33"/>
      <c r="JF42" s="33"/>
      <c r="JG42" s="33"/>
      <c r="JH42" s="33"/>
      <c r="JI42" s="33"/>
      <c r="JJ42" s="33"/>
      <c r="JK42" s="330"/>
    </row>
    <row r="43" spans="1:271" s="37" customFormat="1" ht="12" thickBot="1" x14ac:dyDescent="0.25">
      <c r="A43" s="1"/>
      <c r="B43" s="1" t="s">
        <v>168</v>
      </c>
      <c r="D43" s="18">
        <f t="shared" ref="D43:M43" si="446">+D35+D42</f>
        <v>0</v>
      </c>
      <c r="E43" s="18">
        <f t="shared" si="446"/>
        <v>0</v>
      </c>
      <c r="F43" s="18">
        <f t="shared" si="446"/>
        <v>0</v>
      </c>
      <c r="G43" s="18">
        <f t="shared" si="446"/>
        <v>0</v>
      </c>
      <c r="H43" s="18">
        <f t="shared" si="446"/>
        <v>0</v>
      </c>
      <c r="I43" s="18">
        <f t="shared" si="446"/>
        <v>0</v>
      </c>
      <c r="J43" s="18">
        <f t="shared" si="446"/>
        <v>0</v>
      </c>
      <c r="K43" s="18">
        <f t="shared" si="446"/>
        <v>0</v>
      </c>
      <c r="L43" s="18">
        <f t="shared" si="446"/>
        <v>0</v>
      </c>
      <c r="M43" s="18">
        <f t="shared" si="446"/>
        <v>0</v>
      </c>
      <c r="N43" s="18">
        <f t="shared" ref="N43:BY43" si="447">+N35+N42</f>
        <v>0</v>
      </c>
      <c r="O43" s="18">
        <f t="shared" si="447"/>
        <v>0</v>
      </c>
      <c r="P43" s="18">
        <f t="shared" si="447"/>
        <v>0</v>
      </c>
      <c r="Q43" s="18">
        <f t="shared" si="447"/>
        <v>0</v>
      </c>
      <c r="R43" s="18">
        <f t="shared" si="447"/>
        <v>0</v>
      </c>
      <c r="S43" s="18">
        <f t="shared" si="447"/>
        <v>0</v>
      </c>
      <c r="T43" s="18">
        <f t="shared" si="447"/>
        <v>0</v>
      </c>
      <c r="U43" s="18">
        <f t="shared" si="447"/>
        <v>0</v>
      </c>
      <c r="V43" s="18">
        <f t="shared" si="447"/>
        <v>0</v>
      </c>
      <c r="W43" s="18">
        <f t="shared" si="447"/>
        <v>0</v>
      </c>
      <c r="X43" s="18">
        <f t="shared" si="447"/>
        <v>0</v>
      </c>
      <c r="Y43" s="18">
        <f t="shared" si="447"/>
        <v>0</v>
      </c>
      <c r="Z43" s="18">
        <f t="shared" si="447"/>
        <v>0</v>
      </c>
      <c r="AA43" s="18">
        <f t="shared" si="447"/>
        <v>0</v>
      </c>
      <c r="AB43" s="18">
        <f t="shared" si="447"/>
        <v>0</v>
      </c>
      <c r="AC43" s="18">
        <f t="shared" si="447"/>
        <v>0</v>
      </c>
      <c r="AD43" s="18">
        <f t="shared" si="447"/>
        <v>0</v>
      </c>
      <c r="AE43" s="18">
        <f t="shared" si="447"/>
        <v>0</v>
      </c>
      <c r="AF43" s="18">
        <f t="shared" si="447"/>
        <v>0</v>
      </c>
      <c r="AG43" s="18">
        <f t="shared" si="447"/>
        <v>0</v>
      </c>
      <c r="AH43" s="18">
        <f t="shared" si="447"/>
        <v>0</v>
      </c>
      <c r="AI43" s="18">
        <f t="shared" si="447"/>
        <v>0</v>
      </c>
      <c r="AJ43" s="18">
        <f t="shared" si="447"/>
        <v>0</v>
      </c>
      <c r="AK43" s="18">
        <f t="shared" si="447"/>
        <v>0</v>
      </c>
      <c r="AL43" s="18">
        <f t="shared" si="447"/>
        <v>0</v>
      </c>
      <c r="AM43" s="18">
        <f t="shared" si="447"/>
        <v>0</v>
      </c>
      <c r="AN43" s="18">
        <f t="shared" si="447"/>
        <v>0</v>
      </c>
      <c r="AO43" s="18">
        <f t="shared" si="447"/>
        <v>0</v>
      </c>
      <c r="AP43" s="18">
        <f t="shared" si="447"/>
        <v>0</v>
      </c>
      <c r="AQ43" s="18">
        <f t="shared" si="447"/>
        <v>0</v>
      </c>
      <c r="AR43" s="18">
        <f t="shared" si="447"/>
        <v>0</v>
      </c>
      <c r="AS43" s="18">
        <f t="shared" si="447"/>
        <v>0</v>
      </c>
      <c r="AT43" s="18">
        <f t="shared" si="447"/>
        <v>0</v>
      </c>
      <c r="AU43" s="18">
        <f t="shared" si="447"/>
        <v>0</v>
      </c>
      <c r="AV43" s="18">
        <f t="shared" si="447"/>
        <v>0</v>
      </c>
      <c r="AW43" s="18">
        <f t="shared" si="447"/>
        <v>0</v>
      </c>
      <c r="AX43" s="18">
        <f t="shared" si="447"/>
        <v>0</v>
      </c>
      <c r="AY43" s="18">
        <f t="shared" si="447"/>
        <v>0</v>
      </c>
      <c r="AZ43" s="18">
        <f t="shared" si="447"/>
        <v>0</v>
      </c>
      <c r="BA43" s="18">
        <f t="shared" si="447"/>
        <v>0</v>
      </c>
      <c r="BB43" s="18">
        <f t="shared" si="447"/>
        <v>0</v>
      </c>
      <c r="BC43" s="18">
        <f t="shared" si="447"/>
        <v>0</v>
      </c>
      <c r="BD43" s="18">
        <f t="shared" si="447"/>
        <v>0</v>
      </c>
      <c r="BE43" s="18">
        <f t="shared" si="447"/>
        <v>0</v>
      </c>
      <c r="BF43" s="18">
        <f t="shared" si="447"/>
        <v>0</v>
      </c>
      <c r="BG43" s="18">
        <f t="shared" si="447"/>
        <v>0</v>
      </c>
      <c r="BH43" s="18">
        <f t="shared" si="447"/>
        <v>0</v>
      </c>
      <c r="BI43" s="18">
        <f t="shared" si="447"/>
        <v>0</v>
      </c>
      <c r="BJ43" s="18">
        <f t="shared" si="447"/>
        <v>0</v>
      </c>
      <c r="BK43" s="18">
        <f t="shared" si="447"/>
        <v>0</v>
      </c>
      <c r="BL43" s="18">
        <f t="shared" si="447"/>
        <v>0</v>
      </c>
      <c r="BM43" s="18">
        <f t="shared" si="447"/>
        <v>0</v>
      </c>
      <c r="BN43" s="18">
        <f t="shared" si="447"/>
        <v>0</v>
      </c>
      <c r="BO43" s="18">
        <f t="shared" si="447"/>
        <v>0</v>
      </c>
      <c r="BP43" s="18">
        <f t="shared" si="447"/>
        <v>0</v>
      </c>
      <c r="BQ43" s="18">
        <f t="shared" si="447"/>
        <v>0</v>
      </c>
      <c r="BR43" s="18">
        <f t="shared" si="447"/>
        <v>0</v>
      </c>
      <c r="BS43" s="18">
        <f t="shared" si="447"/>
        <v>0</v>
      </c>
      <c r="BT43" s="18">
        <f t="shared" si="447"/>
        <v>0</v>
      </c>
      <c r="BU43" s="18">
        <f t="shared" si="447"/>
        <v>0</v>
      </c>
      <c r="BV43" s="18">
        <f t="shared" si="447"/>
        <v>0</v>
      </c>
      <c r="BW43" s="18">
        <f t="shared" si="447"/>
        <v>0</v>
      </c>
      <c r="BX43" s="18">
        <f t="shared" si="447"/>
        <v>0</v>
      </c>
      <c r="BY43" s="18">
        <f t="shared" si="447"/>
        <v>0</v>
      </c>
      <c r="BZ43" s="18">
        <f t="shared" ref="BZ43:EK43" si="448">+BZ35+BZ42</f>
        <v>0</v>
      </c>
      <c r="CA43" s="18">
        <f t="shared" si="448"/>
        <v>0</v>
      </c>
      <c r="CB43" s="18">
        <f t="shared" si="448"/>
        <v>0</v>
      </c>
      <c r="CC43" s="18">
        <f t="shared" si="448"/>
        <v>0</v>
      </c>
      <c r="CD43" s="18">
        <f t="shared" si="448"/>
        <v>0</v>
      </c>
      <c r="CE43" s="18">
        <f t="shared" si="448"/>
        <v>0</v>
      </c>
      <c r="CF43" s="18">
        <f t="shared" si="448"/>
        <v>0</v>
      </c>
      <c r="CG43" s="18">
        <f t="shared" si="448"/>
        <v>0</v>
      </c>
      <c r="CH43" s="18">
        <f t="shared" si="448"/>
        <v>0</v>
      </c>
      <c r="CI43" s="18">
        <f t="shared" si="448"/>
        <v>0</v>
      </c>
      <c r="CJ43" s="18">
        <f t="shared" si="448"/>
        <v>0</v>
      </c>
      <c r="CK43" s="18">
        <f t="shared" si="448"/>
        <v>0</v>
      </c>
      <c r="CL43" s="18">
        <f t="shared" si="448"/>
        <v>0</v>
      </c>
      <c r="CM43" s="18">
        <f t="shared" si="448"/>
        <v>0</v>
      </c>
      <c r="CN43" s="18">
        <f t="shared" si="448"/>
        <v>0</v>
      </c>
      <c r="CO43" s="18">
        <f t="shared" si="448"/>
        <v>0</v>
      </c>
      <c r="CP43" s="18">
        <f t="shared" si="448"/>
        <v>0</v>
      </c>
      <c r="CQ43" s="18">
        <f t="shared" si="448"/>
        <v>0</v>
      </c>
      <c r="CR43" s="18">
        <f t="shared" si="448"/>
        <v>0</v>
      </c>
      <c r="CS43" s="18">
        <f t="shared" si="448"/>
        <v>0</v>
      </c>
      <c r="CT43" s="18">
        <f t="shared" si="448"/>
        <v>0</v>
      </c>
      <c r="CU43" s="18">
        <f t="shared" si="448"/>
        <v>0</v>
      </c>
      <c r="CV43" s="18">
        <f t="shared" si="448"/>
        <v>0</v>
      </c>
      <c r="CW43" s="18">
        <f t="shared" si="448"/>
        <v>0</v>
      </c>
      <c r="CX43" s="18">
        <f t="shared" si="448"/>
        <v>0</v>
      </c>
      <c r="CY43" s="18">
        <f t="shared" si="448"/>
        <v>0</v>
      </c>
      <c r="CZ43" s="18">
        <f t="shared" si="448"/>
        <v>0</v>
      </c>
      <c r="DA43" s="18">
        <f t="shared" si="448"/>
        <v>0</v>
      </c>
      <c r="DB43" s="18">
        <f t="shared" si="448"/>
        <v>0</v>
      </c>
      <c r="DC43" s="18">
        <f t="shared" si="448"/>
        <v>0</v>
      </c>
      <c r="DD43" s="18">
        <f t="shared" si="448"/>
        <v>0</v>
      </c>
      <c r="DE43" s="18">
        <f t="shared" si="448"/>
        <v>0</v>
      </c>
      <c r="DF43" s="18">
        <f t="shared" si="448"/>
        <v>0</v>
      </c>
      <c r="DG43" s="18">
        <f t="shared" si="448"/>
        <v>0</v>
      </c>
      <c r="DH43" s="18">
        <f t="shared" si="448"/>
        <v>0</v>
      </c>
      <c r="DI43" s="18">
        <f t="shared" si="448"/>
        <v>0</v>
      </c>
      <c r="DJ43" s="18">
        <f t="shared" si="448"/>
        <v>0</v>
      </c>
      <c r="DK43" s="18">
        <f t="shared" si="448"/>
        <v>0</v>
      </c>
      <c r="DL43" s="18">
        <f t="shared" si="448"/>
        <v>0</v>
      </c>
      <c r="DM43" s="18">
        <f t="shared" si="448"/>
        <v>0</v>
      </c>
      <c r="DN43" s="18">
        <f t="shared" si="448"/>
        <v>0</v>
      </c>
      <c r="DO43" s="18">
        <f t="shared" si="448"/>
        <v>0</v>
      </c>
      <c r="DP43" s="18">
        <f t="shared" si="448"/>
        <v>0</v>
      </c>
      <c r="DQ43" s="18">
        <f t="shared" si="448"/>
        <v>0</v>
      </c>
      <c r="DR43" s="18">
        <f t="shared" si="448"/>
        <v>0</v>
      </c>
      <c r="DS43" s="18">
        <f t="shared" si="448"/>
        <v>0</v>
      </c>
      <c r="DT43" s="18">
        <f t="shared" si="448"/>
        <v>0</v>
      </c>
      <c r="DU43" s="18">
        <f t="shared" si="448"/>
        <v>0</v>
      </c>
      <c r="DV43" s="18">
        <f t="shared" si="448"/>
        <v>0</v>
      </c>
      <c r="DW43" s="18">
        <f t="shared" si="448"/>
        <v>0</v>
      </c>
      <c r="DX43" s="18">
        <f t="shared" si="448"/>
        <v>0</v>
      </c>
      <c r="DY43" s="18">
        <f t="shared" si="448"/>
        <v>0</v>
      </c>
      <c r="DZ43" s="18">
        <f t="shared" si="448"/>
        <v>0</v>
      </c>
      <c r="EA43" s="18">
        <f t="shared" si="448"/>
        <v>0</v>
      </c>
      <c r="EB43" s="18">
        <f t="shared" si="448"/>
        <v>0</v>
      </c>
      <c r="EC43" s="18">
        <f t="shared" si="448"/>
        <v>0</v>
      </c>
      <c r="ED43" s="18">
        <f t="shared" si="448"/>
        <v>0</v>
      </c>
      <c r="EE43" s="18">
        <f t="shared" si="448"/>
        <v>0</v>
      </c>
      <c r="EF43" s="18">
        <f t="shared" si="448"/>
        <v>0</v>
      </c>
      <c r="EG43" s="18">
        <f t="shared" si="448"/>
        <v>0</v>
      </c>
      <c r="EH43" s="18">
        <f t="shared" si="448"/>
        <v>0</v>
      </c>
      <c r="EI43" s="18">
        <f t="shared" si="448"/>
        <v>0</v>
      </c>
      <c r="EJ43" s="18">
        <f t="shared" si="448"/>
        <v>0</v>
      </c>
      <c r="EK43" s="18">
        <f t="shared" si="448"/>
        <v>0</v>
      </c>
      <c r="EL43" s="18">
        <f t="shared" ref="EL43:GW43" si="449">+EL35+EL42</f>
        <v>0</v>
      </c>
      <c r="EM43" s="18">
        <f t="shared" si="449"/>
        <v>0</v>
      </c>
      <c r="EN43" s="18">
        <f t="shared" si="449"/>
        <v>0</v>
      </c>
      <c r="EO43" s="18">
        <f t="shared" si="449"/>
        <v>0</v>
      </c>
      <c r="EP43" s="18">
        <f t="shared" si="449"/>
        <v>0</v>
      </c>
      <c r="EQ43" s="18">
        <f t="shared" si="449"/>
        <v>0</v>
      </c>
      <c r="ER43" s="18">
        <f t="shared" si="449"/>
        <v>0</v>
      </c>
      <c r="ES43" s="18">
        <f t="shared" si="449"/>
        <v>0</v>
      </c>
      <c r="ET43" s="18">
        <f t="shared" si="449"/>
        <v>0</v>
      </c>
      <c r="EU43" s="18">
        <f t="shared" si="449"/>
        <v>0</v>
      </c>
      <c r="EV43" s="18">
        <f t="shared" si="449"/>
        <v>0</v>
      </c>
      <c r="EW43" s="18">
        <f t="shared" si="449"/>
        <v>0</v>
      </c>
      <c r="EX43" s="18">
        <f t="shared" si="449"/>
        <v>0</v>
      </c>
      <c r="EY43" s="18">
        <f t="shared" si="449"/>
        <v>0</v>
      </c>
      <c r="EZ43" s="18">
        <f t="shared" si="449"/>
        <v>0</v>
      </c>
      <c r="FA43" s="18">
        <f t="shared" si="449"/>
        <v>0</v>
      </c>
      <c r="FB43" s="18">
        <f t="shared" si="449"/>
        <v>0</v>
      </c>
      <c r="FC43" s="18">
        <f t="shared" si="449"/>
        <v>0</v>
      </c>
      <c r="FD43" s="18">
        <f t="shared" si="449"/>
        <v>0</v>
      </c>
      <c r="FE43" s="18">
        <f t="shared" si="449"/>
        <v>0</v>
      </c>
      <c r="FF43" s="18">
        <f t="shared" si="449"/>
        <v>0</v>
      </c>
      <c r="FG43" s="18">
        <f t="shared" si="449"/>
        <v>0</v>
      </c>
      <c r="FH43" s="18">
        <f t="shared" si="449"/>
        <v>0</v>
      </c>
      <c r="FI43" s="18">
        <f t="shared" si="449"/>
        <v>0</v>
      </c>
      <c r="FJ43" s="18">
        <f t="shared" si="449"/>
        <v>0</v>
      </c>
      <c r="FK43" s="18">
        <f t="shared" si="449"/>
        <v>0</v>
      </c>
      <c r="FL43" s="18">
        <f t="shared" si="449"/>
        <v>0</v>
      </c>
      <c r="FM43" s="18">
        <f t="shared" si="449"/>
        <v>0</v>
      </c>
      <c r="FN43" s="18">
        <f t="shared" si="449"/>
        <v>0</v>
      </c>
      <c r="FO43" s="18">
        <f t="shared" si="449"/>
        <v>0</v>
      </c>
      <c r="FP43" s="18">
        <f t="shared" si="449"/>
        <v>0</v>
      </c>
      <c r="FQ43" s="18">
        <f t="shared" si="449"/>
        <v>0</v>
      </c>
      <c r="FR43" s="18">
        <f t="shared" si="449"/>
        <v>0</v>
      </c>
      <c r="FS43" s="18">
        <f t="shared" si="449"/>
        <v>0</v>
      </c>
      <c r="FT43" s="18">
        <f t="shared" si="449"/>
        <v>0</v>
      </c>
      <c r="FU43" s="18">
        <f t="shared" si="449"/>
        <v>0</v>
      </c>
      <c r="FV43" s="18">
        <f t="shared" si="449"/>
        <v>0</v>
      </c>
      <c r="FW43" s="18">
        <f t="shared" si="449"/>
        <v>0</v>
      </c>
      <c r="FX43" s="18">
        <f t="shared" si="449"/>
        <v>0</v>
      </c>
      <c r="FY43" s="18">
        <f t="shared" si="449"/>
        <v>0</v>
      </c>
      <c r="FZ43" s="18">
        <f t="shared" si="449"/>
        <v>0</v>
      </c>
      <c r="GA43" s="18">
        <f t="shared" si="449"/>
        <v>0</v>
      </c>
      <c r="GB43" s="18">
        <f t="shared" si="449"/>
        <v>0</v>
      </c>
      <c r="GC43" s="18">
        <f t="shared" si="449"/>
        <v>0</v>
      </c>
      <c r="GD43" s="18">
        <f t="shared" si="449"/>
        <v>0</v>
      </c>
      <c r="GE43" s="18">
        <f t="shared" si="449"/>
        <v>0</v>
      </c>
      <c r="GF43" s="18">
        <f t="shared" si="449"/>
        <v>0</v>
      </c>
      <c r="GG43" s="18">
        <f t="shared" si="449"/>
        <v>0</v>
      </c>
      <c r="GH43" s="18">
        <f t="shared" si="449"/>
        <v>0</v>
      </c>
      <c r="GI43" s="18">
        <f t="shared" si="449"/>
        <v>0</v>
      </c>
      <c r="GJ43" s="18">
        <f t="shared" si="449"/>
        <v>0</v>
      </c>
      <c r="GK43" s="18">
        <f t="shared" si="449"/>
        <v>0</v>
      </c>
      <c r="GL43" s="18">
        <f t="shared" si="449"/>
        <v>0</v>
      </c>
      <c r="GM43" s="18">
        <f t="shared" si="449"/>
        <v>0</v>
      </c>
      <c r="GN43" s="18">
        <f t="shared" si="449"/>
        <v>0</v>
      </c>
      <c r="GO43" s="18">
        <f t="shared" si="449"/>
        <v>0</v>
      </c>
      <c r="GP43" s="18">
        <f t="shared" si="449"/>
        <v>0</v>
      </c>
      <c r="GQ43" s="18">
        <f t="shared" si="449"/>
        <v>0</v>
      </c>
      <c r="GR43" s="18">
        <f t="shared" si="449"/>
        <v>0</v>
      </c>
      <c r="GS43" s="18">
        <f t="shared" si="449"/>
        <v>0</v>
      </c>
      <c r="GT43" s="18">
        <f t="shared" si="449"/>
        <v>0</v>
      </c>
      <c r="GU43" s="18">
        <f t="shared" si="449"/>
        <v>0</v>
      </c>
      <c r="GV43" s="18">
        <f t="shared" si="449"/>
        <v>0</v>
      </c>
      <c r="GW43" s="18">
        <f t="shared" si="449"/>
        <v>0</v>
      </c>
      <c r="GX43" s="18">
        <f t="shared" ref="GX43:HD43" si="450">+GX35+GX42</f>
        <v>0</v>
      </c>
      <c r="GY43" s="18">
        <f t="shared" si="450"/>
        <v>0</v>
      </c>
      <c r="GZ43" s="18">
        <f t="shared" si="450"/>
        <v>0</v>
      </c>
      <c r="HA43" s="18">
        <f t="shared" si="450"/>
        <v>0</v>
      </c>
      <c r="HB43" s="18">
        <f t="shared" si="450"/>
        <v>0</v>
      </c>
      <c r="HC43" s="18">
        <f t="shared" si="450"/>
        <v>0</v>
      </c>
      <c r="HD43" s="18">
        <f t="shared" si="450"/>
        <v>0</v>
      </c>
      <c r="HE43" s="18">
        <f t="shared" ref="HE43:HI43" si="451">+HE35+HE42</f>
        <v>0</v>
      </c>
      <c r="HF43" s="18">
        <f t="shared" si="451"/>
        <v>0</v>
      </c>
      <c r="HG43" s="18">
        <f t="shared" si="451"/>
        <v>0</v>
      </c>
      <c r="HH43" s="18">
        <f t="shared" si="451"/>
        <v>0</v>
      </c>
      <c r="HI43" s="18">
        <f t="shared" si="451"/>
        <v>0</v>
      </c>
      <c r="HJ43" s="18">
        <f t="shared" ref="HJ43:HM43" si="452">+HJ35+HJ42</f>
        <v>0</v>
      </c>
      <c r="HK43" s="18">
        <f t="shared" si="452"/>
        <v>0</v>
      </c>
      <c r="HL43" s="18">
        <f t="shared" si="452"/>
        <v>0</v>
      </c>
      <c r="HM43" s="18">
        <f t="shared" si="452"/>
        <v>0</v>
      </c>
      <c r="HN43" s="18">
        <f t="shared" ref="HN43:HY43" si="453">+HN35+HN42</f>
        <v>0</v>
      </c>
      <c r="HO43" s="18">
        <f t="shared" si="453"/>
        <v>0</v>
      </c>
      <c r="HP43" s="18">
        <f t="shared" si="453"/>
        <v>108928627.33</v>
      </c>
      <c r="HQ43" s="18">
        <f t="shared" si="453"/>
        <v>101576407.78999999</v>
      </c>
      <c r="HR43" s="18">
        <f t="shared" si="453"/>
        <v>94033135.959999993</v>
      </c>
      <c r="HS43" s="18">
        <f t="shared" si="453"/>
        <v>87074750.139999986</v>
      </c>
      <c r="HT43" s="18">
        <f t="shared" si="453"/>
        <v>80470575.859999985</v>
      </c>
      <c r="HU43" s="18">
        <f t="shared" si="453"/>
        <v>76604602.139999986</v>
      </c>
      <c r="HV43" s="18">
        <f t="shared" si="453"/>
        <v>74260229.439999983</v>
      </c>
      <c r="HW43" s="18">
        <f t="shared" si="453"/>
        <v>72194626.469999984</v>
      </c>
      <c r="HX43" s="18">
        <f t="shared" si="453"/>
        <v>70782031.999999985</v>
      </c>
      <c r="HY43" s="18">
        <f t="shared" si="453"/>
        <v>69442289.889999986</v>
      </c>
      <c r="HZ43" s="18">
        <f t="shared" ref="HZ43:IK43" si="454">+HZ35+HZ42</f>
        <v>67842064.50999999</v>
      </c>
      <c r="IA43" s="18">
        <f t="shared" si="454"/>
        <v>66501318.399999991</v>
      </c>
      <c r="IB43" s="18">
        <f t="shared" si="454"/>
        <v>64071939.089999989</v>
      </c>
      <c r="IC43" s="18">
        <f t="shared" si="454"/>
        <v>61203582.019999988</v>
      </c>
      <c r="ID43" s="18">
        <f t="shared" si="454"/>
        <v>58284598.489999987</v>
      </c>
      <c r="IE43" s="18">
        <f t="shared" si="454"/>
        <v>55155571.629999988</v>
      </c>
      <c r="IF43" s="18">
        <f t="shared" si="454"/>
        <v>52459536.269999988</v>
      </c>
      <c r="IG43" s="18">
        <f t="shared" si="454"/>
        <v>50896852.969999991</v>
      </c>
      <c r="IH43" s="18">
        <f t="shared" si="454"/>
        <v>49816644.349999994</v>
      </c>
      <c r="II43" s="18">
        <f t="shared" si="454"/>
        <v>49149520.339999996</v>
      </c>
      <c r="IJ43" s="18">
        <f t="shared" si="454"/>
        <v>48678217.609999999</v>
      </c>
      <c r="IK43" s="18">
        <f t="shared" si="454"/>
        <v>48173243.189999998</v>
      </c>
      <c r="IL43" s="560"/>
      <c r="IM43" s="561"/>
      <c r="IN43" s="561"/>
      <c r="IO43" s="561"/>
      <c r="IP43" s="561"/>
      <c r="IQ43" s="561"/>
      <c r="IR43" s="561"/>
      <c r="IS43" s="561"/>
      <c r="IT43" s="561"/>
      <c r="IU43" s="561"/>
      <c r="IV43" s="561"/>
      <c r="IW43" s="561"/>
      <c r="IX43" s="561"/>
      <c r="IY43" s="562"/>
      <c r="IZ43" s="331"/>
      <c r="JA43" s="332"/>
      <c r="JB43" s="332"/>
      <c r="JC43" s="332"/>
      <c r="JD43" s="332"/>
      <c r="JE43" s="332"/>
      <c r="JF43" s="332"/>
      <c r="JG43" s="332"/>
      <c r="JH43" s="332"/>
      <c r="JI43" s="332"/>
      <c r="JJ43" s="332"/>
      <c r="JK43" s="333"/>
    </row>
    <row r="44" spans="1:271" s="37" customFormat="1" ht="12" thickTop="1" x14ac:dyDescent="0.2">
      <c r="D44" s="49"/>
      <c r="F44" s="39"/>
      <c r="G44" s="40"/>
      <c r="CW44" s="41"/>
      <c r="CX44" s="41"/>
      <c r="CY44" s="41"/>
      <c r="CZ44" s="41"/>
      <c r="DA44" s="41"/>
      <c r="DB44" s="41"/>
      <c r="DC44" s="41"/>
      <c r="DD44" s="41"/>
      <c r="DE44" s="41"/>
      <c r="DF44" s="41"/>
      <c r="DG44" s="6"/>
      <c r="DH44" s="6"/>
      <c r="DI44" s="6"/>
      <c r="DJ44" s="6"/>
      <c r="DK44" s="6"/>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560"/>
      <c r="IM44" s="561"/>
      <c r="IN44" s="561"/>
      <c r="IO44" s="561"/>
      <c r="IP44" s="561"/>
      <c r="IQ44" s="561"/>
      <c r="IR44" s="561"/>
      <c r="IS44" s="561"/>
      <c r="IT44" s="561"/>
      <c r="IU44" s="561"/>
      <c r="IV44" s="561"/>
      <c r="IW44" s="561"/>
      <c r="IX44" s="561"/>
      <c r="IY44" s="562"/>
      <c r="IZ44" s="1"/>
      <c r="JA44" s="1"/>
      <c r="JB44" s="1"/>
      <c r="JC44" s="1"/>
      <c r="JD44" s="1"/>
      <c r="JE44" s="1"/>
      <c r="JF44" s="1"/>
      <c r="JG44" s="1"/>
      <c r="JH44" s="1"/>
      <c r="JI44" s="1"/>
      <c r="JJ44" s="1"/>
      <c r="JK44" s="1"/>
    </row>
    <row r="45" spans="1:271" x14ac:dyDescent="0.2">
      <c r="A45" s="7" t="s">
        <v>173</v>
      </c>
      <c r="C45" s="1">
        <v>19100122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560"/>
      <c r="IM45" s="561"/>
      <c r="IN45" s="561"/>
      <c r="IO45" s="561"/>
      <c r="IP45" s="561"/>
      <c r="IQ45" s="561"/>
      <c r="IR45" s="561"/>
      <c r="IS45" s="561"/>
      <c r="IT45" s="561"/>
      <c r="IU45" s="561"/>
      <c r="IV45" s="561"/>
      <c r="IW45" s="561"/>
      <c r="IX45" s="561"/>
      <c r="IY45" s="562"/>
    </row>
    <row r="46" spans="1:271" x14ac:dyDescent="0.2">
      <c r="B46" s="1" t="s">
        <v>163</v>
      </c>
      <c r="D46" s="15">
        <f>61109259.77-44.65</f>
        <v>61109215.120000005</v>
      </c>
      <c r="E46" s="15">
        <f>+D57</f>
        <v>59812470.350000001</v>
      </c>
      <c r="F46" s="15">
        <f>+E57</f>
        <v>120745657.28</v>
      </c>
      <c r="G46" s="15">
        <f>+F57</f>
        <v>116400172.34</v>
      </c>
      <c r="H46" s="15">
        <f>+G57</f>
        <v>105985135.08006337</v>
      </c>
      <c r="I46" s="15">
        <f t="shared" ref="I46:AB46" si="455">ROUND(+H57,2)</f>
        <v>92410074.879999995</v>
      </c>
      <c r="J46" s="15">
        <f>ROUND(+I57,2)</f>
        <v>73649281.129999995</v>
      </c>
      <c r="K46" s="15">
        <f t="shared" si="455"/>
        <v>54385898.57</v>
      </c>
      <c r="L46" s="15">
        <f t="shared" si="455"/>
        <v>37849031.229999997</v>
      </c>
      <c r="M46" s="15">
        <f t="shared" si="455"/>
        <v>19641296.899999999</v>
      </c>
      <c r="N46" s="15">
        <f t="shared" si="455"/>
        <v>7841036.4800000004</v>
      </c>
      <c r="O46" s="15">
        <f t="shared" si="455"/>
        <v>-1010074.6</v>
      </c>
      <c r="P46" s="15">
        <f t="shared" si="455"/>
        <v>-869527.96</v>
      </c>
      <c r="Q46" s="15">
        <f t="shared" si="455"/>
        <v>-903317.99</v>
      </c>
      <c r="R46" s="15">
        <f t="shared" si="455"/>
        <v>-937108.02</v>
      </c>
      <c r="S46" s="15">
        <f t="shared" si="455"/>
        <v>-404021.02</v>
      </c>
      <c r="T46" s="15">
        <f t="shared" si="455"/>
        <v>-167814.39</v>
      </c>
      <c r="U46" s="15">
        <f t="shared" si="455"/>
        <v>7284028.3300000001</v>
      </c>
      <c r="V46" s="15">
        <f>ROUND(+U57,2)</f>
        <v>16456818.119999999</v>
      </c>
      <c r="W46" s="15">
        <f t="shared" si="455"/>
        <v>-83020072.079999998</v>
      </c>
      <c r="X46" s="15">
        <f t="shared" si="455"/>
        <v>-74655652.510000005</v>
      </c>
      <c r="Y46" s="15">
        <f t="shared" si="455"/>
        <v>-67370116.099999994</v>
      </c>
      <c r="Z46" s="15">
        <f>ROUND(+Y57,2)</f>
        <v>-23540349.66</v>
      </c>
      <c r="AA46" s="15">
        <f t="shared" si="455"/>
        <v>-21389993.739999998</v>
      </c>
      <c r="AB46" s="15">
        <f t="shared" si="455"/>
        <v>-20155529.390000001</v>
      </c>
      <c r="AC46" s="15">
        <f>ROUND(+AB57,2)</f>
        <v>-19157897.949999999</v>
      </c>
      <c r="AD46" s="15">
        <f>ROUND(+AC57,2)</f>
        <v>-17677541.829999998</v>
      </c>
      <c r="AE46" s="18">
        <f>ROUND(+AD57,2)</f>
        <v>-16440523.6</v>
      </c>
      <c r="AF46" s="18">
        <f t="shared" ref="AF46" si="456">ROUND(+AE57,2)</f>
        <v>-9467391.0099999998</v>
      </c>
      <c r="AG46" s="18">
        <f t="shared" ref="AG46" si="457">ROUND(+AF57,2)</f>
        <v>-8097534.0999999996</v>
      </c>
      <c r="AH46" s="18">
        <f t="shared" ref="AH46" si="458">ROUND(+AG57,2)</f>
        <v>-6589680.9100000001</v>
      </c>
      <c r="AI46" s="18">
        <f t="shared" ref="AI46" si="459">ROUND(+AH57,2)</f>
        <v>-5015530.6100000003</v>
      </c>
      <c r="AJ46" s="18">
        <f t="shared" ref="AJ46" si="460">ROUND(+AI57,2)</f>
        <v>-3737067.53</v>
      </c>
      <c r="AK46" s="18">
        <f t="shared" ref="AK46" si="461">ROUND(+AJ57,2)</f>
        <v>-2649582.36</v>
      </c>
      <c r="AL46" s="18">
        <f t="shared" ref="AL46" si="462">ROUND(+AK57,2)</f>
        <v>-1998438.82</v>
      </c>
      <c r="AM46" s="18">
        <f t="shared" ref="AM46" si="463">ROUND(+AL57,2)</f>
        <v>-1478820.69</v>
      </c>
      <c r="AN46" s="18">
        <f t="shared" ref="AN46" si="464">ROUND(+AM57,2)</f>
        <v>-1094126.33</v>
      </c>
      <c r="AO46" s="18">
        <f t="shared" ref="AO46" si="465">ROUND(+AN57,2)</f>
        <v>-775943.88</v>
      </c>
      <c r="AP46" s="18">
        <f t="shared" ref="AP46" si="466">ROUND(+AO57,2)</f>
        <v>-417583.8</v>
      </c>
      <c r="AQ46" s="18">
        <f t="shared" ref="AQ46" si="467">ROUND(+AP57,2)</f>
        <v>24831.34</v>
      </c>
      <c r="AR46" s="18">
        <f t="shared" ref="AR46" si="468">ROUND(+AQ57,2)</f>
        <v>8843522.0299999993</v>
      </c>
      <c r="AS46" s="18">
        <f t="shared" ref="AS46" si="469">ROUND(+AR57,2)</f>
        <v>7798610.8600000003</v>
      </c>
      <c r="AT46" s="18">
        <f t="shared" ref="AT46" si="470">ROUND(+AS57,2)</f>
        <v>6502736.5099999998</v>
      </c>
      <c r="AU46" s="18">
        <f t="shared" ref="AU46" si="471">ROUND(+AT57,2)</f>
        <v>5072724.59</v>
      </c>
      <c r="AV46" s="18">
        <f t="shared" ref="AV46" si="472">ROUND(+AU57,2)</f>
        <v>3940228.01</v>
      </c>
      <c r="AW46" s="18">
        <f t="shared" ref="AW46" si="473">ROUND(+AV57,2)</f>
        <v>3103055.42</v>
      </c>
      <c r="AX46" s="18">
        <f t="shared" ref="AX46" si="474">ROUND(+AW57,2)</f>
        <v>2348258.41</v>
      </c>
      <c r="AY46" s="18">
        <f t="shared" ref="AY46" si="475">ROUND(+AX57,2)</f>
        <v>1932732.79</v>
      </c>
      <c r="AZ46" s="18">
        <f t="shared" ref="AZ46" si="476">ROUND(+AY57,2)</f>
        <v>1572373.78</v>
      </c>
      <c r="BA46" s="18">
        <f t="shared" ref="BA46" si="477">ROUND(+AZ57,2)</f>
        <v>1290114.3700000001</v>
      </c>
      <c r="BB46" s="18">
        <f t="shared" ref="BB46" si="478">ROUND(+BA57,2)</f>
        <v>990401.12</v>
      </c>
      <c r="BC46" s="18">
        <f t="shared" ref="BC46" si="479">ROUND(+BB57,2)</f>
        <v>615834.31000000006</v>
      </c>
      <c r="BD46" s="18">
        <f t="shared" ref="BD46" si="480">ROUND(+BC57,2)</f>
        <v>30581310.789999999</v>
      </c>
      <c r="BE46" s="18">
        <f t="shared" ref="BE46" si="481">ROUND(+BD57,2)</f>
        <v>26559645.300000001</v>
      </c>
      <c r="BF46" s="18">
        <f t="shared" ref="BF46" si="482">ROUND(+BE57,2)</f>
        <v>21781178.890000001</v>
      </c>
      <c r="BG46" s="18">
        <f t="shared" ref="BG46" si="483">ROUND(+BF57,2)</f>
        <v>17469056</v>
      </c>
      <c r="BH46" s="18">
        <f t="shared" ref="BH46" si="484">ROUND(+BG57,2)</f>
        <v>13039483.300000001</v>
      </c>
      <c r="BI46" s="18">
        <f t="shared" ref="BI46" si="485">ROUND(+BH57,2)</f>
        <v>9224436.5099999998</v>
      </c>
      <c r="BJ46" s="18">
        <f t="shared" ref="BJ46" si="486">ROUND(+BI57,2)</f>
        <v>6581711.9000000004</v>
      </c>
      <c r="BK46" s="18">
        <f t="shared" ref="BK46" si="487">ROUND(+BJ57,2)</f>
        <v>4861599.01</v>
      </c>
      <c r="BL46" s="18">
        <f t="shared" ref="BL46" si="488">ROUND(+BK57,2)</f>
        <v>3724037.84</v>
      </c>
      <c r="BM46" s="18">
        <f t="shared" ref="BM46" si="489">ROUND(+BL57,2)</f>
        <v>2782475.22</v>
      </c>
      <c r="BN46" s="18">
        <f t="shared" ref="BN46" si="490">ROUND(+BM57,2)</f>
        <v>1795259.86</v>
      </c>
      <c r="BO46" s="18">
        <f t="shared" ref="BO46" si="491">ROUND(+BN57,2)</f>
        <v>577870.62</v>
      </c>
      <c r="BP46" s="18">
        <f t="shared" ref="BP46" si="492">ROUND(+BO57,2)</f>
        <v>69846585.370000005</v>
      </c>
      <c r="BQ46" s="18">
        <f t="shared" ref="BQ46" si="493">ROUND(+BP57,2)</f>
        <v>65742726.469999999</v>
      </c>
      <c r="BR46" s="18">
        <f t="shared" ref="BR46" si="494">ROUND(+BQ57,2)</f>
        <v>60654038.82</v>
      </c>
      <c r="BS46" s="18">
        <f t="shared" ref="BS46" si="495">ROUND(+BR57,2)</f>
        <v>54761597.619999997</v>
      </c>
      <c r="BT46" s="18">
        <f t="shared" ref="BT46" si="496">ROUND(+BS57,2)</f>
        <v>50569240.469999999</v>
      </c>
      <c r="BU46" s="18">
        <f t="shared" ref="BU46" si="497">ROUND(+BT57,2)</f>
        <v>46886948.270000003</v>
      </c>
      <c r="BV46" s="18">
        <f t="shared" ref="BV46" si="498">ROUND(+BU57,2)</f>
        <v>44140413.130000003</v>
      </c>
      <c r="BW46" s="18">
        <f t="shared" ref="BW46" si="499">ROUND(+BV57,2)</f>
        <v>42319665.149999999</v>
      </c>
      <c r="BX46" s="18">
        <f t="shared" ref="BX46" si="500">ROUND(+BW57,2)</f>
        <v>41080896.57</v>
      </c>
      <c r="BY46" s="18">
        <f t="shared" ref="BY46" si="501">ROUND(+BX57,2)</f>
        <v>40230459.299999997</v>
      </c>
      <c r="BZ46" s="18">
        <f t="shared" ref="BZ46" si="502">ROUND(+BY57,2)</f>
        <v>39297519.009999998</v>
      </c>
      <c r="CA46" s="18">
        <f t="shared" ref="CA46" si="503">ROUND(+BZ57,2)</f>
        <v>37968909.450000003</v>
      </c>
      <c r="CB46" s="18">
        <f t="shared" ref="CB46" si="504">ROUND(+CA57,2)</f>
        <v>-55736249.280000001</v>
      </c>
      <c r="CC46" s="18">
        <f t="shared" ref="CC46" si="505">ROUND(+CB57,2)</f>
        <v>-49394191.270000003</v>
      </c>
      <c r="CD46" s="18">
        <f t="shared" ref="CD46" si="506">ROUND(+CC57,2)</f>
        <v>-40643132.850000001</v>
      </c>
      <c r="CE46" s="18">
        <f t="shared" ref="CE46" si="507">ROUND(+CD57,2)</f>
        <v>-30961309.350000001</v>
      </c>
      <c r="CF46" s="18">
        <f t="shared" ref="CF46" si="508">ROUND(+CE57,2)</f>
        <v>-23643546.32</v>
      </c>
      <c r="CG46" s="18">
        <f t="shared" ref="CG46" si="509">ROUND(+CF57,2)</f>
        <v>-16092033.01</v>
      </c>
      <c r="CH46" s="18">
        <f t="shared" ref="CH46" si="510">ROUND(+CG57,2)</f>
        <v>-10075018.710000001</v>
      </c>
      <c r="CI46" s="18">
        <f t="shared" ref="CI46" si="511">ROUND(+CH57,2)</f>
        <v>-6543801.0599999996</v>
      </c>
      <c r="CJ46" s="18">
        <f t="shared" ref="CJ46" si="512">ROUND(+CI57,2)</f>
        <v>-3540656.87</v>
      </c>
      <c r="CK46" s="18">
        <f t="shared" ref="CK46" si="513">ROUND(+CJ57,2)</f>
        <v>-1610029.95</v>
      </c>
      <c r="CL46" s="18">
        <f t="shared" ref="CL46" si="514">ROUND(+CK57,2)</f>
        <v>742229.97</v>
      </c>
      <c r="CM46" s="18">
        <f t="shared" ref="CM46" si="515">ROUND(+CL57,2)</f>
        <v>3063647.17</v>
      </c>
      <c r="CN46" s="18">
        <f t="shared" ref="CN46" si="516">ROUND(+CM57,2)</f>
        <v>-15502796.25</v>
      </c>
      <c r="CO46" s="18">
        <f t="shared" ref="CO46" si="517">ROUND(+CN57,2)</f>
        <v>-13965541.16</v>
      </c>
      <c r="CP46" s="18">
        <f t="shared" ref="CP46" si="518">ROUND(+CO57,2)</f>
        <v>-11228537.449999999</v>
      </c>
      <c r="CQ46" s="18">
        <f t="shared" ref="CQ46" si="519">ROUND(+CP57,2)</f>
        <v>-8537179.5299999993</v>
      </c>
      <c r="CR46" s="18">
        <f t="shared" ref="CR46" si="520">ROUND(+CQ57,2)</f>
        <v>-6356424.9500000002</v>
      </c>
      <c r="CS46" s="18">
        <f t="shared" ref="CS46" si="521">ROUND(+CR57,2)</f>
        <v>-4077308.62</v>
      </c>
      <c r="CT46" s="18">
        <f t="shared" ref="CT46" si="522">ROUND(+CS57,2)</f>
        <v>-2636575.52</v>
      </c>
      <c r="CU46" s="18">
        <f t="shared" ref="CU46" si="523">ROUND(+CT57,2)</f>
        <v>-1677845.59</v>
      </c>
      <c r="CV46" s="18">
        <f t="shared" ref="CV46" si="524">ROUND(+CU57,2)</f>
        <v>-21810226.350000001</v>
      </c>
      <c r="CW46" s="18">
        <f t="shared" ref="CW46" si="525">ROUND(+CV57,2)</f>
        <v>-20812350.23</v>
      </c>
      <c r="CX46" s="18">
        <f t="shared" ref="CX46" si="526">ROUND(+CW57,2)</f>
        <v>-19513898.210000001</v>
      </c>
      <c r="CY46" s="18">
        <f t="shared" ref="CY46" si="527">ROUND(+CX57,2)</f>
        <v>-18279061.960000001</v>
      </c>
      <c r="CZ46" s="18">
        <f t="shared" ref="CZ46" si="528">ROUND(+CY57,2)</f>
        <v>-76477619.510000005</v>
      </c>
      <c r="DA46" s="18">
        <f t="shared" ref="DA46" si="529">ROUND(+CZ57,2)</f>
        <v>-67705823.180000007</v>
      </c>
      <c r="DB46" s="18">
        <f t="shared" ref="DB46" si="530">ROUND(+DA57,2)</f>
        <v>-53687985.869999997</v>
      </c>
      <c r="DC46" s="18">
        <f t="shared" ref="DC46" si="531">ROUND(+DB57,2)</f>
        <v>-44043096.25</v>
      </c>
      <c r="DD46" s="18">
        <f t="shared" ref="DD46" si="532">ROUND(+DC57,2)</f>
        <v>-35629286.380000003</v>
      </c>
      <c r="DE46" s="18">
        <f t="shared" ref="DE46" si="533">ROUND(+DD57,2)</f>
        <v>-27002796.469999999</v>
      </c>
      <c r="DF46" s="18">
        <f t="shared" ref="DF46" si="534">ROUND(+DE57,2)</f>
        <v>-19928628.960000001</v>
      </c>
      <c r="DG46" s="18">
        <f t="shared" ref="DG46" si="535">ROUND(+DF57,2)</f>
        <v>-14491586.59</v>
      </c>
      <c r="DH46" s="18">
        <f t="shared" ref="DH46" si="536">ROUND(+DG57,2)</f>
        <v>-11550805.43</v>
      </c>
      <c r="DI46" s="18">
        <f t="shared" ref="DI46" si="537">ROUND(+DH57,2)</f>
        <v>-9450506.0500000007</v>
      </c>
      <c r="DJ46" s="18">
        <f t="shared" ref="DJ46" si="538">ROUND(+DI57,2)</f>
        <v>-7126068.8399999999</v>
      </c>
      <c r="DK46" s="18">
        <f t="shared" ref="DK46" si="539">ROUND(+DJ57,2)</f>
        <v>-4813752.2</v>
      </c>
      <c r="DL46" s="18">
        <f t="shared" ref="DL46" si="540">ROUND(+DK57,2)</f>
        <v>-483397.36</v>
      </c>
      <c r="DM46" s="18">
        <f t="shared" ref="DM46" si="541">ROUND(+DL57,2)</f>
        <v>-14932396.970000001</v>
      </c>
      <c r="DN46" s="18">
        <f t="shared" ref="DN46" si="542">ROUND(+DM57,2)</f>
        <v>-12666303.119999999</v>
      </c>
      <c r="DO46" s="18">
        <f t="shared" ref="DO46" si="543">ROUND(+DN57,2)</f>
        <v>-10334601</v>
      </c>
      <c r="DP46" s="18">
        <f t="shared" ref="DP46" si="544">ROUND(+DO57,2)</f>
        <v>-8031333.0099999998</v>
      </c>
      <c r="DQ46" s="18">
        <f t="shared" ref="DQ46" si="545">ROUND(+DP57,2)</f>
        <v>-6058509.5099999998</v>
      </c>
      <c r="DR46" s="18">
        <f t="shared" ref="DR46" si="546">ROUND(+DQ57,2)</f>
        <v>-4230306.4800000004</v>
      </c>
      <c r="DS46" s="18">
        <f t="shared" ref="DS46" si="547">ROUND(+DR57,2)</f>
        <v>-3121583.62</v>
      </c>
      <c r="DT46" s="18">
        <f t="shared" ref="DT46" si="548">ROUND(+DS57,2)</f>
        <v>-2391342.38</v>
      </c>
      <c r="DU46" s="18">
        <f t="shared" ref="DU46" si="549">ROUND(+DT57,2)</f>
        <v>-1815587.28</v>
      </c>
      <c r="DV46" s="18">
        <f t="shared" ref="DV46" si="550">ROUND(+DU57,2)</f>
        <v>-1064507.8999999999</v>
      </c>
      <c r="DW46" s="18">
        <f t="shared" ref="DW46" si="551">ROUND(+DV57,2)</f>
        <v>-481655.4</v>
      </c>
      <c r="DX46" s="18">
        <f t="shared" ref="DX46" si="552">ROUND(+DW57,2)</f>
        <v>748012.4</v>
      </c>
      <c r="DY46" s="18">
        <f t="shared" ref="DY46" si="553">ROUND(+DX57,2)</f>
        <v>-19639623.07</v>
      </c>
      <c r="DZ46" s="18">
        <f t="shared" ref="DZ46" si="554">ROUND(+DY57,2)</f>
        <v>-16272242.300000001</v>
      </c>
      <c r="EA46" s="18">
        <f t="shared" ref="EA46" si="555">ROUND(+DZ57,2)</f>
        <v>-12771007.199999999</v>
      </c>
      <c r="EB46" s="18">
        <f t="shared" ref="EB46" si="556">ROUND(+EA57,2)</f>
        <v>-9953493.2300000004</v>
      </c>
      <c r="EC46" s="18">
        <f t="shared" ref="EC46" si="557">ROUND(+EB57,2)</f>
        <v>-6756305.9900000002</v>
      </c>
      <c r="ED46" s="18">
        <f t="shared" ref="ED46" si="558">ROUND(+EC57,2)</f>
        <v>-5042015.5599999996</v>
      </c>
      <c r="EE46" s="18">
        <f t="shared" ref="EE46" si="559">ROUND(+ED57,2)</f>
        <v>-3768029.98</v>
      </c>
      <c r="EF46" s="18">
        <f t="shared" ref="EF46" si="560">ROUND(+EE57,2)</f>
        <v>-2783986.75</v>
      </c>
      <c r="EG46" s="18">
        <f t="shared" ref="EG46" si="561">ROUND(+EF57,2)</f>
        <v>-2029132.17</v>
      </c>
      <c r="EH46" s="18">
        <f t="shared" ref="EH46" si="562">ROUND(+EG57,2)</f>
        <v>-1352525.21</v>
      </c>
      <c r="EI46" s="18">
        <f t="shared" ref="EI46" si="563">ROUND(+EH57,2)</f>
        <v>-575027.9</v>
      </c>
      <c r="EJ46" s="18">
        <f t="shared" ref="EJ46" si="564">ROUND(+EI57,2)</f>
        <v>1000711.18</v>
      </c>
      <c r="EK46" s="18">
        <f t="shared" ref="EK46" si="565">ROUND(+EJ57,2)</f>
        <v>-31140785.5</v>
      </c>
      <c r="EL46" s="18">
        <f t="shared" ref="EL46" si="566">ROUND(+EK57,2)</f>
        <v>-26231978.699999999</v>
      </c>
      <c r="EM46" s="18">
        <f t="shared" ref="EM46" si="567">ROUND(+EL57,2)</f>
        <v>-20504782.59</v>
      </c>
      <c r="EN46" s="18">
        <f t="shared" ref="EN46" si="568">ROUND(+EM57,2)</f>
        <v>-16411918.289999999</v>
      </c>
      <c r="EO46" s="18">
        <f t="shared" ref="EO46" si="569">ROUND(+EN57,2)</f>
        <v>-12697280.41</v>
      </c>
      <c r="EP46" s="18">
        <f t="shared" ref="EP46" si="570">ROUND(+EO57,2)</f>
        <v>-9978409.8399999999</v>
      </c>
      <c r="EQ46" s="18">
        <f t="shared" ref="EQ46" si="571">ROUND(+EP57,2)</f>
        <v>-8168400.21</v>
      </c>
      <c r="ER46" s="18">
        <f t="shared" ref="ER46" si="572">ROUND(+EQ57,2)</f>
        <v>-7022427.5300000003</v>
      </c>
      <c r="ES46" s="18">
        <f t="shared" ref="ES46" si="573">ROUND(+ER57,2)</f>
        <v>-5986236.6299999999</v>
      </c>
      <c r="ET46" s="18">
        <f t="shared" ref="ET46" si="574">ROUND(+ES57,2)</f>
        <v>-5105492.17</v>
      </c>
      <c r="EU46" s="18">
        <f t="shared" ref="EU46" si="575">ROUND(+ET57,2)</f>
        <v>-3777616.62</v>
      </c>
      <c r="EV46" s="18">
        <f t="shared" ref="EV46" si="576">ROUND(+EU57,2)</f>
        <v>-963409.42</v>
      </c>
      <c r="EW46" s="18">
        <f t="shared" ref="EW46" si="577">ROUND(+EV57,2)</f>
        <v>-9693499.4499999993</v>
      </c>
      <c r="EX46" s="18">
        <f t="shared" ref="EX46" si="578">ROUND(+EW57,2)</f>
        <v>-7879246.6100000003</v>
      </c>
      <c r="EY46" s="18">
        <f t="shared" ref="EY46" si="579">ROUND(+EX57,2)</f>
        <v>-6301236.8799999999</v>
      </c>
      <c r="EZ46" s="18">
        <f t="shared" ref="EZ46" si="580">ROUND(+EY57,2)</f>
        <v>-4712989.1399999997</v>
      </c>
      <c r="FA46" s="18">
        <f t="shared" ref="FA46" si="581">ROUND(+EZ57,2)</f>
        <v>-3510243</v>
      </c>
      <c r="FB46" s="18">
        <f t="shared" ref="FB46" si="582">ROUND(+FA57,2)</f>
        <v>-2684396.83</v>
      </c>
      <c r="FC46" s="18">
        <f t="shared" ref="FC46" si="583">ROUND(+FB57,2)</f>
        <v>-2153144.5099999998</v>
      </c>
      <c r="FD46" s="18">
        <f t="shared" ref="FD46" si="584">ROUND(+FC57,2)</f>
        <v>-1764801.35</v>
      </c>
      <c r="FE46" s="18">
        <f t="shared" ref="FE46" si="585">ROUND(+FD57,2)</f>
        <v>-1448211.08</v>
      </c>
      <c r="FF46" s="18">
        <f t="shared" ref="FF46" si="586">ROUND(+FE57,2)</f>
        <v>-1135251.46</v>
      </c>
      <c r="FG46" s="18">
        <f t="shared" ref="FG46" si="587">ROUND(+FF57,2)</f>
        <v>-786311.75</v>
      </c>
      <c r="FH46" s="18">
        <f t="shared" ref="FH46" si="588">ROUND(+FG57,2)</f>
        <v>-221204.17</v>
      </c>
      <c r="FI46" s="18">
        <f t="shared" ref="FI46" si="589">ROUND(+FH57,2)</f>
        <v>27061218.109999999</v>
      </c>
      <c r="FJ46" s="18">
        <f t="shared" ref="FJ46" si="590">ROUND(+FI57,2)</f>
        <v>23412921.899999999</v>
      </c>
      <c r="FK46" s="18">
        <f t="shared" ref="FK46" si="591">ROUND(+FJ57,2)</f>
        <v>19936038.219999999</v>
      </c>
      <c r="FL46" s="18">
        <f t="shared" ref="FL46" si="592">ROUND(+FK57,2)</f>
        <v>17269315.489999998</v>
      </c>
      <c r="FM46" s="18">
        <f t="shared" ref="FM46" si="593">ROUND(+FL57,2)</f>
        <v>14679659</v>
      </c>
      <c r="FN46" s="18">
        <f t="shared" ref="FN46" si="594">ROUND(+FM57,2)</f>
        <v>12474547.369999999</v>
      </c>
      <c r="FO46" s="18">
        <f t="shared" ref="FO46" si="595">ROUND(+FN57,2)</f>
        <v>11158429.039999999</v>
      </c>
      <c r="FP46" s="18">
        <f t="shared" ref="FP46" si="596">ROUND(+FO57,2)</f>
        <v>10282606.84</v>
      </c>
      <c r="FQ46" s="18">
        <f t="shared" ref="FQ46" si="597">ROUND(+FP57,2)</f>
        <v>9554955.3399999999</v>
      </c>
      <c r="FR46" s="18">
        <f t="shared" ref="FR46" si="598">ROUND(+FQ57,2)</f>
        <v>8788246.5</v>
      </c>
      <c r="FS46" s="18">
        <f t="shared" ref="FS46" si="599">ROUND(+FR57,2)</f>
        <v>7739045.3200000003</v>
      </c>
      <c r="FT46" s="18">
        <f t="shared" ref="FT46" si="600">ROUND(+FS57,2)</f>
        <v>6221622.2400000002</v>
      </c>
      <c r="FU46" s="18">
        <f t="shared" ref="FU46" si="601">ROUND(+FT57,2)</f>
        <v>-30801284.300000001</v>
      </c>
      <c r="FV46" s="18">
        <f t="shared" ref="FV46" si="602">ROUND(+FU57,2)</f>
        <v>-26110357.289999999</v>
      </c>
      <c r="FW46" s="18">
        <f t="shared" ref="FW46" si="603">ROUND(+FV57,2)</f>
        <v>-21663884.100000001</v>
      </c>
      <c r="FX46" s="18">
        <f t="shared" ref="FX46" si="604">ROUND(+FW57,2)</f>
        <v>-18214914.07</v>
      </c>
      <c r="FY46" s="18">
        <f t="shared" ref="FY46" si="605">ROUND(+FX57,2)</f>
        <v>-14862274.48</v>
      </c>
      <c r="FZ46" s="18">
        <f t="shared" ref="FZ46" si="606">ROUND(+FY57,2)</f>
        <v>-13014861.050000001</v>
      </c>
      <c r="GA46" s="18">
        <f t="shared" ref="GA46" si="607">ROUND(+FZ57,2)</f>
        <v>-11568934.27</v>
      </c>
      <c r="GB46" s="18">
        <f t="shared" ref="GB46" si="608">ROUND(+GA57,2)</f>
        <v>-10440344.869999999</v>
      </c>
      <c r="GC46" s="18">
        <f t="shared" ref="GC46" si="609">ROUND(+GB57,2)</f>
        <v>-9361905.3399999999</v>
      </c>
      <c r="GD46" s="18">
        <f t="shared" ref="GD46" si="610">ROUND(+GC57,2)</f>
        <v>-8468763.2400000002</v>
      </c>
      <c r="GE46" s="18">
        <f t="shared" ref="GE46" si="611">ROUND(+GD57,2)</f>
        <v>-7298125.0199999996</v>
      </c>
      <c r="GF46" s="18">
        <f t="shared" ref="GF46" si="612">ROUND(+GE57,2)</f>
        <v>-5245650.04</v>
      </c>
      <c r="GG46" s="18">
        <f t="shared" ref="GG46" si="613">ROUND(+GF57,2)</f>
        <v>-14721121.85</v>
      </c>
      <c r="GH46" s="18">
        <f t="shared" ref="GH46" si="614">ROUND(+GG57,2)</f>
        <v>-12301313.699999999</v>
      </c>
      <c r="GI46" s="18">
        <f t="shared" ref="GI46" si="615">ROUND(+GH57,2)</f>
        <v>-9661396.4700000007</v>
      </c>
      <c r="GJ46" s="18">
        <f t="shared" ref="GJ46" si="616">ROUND(+GI57,2)</f>
        <v>-7566544.6900000004</v>
      </c>
      <c r="GK46" s="18">
        <f t="shared" ref="GK46" si="617">ROUND(+GJ57,2)</f>
        <v>-5696755.0999999996</v>
      </c>
      <c r="GL46" s="18">
        <f t="shared" ref="GL46" si="618">ROUND(+GK57,2)</f>
        <v>-4352651.99</v>
      </c>
      <c r="GM46" s="18">
        <f t="shared" ref="GM46" si="619">ROUND(+GL57,2)</f>
        <v>-3446460.47</v>
      </c>
      <c r="GN46" s="18">
        <f t="shared" ref="GN46" si="620">ROUND(+GM57,2)</f>
        <v>-2863852.82</v>
      </c>
      <c r="GO46" s="18">
        <f t="shared" ref="GO46" si="621">ROUND(+GN57,2)</f>
        <v>-2375869.96</v>
      </c>
      <c r="GP46" s="18">
        <f t="shared" ref="GP46" si="622">ROUND(+GO57,2)</f>
        <v>-1943145.47</v>
      </c>
      <c r="GQ46" s="18">
        <f t="shared" ref="GQ46" si="623">ROUND(+GP57,2)</f>
        <v>-1399305.01</v>
      </c>
      <c r="GR46" s="18">
        <f t="shared" ref="GR46" si="624">ROUND(+GQ57,2)</f>
        <v>-239839.06</v>
      </c>
      <c r="GS46" s="18">
        <f t="shared" ref="GS46" si="625">ROUND(+GR57,2)</f>
        <v>-13815978.18</v>
      </c>
      <c r="GT46" s="18">
        <f t="shared" ref="GT46" si="626">ROUND(+GS57,2)</f>
        <v>-11542868.6</v>
      </c>
      <c r="GU46" s="18">
        <f t="shared" ref="GU46" si="627">ROUND(+GT57,2)</f>
        <v>-9516850.6699999999</v>
      </c>
      <c r="GV46" s="18">
        <f t="shared" ref="GV46" si="628">ROUND(+GU57,2)</f>
        <v>-7473564.5499999998</v>
      </c>
      <c r="GW46" s="18">
        <f t="shared" ref="GW46" si="629">ROUND(+GV57,2)</f>
        <v>-5626654.9900000002</v>
      </c>
      <c r="GX46" s="18">
        <f t="shared" ref="GX46" si="630">ROUND(+GW57,2)</f>
        <v>-4372607</v>
      </c>
      <c r="GY46" s="18">
        <f t="shared" ref="GY46" si="631">ROUND(+GX57,2)</f>
        <v>-3709484.55</v>
      </c>
      <c r="GZ46" s="18">
        <f t="shared" ref="GZ46" si="632">ROUND(+GY57,2)</f>
        <v>-3061543.07</v>
      </c>
      <c r="HA46" s="18">
        <f t="shared" ref="HA46" si="633">ROUND(+GZ57,2)</f>
        <v>-2677560.54</v>
      </c>
      <c r="HB46" s="18">
        <f t="shared" ref="HB46" si="634">ROUND(+HA57,2)</f>
        <v>-2202586.48</v>
      </c>
      <c r="HC46" s="18">
        <f t="shared" ref="HC46" si="635">ROUND(+HB57,2)</f>
        <v>-1670799.58</v>
      </c>
      <c r="HD46" s="18">
        <f t="shared" ref="HD46" si="636">ROUND(+HC57,2)</f>
        <v>-565205.04</v>
      </c>
      <c r="HE46" s="18">
        <f t="shared" ref="HE46" si="637">ROUND(+HD57,2)</f>
        <v>-49919518.18</v>
      </c>
      <c r="HF46" s="18">
        <f t="shared" ref="HF46" si="638">ROUND(+HE57,2)</f>
        <v>-42678709.520000003</v>
      </c>
      <c r="HG46" s="18">
        <f t="shared" ref="HG46" si="639">ROUND(+HF57,2)</f>
        <v>-35706213.530000001</v>
      </c>
      <c r="HH46" s="18">
        <f t="shared" ref="HH46" si="640">ROUND(+HG57,2)</f>
        <v>-27413225.32</v>
      </c>
      <c r="HI46" s="18">
        <f t="shared" ref="HI46" si="641">ROUND(+HH57,2)</f>
        <v>-21188847.949999999</v>
      </c>
      <c r="HJ46" s="18">
        <f t="shared" ref="HJ46" si="642">ROUND(+HI57,2)</f>
        <v>-17220457.289999999</v>
      </c>
      <c r="HK46" s="18">
        <f t="shared" ref="HK46" si="643">ROUND(+HJ57,2)</f>
        <v>34681552.340000004</v>
      </c>
      <c r="HL46" s="18">
        <f t="shared" ref="HL46" si="644">ROUND(+HK57,2)</f>
        <v>34974948.469999999</v>
      </c>
      <c r="HM46" s="18">
        <f>ROUND(+HL57,2)</f>
        <v>35257309.439999998</v>
      </c>
      <c r="HN46" s="18">
        <f t="shared" ref="HN46:HY46" si="645">ROUND(+HM57,2)</f>
        <v>35538163.630000003</v>
      </c>
      <c r="HO46" s="18">
        <f t="shared" si="645"/>
        <v>35844111.799999997</v>
      </c>
      <c r="HP46" s="18">
        <f t="shared" si="645"/>
        <v>36328156.189999998</v>
      </c>
      <c r="HQ46" s="18">
        <f t="shared" si="645"/>
        <v>130951433.55</v>
      </c>
      <c r="HR46" s="18">
        <f t="shared" si="645"/>
        <v>118886801.42</v>
      </c>
      <c r="HS46" s="18">
        <f t="shared" si="645"/>
        <v>106530267.33</v>
      </c>
      <c r="HT46" s="18">
        <f t="shared" si="645"/>
        <v>95134164.109999999</v>
      </c>
      <c r="HU46" s="18">
        <f t="shared" si="645"/>
        <v>84298532.390000001</v>
      </c>
      <c r="HV46" s="18">
        <f t="shared" si="645"/>
        <v>77898019.030000001</v>
      </c>
      <c r="HW46" s="18">
        <f t="shared" si="645"/>
        <v>76097873.780000001</v>
      </c>
      <c r="HX46" s="18">
        <f t="shared" si="645"/>
        <v>74688459.799999997</v>
      </c>
      <c r="HY46" s="18">
        <f t="shared" si="645"/>
        <v>73731921.409999996</v>
      </c>
      <c r="HZ46" s="18">
        <f t="shared" ref="HZ46" si="646">ROUND(+HY57,2)</f>
        <v>72823684.840000004</v>
      </c>
      <c r="IA46" s="18">
        <f t="shared" ref="IA46" si="647">ROUND(+HZ57,2)</f>
        <v>71735018.450000003</v>
      </c>
      <c r="IB46" s="18">
        <f t="shared" ref="IB46" si="648">ROUND(+IA57,2)</f>
        <v>71365725.230000004</v>
      </c>
      <c r="IC46" s="18">
        <f t="shared" ref="IC46" si="649">ROUND(+IB57,2)</f>
        <v>83046842.450000003</v>
      </c>
      <c r="ID46" s="18">
        <f t="shared" ref="ID46" si="650">ROUND(+IC57,2)</f>
        <v>77425214.900000006</v>
      </c>
      <c r="IE46" s="18">
        <f t="shared" ref="IE46" si="651">ROUND(+ID57,2)</f>
        <v>71707219.260000005</v>
      </c>
      <c r="IF46" s="18">
        <f t="shared" ref="IF46" si="652">ROUND(+IE57,2)</f>
        <v>65599116.960000001</v>
      </c>
      <c r="IG46" s="18">
        <f t="shared" ref="IG46" si="653">ROUND(+IF57,2)</f>
        <v>60319531.759999998</v>
      </c>
      <c r="IH46" s="18">
        <f t="shared" ref="IH46" si="654">ROUND(+IG57,2)</f>
        <v>57224935.520000003</v>
      </c>
      <c r="II46" s="18">
        <f t="shared" ref="II46" si="655">ROUND(+IH57,2)</f>
        <v>55030584.43</v>
      </c>
      <c r="IJ46" s="18">
        <f t="shared" ref="IJ46" si="656">ROUND(+II57,2)</f>
        <v>53663335.810000002</v>
      </c>
      <c r="IK46" s="18">
        <f t="shared" ref="IK46" si="657">ROUND(+IJ57,2)</f>
        <v>52677748.490000002</v>
      </c>
      <c r="IL46" s="560"/>
      <c r="IM46" s="561"/>
      <c r="IN46" s="561"/>
      <c r="IO46" s="561"/>
      <c r="IP46" s="561"/>
      <c r="IQ46" s="561"/>
      <c r="IR46" s="561"/>
      <c r="IS46" s="561"/>
      <c r="IT46" s="561"/>
      <c r="IU46" s="561"/>
      <c r="IV46" s="561"/>
      <c r="IW46" s="561"/>
      <c r="IX46" s="561"/>
      <c r="IY46" s="562"/>
      <c r="IZ46" s="20"/>
    </row>
    <row r="47" spans="1:271" x14ac:dyDescent="0.2">
      <c r="B47" s="1" t="s">
        <v>164</v>
      </c>
      <c r="D47" s="23"/>
      <c r="E47" s="23">
        <v>64953103.469999999</v>
      </c>
      <c r="F47" s="23"/>
      <c r="G47" s="23"/>
      <c r="H47" s="23"/>
      <c r="I47" s="23"/>
      <c r="J47" s="23"/>
      <c r="K47" s="23"/>
      <c r="L47" s="23"/>
      <c r="M47" s="23"/>
      <c r="N47" s="23"/>
      <c r="O47" s="23"/>
      <c r="P47" s="23"/>
      <c r="Q47" s="23"/>
      <c r="R47" s="23"/>
      <c r="S47" s="23"/>
      <c r="T47" s="23"/>
      <c r="U47" s="23"/>
      <c r="V47" s="23">
        <v>-107036629.08</v>
      </c>
      <c r="W47" s="23"/>
      <c r="X47" s="23"/>
      <c r="Y47" s="23">
        <v>39394237.259999998</v>
      </c>
      <c r="Z47" s="23"/>
      <c r="AA47" s="23"/>
      <c r="AB47" s="23"/>
      <c r="AC47" s="23"/>
      <c r="AD47" s="23"/>
      <c r="AE47" s="18">
        <f>AE7+AE16+AE25+AE36</f>
        <v>6143042.8700000001</v>
      </c>
      <c r="AF47" s="18">
        <f t="shared" ref="AF47:BO47" si="658">AF7+AF16+AF25+AF36</f>
        <v>0</v>
      </c>
      <c r="AG47" s="18">
        <f t="shared" si="658"/>
        <v>0</v>
      </c>
      <c r="AH47" s="18">
        <f t="shared" si="658"/>
        <v>0</v>
      </c>
      <c r="AI47" s="18">
        <f t="shared" si="658"/>
        <v>0</v>
      </c>
      <c r="AJ47" s="18">
        <f t="shared" si="658"/>
        <v>0</v>
      </c>
      <c r="AK47" s="18">
        <f t="shared" si="658"/>
        <v>0</v>
      </c>
      <c r="AL47" s="18">
        <f t="shared" si="658"/>
        <v>0</v>
      </c>
      <c r="AM47" s="18">
        <f t="shared" si="658"/>
        <v>0</v>
      </c>
      <c r="AN47" s="18">
        <f t="shared" si="658"/>
        <v>0</v>
      </c>
      <c r="AO47" s="18">
        <f t="shared" si="658"/>
        <v>0</v>
      </c>
      <c r="AP47" s="18">
        <f t="shared" si="658"/>
        <v>0</v>
      </c>
      <c r="AQ47" s="18">
        <f t="shared" si="658"/>
        <v>9477607.582945317</v>
      </c>
      <c r="AR47" s="18">
        <f t="shared" si="658"/>
        <v>0</v>
      </c>
      <c r="AS47" s="18">
        <f t="shared" si="658"/>
        <v>0</v>
      </c>
      <c r="AT47" s="18">
        <f t="shared" si="658"/>
        <v>0</v>
      </c>
      <c r="AU47" s="18">
        <f t="shared" si="658"/>
        <v>0</v>
      </c>
      <c r="AV47" s="18">
        <f t="shared" si="658"/>
        <v>0</v>
      </c>
      <c r="AW47" s="18">
        <f t="shared" si="658"/>
        <v>0</v>
      </c>
      <c r="AX47" s="18">
        <f t="shared" si="658"/>
        <v>0</v>
      </c>
      <c r="AY47" s="18">
        <f t="shared" si="658"/>
        <v>0</v>
      </c>
      <c r="AZ47" s="18">
        <f t="shared" si="658"/>
        <v>0</v>
      </c>
      <c r="BA47" s="18">
        <f t="shared" si="658"/>
        <v>0</v>
      </c>
      <c r="BB47" s="18">
        <f t="shared" si="658"/>
        <v>0</v>
      </c>
      <c r="BC47" s="18">
        <f t="shared" si="658"/>
        <v>31943040</v>
      </c>
      <c r="BD47" s="18">
        <f t="shared" si="658"/>
        <v>0</v>
      </c>
      <c r="BE47" s="18">
        <f t="shared" si="658"/>
        <v>0</v>
      </c>
      <c r="BF47" s="18">
        <f t="shared" si="658"/>
        <v>0</v>
      </c>
      <c r="BG47" s="18">
        <f t="shared" si="658"/>
        <v>0</v>
      </c>
      <c r="BH47" s="18">
        <f t="shared" si="658"/>
        <v>0</v>
      </c>
      <c r="BI47" s="18">
        <f t="shared" si="658"/>
        <v>0</v>
      </c>
      <c r="BJ47" s="18">
        <f t="shared" si="658"/>
        <v>0</v>
      </c>
      <c r="BK47" s="18">
        <f t="shared" si="658"/>
        <v>0</v>
      </c>
      <c r="BL47" s="18">
        <f t="shared" si="658"/>
        <v>0</v>
      </c>
      <c r="BM47" s="18">
        <f t="shared" si="658"/>
        <v>0</v>
      </c>
      <c r="BN47" s="18">
        <f t="shared" si="658"/>
        <v>0</v>
      </c>
      <c r="BO47" s="18">
        <f t="shared" si="658"/>
        <v>71783742</v>
      </c>
      <c r="BP47" s="18">
        <f t="shared" ref="BP47:EA47" si="659">BP7+BP16+BP25+BP36</f>
        <v>0</v>
      </c>
      <c r="BQ47" s="18">
        <f t="shared" si="659"/>
        <v>0</v>
      </c>
      <c r="BR47" s="18">
        <f t="shared" si="659"/>
        <v>0</v>
      </c>
      <c r="BS47" s="18">
        <f t="shared" si="659"/>
        <v>0</v>
      </c>
      <c r="BT47" s="18">
        <f t="shared" si="659"/>
        <v>0</v>
      </c>
      <c r="BU47" s="18">
        <f t="shared" si="659"/>
        <v>0</v>
      </c>
      <c r="BV47" s="18">
        <f t="shared" si="659"/>
        <v>0</v>
      </c>
      <c r="BW47" s="18">
        <f t="shared" si="659"/>
        <v>0</v>
      </c>
      <c r="BX47" s="18">
        <f t="shared" si="659"/>
        <v>0</v>
      </c>
      <c r="BY47" s="18">
        <f t="shared" si="659"/>
        <v>0</v>
      </c>
      <c r="BZ47" s="18">
        <f t="shared" si="659"/>
        <v>0</v>
      </c>
      <c r="CA47" s="18">
        <f t="shared" si="659"/>
        <v>-98163975</v>
      </c>
      <c r="CB47" s="18">
        <f t="shared" si="659"/>
        <v>0</v>
      </c>
      <c r="CC47" s="18">
        <f t="shared" si="659"/>
        <v>0</v>
      </c>
      <c r="CD47" s="18">
        <f t="shared" si="659"/>
        <v>0</v>
      </c>
      <c r="CE47" s="18">
        <f t="shared" si="659"/>
        <v>0</v>
      </c>
      <c r="CF47" s="18">
        <f t="shared" si="659"/>
        <v>0</v>
      </c>
      <c r="CG47" s="18">
        <f t="shared" si="659"/>
        <v>0</v>
      </c>
      <c r="CH47" s="18">
        <f t="shared" si="659"/>
        <v>0</v>
      </c>
      <c r="CI47" s="18">
        <f t="shared" si="659"/>
        <v>0</v>
      </c>
      <c r="CJ47" s="18">
        <f t="shared" si="659"/>
        <v>0</v>
      </c>
      <c r="CK47" s="18">
        <f t="shared" si="659"/>
        <v>0</v>
      </c>
      <c r="CL47" s="18">
        <f t="shared" si="659"/>
        <v>0</v>
      </c>
      <c r="CM47" s="18">
        <f t="shared" si="659"/>
        <v>-20118493.158200338</v>
      </c>
      <c r="CN47" s="18">
        <f t="shared" si="659"/>
        <v>0</v>
      </c>
      <c r="CO47" s="18">
        <f t="shared" si="659"/>
        <v>0</v>
      </c>
      <c r="CP47" s="18">
        <f t="shared" si="659"/>
        <v>0</v>
      </c>
      <c r="CQ47" s="18">
        <f t="shared" si="659"/>
        <v>0</v>
      </c>
      <c r="CR47" s="18">
        <f t="shared" si="659"/>
        <v>0</v>
      </c>
      <c r="CS47" s="18">
        <f t="shared" si="659"/>
        <v>0</v>
      </c>
      <c r="CT47" s="18">
        <f t="shared" si="659"/>
        <v>0</v>
      </c>
      <c r="CU47" s="18">
        <f t="shared" si="659"/>
        <v>-21160568</v>
      </c>
      <c r="CV47" s="18">
        <f t="shared" si="659"/>
        <v>0</v>
      </c>
      <c r="CW47" s="18">
        <f t="shared" si="659"/>
        <v>0</v>
      </c>
      <c r="CX47" s="18">
        <f t="shared" si="659"/>
        <v>0</v>
      </c>
      <c r="CY47" s="18">
        <f t="shared" si="659"/>
        <v>-63740891</v>
      </c>
      <c r="CZ47" s="18">
        <f t="shared" si="659"/>
        <v>0</v>
      </c>
      <c r="DA47" s="18">
        <f t="shared" si="659"/>
        <v>0</v>
      </c>
      <c r="DB47" s="18">
        <f t="shared" si="659"/>
        <v>0</v>
      </c>
      <c r="DC47" s="18">
        <f t="shared" si="659"/>
        <v>0</v>
      </c>
      <c r="DD47" s="18">
        <f t="shared" si="659"/>
        <v>0</v>
      </c>
      <c r="DE47" s="18">
        <f t="shared" si="659"/>
        <v>0</v>
      </c>
      <c r="DF47" s="18">
        <f t="shared" si="659"/>
        <v>0</v>
      </c>
      <c r="DG47" s="18">
        <f t="shared" si="659"/>
        <v>0</v>
      </c>
      <c r="DH47" s="18">
        <f t="shared" si="659"/>
        <v>0</v>
      </c>
      <c r="DI47" s="18">
        <f t="shared" si="659"/>
        <v>0</v>
      </c>
      <c r="DJ47" s="18">
        <f t="shared" si="659"/>
        <v>0</v>
      </c>
      <c r="DK47" s="18">
        <f t="shared" si="659"/>
        <v>0</v>
      </c>
      <c r="DL47" s="18">
        <f t="shared" si="659"/>
        <v>-17006341</v>
      </c>
      <c r="DM47" s="18">
        <f t="shared" si="659"/>
        <v>0</v>
      </c>
      <c r="DN47" s="18">
        <f t="shared" si="659"/>
        <v>0</v>
      </c>
      <c r="DO47" s="18">
        <f t="shared" si="659"/>
        <v>0</v>
      </c>
      <c r="DP47" s="18">
        <f t="shared" si="659"/>
        <v>0</v>
      </c>
      <c r="DQ47" s="18">
        <f t="shared" si="659"/>
        <v>0</v>
      </c>
      <c r="DR47" s="18">
        <f t="shared" si="659"/>
        <v>0</v>
      </c>
      <c r="DS47" s="18">
        <f t="shared" si="659"/>
        <v>0</v>
      </c>
      <c r="DT47" s="18">
        <f t="shared" si="659"/>
        <v>0</v>
      </c>
      <c r="DU47" s="18">
        <f t="shared" si="659"/>
        <v>0</v>
      </c>
      <c r="DV47" s="18">
        <f t="shared" si="659"/>
        <v>0</v>
      </c>
      <c r="DW47" s="18">
        <f t="shared" si="659"/>
        <v>0</v>
      </c>
      <c r="DX47" s="18">
        <f t="shared" si="659"/>
        <v>-23082723</v>
      </c>
      <c r="DY47" s="18">
        <f t="shared" si="659"/>
        <v>0</v>
      </c>
      <c r="DZ47" s="18">
        <f t="shared" si="659"/>
        <v>0</v>
      </c>
      <c r="EA47" s="18">
        <f t="shared" si="659"/>
        <v>0</v>
      </c>
      <c r="EB47" s="18">
        <f t="shared" ref="EB47:GM47" si="660">EB7+EB16+EB25+EB36</f>
        <v>0</v>
      </c>
      <c r="EC47" s="18">
        <f t="shared" si="660"/>
        <v>0</v>
      </c>
      <c r="ED47" s="18">
        <f t="shared" si="660"/>
        <v>0</v>
      </c>
      <c r="EE47" s="18">
        <f t="shared" si="660"/>
        <v>0</v>
      </c>
      <c r="EF47" s="18">
        <f t="shared" si="660"/>
        <v>0</v>
      </c>
      <c r="EG47" s="18">
        <f t="shared" si="660"/>
        <v>0</v>
      </c>
      <c r="EH47" s="18">
        <f t="shared" si="660"/>
        <v>0</v>
      </c>
      <c r="EI47" s="18">
        <f t="shared" si="660"/>
        <v>0</v>
      </c>
      <c r="EJ47" s="18">
        <f t="shared" si="660"/>
        <v>-35585750</v>
      </c>
      <c r="EK47" s="18">
        <f t="shared" si="660"/>
        <v>0</v>
      </c>
      <c r="EL47" s="18">
        <f t="shared" si="660"/>
        <v>0</v>
      </c>
      <c r="EM47" s="18">
        <f t="shared" si="660"/>
        <v>0</v>
      </c>
      <c r="EN47" s="18">
        <f t="shared" si="660"/>
        <v>0</v>
      </c>
      <c r="EO47" s="18">
        <f t="shared" si="660"/>
        <v>0</v>
      </c>
      <c r="EP47" s="18">
        <f t="shared" si="660"/>
        <v>0</v>
      </c>
      <c r="EQ47" s="18">
        <f t="shared" si="660"/>
        <v>0</v>
      </c>
      <c r="ER47" s="18">
        <f t="shared" si="660"/>
        <v>0</v>
      </c>
      <c r="ES47" s="18">
        <f t="shared" si="660"/>
        <v>0</v>
      </c>
      <c r="ET47" s="18">
        <f t="shared" si="660"/>
        <v>0</v>
      </c>
      <c r="EU47" s="18">
        <f t="shared" si="660"/>
        <v>0</v>
      </c>
      <c r="EV47" s="18">
        <f t="shared" si="660"/>
        <v>-10139956</v>
      </c>
      <c r="EW47" s="18">
        <f t="shared" si="660"/>
        <v>0</v>
      </c>
      <c r="EX47" s="18">
        <f t="shared" si="660"/>
        <v>0</v>
      </c>
      <c r="EY47" s="18">
        <f t="shared" si="660"/>
        <v>0</v>
      </c>
      <c r="EZ47" s="18">
        <f t="shared" si="660"/>
        <v>0</v>
      </c>
      <c r="FA47" s="18">
        <f t="shared" si="660"/>
        <v>0</v>
      </c>
      <c r="FB47" s="18">
        <f t="shared" si="660"/>
        <v>0</v>
      </c>
      <c r="FC47" s="18">
        <f t="shared" si="660"/>
        <v>0</v>
      </c>
      <c r="FD47" s="18">
        <f t="shared" si="660"/>
        <v>0</v>
      </c>
      <c r="FE47" s="18">
        <f t="shared" si="660"/>
        <v>0</v>
      </c>
      <c r="FF47" s="18">
        <f t="shared" si="660"/>
        <v>0</v>
      </c>
      <c r="FG47" s="18">
        <f t="shared" si="660"/>
        <v>0</v>
      </c>
      <c r="FH47" s="18">
        <f t="shared" si="660"/>
        <v>30171226</v>
      </c>
      <c r="FI47" s="18">
        <f t="shared" si="660"/>
        <v>0</v>
      </c>
      <c r="FJ47" s="18">
        <f t="shared" si="660"/>
        <v>0</v>
      </c>
      <c r="FK47" s="18">
        <f t="shared" si="660"/>
        <v>0</v>
      </c>
      <c r="FL47" s="18">
        <f t="shared" si="660"/>
        <v>0</v>
      </c>
      <c r="FM47" s="18">
        <f t="shared" si="660"/>
        <v>0</v>
      </c>
      <c r="FN47" s="18">
        <f t="shared" si="660"/>
        <v>0</v>
      </c>
      <c r="FO47" s="18">
        <f t="shared" si="660"/>
        <v>0</v>
      </c>
      <c r="FP47" s="18">
        <f t="shared" si="660"/>
        <v>0</v>
      </c>
      <c r="FQ47" s="18">
        <f t="shared" si="660"/>
        <v>0</v>
      </c>
      <c r="FR47" s="18">
        <f t="shared" si="660"/>
        <v>0</v>
      </c>
      <c r="FS47" s="18">
        <f t="shared" si="660"/>
        <v>0</v>
      </c>
      <c r="FT47" s="18">
        <f t="shared" si="660"/>
        <v>-39922545</v>
      </c>
      <c r="FU47" s="18">
        <f t="shared" si="660"/>
        <v>0</v>
      </c>
      <c r="FV47" s="18">
        <f t="shared" si="660"/>
        <v>0</v>
      </c>
      <c r="FW47" s="18">
        <f t="shared" si="660"/>
        <v>0</v>
      </c>
      <c r="FX47" s="18">
        <f t="shared" si="660"/>
        <v>0</v>
      </c>
      <c r="FY47" s="18">
        <f t="shared" si="660"/>
        <v>0</v>
      </c>
      <c r="FZ47" s="18">
        <f t="shared" si="660"/>
        <v>0</v>
      </c>
      <c r="GA47" s="18">
        <f t="shared" si="660"/>
        <v>0</v>
      </c>
      <c r="GB47" s="18">
        <f t="shared" si="660"/>
        <v>0</v>
      </c>
      <c r="GC47" s="18">
        <f t="shared" si="660"/>
        <v>0</v>
      </c>
      <c r="GD47" s="18">
        <f t="shared" si="660"/>
        <v>0</v>
      </c>
      <c r="GE47" s="18">
        <f t="shared" si="660"/>
        <v>0</v>
      </c>
      <c r="GF47" s="18">
        <f t="shared" si="660"/>
        <v>-10861871</v>
      </c>
      <c r="GG47" s="18">
        <f t="shared" si="660"/>
        <v>0</v>
      </c>
      <c r="GH47" s="18">
        <f t="shared" si="660"/>
        <v>0</v>
      </c>
      <c r="GI47" s="18">
        <f t="shared" si="660"/>
        <v>0</v>
      </c>
      <c r="GJ47" s="18">
        <f t="shared" si="660"/>
        <v>0</v>
      </c>
      <c r="GK47" s="18">
        <f t="shared" si="660"/>
        <v>0</v>
      </c>
      <c r="GL47" s="18">
        <f t="shared" si="660"/>
        <v>0</v>
      </c>
      <c r="GM47" s="18">
        <f t="shared" si="660"/>
        <v>0</v>
      </c>
      <c r="GN47" s="18">
        <f t="shared" ref="GN47:HL47" si="661">GN7+GN16+GN25+GN36</f>
        <v>0</v>
      </c>
      <c r="GO47" s="18">
        <f t="shared" si="661"/>
        <v>0</v>
      </c>
      <c r="GP47" s="18">
        <f t="shared" si="661"/>
        <v>0</v>
      </c>
      <c r="GQ47" s="18">
        <f t="shared" si="661"/>
        <v>0</v>
      </c>
      <c r="GR47" s="18">
        <f t="shared" si="661"/>
        <v>-15241895</v>
      </c>
      <c r="GS47" s="18">
        <f t="shared" si="661"/>
        <v>0</v>
      </c>
      <c r="GT47" s="18">
        <f t="shared" si="661"/>
        <v>0</v>
      </c>
      <c r="GU47" s="18">
        <f t="shared" si="661"/>
        <v>0</v>
      </c>
      <c r="GV47" s="18">
        <f t="shared" si="661"/>
        <v>0</v>
      </c>
      <c r="GW47" s="18">
        <f t="shared" si="661"/>
        <v>0</v>
      </c>
      <c r="GX47" s="18">
        <f t="shared" si="661"/>
        <v>0</v>
      </c>
      <c r="GY47" s="18">
        <f t="shared" si="661"/>
        <v>0</v>
      </c>
      <c r="GZ47" s="18">
        <f t="shared" si="661"/>
        <v>0</v>
      </c>
      <c r="HA47" s="18">
        <f t="shared" si="661"/>
        <v>0</v>
      </c>
      <c r="HB47" s="18">
        <f t="shared" si="661"/>
        <v>0</v>
      </c>
      <c r="HC47" s="18">
        <f t="shared" si="661"/>
        <v>0</v>
      </c>
      <c r="HD47" s="18">
        <f t="shared" si="661"/>
        <v>-54166126</v>
      </c>
      <c r="HE47" s="18">
        <f t="shared" si="661"/>
        <v>0</v>
      </c>
      <c r="HF47" s="18">
        <f t="shared" si="661"/>
        <v>0</v>
      </c>
      <c r="HG47" s="18">
        <f t="shared" si="661"/>
        <v>0</v>
      </c>
      <c r="HH47" s="18">
        <f t="shared" si="661"/>
        <v>0</v>
      </c>
      <c r="HI47" s="18">
        <f t="shared" si="661"/>
        <v>0</v>
      </c>
      <c r="HJ47" s="18">
        <f t="shared" si="661"/>
        <v>51555672.200000003</v>
      </c>
      <c r="HK47" s="18">
        <f t="shared" si="661"/>
        <v>0</v>
      </c>
      <c r="HL47" s="18">
        <f t="shared" si="661"/>
        <v>0</v>
      </c>
      <c r="HM47" s="18">
        <f>HM7+HM16+HM25+HM36</f>
        <v>0</v>
      </c>
      <c r="HN47" s="18">
        <f t="shared" ref="HN47:HY47" si="662">HN7+HN16+HN25+HN36</f>
        <v>0</v>
      </c>
      <c r="HO47" s="18">
        <f t="shared" si="662"/>
        <v>0</v>
      </c>
      <c r="HP47" s="18">
        <f t="shared" si="662"/>
        <v>103584874.71000001</v>
      </c>
      <c r="HQ47" s="18">
        <f t="shared" si="662"/>
        <v>0</v>
      </c>
      <c r="HR47" s="18">
        <f t="shared" si="662"/>
        <v>0</v>
      </c>
      <c r="HS47" s="18">
        <f t="shared" si="662"/>
        <v>0</v>
      </c>
      <c r="HT47" s="18">
        <f t="shared" si="662"/>
        <v>0</v>
      </c>
      <c r="HU47" s="18">
        <f t="shared" si="662"/>
        <v>0</v>
      </c>
      <c r="HV47" s="18">
        <f t="shared" si="662"/>
        <v>0</v>
      </c>
      <c r="HW47" s="18">
        <f t="shared" si="662"/>
        <v>0</v>
      </c>
      <c r="HX47" s="18">
        <f t="shared" si="662"/>
        <v>0</v>
      </c>
      <c r="HY47" s="18">
        <f t="shared" si="662"/>
        <v>0</v>
      </c>
      <c r="HZ47" s="18">
        <f t="shared" ref="HZ47:IK47" si="663">HZ7+HZ16+HZ25+HZ36</f>
        <v>0</v>
      </c>
      <c r="IA47" s="18">
        <f t="shared" si="663"/>
        <v>0</v>
      </c>
      <c r="IB47" s="18">
        <f t="shared" si="663"/>
        <v>16214521.1</v>
      </c>
      <c r="IC47" s="18">
        <f t="shared" si="663"/>
        <v>0</v>
      </c>
      <c r="ID47" s="18">
        <f t="shared" si="663"/>
        <v>0</v>
      </c>
      <c r="IE47" s="18">
        <f t="shared" si="663"/>
        <v>0</v>
      </c>
      <c r="IF47" s="18">
        <f t="shared" si="663"/>
        <v>0</v>
      </c>
      <c r="IG47" s="18">
        <f t="shared" si="663"/>
        <v>0</v>
      </c>
      <c r="IH47" s="18">
        <f t="shared" si="663"/>
        <v>0</v>
      </c>
      <c r="II47" s="18">
        <f t="shared" si="663"/>
        <v>0</v>
      </c>
      <c r="IJ47" s="18">
        <f t="shared" si="663"/>
        <v>0</v>
      </c>
      <c r="IK47" s="18">
        <f t="shared" si="663"/>
        <v>0</v>
      </c>
      <c r="IL47" s="560"/>
      <c r="IM47" s="561"/>
      <c r="IN47" s="561"/>
      <c r="IO47" s="561"/>
      <c r="IP47" s="561"/>
      <c r="IQ47" s="561"/>
      <c r="IR47" s="561"/>
      <c r="IS47" s="561"/>
      <c r="IT47" s="561"/>
      <c r="IU47" s="561"/>
      <c r="IV47" s="561"/>
      <c r="IW47" s="561"/>
      <c r="IX47" s="561"/>
      <c r="IY47" s="562"/>
    </row>
    <row r="48" spans="1:271" x14ac:dyDescent="0.2">
      <c r="B48" s="1" t="s">
        <v>165</v>
      </c>
      <c r="D48" s="21">
        <v>-1667259.65</v>
      </c>
      <c r="E48" s="21">
        <v>-1570147.5</v>
      </c>
      <c r="F48" s="21">
        <v>-5057285.46</v>
      </c>
      <c r="G48" s="21">
        <v>-11020939.249936625</v>
      </c>
      <c r="H48" s="21">
        <v>-14091594.657434432</v>
      </c>
      <c r="I48" s="21">
        <v>-19195771.556504361</v>
      </c>
      <c r="J48" s="21">
        <v>-19531326.438945159</v>
      </c>
      <c r="K48" s="21">
        <v>-16704581.371991865</v>
      </c>
      <c r="L48" s="21">
        <v>-18305323.781115156</v>
      </c>
      <c r="M48" s="21">
        <v>-11823049.042422775</v>
      </c>
      <c r="N48" s="21">
        <v>-8832596.0728453323</v>
      </c>
      <c r="O48" s="21">
        <v>0</v>
      </c>
      <c r="P48" s="21">
        <v>0</v>
      </c>
      <c r="Q48" s="21">
        <v>0</v>
      </c>
      <c r="R48" s="21">
        <v>0</v>
      </c>
      <c r="S48" s="21">
        <v>0</v>
      </c>
      <c r="T48" s="21">
        <v>6864545.7226132955</v>
      </c>
      <c r="U48" s="21">
        <v>8811392.1376443356</v>
      </c>
      <c r="V48" s="21">
        <v>8249515.2962038415</v>
      </c>
      <c r="W48" s="21">
        <v>8346246.0950575564</v>
      </c>
      <c r="X48" s="21">
        <v>7257909.5962744839</v>
      </c>
      <c r="Y48" s="21">
        <v>4311272.9496905431</v>
      </c>
      <c r="Z48" s="21">
        <v>2034529.8900901622</v>
      </c>
      <c r="AA48" s="21">
        <v>1274997.0338693827</v>
      </c>
      <c r="AB48" s="21">
        <v>1051552.3999999999</v>
      </c>
      <c r="AC48" s="21">
        <v>1536663.3</v>
      </c>
      <c r="AD48" s="21">
        <v>1291678.71</v>
      </c>
      <c r="AE48" s="18">
        <f>AE8+AE17+AE28+AE39</f>
        <v>843595.56184537895</v>
      </c>
      <c r="AF48" s="18">
        <f t="shared" ref="AF48:CP48" si="664">AF8+AF17+AF28+AF39</f>
        <v>1396360.58</v>
      </c>
      <c r="AG48" s="18">
        <f t="shared" si="664"/>
        <v>1528813.2399999998</v>
      </c>
      <c r="AH48" s="18">
        <f t="shared" si="664"/>
        <v>1596496.6500000004</v>
      </c>
      <c r="AI48" s="18">
        <f t="shared" si="664"/>
        <v>1285850.47</v>
      </c>
      <c r="AJ48" s="18">
        <f t="shared" si="664"/>
        <v>1093081.79</v>
      </c>
      <c r="AK48" s="18">
        <f t="shared" si="664"/>
        <v>690665.90999999992</v>
      </c>
      <c r="AL48" s="18">
        <f t="shared" si="664"/>
        <v>529921.65</v>
      </c>
      <c r="AM48" s="18">
        <f t="shared" si="664"/>
        <v>390932.9</v>
      </c>
      <c r="AN48" s="18">
        <f t="shared" si="664"/>
        <v>323011.56999999995</v>
      </c>
      <c r="AO48" s="18">
        <f t="shared" si="664"/>
        <v>361912.13</v>
      </c>
      <c r="AP48" s="18">
        <f t="shared" si="664"/>
        <v>444662.48</v>
      </c>
      <c r="AQ48" s="18">
        <f t="shared" si="664"/>
        <v>-656086.80000000005</v>
      </c>
      <c r="AR48" s="18">
        <f t="shared" si="664"/>
        <v>-1095712.1100000001</v>
      </c>
      <c r="AS48" s="18">
        <f t="shared" si="664"/>
        <v>-1325615.76</v>
      </c>
      <c r="AT48" s="18">
        <f t="shared" si="664"/>
        <v>-1457256.18</v>
      </c>
      <c r="AU48" s="18">
        <f t="shared" si="664"/>
        <v>-1152802.42</v>
      </c>
      <c r="AV48" s="18">
        <f t="shared" si="664"/>
        <v>-854644.62</v>
      </c>
      <c r="AW48" s="18">
        <f t="shared" si="664"/>
        <v>-745918.2</v>
      </c>
      <c r="AX48" s="18">
        <f t="shared" si="664"/>
        <v>-449419.45999999996</v>
      </c>
      <c r="AY48" s="18">
        <f t="shared" si="664"/>
        <v>-367788.92000000004</v>
      </c>
      <c r="AZ48" s="18">
        <f t="shared" si="664"/>
        <v>-288895.94999999995</v>
      </c>
      <c r="BA48" s="18">
        <f t="shared" si="664"/>
        <v>-303453.01</v>
      </c>
      <c r="BB48" s="18">
        <f t="shared" si="664"/>
        <v>-378257.78</v>
      </c>
      <c r="BC48" s="18">
        <f t="shared" si="664"/>
        <v>-2067367.2999999998</v>
      </c>
      <c r="BD48" s="18">
        <f t="shared" si="664"/>
        <v>-4179949.43</v>
      </c>
      <c r="BE48" s="18">
        <f t="shared" si="664"/>
        <v>-4916852.71</v>
      </c>
      <c r="BF48" s="18">
        <f t="shared" si="664"/>
        <v>-4434188.71</v>
      </c>
      <c r="BG48" s="18">
        <f t="shared" si="664"/>
        <v>-4519507.33</v>
      </c>
      <c r="BH48" s="18">
        <f t="shared" si="664"/>
        <v>-3888940.5100000002</v>
      </c>
      <c r="BI48" s="18">
        <f t="shared" si="664"/>
        <v>-2700970.86</v>
      </c>
      <c r="BJ48" s="18">
        <f t="shared" si="664"/>
        <v>-1767318.35</v>
      </c>
      <c r="BK48" s="18">
        <f t="shared" si="664"/>
        <v>-1174804.83</v>
      </c>
      <c r="BL48" s="18">
        <f t="shared" si="664"/>
        <v>-972619.78999999992</v>
      </c>
      <c r="BM48" s="18">
        <f t="shared" si="664"/>
        <v>-1011837.77</v>
      </c>
      <c r="BN48" s="18">
        <f t="shared" si="664"/>
        <v>-1234884.55</v>
      </c>
      <c r="BO48" s="18">
        <f t="shared" si="664"/>
        <v>-2791116.97</v>
      </c>
      <c r="BP48" s="18">
        <f t="shared" si="664"/>
        <v>-4530437.25</v>
      </c>
      <c r="BQ48" s="18">
        <f t="shared" si="664"/>
        <v>-5496512.7599999998</v>
      </c>
      <c r="BR48" s="18">
        <f t="shared" si="664"/>
        <v>-6264832.3599999994</v>
      </c>
      <c r="BS48" s="18">
        <f t="shared" si="664"/>
        <v>-4496160.05</v>
      </c>
      <c r="BT48" s="18">
        <f t="shared" si="664"/>
        <v>-3987281.48</v>
      </c>
      <c r="BU48" s="18">
        <f t="shared" si="664"/>
        <v>-3018312.52</v>
      </c>
      <c r="BV48" s="18">
        <f t="shared" si="664"/>
        <v>-2084549.56</v>
      </c>
      <c r="BW48" s="18">
        <f t="shared" si="664"/>
        <v>-1482059.6600000001</v>
      </c>
      <c r="BX48" s="18">
        <f t="shared" si="664"/>
        <v>-1094045.77</v>
      </c>
      <c r="BY48" s="18">
        <f t="shared" si="664"/>
        <v>-1174779.9099999999</v>
      </c>
      <c r="BZ48" s="18">
        <f t="shared" si="664"/>
        <v>-1552986.12</v>
      </c>
      <c r="CA48" s="18">
        <f t="shared" si="664"/>
        <v>4593221.45</v>
      </c>
      <c r="CB48" s="18">
        <f t="shared" si="664"/>
        <v>7029172.7600000007</v>
      </c>
      <c r="CC48" s="18">
        <f t="shared" si="664"/>
        <v>9057267.6899999995</v>
      </c>
      <c r="CD48" s="18">
        <f t="shared" si="664"/>
        <v>9898498.0800000001</v>
      </c>
      <c r="CE48" s="18">
        <f t="shared" si="664"/>
        <v>7473241.8800000008</v>
      </c>
      <c r="CF48" s="18">
        <f t="shared" si="664"/>
        <v>7644925.5899999999</v>
      </c>
      <c r="CG48" s="18">
        <f t="shared" si="664"/>
        <v>6055655.7700000005</v>
      </c>
      <c r="CH48" s="18">
        <f t="shared" si="664"/>
        <v>3546356.6599999997</v>
      </c>
      <c r="CI48" s="18">
        <f t="shared" si="664"/>
        <v>2999918.8</v>
      </c>
      <c r="CJ48" s="18">
        <f t="shared" si="664"/>
        <v>1909909.25</v>
      </c>
      <c r="CK48" s="18">
        <f t="shared" si="664"/>
        <v>2322784.3099999996</v>
      </c>
      <c r="CL48" s="18">
        <f t="shared" si="664"/>
        <v>2281261.62</v>
      </c>
      <c r="CM48" s="18">
        <f t="shared" si="664"/>
        <v>1585810.59</v>
      </c>
      <c r="CN48" s="18">
        <f t="shared" si="664"/>
        <v>1564449.91</v>
      </c>
      <c r="CO48" s="18">
        <f t="shared" si="664"/>
        <v>2777021.98</v>
      </c>
      <c r="CP48" s="18">
        <f t="shared" si="664"/>
        <v>2714216.75</v>
      </c>
      <c r="CQ48" s="18">
        <f t="shared" ref="CQ48:FB48" si="665">CQ8+CQ17+CQ28+CQ39</f>
        <v>2196604.61</v>
      </c>
      <c r="CR48" s="18">
        <f t="shared" si="665"/>
        <v>2301438.0499999998</v>
      </c>
      <c r="CS48" s="18">
        <f t="shared" si="665"/>
        <v>1449032.4100000001</v>
      </c>
      <c r="CT48" s="18">
        <f t="shared" si="665"/>
        <v>963013.8</v>
      </c>
      <c r="CU48" s="18">
        <f t="shared" si="665"/>
        <v>1087176.6100000001</v>
      </c>
      <c r="CV48" s="18">
        <f t="shared" si="665"/>
        <v>1054104.73</v>
      </c>
      <c r="CW48" s="18">
        <f t="shared" si="665"/>
        <v>1348544.58</v>
      </c>
      <c r="CX48" s="18">
        <f t="shared" si="665"/>
        <v>1278753.71</v>
      </c>
      <c r="CY48" s="18">
        <f t="shared" si="665"/>
        <v>5750688.29</v>
      </c>
      <c r="CZ48" s="18">
        <f t="shared" si="665"/>
        <v>8951533.1899999995</v>
      </c>
      <c r="DA48" s="18">
        <f t="shared" si="665"/>
        <v>14167376.399999999</v>
      </c>
      <c r="DB48" s="18">
        <f t="shared" si="665"/>
        <v>9762827.9199999999</v>
      </c>
      <c r="DC48" s="18">
        <f t="shared" si="665"/>
        <v>8497995.4100000001</v>
      </c>
      <c r="DD48" s="18">
        <f t="shared" si="665"/>
        <v>8696510.0800000001</v>
      </c>
      <c r="DE48" s="18">
        <f t="shared" si="665"/>
        <v>7121744.3100000005</v>
      </c>
      <c r="DF48" s="18">
        <f t="shared" si="665"/>
        <v>5473527.8500000006</v>
      </c>
      <c r="DG48" s="18">
        <f t="shared" si="665"/>
        <v>2965782.12</v>
      </c>
      <c r="DH48" s="18">
        <f t="shared" si="665"/>
        <v>2115698.7600000002</v>
      </c>
      <c r="DI48" s="18">
        <f t="shared" si="665"/>
        <v>2338642.38</v>
      </c>
      <c r="DJ48" s="18">
        <f t="shared" si="665"/>
        <v>2320111.56</v>
      </c>
      <c r="DK48" s="18">
        <f t="shared" si="665"/>
        <v>4329827.33</v>
      </c>
      <c r="DL48" s="18">
        <f t="shared" si="665"/>
        <v>2598692.8200000003</v>
      </c>
      <c r="DM48" s="18">
        <f t="shared" si="665"/>
        <v>2300936.37</v>
      </c>
      <c r="DN48" s="18">
        <f t="shared" si="665"/>
        <v>2359870.3200000003</v>
      </c>
      <c r="DO48" s="18">
        <f t="shared" si="665"/>
        <v>2321158.94</v>
      </c>
      <c r="DP48" s="18">
        <f t="shared" si="665"/>
        <v>1987097.49</v>
      </c>
      <c r="DQ48" s="18">
        <f t="shared" si="665"/>
        <v>1837887.2999999998</v>
      </c>
      <c r="DR48" s="18">
        <f t="shared" si="665"/>
        <v>1115168.7999999998</v>
      </c>
      <c r="DS48" s="18">
        <f t="shared" si="665"/>
        <v>733071.70000000007</v>
      </c>
      <c r="DT48" s="18">
        <f t="shared" si="665"/>
        <v>576465.1100000001</v>
      </c>
      <c r="DU48" s="18">
        <f t="shared" si="665"/>
        <v>750238.95000000007</v>
      </c>
      <c r="DV48" s="18">
        <f t="shared" si="665"/>
        <v>578884.51</v>
      </c>
      <c r="DW48" s="18">
        <f t="shared" si="665"/>
        <v>1221311.4599999997</v>
      </c>
      <c r="DX48" s="18">
        <f t="shared" si="665"/>
        <v>2742603.97</v>
      </c>
      <c r="DY48" s="18">
        <f t="shared" si="665"/>
        <v>3408849.19</v>
      </c>
      <c r="DZ48" s="18">
        <f t="shared" si="665"/>
        <v>3532297.5100000002</v>
      </c>
      <c r="EA48" s="18">
        <f t="shared" si="665"/>
        <v>2834906.74</v>
      </c>
      <c r="EB48" s="18">
        <f t="shared" si="665"/>
        <v>3205630.51</v>
      </c>
      <c r="EC48" s="18">
        <f t="shared" si="665"/>
        <v>1714819.0399999998</v>
      </c>
      <c r="ED48" s="18">
        <f t="shared" si="665"/>
        <v>1269080.3400000001</v>
      </c>
      <c r="EE48" s="18">
        <f t="shared" si="665"/>
        <v>976573.07</v>
      </c>
      <c r="EF48" s="18">
        <f t="shared" si="665"/>
        <v>722738.72</v>
      </c>
      <c r="EG48" s="18">
        <f t="shared" si="665"/>
        <v>643337.28</v>
      </c>
      <c r="EH48" s="18">
        <f t="shared" si="665"/>
        <v>734854.26</v>
      </c>
      <c r="EI48" s="18">
        <f t="shared" si="665"/>
        <v>1557925.55</v>
      </c>
      <c r="EJ48" s="18">
        <f t="shared" si="665"/>
        <v>3516428.47</v>
      </c>
      <c r="EK48" s="18">
        <f t="shared" si="665"/>
        <v>4970796.25</v>
      </c>
      <c r="EL48" s="18">
        <f t="shared" si="665"/>
        <v>5818303</v>
      </c>
      <c r="EM48" s="18">
        <f t="shared" si="665"/>
        <v>4132414</v>
      </c>
      <c r="EN48" s="18">
        <f t="shared" si="665"/>
        <v>3749439</v>
      </c>
      <c r="EO48" s="18">
        <f t="shared" si="665"/>
        <v>2741629</v>
      </c>
      <c r="EP48" s="18">
        <f t="shared" si="665"/>
        <v>1828489</v>
      </c>
      <c r="EQ48" s="18">
        <f t="shared" si="665"/>
        <v>1154555</v>
      </c>
      <c r="ER48" s="18">
        <f t="shared" si="665"/>
        <v>1048591</v>
      </c>
      <c r="ES48" s="18">
        <f t="shared" si="665"/>
        <v>891407</v>
      </c>
      <c r="ET48" s="18">
        <f t="shared" si="665"/>
        <v>1325337</v>
      </c>
      <c r="EU48" s="18">
        <f t="shared" si="665"/>
        <v>2804182</v>
      </c>
      <c r="EV48" s="18">
        <f t="shared" si="665"/>
        <v>1432761</v>
      </c>
      <c r="EW48" s="18">
        <f t="shared" si="665"/>
        <v>1833002</v>
      </c>
      <c r="EX48" s="18">
        <f t="shared" si="665"/>
        <v>1592064</v>
      </c>
      <c r="EY48" s="18">
        <f t="shared" si="665"/>
        <v>1596695</v>
      </c>
      <c r="EZ48" s="18">
        <f t="shared" si="665"/>
        <v>1208063</v>
      </c>
      <c r="FA48" s="18">
        <f t="shared" si="665"/>
        <v>829806</v>
      </c>
      <c r="FB48" s="18">
        <f t="shared" si="665"/>
        <v>532650</v>
      </c>
      <c r="FC48" s="18">
        <f t="shared" ref="FC48:HL48" si="666">FC8+FC17+FC28+FC39</f>
        <v>388339</v>
      </c>
      <c r="FD48" s="18">
        <f t="shared" si="666"/>
        <v>315608</v>
      </c>
      <c r="FE48" s="18">
        <f t="shared" si="666"/>
        <v>311113</v>
      </c>
      <c r="FF48" s="18">
        <f t="shared" si="666"/>
        <v>346284</v>
      </c>
      <c r="FG48" s="18">
        <f t="shared" si="666"/>
        <v>561068</v>
      </c>
      <c r="FH48" s="18">
        <f t="shared" si="666"/>
        <v>-2965898</v>
      </c>
      <c r="FI48" s="18">
        <f t="shared" si="666"/>
        <v>-3722484</v>
      </c>
      <c r="FJ48" s="18">
        <f t="shared" si="666"/>
        <v>-3541071</v>
      </c>
      <c r="FK48" s="18">
        <f t="shared" si="666"/>
        <v>-2717324</v>
      </c>
      <c r="FL48" s="18">
        <f t="shared" si="666"/>
        <v>-2637484</v>
      </c>
      <c r="FM48" s="18">
        <f t="shared" si="666"/>
        <v>-2245476</v>
      </c>
      <c r="FN48" s="18">
        <f t="shared" si="666"/>
        <v>-1359044</v>
      </c>
      <c r="FO48" s="18">
        <f t="shared" si="666"/>
        <v>-920261</v>
      </c>
      <c r="FP48" s="18">
        <f t="shared" si="666"/>
        <v>-761287</v>
      </c>
      <c r="FQ48" s="18">
        <f t="shared" si="666"/>
        <v>-795960</v>
      </c>
      <c r="FR48" s="18">
        <f t="shared" si="666"/>
        <v>-1075017</v>
      </c>
      <c r="FS48" s="18">
        <f t="shared" si="666"/>
        <v>-1540383</v>
      </c>
      <c r="FT48" s="18">
        <f t="shared" si="666"/>
        <v>2981672</v>
      </c>
      <c r="FU48" s="18">
        <f t="shared" si="666"/>
        <v>4764642</v>
      </c>
      <c r="FV48" s="18">
        <f t="shared" si="666"/>
        <v>4493402</v>
      </c>
      <c r="FW48" s="18">
        <f t="shared" si="666"/>
        <v>3497730</v>
      </c>
      <c r="FX48" s="18">
        <f t="shared" si="666"/>
        <v>3393187</v>
      </c>
      <c r="FY48" s="18">
        <f t="shared" si="666"/>
        <v>1881976</v>
      </c>
      <c r="FZ48" s="18">
        <f t="shared" si="666"/>
        <v>1466214</v>
      </c>
      <c r="GA48" s="18">
        <f t="shared" si="666"/>
        <v>1152038</v>
      </c>
      <c r="GB48" s="18">
        <f t="shared" si="666"/>
        <v>1090086</v>
      </c>
      <c r="GC48" s="18">
        <f t="shared" si="666"/>
        <v>914070</v>
      </c>
      <c r="GD48" s="18">
        <f t="shared" si="666"/>
        <v>1187881</v>
      </c>
      <c r="GE48" s="18">
        <f t="shared" si="666"/>
        <v>2065278</v>
      </c>
      <c r="GF48" s="18">
        <f t="shared" si="666"/>
        <v>1425166</v>
      </c>
      <c r="GG48" s="18">
        <f t="shared" si="666"/>
        <v>2453890</v>
      </c>
      <c r="GH48" s="18">
        <f t="shared" si="666"/>
        <v>2665062</v>
      </c>
      <c r="GI48" s="18">
        <f t="shared" si="666"/>
        <v>2111008</v>
      </c>
      <c r="GJ48" s="18">
        <f t="shared" si="666"/>
        <v>1883301</v>
      </c>
      <c r="GK48" s="18">
        <f t="shared" si="666"/>
        <v>1353261</v>
      </c>
      <c r="GL48" s="18">
        <f t="shared" si="666"/>
        <v>911994</v>
      </c>
      <c r="GM48" s="18">
        <f t="shared" si="666"/>
        <v>586014</v>
      </c>
      <c r="GN48" s="18">
        <f t="shared" si="666"/>
        <v>487336</v>
      </c>
      <c r="GO48" s="18">
        <f t="shared" si="666"/>
        <v>433118</v>
      </c>
      <c r="GP48" s="18">
        <f t="shared" si="666"/>
        <v>542640</v>
      </c>
      <c r="GQ48" s="18">
        <f t="shared" si="666"/>
        <v>1154977</v>
      </c>
      <c r="GR48" s="18">
        <f t="shared" si="666"/>
        <v>1708188</v>
      </c>
      <c r="GS48" s="18">
        <f t="shared" si="666"/>
        <v>2313890</v>
      </c>
      <c r="GT48" s="18">
        <f t="shared" si="666"/>
        <v>2055797</v>
      </c>
      <c r="GU48" s="18">
        <f t="shared" si="666"/>
        <v>2063629</v>
      </c>
      <c r="GV48" s="18">
        <f t="shared" si="666"/>
        <v>1862444</v>
      </c>
      <c r="GW48" s="18">
        <f t="shared" si="666"/>
        <v>1264292</v>
      </c>
      <c r="GX48" s="18">
        <f t="shared" si="666"/>
        <v>656475</v>
      </c>
      <c r="GY48" s="18">
        <f t="shared" si="666"/>
        <v>603626</v>
      </c>
      <c r="GZ48" s="18">
        <f t="shared" si="666"/>
        <v>386627</v>
      </c>
      <c r="HA48" s="18">
        <f t="shared" si="666"/>
        <v>473223</v>
      </c>
      <c r="HB48" s="18">
        <f t="shared" si="666"/>
        <v>530850</v>
      </c>
      <c r="HC48" s="18">
        <f t="shared" si="666"/>
        <v>1100872</v>
      </c>
      <c r="HD48" s="18">
        <f t="shared" si="666"/>
        <v>5015772</v>
      </c>
      <c r="HE48" s="18">
        <f t="shared" si="666"/>
        <v>7424759</v>
      </c>
      <c r="HF48" s="18">
        <f t="shared" si="666"/>
        <v>7132514</v>
      </c>
      <c r="HG48" s="18">
        <f t="shared" si="666"/>
        <v>8407917</v>
      </c>
      <c r="HH48" s="18">
        <f t="shared" si="666"/>
        <v>6318070</v>
      </c>
      <c r="HI48" s="18">
        <f t="shared" si="666"/>
        <v>4039455</v>
      </c>
      <c r="HJ48" s="18">
        <f t="shared" si="666"/>
        <v>170386</v>
      </c>
      <c r="HK48" s="18">
        <f t="shared" si="666"/>
        <v>122128</v>
      </c>
      <c r="HL48" s="18">
        <f t="shared" si="666"/>
        <v>102195</v>
      </c>
      <c r="HM48" s="18">
        <f t="shared" ref="HM48:HY48" si="667">HM8+HM17+HM28+HM39</f>
        <v>98645</v>
      </c>
      <c r="HN48" s="18">
        <f t="shared" si="667"/>
        <v>128251</v>
      </c>
      <c r="HO48" s="18">
        <f t="shared" si="667"/>
        <v>301546</v>
      </c>
      <c r="HP48" s="18">
        <f t="shared" si="667"/>
        <v>-9599016</v>
      </c>
      <c r="HQ48" s="18">
        <f t="shared" si="667"/>
        <v>-12670036</v>
      </c>
      <c r="HR48" s="18">
        <f t="shared" si="667"/>
        <v>-12859516</v>
      </c>
      <c r="HS48" s="18">
        <f t="shared" si="667"/>
        <v>-11823948</v>
      </c>
      <c r="HT48" s="18">
        <f t="shared" si="667"/>
        <v>-11239902</v>
      </c>
      <c r="HU48" s="18">
        <f t="shared" si="667"/>
        <v>-6735550</v>
      </c>
      <c r="HV48" s="18">
        <f t="shared" si="667"/>
        <v>-1950530</v>
      </c>
      <c r="HW48" s="18">
        <f t="shared" si="667"/>
        <v>-1730464</v>
      </c>
      <c r="HX48" s="18">
        <f t="shared" si="667"/>
        <v>-1191731</v>
      </c>
      <c r="HY48" s="18">
        <f t="shared" si="667"/>
        <v>-1134554</v>
      </c>
      <c r="HZ48" s="18">
        <f t="shared" ref="HZ48:IK48" si="668">HZ8+HZ17+HZ28+HZ39</f>
        <v>-1319093</v>
      </c>
      <c r="IA48" s="18">
        <f t="shared" si="668"/>
        <v>-572069</v>
      </c>
      <c r="IB48" s="18">
        <f t="shared" si="668"/>
        <v>-4765692</v>
      </c>
      <c r="IC48" s="18">
        <f t="shared" si="668"/>
        <v>-5848267</v>
      </c>
      <c r="ID48" s="18">
        <f t="shared" si="668"/>
        <v>-5928200</v>
      </c>
      <c r="IE48" s="18">
        <f t="shared" si="668"/>
        <v>-6287814</v>
      </c>
      <c r="IF48" s="18">
        <f t="shared" si="668"/>
        <v>-5464900</v>
      </c>
      <c r="IG48" s="18">
        <f t="shared" si="668"/>
        <v>-3255301</v>
      </c>
      <c r="IH48" s="18">
        <f t="shared" si="668"/>
        <v>-2324247</v>
      </c>
      <c r="II48" s="18">
        <f t="shared" si="668"/>
        <v>-1515138</v>
      </c>
      <c r="IJ48" s="18">
        <f t="shared" si="668"/>
        <v>-1141334</v>
      </c>
      <c r="IK48" s="18">
        <f t="shared" si="668"/>
        <v>-1202631</v>
      </c>
      <c r="IL48" s="560"/>
      <c r="IM48" s="561"/>
      <c r="IN48" s="561"/>
      <c r="IO48" s="561"/>
      <c r="IP48" s="561"/>
      <c r="IQ48" s="561"/>
      <c r="IR48" s="561"/>
      <c r="IS48" s="561"/>
      <c r="IT48" s="561"/>
      <c r="IU48" s="561"/>
      <c r="IV48" s="561"/>
      <c r="IW48" s="561"/>
      <c r="IX48" s="561"/>
      <c r="IY48" s="562"/>
    </row>
    <row r="49" spans="1:260" hidden="1" x14ac:dyDescent="0.2">
      <c r="B49" s="1" t="s">
        <v>174</v>
      </c>
      <c r="D49" s="20"/>
      <c r="E49" s="21">
        <v>-2799448.38</v>
      </c>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560"/>
      <c r="IM49" s="561"/>
      <c r="IN49" s="561"/>
      <c r="IO49" s="561"/>
      <c r="IP49" s="561"/>
      <c r="IQ49" s="561"/>
      <c r="IR49" s="561"/>
      <c r="IS49" s="561"/>
      <c r="IT49" s="561"/>
      <c r="IU49" s="561"/>
      <c r="IV49" s="561"/>
      <c r="IW49" s="561"/>
      <c r="IX49" s="561"/>
      <c r="IY49" s="562"/>
    </row>
    <row r="50" spans="1:260" hidden="1" x14ac:dyDescent="0.2">
      <c r="B50" s="1" t="s">
        <v>175</v>
      </c>
      <c r="D50" s="20"/>
      <c r="E50" s="20"/>
      <c r="F50" s="21">
        <v>-1826662.8</v>
      </c>
      <c r="G50" s="20"/>
      <c r="H50" s="20"/>
      <c r="I50" s="20"/>
      <c r="J50" s="20"/>
      <c r="K50" s="20"/>
      <c r="L50" s="20"/>
      <c r="M50" s="20"/>
      <c r="N50" s="20"/>
      <c r="O50" s="20"/>
      <c r="P50" s="20"/>
      <c r="Q50" s="20"/>
      <c r="R50" s="20"/>
      <c r="S50" s="20"/>
      <c r="T50" s="20"/>
      <c r="U50" s="20"/>
      <c r="V50" s="20"/>
      <c r="W50" s="20"/>
      <c r="X50" s="20"/>
      <c r="Y50" s="20"/>
      <c r="Z50" s="20"/>
      <c r="AA50" s="20"/>
      <c r="AB50" s="20"/>
      <c r="AC50" s="20"/>
      <c r="AD50" s="20"/>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560"/>
      <c r="IM50" s="561"/>
      <c r="IN50" s="561"/>
      <c r="IO50" s="561"/>
      <c r="IP50" s="561"/>
      <c r="IQ50" s="561"/>
      <c r="IR50" s="561"/>
      <c r="IS50" s="561"/>
      <c r="IT50" s="561"/>
      <c r="IU50" s="561"/>
      <c r="IV50" s="561"/>
      <c r="IW50" s="561"/>
      <c r="IX50" s="561"/>
      <c r="IY50" s="562"/>
    </row>
    <row r="51" spans="1:260" hidden="1" x14ac:dyDescent="0.2">
      <c r="B51" s="1" t="s">
        <v>176</v>
      </c>
      <c r="D51" s="20"/>
      <c r="E51" s="20"/>
      <c r="F51" s="21">
        <v>2007549.31</v>
      </c>
      <c r="G51" s="20"/>
      <c r="H51" s="20"/>
      <c r="I51" s="20"/>
      <c r="J51" s="20"/>
      <c r="K51" s="20"/>
      <c r="L51" s="20"/>
      <c r="M51" s="20"/>
      <c r="N51" s="20"/>
      <c r="O51" s="20"/>
      <c r="P51" s="20"/>
      <c r="Q51" s="20"/>
      <c r="R51" s="20"/>
      <c r="S51" s="20"/>
      <c r="T51" s="20"/>
      <c r="U51" s="20"/>
      <c r="V51" s="20"/>
      <c r="W51" s="20"/>
      <c r="X51" s="20"/>
      <c r="Y51" s="20"/>
      <c r="Z51" s="20"/>
      <c r="AA51" s="20"/>
      <c r="AB51" s="20"/>
      <c r="AC51" s="20"/>
      <c r="AD51" s="20"/>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560"/>
      <c r="IM51" s="561"/>
      <c r="IN51" s="561"/>
      <c r="IO51" s="561"/>
      <c r="IP51" s="561"/>
      <c r="IQ51" s="561"/>
      <c r="IR51" s="561"/>
      <c r="IS51" s="561"/>
      <c r="IT51" s="561"/>
      <c r="IU51" s="561"/>
      <c r="IV51" s="561"/>
      <c r="IW51" s="561"/>
      <c r="IX51" s="561"/>
      <c r="IY51" s="562"/>
    </row>
    <row r="52" spans="1:260" hidden="1" x14ac:dyDescent="0.2">
      <c r="B52" s="1" t="s">
        <v>177</v>
      </c>
      <c r="D52" s="20"/>
      <c r="E52" s="20"/>
      <c r="F52" s="20"/>
      <c r="G52" s="20"/>
      <c r="H52" s="20"/>
      <c r="I52" s="20"/>
      <c r="J52" s="20"/>
      <c r="K52" s="20"/>
      <c r="L52" s="20"/>
      <c r="M52" s="20"/>
      <c r="N52" s="20"/>
      <c r="O52" s="21">
        <v>173771.79</v>
      </c>
      <c r="P52" s="20"/>
      <c r="Q52" s="20"/>
      <c r="R52" s="20"/>
      <c r="S52" s="20"/>
      <c r="T52" s="20"/>
      <c r="U52" s="20"/>
      <c r="V52" s="20"/>
      <c r="W52" s="20"/>
      <c r="X52" s="20"/>
      <c r="Y52" s="20"/>
      <c r="Z52" s="20"/>
      <c r="AA52" s="20"/>
      <c r="AB52" s="20"/>
      <c r="AC52" s="20"/>
      <c r="AD52" s="20"/>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560"/>
      <c r="IM52" s="561"/>
      <c r="IN52" s="561"/>
      <c r="IO52" s="561"/>
      <c r="IP52" s="561"/>
      <c r="IQ52" s="561"/>
      <c r="IR52" s="561"/>
      <c r="IS52" s="561"/>
      <c r="IT52" s="561"/>
      <c r="IU52" s="561"/>
      <c r="IV52" s="561"/>
      <c r="IW52" s="561"/>
      <c r="IX52" s="561"/>
      <c r="IY52" s="562"/>
    </row>
    <row r="53" spans="1:260" x14ac:dyDescent="0.2">
      <c r="B53" s="1" t="s">
        <v>166</v>
      </c>
      <c r="D53" s="21"/>
      <c r="E53" s="21"/>
      <c r="F53" s="21"/>
      <c r="G53" s="21"/>
      <c r="H53" s="21"/>
      <c r="I53" s="21"/>
      <c r="J53" s="21"/>
      <c r="K53" s="21"/>
      <c r="L53" s="21"/>
      <c r="M53" s="21"/>
      <c r="N53" s="21"/>
      <c r="O53" s="21"/>
      <c r="P53" s="21"/>
      <c r="Q53" s="21"/>
      <c r="R53" s="21">
        <v>564611.4</v>
      </c>
      <c r="S53" s="21"/>
      <c r="T53" s="21">
        <v>601204.69999999995</v>
      </c>
      <c r="U53" s="21">
        <v>341464.43</v>
      </c>
      <c r="V53" s="21">
        <v>330830.59999999998</v>
      </c>
      <c r="W53" s="21">
        <v>319595.78545416164</v>
      </c>
      <c r="X53" s="21">
        <v>328019.44519326882</v>
      </c>
      <c r="Y53" s="21">
        <v>297731.57</v>
      </c>
      <c r="Z53" s="21">
        <v>216505.71</v>
      </c>
      <c r="AA53" s="21">
        <v>50878</v>
      </c>
      <c r="AB53" s="21">
        <v>36150.39</v>
      </c>
      <c r="AC53" s="21">
        <v>28892.2</v>
      </c>
      <c r="AD53" s="21">
        <v>22871.759999999998</v>
      </c>
      <c r="AE53" s="18">
        <f t="shared" ref="AE53:CP53" si="669">AE9+AE18+AE29+AE40</f>
        <v>4406.75</v>
      </c>
      <c r="AF53" s="18">
        <f t="shared" si="669"/>
        <v>2610.86</v>
      </c>
      <c r="AG53" s="18">
        <f t="shared" si="669"/>
        <v>1292.44</v>
      </c>
      <c r="AH53" s="18">
        <f t="shared" si="669"/>
        <v>0</v>
      </c>
      <c r="AI53" s="18">
        <f t="shared" si="669"/>
        <v>5644.3200000000015</v>
      </c>
      <c r="AJ53" s="18">
        <f t="shared" si="669"/>
        <v>4698.4500000000007</v>
      </c>
      <c r="AK53" s="18">
        <f t="shared" si="669"/>
        <v>-32343.659999999996</v>
      </c>
      <c r="AL53" s="18">
        <f t="shared" si="669"/>
        <v>-4907.33</v>
      </c>
      <c r="AM53" s="18">
        <f t="shared" si="669"/>
        <v>-2477.0600000000004</v>
      </c>
      <c r="AN53" s="18">
        <f t="shared" si="669"/>
        <v>-2159.8900000000003</v>
      </c>
      <c r="AO53" s="18">
        <f t="shared" si="669"/>
        <v>-2048.83</v>
      </c>
      <c r="AP53" s="18">
        <f t="shared" si="669"/>
        <v>-2102.91</v>
      </c>
      <c r="AQ53" s="18">
        <f t="shared" si="669"/>
        <v>-2853.28</v>
      </c>
      <c r="AR53" s="18">
        <f t="shared" si="669"/>
        <v>3810.5600000000004</v>
      </c>
      <c r="AS53" s="18">
        <f t="shared" si="669"/>
        <v>4070.28</v>
      </c>
      <c r="AT53" s="18">
        <f t="shared" si="669"/>
        <v>3971.92</v>
      </c>
      <c r="AU53" s="18">
        <f t="shared" si="669"/>
        <v>3770.62</v>
      </c>
      <c r="AV53" s="18">
        <f t="shared" si="669"/>
        <v>3366.2400000000002</v>
      </c>
      <c r="AW53" s="18">
        <f t="shared" si="669"/>
        <v>2951.7400000000002</v>
      </c>
      <c r="AX53" s="18">
        <f t="shared" si="669"/>
        <v>676.27</v>
      </c>
      <c r="AY53" s="18">
        <f t="shared" si="669"/>
        <v>-80.799999999999955</v>
      </c>
      <c r="AZ53" s="18">
        <f t="shared" si="669"/>
        <v>-194.57999999999993</v>
      </c>
      <c r="BA53" s="18">
        <f t="shared" si="669"/>
        <v>-1631.6799999999998</v>
      </c>
      <c r="BB53" s="18">
        <f t="shared" si="669"/>
        <v>102.70000000000005</v>
      </c>
      <c r="BC53" s="18">
        <f t="shared" si="669"/>
        <v>45.350000000000023</v>
      </c>
      <c r="BD53" s="18">
        <f t="shared" si="669"/>
        <v>13711.01</v>
      </c>
      <c r="BE53" s="18">
        <f t="shared" si="669"/>
        <v>13509.49</v>
      </c>
      <c r="BF53" s="18">
        <f t="shared" si="669"/>
        <v>12877.59</v>
      </c>
      <c r="BG53" s="18">
        <f t="shared" si="669"/>
        <v>13416.45</v>
      </c>
      <c r="BH53" s="18">
        <f t="shared" si="669"/>
        <v>14386.08</v>
      </c>
      <c r="BI53" s="18">
        <f t="shared" si="669"/>
        <v>15334.29</v>
      </c>
      <c r="BJ53" s="18">
        <f t="shared" si="669"/>
        <v>16586.02</v>
      </c>
      <c r="BK53" s="18">
        <f t="shared" si="669"/>
        <v>16063.83</v>
      </c>
      <c r="BL53" s="18">
        <f t="shared" si="669"/>
        <v>14859.57</v>
      </c>
      <c r="BM53" s="18">
        <f t="shared" si="669"/>
        <v>14862.210000000001</v>
      </c>
      <c r="BN53" s="18">
        <f t="shared" si="669"/>
        <v>15053</v>
      </c>
      <c r="BO53" s="18">
        <f t="shared" si="669"/>
        <v>14788.41</v>
      </c>
      <c r="BP53" s="18">
        <f t="shared" si="669"/>
        <v>-19272.379999999997</v>
      </c>
      <c r="BQ53" s="18">
        <f t="shared" si="669"/>
        <v>-17173.93</v>
      </c>
      <c r="BR53" s="18">
        <f t="shared" si="669"/>
        <v>-15270.2</v>
      </c>
      <c r="BS53" s="18">
        <f t="shared" si="669"/>
        <v>-13970.7</v>
      </c>
      <c r="BT53" s="18">
        <f t="shared" si="669"/>
        <v>-15736.900000000001</v>
      </c>
      <c r="BU53" s="18">
        <f t="shared" si="669"/>
        <v>-15373.18</v>
      </c>
      <c r="BV53" s="18">
        <f t="shared" si="669"/>
        <v>-14933.73</v>
      </c>
      <c r="BW53" s="18">
        <f t="shared" si="669"/>
        <v>-14610.900000000001</v>
      </c>
      <c r="BX53" s="18">
        <f t="shared" si="669"/>
        <v>-13739.669999999998</v>
      </c>
      <c r="BY53" s="18">
        <f t="shared" si="669"/>
        <v>-7460.38</v>
      </c>
      <c r="BZ53" s="18">
        <f t="shared" si="669"/>
        <v>-7617.2900000000009</v>
      </c>
      <c r="CA53" s="18">
        <f t="shared" si="669"/>
        <v>-9450.48</v>
      </c>
      <c r="CB53" s="18">
        <f t="shared" si="669"/>
        <v>5568.21</v>
      </c>
      <c r="CC53" s="18">
        <f t="shared" si="669"/>
        <v>30657.690000000002</v>
      </c>
      <c r="CD53" s="18">
        <f t="shared" si="669"/>
        <v>37224.71</v>
      </c>
      <c r="CE53" s="18">
        <f t="shared" si="669"/>
        <v>30445.159999999996</v>
      </c>
      <c r="CF53" s="18">
        <f t="shared" si="669"/>
        <v>53635.009999999995</v>
      </c>
      <c r="CG53" s="18">
        <f t="shared" si="669"/>
        <v>48047.76</v>
      </c>
      <c r="CH53" s="18">
        <f t="shared" si="669"/>
        <v>46732.43</v>
      </c>
      <c r="CI53" s="18">
        <f t="shared" si="669"/>
        <v>45035.31</v>
      </c>
      <c r="CJ53" s="18">
        <f t="shared" si="669"/>
        <v>43322.38</v>
      </c>
      <c r="CK53" s="18">
        <f t="shared" si="669"/>
        <v>42271.509999999995</v>
      </c>
      <c r="CL53" s="18">
        <f t="shared" si="669"/>
        <v>42488.2</v>
      </c>
      <c r="CM53" s="18">
        <f t="shared" si="669"/>
        <v>45542.71</v>
      </c>
      <c r="CN53" s="18">
        <f t="shared" si="669"/>
        <v>42999.689999999995</v>
      </c>
      <c r="CO53" s="18">
        <f t="shared" si="669"/>
        <v>22810.350000000002</v>
      </c>
      <c r="CP53" s="18">
        <f t="shared" si="669"/>
        <v>23321.11</v>
      </c>
      <c r="CQ53" s="18">
        <f t="shared" ref="CQ53:FB53" si="670">CQ9+CQ18+CQ29+CQ40</f>
        <v>17735.099999999999</v>
      </c>
      <c r="CR53" s="18">
        <f t="shared" si="670"/>
        <v>5754.39</v>
      </c>
      <c r="CS53" s="18">
        <f t="shared" si="670"/>
        <v>6921.39</v>
      </c>
      <c r="CT53" s="18">
        <f t="shared" si="670"/>
        <v>7975.4299999999994</v>
      </c>
      <c r="CU53" s="18">
        <f t="shared" si="670"/>
        <v>8652.91</v>
      </c>
      <c r="CV53" s="18">
        <f t="shared" si="670"/>
        <v>8159.96</v>
      </c>
      <c r="CW53" s="18">
        <f t="shared" si="670"/>
        <v>10914.009999999998</v>
      </c>
      <c r="CX53" s="18">
        <f t="shared" si="670"/>
        <v>11642.79</v>
      </c>
      <c r="CY53" s="18">
        <f t="shared" si="670"/>
        <v>14610.62</v>
      </c>
      <c r="CZ53" s="18">
        <f t="shared" si="670"/>
        <v>16305.02</v>
      </c>
      <c r="DA53" s="18">
        <f t="shared" si="670"/>
        <v>20010.37</v>
      </c>
      <c r="DB53" s="18">
        <f t="shared" si="670"/>
        <v>19118.59</v>
      </c>
      <c r="DC53" s="18">
        <f t="shared" si="670"/>
        <v>17978.11</v>
      </c>
      <c r="DD53" s="18">
        <f t="shared" si="670"/>
        <v>18145.02</v>
      </c>
      <c r="DE53" s="18">
        <f t="shared" si="670"/>
        <v>17060.95</v>
      </c>
      <c r="DF53" s="18">
        <f t="shared" si="670"/>
        <v>12806.51</v>
      </c>
      <c r="DG53" s="18">
        <f t="shared" si="670"/>
        <v>11840.36</v>
      </c>
      <c r="DH53" s="18">
        <f t="shared" si="670"/>
        <v>10552.49</v>
      </c>
      <c r="DI53" s="18">
        <f t="shared" si="670"/>
        <v>5296.77</v>
      </c>
      <c r="DJ53" s="18">
        <f t="shared" si="670"/>
        <v>4937.8899999999994</v>
      </c>
      <c r="DK53" s="18">
        <f t="shared" si="670"/>
        <v>4129.4900000000007</v>
      </c>
      <c r="DL53" s="18">
        <f t="shared" si="670"/>
        <v>-1366.38</v>
      </c>
      <c r="DM53" s="18">
        <f t="shared" si="670"/>
        <v>-352.71000000000004</v>
      </c>
      <c r="DN53" s="18">
        <f t="shared" si="670"/>
        <v>-118.19999999999982</v>
      </c>
      <c r="DO53" s="18">
        <f t="shared" si="670"/>
        <v>1891.7299999999996</v>
      </c>
      <c r="DP53" s="18">
        <f t="shared" si="670"/>
        <v>1412.1399999999994</v>
      </c>
      <c r="DQ53" s="18">
        <f t="shared" si="670"/>
        <v>477.94999999999982</v>
      </c>
      <c r="DR53" s="18">
        <f t="shared" si="670"/>
        <v>-1.0500000000001819</v>
      </c>
      <c r="DS53" s="18">
        <f t="shared" si="670"/>
        <v>1015.4099999999999</v>
      </c>
      <c r="DT53" s="18">
        <f t="shared" si="670"/>
        <v>1443.67</v>
      </c>
      <c r="DU53" s="18">
        <f t="shared" si="670"/>
        <v>1136.3499999999999</v>
      </c>
      <c r="DV53" s="18">
        <f t="shared" si="670"/>
        <v>2519.63</v>
      </c>
      <c r="DW53" s="18">
        <f t="shared" si="670"/>
        <v>4255.6400000000003</v>
      </c>
      <c r="DX53" s="18">
        <f t="shared" si="670"/>
        <v>4781.9000000000005</v>
      </c>
      <c r="DY53" s="18">
        <f t="shared" si="670"/>
        <v>3868.39</v>
      </c>
      <c r="DZ53" s="18">
        <f t="shared" si="670"/>
        <v>4666.3</v>
      </c>
      <c r="EA53" s="18">
        <f t="shared" si="670"/>
        <v>8119.87</v>
      </c>
      <c r="EB53" s="18">
        <f t="shared" si="670"/>
        <v>10183.450000000001</v>
      </c>
      <c r="EC53" s="18">
        <f t="shared" si="670"/>
        <v>11137.22</v>
      </c>
      <c r="ED53" s="18">
        <f t="shared" si="670"/>
        <v>12796.3</v>
      </c>
      <c r="EE53" s="18">
        <f t="shared" si="670"/>
        <v>12151.669999999998</v>
      </c>
      <c r="EF53" s="18">
        <f t="shared" si="670"/>
        <v>34533.54</v>
      </c>
      <c r="EG53" s="18">
        <f t="shared" si="670"/>
        <v>33718.5</v>
      </c>
      <c r="EH53" s="18">
        <f t="shared" si="670"/>
        <v>41155.070000000007</v>
      </c>
      <c r="EI53" s="18">
        <f t="shared" si="670"/>
        <v>12898.59</v>
      </c>
      <c r="EJ53" s="18">
        <f t="shared" si="670"/>
        <v>11205.630000000001</v>
      </c>
      <c r="EK53" s="18">
        <f t="shared" si="670"/>
        <v>12084.07</v>
      </c>
      <c r="EL53" s="18">
        <f t="shared" si="670"/>
        <v>-32003.62</v>
      </c>
      <c r="EM53" s="18">
        <f t="shared" si="670"/>
        <v>2164.8200000000002</v>
      </c>
      <c r="EN53" s="18">
        <f t="shared" si="670"/>
        <v>0</v>
      </c>
      <c r="EO53" s="18">
        <f t="shared" si="670"/>
        <v>2488.4300000000003</v>
      </c>
      <c r="EP53" s="18">
        <f t="shared" si="670"/>
        <v>1304.52</v>
      </c>
      <c r="EQ53" s="18">
        <f t="shared" si="670"/>
        <v>6701.59</v>
      </c>
      <c r="ER53" s="18">
        <f t="shared" si="670"/>
        <v>309.72000000000003</v>
      </c>
      <c r="ES53" s="18">
        <f t="shared" si="670"/>
        <v>-608.66</v>
      </c>
      <c r="ET53" s="18">
        <f t="shared" si="670"/>
        <v>9292.06</v>
      </c>
      <c r="EU53" s="18">
        <f t="shared" si="670"/>
        <v>11023.32</v>
      </c>
      <c r="EV53" s="18">
        <f t="shared" si="670"/>
        <v>-279.89000000000004</v>
      </c>
      <c r="EW53" s="18">
        <f t="shared" si="670"/>
        <v>0</v>
      </c>
      <c r="EX53" s="18">
        <f t="shared" si="670"/>
        <v>0</v>
      </c>
      <c r="EY53" s="18">
        <f t="shared" si="670"/>
        <v>463.37</v>
      </c>
      <c r="EZ53" s="18">
        <f t="shared" si="670"/>
        <v>514.77</v>
      </c>
      <c r="FA53" s="18">
        <f t="shared" si="670"/>
        <v>-955.13000000000011</v>
      </c>
      <c r="FB53" s="18">
        <f t="shared" si="670"/>
        <v>-166.51000000000002</v>
      </c>
      <c r="FC53" s="18">
        <f t="shared" ref="FC53:HL53" si="671">FC9+FC18+FC29+FC40</f>
        <v>0</v>
      </c>
      <c r="FD53" s="18">
        <f t="shared" si="671"/>
        <v>0</v>
      </c>
      <c r="FE53" s="18">
        <f t="shared" si="671"/>
        <v>0</v>
      </c>
      <c r="FF53" s="18">
        <f t="shared" si="671"/>
        <v>0</v>
      </c>
      <c r="FG53" s="18">
        <f t="shared" si="671"/>
        <v>0</v>
      </c>
      <c r="FH53" s="18">
        <f t="shared" si="671"/>
        <v>-3855.33</v>
      </c>
      <c r="FI53" s="18">
        <f t="shared" si="671"/>
        <v>0</v>
      </c>
      <c r="FJ53" s="18">
        <f t="shared" si="671"/>
        <v>0</v>
      </c>
      <c r="FK53" s="18">
        <f t="shared" si="671"/>
        <v>0</v>
      </c>
      <c r="FL53" s="18">
        <f t="shared" si="671"/>
        <v>-452.69</v>
      </c>
      <c r="FM53" s="18">
        <f t="shared" si="671"/>
        <v>24.26</v>
      </c>
      <c r="FN53" s="18">
        <f t="shared" si="671"/>
        <v>6180.43</v>
      </c>
      <c r="FO53" s="18">
        <f t="shared" si="671"/>
        <v>11805.18</v>
      </c>
      <c r="FP53" s="18">
        <f t="shared" si="671"/>
        <v>2233.27</v>
      </c>
      <c r="FQ53" s="18">
        <f t="shared" si="671"/>
        <v>0</v>
      </c>
      <c r="FR53" s="18">
        <f t="shared" si="671"/>
        <v>0</v>
      </c>
      <c r="FS53" s="18">
        <f t="shared" si="671"/>
        <v>0</v>
      </c>
      <c r="FT53" s="18">
        <f t="shared" si="671"/>
        <v>0</v>
      </c>
      <c r="FU53" s="18">
        <f t="shared" si="671"/>
        <v>0</v>
      </c>
      <c r="FV53" s="18">
        <f t="shared" si="671"/>
        <v>14023.8</v>
      </c>
      <c r="FW53" s="18">
        <f t="shared" si="671"/>
        <v>-1665.5199999999998</v>
      </c>
      <c r="FX53" s="18">
        <f t="shared" si="671"/>
        <v>0</v>
      </c>
      <c r="FY53" s="18">
        <f t="shared" si="671"/>
        <v>0</v>
      </c>
      <c r="FZ53" s="18">
        <f t="shared" si="671"/>
        <v>10466.890000000001</v>
      </c>
      <c r="GA53" s="18">
        <f t="shared" si="671"/>
        <v>2665.56</v>
      </c>
      <c r="GB53" s="18">
        <f t="shared" si="671"/>
        <v>12251.34</v>
      </c>
      <c r="GC53" s="18">
        <f t="shared" si="671"/>
        <v>0</v>
      </c>
      <c r="GD53" s="18">
        <f t="shared" si="671"/>
        <v>0</v>
      </c>
      <c r="GE53" s="18">
        <f t="shared" si="671"/>
        <v>0</v>
      </c>
      <c r="GF53" s="18">
        <f t="shared" si="671"/>
        <v>0</v>
      </c>
      <c r="GG53" s="18">
        <f t="shared" si="671"/>
        <v>0</v>
      </c>
      <c r="GH53" s="18">
        <f t="shared" si="671"/>
        <v>1296.29</v>
      </c>
      <c r="GI53" s="18">
        <f t="shared" si="671"/>
        <v>1656.75</v>
      </c>
      <c r="GJ53" s="18">
        <f t="shared" si="671"/>
        <v>0</v>
      </c>
      <c r="GK53" s="18">
        <f t="shared" si="671"/>
        <v>-91.97999999999999</v>
      </c>
      <c r="GL53" s="18">
        <f t="shared" si="671"/>
        <v>0</v>
      </c>
      <c r="GM53" s="18">
        <f t="shared" si="671"/>
        <v>0</v>
      </c>
      <c r="GN53" s="18">
        <f t="shared" si="671"/>
        <v>2580.58</v>
      </c>
      <c r="GO53" s="18">
        <f t="shared" si="671"/>
        <v>-2.76</v>
      </c>
      <c r="GP53" s="18">
        <f t="shared" si="671"/>
        <v>0</v>
      </c>
      <c r="GQ53" s="18">
        <f t="shared" si="671"/>
        <v>0</v>
      </c>
      <c r="GR53" s="18">
        <f t="shared" si="671"/>
        <v>1005.7</v>
      </c>
      <c r="GS53" s="18">
        <f t="shared" si="671"/>
        <v>-3277.37</v>
      </c>
      <c r="GT53" s="18">
        <f t="shared" si="671"/>
        <v>243.86</v>
      </c>
      <c r="GU53" s="18">
        <f t="shared" si="671"/>
        <v>382.70000000000005</v>
      </c>
      <c r="GV53" s="18">
        <f t="shared" si="671"/>
        <v>0</v>
      </c>
      <c r="GW53" s="18">
        <f t="shared" si="671"/>
        <v>0</v>
      </c>
      <c r="GX53" s="18">
        <f t="shared" si="671"/>
        <v>13597.99</v>
      </c>
      <c r="GY53" s="18">
        <f t="shared" si="671"/>
        <v>48651.9</v>
      </c>
      <c r="GZ53" s="18">
        <f t="shared" si="671"/>
        <v>0</v>
      </c>
      <c r="HA53" s="18">
        <f t="shared" si="671"/>
        <v>2660.5099999999998</v>
      </c>
      <c r="HB53" s="18">
        <f t="shared" si="671"/>
        <v>-102.6</v>
      </c>
      <c r="HC53" s="18">
        <f t="shared" si="671"/>
        <v>0</v>
      </c>
      <c r="HD53" s="18">
        <f t="shared" si="671"/>
        <v>-640.55999999999995</v>
      </c>
      <c r="HE53" s="18">
        <f t="shared" si="671"/>
        <v>-863.83999999999992</v>
      </c>
      <c r="HF53" s="18">
        <f t="shared" si="671"/>
        <v>-766.98</v>
      </c>
      <c r="HG53" s="18">
        <f t="shared" si="671"/>
        <v>-591.67999999999995</v>
      </c>
      <c r="HH53" s="18">
        <f t="shared" si="671"/>
        <v>-839.8900000000001</v>
      </c>
      <c r="HI53" s="18">
        <f t="shared" si="671"/>
        <v>1044.29</v>
      </c>
      <c r="HJ53" s="18">
        <f t="shared" si="671"/>
        <v>2657.3900000000003</v>
      </c>
      <c r="HK53" s="18">
        <f t="shared" si="671"/>
        <v>2915.4199999999996</v>
      </c>
      <c r="HL53" s="18">
        <f t="shared" si="671"/>
        <v>4060.7400000000002</v>
      </c>
      <c r="HM53" s="18">
        <f t="shared" ref="HM53:HY53" si="672">HM9+HM18+HM29+HM40</f>
        <v>5612.73</v>
      </c>
      <c r="HN53" s="18">
        <f t="shared" si="672"/>
        <v>6260.22</v>
      </c>
      <c r="HO53" s="18">
        <f t="shared" si="672"/>
        <v>6856.14</v>
      </c>
      <c r="HP53" s="18">
        <f t="shared" si="672"/>
        <v>28111.9</v>
      </c>
      <c r="HQ53" s="18">
        <f t="shared" si="672"/>
        <v>28259.82</v>
      </c>
      <c r="HR53" s="18">
        <f t="shared" si="672"/>
        <v>28512.5</v>
      </c>
      <c r="HS53" s="18">
        <f t="shared" si="672"/>
        <v>30860.47</v>
      </c>
      <c r="HT53" s="18">
        <f t="shared" si="672"/>
        <v>29787.899999999998</v>
      </c>
      <c r="HU53" s="18">
        <f t="shared" si="672"/>
        <v>21722.54</v>
      </c>
      <c r="HV53" s="18">
        <f t="shared" si="672"/>
        <v>19505.27</v>
      </c>
      <c r="HW53" s="18">
        <f t="shared" si="672"/>
        <v>24855.52</v>
      </c>
      <c r="HX53" s="18">
        <f t="shared" si="672"/>
        <v>18372.759999999998</v>
      </c>
      <c r="HY53" s="18">
        <f t="shared" si="672"/>
        <v>12833.25</v>
      </c>
      <c r="HZ53" s="18">
        <f t="shared" ref="HZ53:IK53" si="673">HZ9+HZ18+HZ29+HZ40</f>
        <v>27199.61</v>
      </c>
      <c r="IA53" s="18">
        <f t="shared" si="673"/>
        <v>6315.52</v>
      </c>
      <c r="IB53" s="18">
        <f t="shared" si="673"/>
        <v>6315.52</v>
      </c>
      <c r="IC53" s="18">
        <f t="shared" si="673"/>
        <v>8105.35</v>
      </c>
      <c r="ID53" s="18">
        <f t="shared" si="673"/>
        <v>7911.99</v>
      </c>
      <c r="IE53" s="18">
        <f t="shared" si="673"/>
        <v>11485.82</v>
      </c>
      <c r="IF53" s="18">
        <f t="shared" si="673"/>
        <v>19021.420000000002</v>
      </c>
      <c r="IG53" s="18">
        <f t="shared" si="673"/>
        <v>4972.2199999999993</v>
      </c>
      <c r="IH53" s="18">
        <f t="shared" si="673"/>
        <v>-20139.37</v>
      </c>
      <c r="II53" s="18">
        <f t="shared" si="673"/>
        <v>7669.75</v>
      </c>
      <c r="IJ53" s="18">
        <f t="shared" si="673"/>
        <v>14500.57</v>
      </c>
      <c r="IK53" s="18">
        <f t="shared" si="673"/>
        <v>14280.28</v>
      </c>
      <c r="IL53" s="560"/>
      <c r="IM53" s="561"/>
      <c r="IN53" s="561"/>
      <c r="IO53" s="561"/>
      <c r="IP53" s="561"/>
      <c r="IQ53" s="561"/>
      <c r="IR53" s="561"/>
      <c r="IS53" s="561"/>
      <c r="IT53" s="561"/>
      <c r="IU53" s="561"/>
      <c r="IV53" s="561"/>
      <c r="IW53" s="561"/>
      <c r="IX53" s="561"/>
      <c r="IY53" s="562"/>
    </row>
    <row r="54" spans="1:260" hidden="1" x14ac:dyDescent="0.2">
      <c r="B54" s="1" t="s">
        <v>178</v>
      </c>
      <c r="D54" s="20"/>
      <c r="E54" s="20"/>
      <c r="F54" s="20"/>
      <c r="G54" s="20"/>
      <c r="H54" s="20"/>
      <c r="I54" s="20"/>
      <c r="J54" s="20"/>
      <c r="K54" s="20"/>
      <c r="L54" s="20"/>
      <c r="M54" s="20"/>
      <c r="N54" s="20"/>
      <c r="O54" s="20"/>
      <c r="P54" s="20"/>
      <c r="Q54" s="20"/>
      <c r="R54" s="20"/>
      <c r="S54" s="21">
        <v>267127.90999999997</v>
      </c>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560"/>
      <c r="IM54" s="561"/>
      <c r="IN54" s="561"/>
      <c r="IO54" s="561"/>
      <c r="IP54" s="561"/>
      <c r="IQ54" s="561"/>
      <c r="IR54" s="561"/>
      <c r="IS54" s="561"/>
      <c r="IT54" s="561"/>
      <c r="IU54" s="561"/>
      <c r="IV54" s="561"/>
      <c r="IW54" s="561"/>
      <c r="IX54" s="561"/>
      <c r="IY54" s="562"/>
    </row>
    <row r="55" spans="1:260" x14ac:dyDescent="0.2">
      <c r="B55" s="1" t="s">
        <v>102</v>
      </c>
      <c r="D55" s="21">
        <v>370514.88</v>
      </c>
      <c r="E55" s="21">
        <v>349679.34</v>
      </c>
      <c r="F55" s="21">
        <v>530914.01</v>
      </c>
      <c r="G55" s="21">
        <v>605901.99</v>
      </c>
      <c r="H55" s="21">
        <v>516534.46</v>
      </c>
      <c r="I55" s="21">
        <v>434977.81</v>
      </c>
      <c r="J55" s="21">
        <v>267943.88</v>
      </c>
      <c r="K55" s="21">
        <v>167714.03</v>
      </c>
      <c r="L55" s="21">
        <v>97589.45</v>
      </c>
      <c r="M55" s="21">
        <v>22788.62</v>
      </c>
      <c r="N55" s="21">
        <v>-18515.009999999998</v>
      </c>
      <c r="O55" s="21">
        <v>-33225.15</v>
      </c>
      <c r="P55" s="21">
        <v>-33790.03</v>
      </c>
      <c r="Q55" s="21">
        <v>-33790.03</v>
      </c>
      <c r="R55" s="21">
        <v>-31524.400000000001</v>
      </c>
      <c r="S55" s="21">
        <v>-30921.279999999999</v>
      </c>
      <c r="T55" s="21">
        <v>-13907.7</v>
      </c>
      <c r="U55" s="21">
        <v>19933.22</v>
      </c>
      <c r="V55" s="21">
        <v>-1020607.02</v>
      </c>
      <c r="W55" s="21">
        <v>-301422.31</v>
      </c>
      <c r="X55" s="21">
        <v>-300392.63</v>
      </c>
      <c r="Y55" s="21">
        <v>-173475.34</v>
      </c>
      <c r="Z55" s="21">
        <v>-100679.67999999999</v>
      </c>
      <c r="AA55" s="21">
        <v>-91410.68</v>
      </c>
      <c r="AB55" s="21">
        <v>-90071.35</v>
      </c>
      <c r="AC55" s="21">
        <v>-85199.38</v>
      </c>
      <c r="AD55" s="21">
        <v>-77532.240000000005</v>
      </c>
      <c r="AE55" s="18">
        <f t="shared" ref="AE55:CP55" si="674">AE10+AE19+AE30+AE41</f>
        <v>-17912.59</v>
      </c>
      <c r="AF55" s="18">
        <f t="shared" si="674"/>
        <v>-29114.53</v>
      </c>
      <c r="AG55" s="18">
        <f t="shared" si="674"/>
        <v>-22252.489999999998</v>
      </c>
      <c r="AH55" s="18">
        <f t="shared" si="674"/>
        <v>-22346.350000000002</v>
      </c>
      <c r="AI55" s="18">
        <f t="shared" si="674"/>
        <v>-13031.71</v>
      </c>
      <c r="AJ55" s="18">
        <f t="shared" si="674"/>
        <v>-10295.07</v>
      </c>
      <c r="AK55" s="18">
        <f t="shared" si="674"/>
        <v>-7178.7100000000009</v>
      </c>
      <c r="AL55" s="18">
        <f t="shared" si="674"/>
        <v>-5396.1900000000005</v>
      </c>
      <c r="AM55" s="18">
        <f t="shared" si="674"/>
        <v>-3761.4799999999996</v>
      </c>
      <c r="AN55" s="18">
        <f t="shared" si="674"/>
        <v>-2669.2299999999996</v>
      </c>
      <c r="AO55" s="18">
        <f t="shared" si="674"/>
        <v>-1503.2199999999998</v>
      </c>
      <c r="AP55" s="18">
        <f t="shared" si="674"/>
        <v>-144.42999999999995</v>
      </c>
      <c r="AQ55" s="18">
        <f t="shared" si="674"/>
        <v>23.189999999999998</v>
      </c>
      <c r="AR55" s="18">
        <f t="shared" si="674"/>
        <v>46990.380000000005</v>
      </c>
      <c r="AS55" s="18">
        <f t="shared" si="674"/>
        <v>25671.129999999997</v>
      </c>
      <c r="AT55" s="18">
        <f t="shared" si="674"/>
        <v>23272.34</v>
      </c>
      <c r="AU55" s="18">
        <f t="shared" si="674"/>
        <v>16535.22</v>
      </c>
      <c r="AV55" s="18">
        <f t="shared" si="674"/>
        <v>14105.79</v>
      </c>
      <c r="AW55" s="18">
        <f t="shared" si="674"/>
        <v>-11830.55</v>
      </c>
      <c r="AX55" s="18">
        <f t="shared" si="674"/>
        <v>33217.57</v>
      </c>
      <c r="AY55" s="18">
        <f t="shared" si="674"/>
        <v>7510.71</v>
      </c>
      <c r="AZ55" s="18">
        <f t="shared" si="674"/>
        <v>6831.12</v>
      </c>
      <c r="BA55" s="18">
        <f t="shared" si="674"/>
        <v>5371.4400000000005</v>
      </c>
      <c r="BB55" s="18">
        <f t="shared" si="674"/>
        <v>3588.27</v>
      </c>
      <c r="BC55" s="18">
        <f t="shared" si="674"/>
        <v>89758.43</v>
      </c>
      <c r="BD55" s="18">
        <f t="shared" si="674"/>
        <v>144572.93</v>
      </c>
      <c r="BE55" s="18">
        <f t="shared" si="674"/>
        <v>124876.81</v>
      </c>
      <c r="BF55" s="18">
        <f t="shared" si="674"/>
        <v>109188.23</v>
      </c>
      <c r="BG55" s="18">
        <f t="shared" si="674"/>
        <v>76518.180000000008</v>
      </c>
      <c r="BH55" s="18">
        <f t="shared" si="674"/>
        <v>59507.64</v>
      </c>
      <c r="BI55" s="18">
        <f t="shared" si="674"/>
        <v>42911.96</v>
      </c>
      <c r="BJ55" s="18">
        <f t="shared" si="674"/>
        <v>30619.440000000002</v>
      </c>
      <c r="BK55" s="18">
        <f t="shared" si="674"/>
        <v>21179.829999999998</v>
      </c>
      <c r="BL55" s="18">
        <f t="shared" si="674"/>
        <v>16197.599999999999</v>
      </c>
      <c r="BM55" s="18">
        <f t="shared" si="674"/>
        <v>9760.2000000000007</v>
      </c>
      <c r="BN55" s="18">
        <f t="shared" si="674"/>
        <v>2442.3100000000004</v>
      </c>
      <c r="BO55" s="18">
        <f t="shared" si="674"/>
        <v>261301.31</v>
      </c>
      <c r="BP55" s="18">
        <f t="shared" si="674"/>
        <v>445850.73</v>
      </c>
      <c r="BQ55" s="18">
        <f t="shared" si="674"/>
        <v>424999.04000000004</v>
      </c>
      <c r="BR55" s="18">
        <f t="shared" si="674"/>
        <v>387661.36</v>
      </c>
      <c r="BS55" s="18">
        <f t="shared" si="674"/>
        <v>317773.59999999998</v>
      </c>
      <c r="BT55" s="18">
        <f t="shared" si="674"/>
        <v>320726.18</v>
      </c>
      <c r="BU55" s="18">
        <f t="shared" si="674"/>
        <v>287150.56</v>
      </c>
      <c r="BV55" s="18">
        <f t="shared" si="674"/>
        <v>278735.31</v>
      </c>
      <c r="BW55" s="18">
        <f t="shared" si="674"/>
        <v>257901.98</v>
      </c>
      <c r="BX55" s="18">
        <f t="shared" si="674"/>
        <v>257348.16999999579</v>
      </c>
      <c r="BY55" s="18">
        <f t="shared" si="674"/>
        <v>249300</v>
      </c>
      <c r="BZ55" s="18">
        <f t="shared" si="674"/>
        <v>231993.85</v>
      </c>
      <c r="CA55" s="18">
        <f t="shared" si="674"/>
        <v>-124954.70000000001</v>
      </c>
      <c r="CB55" s="18">
        <f t="shared" si="674"/>
        <v>-692682.96</v>
      </c>
      <c r="CC55" s="18">
        <f t="shared" si="674"/>
        <v>-336866.95999999996</v>
      </c>
      <c r="CD55" s="18">
        <f t="shared" si="674"/>
        <v>-253899.28999999998</v>
      </c>
      <c r="CE55" s="18">
        <f t="shared" si="674"/>
        <v>-185924.01</v>
      </c>
      <c r="CF55" s="18">
        <f t="shared" si="674"/>
        <v>-147047.29</v>
      </c>
      <c r="CG55" s="18">
        <f t="shared" si="674"/>
        <v>-86689.23000000001</v>
      </c>
      <c r="CH55" s="18">
        <f t="shared" si="674"/>
        <v>-61871.44</v>
      </c>
      <c r="CI55" s="18">
        <f t="shared" si="674"/>
        <v>-41809.919999999998</v>
      </c>
      <c r="CJ55" s="18">
        <f t="shared" si="674"/>
        <v>-22604.71</v>
      </c>
      <c r="CK55" s="18">
        <f t="shared" si="674"/>
        <v>-12795.9</v>
      </c>
      <c r="CL55" s="18">
        <f t="shared" si="674"/>
        <v>-2332.6200000000008</v>
      </c>
      <c r="CM55" s="18">
        <f t="shared" si="674"/>
        <v>-79303.56</v>
      </c>
      <c r="CN55" s="18">
        <f t="shared" si="674"/>
        <v>-70194.509999999995</v>
      </c>
      <c r="CO55" s="18">
        <f t="shared" si="674"/>
        <v>-62828.62</v>
      </c>
      <c r="CP55" s="18">
        <f t="shared" si="674"/>
        <v>-46179.94</v>
      </c>
      <c r="CQ55" s="18">
        <f t="shared" ref="CQ55:FB55" si="675">CQ10+CQ19+CQ30+CQ41</f>
        <v>-33585.130000000005</v>
      </c>
      <c r="CR55" s="18">
        <f t="shared" si="675"/>
        <v>-28076.11</v>
      </c>
      <c r="CS55" s="18">
        <f t="shared" si="675"/>
        <v>-15220.699999999999</v>
      </c>
      <c r="CT55" s="18">
        <f t="shared" si="675"/>
        <v>-12259.300000000001</v>
      </c>
      <c r="CU55" s="18">
        <f t="shared" si="675"/>
        <v>-67642.28</v>
      </c>
      <c r="CV55" s="18">
        <f t="shared" si="675"/>
        <v>-64388.57</v>
      </c>
      <c r="CW55" s="18">
        <f t="shared" si="675"/>
        <v>-61006.57</v>
      </c>
      <c r="CX55" s="18">
        <f t="shared" si="675"/>
        <v>-55560.25</v>
      </c>
      <c r="CY55" s="18">
        <f t="shared" si="675"/>
        <v>-222965.46000000002</v>
      </c>
      <c r="CZ55" s="18">
        <f t="shared" si="675"/>
        <v>-196041.88</v>
      </c>
      <c r="DA55" s="18">
        <f t="shared" si="675"/>
        <v>-169549.46</v>
      </c>
      <c r="DB55" s="18">
        <f t="shared" si="675"/>
        <v>-137056.88999999998</v>
      </c>
      <c r="DC55" s="18">
        <f t="shared" si="675"/>
        <v>-102163.65000000001</v>
      </c>
      <c r="DD55" s="18">
        <f t="shared" si="675"/>
        <v>-88165.19</v>
      </c>
      <c r="DE55" s="18">
        <f t="shared" si="675"/>
        <v>-64637.75</v>
      </c>
      <c r="DF55" s="18">
        <f t="shared" si="675"/>
        <v>-49291.990000000005</v>
      </c>
      <c r="DG55" s="18">
        <f t="shared" si="675"/>
        <v>-36841.32</v>
      </c>
      <c r="DH55" s="18">
        <f t="shared" si="675"/>
        <v>-25951.870000000003</v>
      </c>
      <c r="DI55" s="18">
        <f t="shared" si="675"/>
        <v>-19501.939999999999</v>
      </c>
      <c r="DJ55" s="18">
        <f t="shared" si="675"/>
        <v>-12732.810000000001</v>
      </c>
      <c r="DK55" s="18">
        <f t="shared" si="675"/>
        <v>-3601.9800000000005</v>
      </c>
      <c r="DL55" s="18">
        <f t="shared" si="675"/>
        <v>-39985.050000000003</v>
      </c>
      <c r="DM55" s="18">
        <f t="shared" si="675"/>
        <v>-34489.810000000005</v>
      </c>
      <c r="DN55" s="18">
        <f t="shared" si="675"/>
        <v>-28050.000000000004</v>
      </c>
      <c r="DO55" s="18">
        <f t="shared" si="675"/>
        <v>-19782.679999999997</v>
      </c>
      <c r="DP55" s="18">
        <f t="shared" si="675"/>
        <v>-15686.13</v>
      </c>
      <c r="DQ55" s="18">
        <f t="shared" si="675"/>
        <v>-10162.219999999998</v>
      </c>
      <c r="DR55" s="18">
        <f t="shared" si="675"/>
        <v>-6444.89</v>
      </c>
      <c r="DS55" s="18">
        <f t="shared" si="675"/>
        <v>-3845.87</v>
      </c>
      <c r="DT55" s="18">
        <f t="shared" si="675"/>
        <v>-2153.6799999999998</v>
      </c>
      <c r="DU55" s="18">
        <f t="shared" si="675"/>
        <v>-295.91999999999996</v>
      </c>
      <c r="DV55" s="18">
        <f t="shared" si="675"/>
        <v>1448.3600000000001</v>
      </c>
      <c r="DW55" s="18">
        <f t="shared" si="675"/>
        <v>4100.7000000000007</v>
      </c>
      <c r="DX55" s="18">
        <f t="shared" si="675"/>
        <v>-52298.34</v>
      </c>
      <c r="DY55" s="18">
        <f t="shared" si="675"/>
        <v>-45336.81</v>
      </c>
      <c r="DZ55" s="18">
        <f t="shared" si="675"/>
        <v>-35728.71</v>
      </c>
      <c r="EA55" s="18">
        <f t="shared" si="675"/>
        <v>-25512.639999999999</v>
      </c>
      <c r="EB55" s="18">
        <f t="shared" si="675"/>
        <v>-18626.72</v>
      </c>
      <c r="EC55" s="18">
        <f t="shared" si="675"/>
        <v>-11665.83</v>
      </c>
      <c r="ED55" s="18">
        <f t="shared" si="675"/>
        <v>-7891.06</v>
      </c>
      <c r="EE55" s="18">
        <f t="shared" si="675"/>
        <v>-4681.5099999999993</v>
      </c>
      <c r="EF55" s="18">
        <f t="shared" si="675"/>
        <v>-2417.6799999999998</v>
      </c>
      <c r="EG55" s="18">
        <f t="shared" si="675"/>
        <v>-448.81999999999971</v>
      </c>
      <c r="EH55" s="18">
        <f t="shared" si="675"/>
        <v>1487.9800000000005</v>
      </c>
      <c r="EI55" s="18">
        <f t="shared" si="675"/>
        <v>4914.9400000000005</v>
      </c>
      <c r="EJ55" s="18">
        <f t="shared" si="675"/>
        <v>-83380.78</v>
      </c>
      <c r="EK55" s="18">
        <f t="shared" si="675"/>
        <v>-74073.51999999999</v>
      </c>
      <c r="EL55" s="18">
        <f t="shared" si="675"/>
        <v>-59103.270000000004</v>
      </c>
      <c r="EM55" s="18">
        <f t="shared" si="675"/>
        <v>-41714.520000000004</v>
      </c>
      <c r="EN55" s="18">
        <f t="shared" si="675"/>
        <v>-34801.120000000003</v>
      </c>
      <c r="EO55" s="18">
        <f t="shared" si="675"/>
        <v>-25246.86</v>
      </c>
      <c r="EP55" s="18">
        <f t="shared" si="675"/>
        <v>-19783.89</v>
      </c>
      <c r="EQ55" s="18">
        <f t="shared" si="675"/>
        <v>-15283.91</v>
      </c>
      <c r="ER55" s="18">
        <f t="shared" si="675"/>
        <v>-12709.82</v>
      </c>
      <c r="ES55" s="18">
        <f t="shared" si="675"/>
        <v>-10053.880000000001</v>
      </c>
      <c r="ET55" s="18">
        <f t="shared" si="675"/>
        <v>-6753.51</v>
      </c>
      <c r="EU55" s="18">
        <f t="shared" si="675"/>
        <v>-998.11999999999989</v>
      </c>
      <c r="EV55" s="18">
        <f t="shared" si="675"/>
        <v>-22615.14</v>
      </c>
      <c r="EW55" s="18">
        <f t="shared" si="675"/>
        <v>-18749.16</v>
      </c>
      <c r="EX55" s="18">
        <f t="shared" si="675"/>
        <v>-14054.27</v>
      </c>
      <c r="EY55" s="18">
        <f t="shared" si="675"/>
        <v>-8910.6299999999992</v>
      </c>
      <c r="EZ55" s="18">
        <f t="shared" si="675"/>
        <v>-5831.63</v>
      </c>
      <c r="FA55" s="18">
        <f t="shared" si="675"/>
        <v>-3004.7</v>
      </c>
      <c r="FB55" s="18">
        <f t="shared" si="675"/>
        <v>-1231.17</v>
      </c>
      <c r="FC55" s="18">
        <f t="shared" ref="FC55:HL55" si="676">FC10+FC19+FC30+FC41</f>
        <v>4.1599999999998545</v>
      </c>
      <c r="FD55" s="18">
        <f t="shared" si="676"/>
        <v>982.27000000000044</v>
      </c>
      <c r="FE55" s="18">
        <f t="shared" si="676"/>
        <v>1846.62</v>
      </c>
      <c r="FF55" s="18">
        <f t="shared" si="676"/>
        <v>2655.71</v>
      </c>
      <c r="FG55" s="18">
        <f t="shared" si="676"/>
        <v>4039.5800000000004</v>
      </c>
      <c r="FH55" s="18">
        <f t="shared" si="676"/>
        <v>80949.61</v>
      </c>
      <c r="FI55" s="18">
        <f t="shared" si="676"/>
        <v>74187.790000000008</v>
      </c>
      <c r="FJ55" s="18">
        <f t="shared" si="676"/>
        <v>64187.32</v>
      </c>
      <c r="FK55" s="18">
        <f t="shared" si="676"/>
        <v>50601.27</v>
      </c>
      <c r="FL55" s="18">
        <f t="shared" si="676"/>
        <v>48280.2</v>
      </c>
      <c r="FM55" s="18">
        <f t="shared" si="676"/>
        <v>40340.11</v>
      </c>
      <c r="FN55" s="18">
        <f t="shared" si="676"/>
        <v>36745.24</v>
      </c>
      <c r="FO55" s="18">
        <f t="shared" si="676"/>
        <v>32633.620000000003</v>
      </c>
      <c r="FP55" s="18">
        <f t="shared" si="676"/>
        <v>31402.230000000003</v>
      </c>
      <c r="FQ55" s="18">
        <f t="shared" si="676"/>
        <v>29251.160000000003</v>
      </c>
      <c r="FR55" s="18">
        <f t="shared" si="676"/>
        <v>25815.82</v>
      </c>
      <c r="FS55" s="18">
        <f t="shared" si="676"/>
        <v>22959.919999999998</v>
      </c>
      <c r="FT55" s="18">
        <f t="shared" si="676"/>
        <v>-82033.539999999994</v>
      </c>
      <c r="FU55" s="18">
        <f t="shared" si="676"/>
        <v>-73714.990000000005</v>
      </c>
      <c r="FV55" s="18">
        <f t="shared" si="676"/>
        <v>-60952.61</v>
      </c>
      <c r="FW55" s="18">
        <f t="shared" si="676"/>
        <v>-47094.45</v>
      </c>
      <c r="FX55" s="18">
        <f t="shared" si="676"/>
        <v>-40547.410000000003</v>
      </c>
      <c r="FY55" s="18">
        <f t="shared" si="676"/>
        <v>-34562.57</v>
      </c>
      <c r="FZ55" s="18">
        <f t="shared" si="676"/>
        <v>-30754.109999999997</v>
      </c>
      <c r="GA55" s="18">
        <f t="shared" si="676"/>
        <v>-26114.16</v>
      </c>
      <c r="GB55" s="18">
        <f t="shared" si="676"/>
        <v>-23897.81</v>
      </c>
      <c r="GC55" s="18">
        <f t="shared" si="676"/>
        <v>-20927.900000000001</v>
      </c>
      <c r="GD55" s="18">
        <f t="shared" si="676"/>
        <v>-17242.780000000002</v>
      </c>
      <c r="GE55" s="18">
        <f t="shared" si="676"/>
        <v>-12803.02</v>
      </c>
      <c r="GF55" s="18">
        <f t="shared" si="676"/>
        <v>-38766.810000000005</v>
      </c>
      <c r="GG55" s="18">
        <f t="shared" si="676"/>
        <v>-34081.850000000006</v>
      </c>
      <c r="GH55" s="18">
        <f t="shared" si="676"/>
        <v>-26441.060000000005</v>
      </c>
      <c r="GI55" s="18">
        <f t="shared" si="676"/>
        <v>-17812.969999999998</v>
      </c>
      <c r="GJ55" s="18">
        <f t="shared" si="676"/>
        <v>-13511.41</v>
      </c>
      <c r="GK55" s="18">
        <f t="shared" si="676"/>
        <v>-9065.91</v>
      </c>
      <c r="GL55" s="18">
        <f t="shared" si="676"/>
        <v>-5802.48</v>
      </c>
      <c r="GM55" s="18">
        <f t="shared" si="676"/>
        <v>-3406.3499999999995</v>
      </c>
      <c r="GN55" s="18">
        <f t="shared" si="676"/>
        <v>-1933.7199999999998</v>
      </c>
      <c r="GO55" s="18">
        <f t="shared" si="676"/>
        <v>-390.75</v>
      </c>
      <c r="GP55" s="18">
        <f t="shared" si="676"/>
        <v>1200.46</v>
      </c>
      <c r="GQ55" s="18">
        <f t="shared" si="676"/>
        <v>4488.95</v>
      </c>
      <c r="GR55" s="18">
        <f t="shared" si="676"/>
        <v>-43437.82</v>
      </c>
      <c r="GS55" s="18">
        <f t="shared" si="676"/>
        <v>-37503.050000000003</v>
      </c>
      <c r="GT55" s="18">
        <f t="shared" si="676"/>
        <v>-30022.93</v>
      </c>
      <c r="GU55" s="18">
        <f t="shared" si="676"/>
        <v>-20725.579999999998</v>
      </c>
      <c r="GV55" s="18">
        <f t="shared" si="676"/>
        <v>-15534.439999999999</v>
      </c>
      <c r="GW55" s="18">
        <f t="shared" si="676"/>
        <v>-10244.01</v>
      </c>
      <c r="GX55" s="18">
        <f t="shared" si="676"/>
        <v>-6950.54</v>
      </c>
      <c r="GY55" s="18">
        <f t="shared" si="676"/>
        <v>-4336.42</v>
      </c>
      <c r="GZ55" s="18">
        <f t="shared" si="676"/>
        <v>-2644.4700000000003</v>
      </c>
      <c r="HA55" s="18">
        <f t="shared" si="676"/>
        <v>-909.44999999999982</v>
      </c>
      <c r="HB55" s="18">
        <f t="shared" si="676"/>
        <v>1039.5</v>
      </c>
      <c r="HC55" s="18">
        <f t="shared" si="676"/>
        <v>4722.5400000000009</v>
      </c>
      <c r="HD55" s="18">
        <f t="shared" si="676"/>
        <v>-203318.58</v>
      </c>
      <c r="HE55" s="18">
        <f t="shared" si="676"/>
        <v>-183086.5</v>
      </c>
      <c r="HF55" s="18">
        <f t="shared" si="676"/>
        <v>-159251.03</v>
      </c>
      <c r="HG55" s="18">
        <f t="shared" si="676"/>
        <v>-114337.11</v>
      </c>
      <c r="HH55" s="18">
        <f t="shared" si="676"/>
        <v>-92852.74</v>
      </c>
      <c r="HI55" s="18">
        <f t="shared" si="676"/>
        <v>-72108.63</v>
      </c>
      <c r="HJ55" s="18">
        <f t="shared" si="676"/>
        <v>173294.04</v>
      </c>
      <c r="HK55" s="18">
        <f t="shared" si="676"/>
        <v>168352.71</v>
      </c>
      <c r="HL55" s="18">
        <f t="shared" si="676"/>
        <v>176105.23</v>
      </c>
      <c r="HM55" s="18">
        <f t="shared" ref="HM55:HY55" si="677">HM10+HM19+HM30+HM41</f>
        <v>176596.46</v>
      </c>
      <c r="HN55" s="18">
        <f t="shared" si="677"/>
        <v>171436.95</v>
      </c>
      <c r="HO55" s="18">
        <f t="shared" si="677"/>
        <v>175642.25</v>
      </c>
      <c r="HP55" s="18">
        <f t="shared" si="677"/>
        <v>609306.75</v>
      </c>
      <c r="HQ55" s="18">
        <f t="shared" si="677"/>
        <v>577144.05000000005</v>
      </c>
      <c r="HR55" s="18">
        <f t="shared" si="677"/>
        <v>474469.41</v>
      </c>
      <c r="HS55" s="18">
        <f t="shared" si="677"/>
        <v>396984.31</v>
      </c>
      <c r="HT55" s="18">
        <f t="shared" si="677"/>
        <v>374482.37999999995</v>
      </c>
      <c r="HU55" s="18">
        <f t="shared" si="677"/>
        <v>313314.10000000003</v>
      </c>
      <c r="HV55" s="18">
        <f t="shared" si="677"/>
        <v>130879.47999999998</v>
      </c>
      <c r="HW55" s="18">
        <f t="shared" si="677"/>
        <v>296194.5</v>
      </c>
      <c r="HX55" s="18">
        <f t="shared" si="677"/>
        <v>216819.85</v>
      </c>
      <c r="HY55" s="18">
        <f t="shared" si="677"/>
        <v>213484.18000000002</v>
      </c>
      <c r="HZ55" s="18">
        <f t="shared" ref="HZ55:IK55" si="678">HZ10+HZ19+HZ30+HZ41</f>
        <v>203227</v>
      </c>
      <c r="IA55" s="18">
        <f t="shared" si="678"/>
        <v>196460.26</v>
      </c>
      <c r="IB55" s="18">
        <f t="shared" si="678"/>
        <v>225972.6</v>
      </c>
      <c r="IC55" s="18">
        <f t="shared" si="678"/>
        <v>218534.09999999998</v>
      </c>
      <c r="ID55" s="18">
        <f t="shared" si="678"/>
        <v>202292.37</v>
      </c>
      <c r="IE55" s="18">
        <f t="shared" si="678"/>
        <v>168225.88</v>
      </c>
      <c r="IF55" s="18">
        <f t="shared" si="678"/>
        <v>166293.38</v>
      </c>
      <c r="IG55" s="18">
        <f t="shared" si="678"/>
        <v>155732.54</v>
      </c>
      <c r="IH55" s="18">
        <f t="shared" si="678"/>
        <v>150035.28</v>
      </c>
      <c r="II55" s="18">
        <f t="shared" si="678"/>
        <v>140219.63</v>
      </c>
      <c r="IJ55" s="18">
        <f t="shared" si="678"/>
        <v>141246.11000000002</v>
      </c>
      <c r="IK55" s="18">
        <f t="shared" si="678"/>
        <v>138042.63</v>
      </c>
      <c r="IL55" s="560"/>
      <c r="IM55" s="561"/>
      <c r="IN55" s="561"/>
      <c r="IO55" s="561"/>
      <c r="IP55" s="561"/>
      <c r="IQ55" s="561"/>
      <c r="IR55" s="561"/>
      <c r="IS55" s="561"/>
      <c r="IT55" s="561"/>
      <c r="IU55" s="561"/>
      <c r="IV55" s="561"/>
      <c r="IW55" s="561"/>
      <c r="IX55" s="561"/>
      <c r="IY55" s="562"/>
    </row>
    <row r="56" spans="1:260" x14ac:dyDescent="0.2">
      <c r="B56" s="1" t="s">
        <v>167</v>
      </c>
      <c r="D56" s="31">
        <f t="shared" ref="D56:AB56" si="679">SUM(D47:D55)</f>
        <v>-1296744.77</v>
      </c>
      <c r="E56" s="31">
        <f t="shared" si="679"/>
        <v>60933186.93</v>
      </c>
      <c r="F56" s="31">
        <f t="shared" si="679"/>
        <v>-4345484.9399999995</v>
      </c>
      <c r="G56" s="31">
        <f t="shared" si="679"/>
        <v>-10415037.259936625</v>
      </c>
      <c r="H56" s="31">
        <f t="shared" si="679"/>
        <v>-13575060.197434431</v>
      </c>
      <c r="I56" s="31">
        <f t="shared" si="679"/>
        <v>-18760793.746504363</v>
      </c>
      <c r="J56" s="31">
        <f t="shared" si="679"/>
        <v>-19263382.55894516</v>
      </c>
      <c r="K56" s="31">
        <f t="shared" si="679"/>
        <v>-16536867.341991866</v>
      </c>
      <c r="L56" s="31">
        <f t="shared" si="679"/>
        <v>-18207734.331115156</v>
      </c>
      <c r="M56" s="31">
        <f t="shared" si="679"/>
        <v>-11800260.422422776</v>
      </c>
      <c r="N56" s="31">
        <f t="shared" si="679"/>
        <v>-8851111.0828453321</v>
      </c>
      <c r="O56" s="31">
        <f t="shared" si="679"/>
        <v>140546.64000000001</v>
      </c>
      <c r="P56" s="31">
        <f t="shared" si="679"/>
        <v>-33790.03</v>
      </c>
      <c r="Q56" s="31">
        <f t="shared" si="679"/>
        <v>-33790.03</v>
      </c>
      <c r="R56" s="31">
        <f t="shared" si="679"/>
        <v>533087</v>
      </c>
      <c r="S56" s="31">
        <f t="shared" si="679"/>
        <v>236206.62999999998</v>
      </c>
      <c r="T56" s="31">
        <f t="shared" si="679"/>
        <v>7451842.7226132955</v>
      </c>
      <c r="U56" s="31">
        <f t="shared" si="679"/>
        <v>9172789.787644336</v>
      </c>
      <c r="V56" s="31">
        <f t="shared" si="679"/>
        <v>-99476890.203796163</v>
      </c>
      <c r="W56" s="31">
        <f t="shared" si="679"/>
        <v>8364419.5705117183</v>
      </c>
      <c r="X56" s="31">
        <f t="shared" si="679"/>
        <v>7285536.4114677524</v>
      </c>
      <c r="Y56" s="31">
        <f t="shared" si="679"/>
        <v>43829766.439690538</v>
      </c>
      <c r="Z56" s="31">
        <f t="shared" si="679"/>
        <v>2150355.9200901622</v>
      </c>
      <c r="AA56" s="31">
        <f t="shared" si="679"/>
        <v>1234464.3538693828</v>
      </c>
      <c r="AB56" s="31">
        <f t="shared" si="679"/>
        <v>997631.43999999983</v>
      </c>
      <c r="AC56" s="31">
        <f>SUM(AC47:AC55)</f>
        <v>1480356.12</v>
      </c>
      <c r="AD56" s="31">
        <f>SUM(AD47:AD55)</f>
        <v>1237018.23</v>
      </c>
      <c r="AE56" s="32">
        <f>SUM(AE47:AE55)</f>
        <v>6973132.5918453792</v>
      </c>
      <c r="AF56" s="32">
        <f t="shared" ref="AF56:CP56" si="680">SUM(AF47:AF55)</f>
        <v>1369856.9100000001</v>
      </c>
      <c r="AG56" s="32">
        <f t="shared" si="680"/>
        <v>1507853.1899999997</v>
      </c>
      <c r="AH56" s="32">
        <f t="shared" si="680"/>
        <v>1574150.3000000003</v>
      </c>
      <c r="AI56" s="32">
        <f t="shared" si="680"/>
        <v>1278463.08</v>
      </c>
      <c r="AJ56" s="32">
        <f t="shared" si="680"/>
        <v>1087485.17</v>
      </c>
      <c r="AK56" s="32">
        <f t="shared" si="680"/>
        <v>651143.53999999992</v>
      </c>
      <c r="AL56" s="32">
        <f t="shared" si="680"/>
        <v>519618.13000000006</v>
      </c>
      <c r="AM56" s="32">
        <f t="shared" si="680"/>
        <v>384694.36000000004</v>
      </c>
      <c r="AN56" s="32">
        <f t="shared" si="680"/>
        <v>318182.44999999995</v>
      </c>
      <c r="AO56" s="32">
        <f t="shared" si="680"/>
        <v>358360.08</v>
      </c>
      <c r="AP56" s="32">
        <f t="shared" si="680"/>
        <v>442415.14</v>
      </c>
      <c r="AQ56" s="32">
        <f t="shared" si="680"/>
        <v>8818690.6929453164</v>
      </c>
      <c r="AR56" s="32">
        <f t="shared" si="680"/>
        <v>-1044911.17</v>
      </c>
      <c r="AS56" s="32">
        <f t="shared" si="680"/>
        <v>-1295874.3500000001</v>
      </c>
      <c r="AT56" s="32">
        <f t="shared" si="680"/>
        <v>-1430011.92</v>
      </c>
      <c r="AU56" s="32">
        <f t="shared" si="680"/>
        <v>-1132496.5799999998</v>
      </c>
      <c r="AV56" s="32">
        <f t="shared" si="680"/>
        <v>-837172.59</v>
      </c>
      <c r="AW56" s="32">
        <f t="shared" si="680"/>
        <v>-754797.01</v>
      </c>
      <c r="AX56" s="32">
        <f t="shared" si="680"/>
        <v>-415525.61999999994</v>
      </c>
      <c r="AY56" s="32">
        <f t="shared" si="680"/>
        <v>-360359.01</v>
      </c>
      <c r="AZ56" s="32">
        <f t="shared" si="680"/>
        <v>-282259.40999999997</v>
      </c>
      <c r="BA56" s="32">
        <f t="shared" si="680"/>
        <v>-299713.25</v>
      </c>
      <c r="BB56" s="32">
        <f t="shared" si="680"/>
        <v>-374566.81</v>
      </c>
      <c r="BC56" s="32">
        <f t="shared" si="680"/>
        <v>29965476.48</v>
      </c>
      <c r="BD56" s="32">
        <f t="shared" si="680"/>
        <v>-4021665.49</v>
      </c>
      <c r="BE56" s="32">
        <f t="shared" si="680"/>
        <v>-4778466.41</v>
      </c>
      <c r="BF56" s="32">
        <f t="shared" si="680"/>
        <v>-4312122.8899999997</v>
      </c>
      <c r="BG56" s="32">
        <f t="shared" si="680"/>
        <v>-4429572.7</v>
      </c>
      <c r="BH56" s="32">
        <f t="shared" si="680"/>
        <v>-3815046.79</v>
      </c>
      <c r="BI56" s="32">
        <f t="shared" si="680"/>
        <v>-2642724.61</v>
      </c>
      <c r="BJ56" s="32">
        <f t="shared" si="680"/>
        <v>-1720112.8900000001</v>
      </c>
      <c r="BK56" s="32">
        <f t="shared" si="680"/>
        <v>-1137561.17</v>
      </c>
      <c r="BL56" s="32">
        <f t="shared" si="680"/>
        <v>-941562.62</v>
      </c>
      <c r="BM56" s="32">
        <f t="shared" si="680"/>
        <v>-987215.3600000001</v>
      </c>
      <c r="BN56" s="32">
        <f t="shared" si="680"/>
        <v>-1217389.24</v>
      </c>
      <c r="BO56" s="32">
        <f t="shared" si="680"/>
        <v>69268714.75</v>
      </c>
      <c r="BP56" s="32">
        <f t="shared" si="680"/>
        <v>-4103858.9</v>
      </c>
      <c r="BQ56" s="32">
        <f t="shared" si="680"/>
        <v>-5088687.6499999994</v>
      </c>
      <c r="BR56" s="32">
        <f t="shared" si="680"/>
        <v>-5892441.1999999993</v>
      </c>
      <c r="BS56" s="32">
        <f t="shared" si="680"/>
        <v>-4192357.15</v>
      </c>
      <c r="BT56" s="32">
        <f t="shared" si="680"/>
        <v>-3682292.1999999997</v>
      </c>
      <c r="BU56" s="32">
        <f t="shared" si="680"/>
        <v>-2746535.14</v>
      </c>
      <c r="BV56" s="32">
        <f t="shared" si="680"/>
        <v>-1820747.98</v>
      </c>
      <c r="BW56" s="32">
        <f t="shared" si="680"/>
        <v>-1238768.58</v>
      </c>
      <c r="BX56" s="32">
        <f t="shared" si="680"/>
        <v>-850437.27000000421</v>
      </c>
      <c r="BY56" s="32">
        <f t="shared" si="680"/>
        <v>-932940.2899999998</v>
      </c>
      <c r="BZ56" s="32">
        <f t="shared" si="680"/>
        <v>-1328609.56</v>
      </c>
      <c r="CA56" s="32">
        <f t="shared" si="680"/>
        <v>-93705158.730000004</v>
      </c>
      <c r="CB56" s="32">
        <f t="shared" si="680"/>
        <v>6342058.0100000007</v>
      </c>
      <c r="CC56" s="32">
        <f t="shared" si="680"/>
        <v>8751058.4199999981</v>
      </c>
      <c r="CD56" s="32">
        <f t="shared" si="680"/>
        <v>9681823.5000000019</v>
      </c>
      <c r="CE56" s="32">
        <f t="shared" si="680"/>
        <v>7317763.0300000012</v>
      </c>
      <c r="CF56" s="32">
        <f t="shared" si="680"/>
        <v>7551513.3099999996</v>
      </c>
      <c r="CG56" s="32">
        <f t="shared" si="680"/>
        <v>6017014.2999999998</v>
      </c>
      <c r="CH56" s="32">
        <f t="shared" si="680"/>
        <v>3531217.65</v>
      </c>
      <c r="CI56" s="32">
        <f t="shared" si="680"/>
        <v>3003144.19</v>
      </c>
      <c r="CJ56" s="32">
        <f t="shared" si="680"/>
        <v>1930626.92</v>
      </c>
      <c r="CK56" s="32">
        <f t="shared" si="680"/>
        <v>2352259.9199999995</v>
      </c>
      <c r="CL56" s="32">
        <f t="shared" si="680"/>
        <v>2321417.2000000002</v>
      </c>
      <c r="CM56" s="32">
        <f t="shared" si="680"/>
        <v>-18566443.418200336</v>
      </c>
      <c r="CN56" s="32">
        <f t="shared" si="680"/>
        <v>1537255.0899999999</v>
      </c>
      <c r="CO56" s="32">
        <f t="shared" si="680"/>
        <v>2737003.71</v>
      </c>
      <c r="CP56" s="32">
        <f t="shared" si="680"/>
        <v>2691357.92</v>
      </c>
      <c r="CQ56" s="32">
        <f t="shared" ref="CQ56:FB56" si="681">SUM(CQ47:CQ55)</f>
        <v>2180754.58</v>
      </c>
      <c r="CR56" s="32">
        <f t="shared" si="681"/>
        <v>2279116.33</v>
      </c>
      <c r="CS56" s="32">
        <f t="shared" si="681"/>
        <v>1440733.1</v>
      </c>
      <c r="CT56" s="32">
        <f t="shared" si="681"/>
        <v>958729.93</v>
      </c>
      <c r="CU56" s="32">
        <f t="shared" si="681"/>
        <v>-20132380.760000002</v>
      </c>
      <c r="CV56" s="32">
        <f t="shared" si="681"/>
        <v>997876.12</v>
      </c>
      <c r="CW56" s="32">
        <f t="shared" si="681"/>
        <v>1298452.02</v>
      </c>
      <c r="CX56" s="32">
        <f t="shared" si="681"/>
        <v>1234836.25</v>
      </c>
      <c r="CY56" s="32">
        <f t="shared" si="681"/>
        <v>-58198557.550000004</v>
      </c>
      <c r="CZ56" s="32">
        <f t="shared" si="681"/>
        <v>8771796.3299999982</v>
      </c>
      <c r="DA56" s="32">
        <f t="shared" si="681"/>
        <v>14017837.309999997</v>
      </c>
      <c r="DB56" s="32">
        <f t="shared" si="681"/>
        <v>9644889.6199999992</v>
      </c>
      <c r="DC56" s="32">
        <f t="shared" si="681"/>
        <v>8413809.8699999992</v>
      </c>
      <c r="DD56" s="32">
        <f t="shared" si="681"/>
        <v>8626489.9100000001</v>
      </c>
      <c r="DE56" s="32">
        <f t="shared" si="681"/>
        <v>7074167.5100000007</v>
      </c>
      <c r="DF56" s="32">
        <f t="shared" si="681"/>
        <v>5437042.3700000001</v>
      </c>
      <c r="DG56" s="32">
        <f t="shared" si="681"/>
        <v>2940781.16</v>
      </c>
      <c r="DH56" s="32">
        <f t="shared" si="681"/>
        <v>2100299.3800000004</v>
      </c>
      <c r="DI56" s="32">
        <f t="shared" si="681"/>
        <v>2324437.21</v>
      </c>
      <c r="DJ56" s="32">
        <f t="shared" si="681"/>
        <v>2312316.64</v>
      </c>
      <c r="DK56" s="32">
        <f t="shared" si="681"/>
        <v>4330354.84</v>
      </c>
      <c r="DL56" s="32">
        <f t="shared" si="681"/>
        <v>-14448999.610000001</v>
      </c>
      <c r="DM56" s="32">
        <f t="shared" si="681"/>
        <v>2266093.85</v>
      </c>
      <c r="DN56" s="32">
        <f t="shared" si="681"/>
        <v>2331702.12</v>
      </c>
      <c r="DO56" s="32">
        <f t="shared" si="681"/>
        <v>2303267.9899999998</v>
      </c>
      <c r="DP56" s="32">
        <f t="shared" si="681"/>
        <v>1972823.5</v>
      </c>
      <c r="DQ56" s="32">
        <f t="shared" si="681"/>
        <v>1828203.0299999998</v>
      </c>
      <c r="DR56" s="32">
        <f t="shared" si="681"/>
        <v>1108722.8599999999</v>
      </c>
      <c r="DS56" s="32">
        <f t="shared" si="681"/>
        <v>730241.24000000011</v>
      </c>
      <c r="DT56" s="32">
        <f t="shared" si="681"/>
        <v>575755.10000000009</v>
      </c>
      <c r="DU56" s="32">
        <f t="shared" si="681"/>
        <v>751079.38</v>
      </c>
      <c r="DV56" s="32">
        <f t="shared" si="681"/>
        <v>582852.5</v>
      </c>
      <c r="DW56" s="32">
        <f t="shared" si="681"/>
        <v>1229667.7999999996</v>
      </c>
      <c r="DX56" s="32">
        <f t="shared" si="681"/>
        <v>-20387635.470000003</v>
      </c>
      <c r="DY56" s="32">
        <f t="shared" si="681"/>
        <v>3367380.77</v>
      </c>
      <c r="DZ56" s="32">
        <f t="shared" si="681"/>
        <v>3501235.1</v>
      </c>
      <c r="EA56" s="32">
        <f t="shared" si="681"/>
        <v>2817513.97</v>
      </c>
      <c r="EB56" s="32">
        <f t="shared" si="681"/>
        <v>3197187.2399999998</v>
      </c>
      <c r="EC56" s="32">
        <f t="shared" si="681"/>
        <v>1714290.4299999997</v>
      </c>
      <c r="ED56" s="32">
        <f t="shared" si="681"/>
        <v>1273985.58</v>
      </c>
      <c r="EE56" s="32">
        <f t="shared" si="681"/>
        <v>984043.23</v>
      </c>
      <c r="EF56" s="32">
        <f t="shared" si="681"/>
        <v>754854.58</v>
      </c>
      <c r="EG56" s="32">
        <f t="shared" si="681"/>
        <v>676606.96000000008</v>
      </c>
      <c r="EH56" s="32">
        <f t="shared" si="681"/>
        <v>777497.31</v>
      </c>
      <c r="EI56" s="32">
        <f t="shared" si="681"/>
        <v>1575739.08</v>
      </c>
      <c r="EJ56" s="32">
        <f t="shared" si="681"/>
        <v>-32141496.680000003</v>
      </c>
      <c r="EK56" s="32">
        <f t="shared" si="681"/>
        <v>4908806.8000000007</v>
      </c>
      <c r="EL56" s="32">
        <f t="shared" si="681"/>
        <v>5727196.1100000003</v>
      </c>
      <c r="EM56" s="32">
        <f t="shared" si="681"/>
        <v>4092864.3</v>
      </c>
      <c r="EN56" s="32">
        <f t="shared" si="681"/>
        <v>3714637.88</v>
      </c>
      <c r="EO56" s="32">
        <f t="shared" si="681"/>
        <v>2718870.5700000003</v>
      </c>
      <c r="EP56" s="32">
        <f t="shared" si="681"/>
        <v>1810009.6300000001</v>
      </c>
      <c r="EQ56" s="32">
        <f t="shared" si="681"/>
        <v>1145972.6800000002</v>
      </c>
      <c r="ER56" s="32">
        <f t="shared" si="681"/>
        <v>1036190.9</v>
      </c>
      <c r="ES56" s="32">
        <f t="shared" si="681"/>
        <v>880744.46</v>
      </c>
      <c r="ET56" s="32">
        <f t="shared" si="681"/>
        <v>1327875.55</v>
      </c>
      <c r="EU56" s="32">
        <f t="shared" si="681"/>
        <v>2814207.1999999997</v>
      </c>
      <c r="EV56" s="32">
        <f t="shared" si="681"/>
        <v>-8730090.0300000012</v>
      </c>
      <c r="EW56" s="32">
        <f t="shared" si="681"/>
        <v>1814252.84</v>
      </c>
      <c r="EX56" s="32">
        <f t="shared" si="681"/>
        <v>1578009.73</v>
      </c>
      <c r="EY56" s="32">
        <f t="shared" si="681"/>
        <v>1588247.7400000002</v>
      </c>
      <c r="EZ56" s="32">
        <f t="shared" si="681"/>
        <v>1202746.1400000001</v>
      </c>
      <c r="FA56" s="32">
        <f t="shared" si="681"/>
        <v>825846.17</v>
      </c>
      <c r="FB56" s="32">
        <f t="shared" si="681"/>
        <v>531252.31999999995</v>
      </c>
      <c r="FC56" s="32">
        <f t="shared" ref="FC56:HL56" si="682">SUM(FC47:FC55)</f>
        <v>388343.16</v>
      </c>
      <c r="FD56" s="32">
        <f t="shared" si="682"/>
        <v>316590.27</v>
      </c>
      <c r="FE56" s="32">
        <f t="shared" si="682"/>
        <v>312959.62</v>
      </c>
      <c r="FF56" s="32">
        <f t="shared" si="682"/>
        <v>348939.71</v>
      </c>
      <c r="FG56" s="32">
        <f t="shared" si="682"/>
        <v>565107.57999999996</v>
      </c>
      <c r="FH56" s="32">
        <f t="shared" si="682"/>
        <v>27282422.280000001</v>
      </c>
      <c r="FI56" s="32">
        <f t="shared" si="682"/>
        <v>-3648296.21</v>
      </c>
      <c r="FJ56" s="32">
        <f t="shared" si="682"/>
        <v>-3476883.68</v>
      </c>
      <c r="FK56" s="32">
        <f t="shared" si="682"/>
        <v>-2666722.73</v>
      </c>
      <c r="FL56" s="32">
        <f t="shared" si="682"/>
        <v>-2589656.4899999998</v>
      </c>
      <c r="FM56" s="32">
        <f t="shared" si="682"/>
        <v>-2205111.6300000004</v>
      </c>
      <c r="FN56" s="32">
        <f t="shared" si="682"/>
        <v>-1316118.33</v>
      </c>
      <c r="FO56" s="32">
        <f t="shared" si="682"/>
        <v>-875822.2</v>
      </c>
      <c r="FP56" s="32">
        <f t="shared" si="682"/>
        <v>-727651.5</v>
      </c>
      <c r="FQ56" s="32">
        <f t="shared" si="682"/>
        <v>-766708.84</v>
      </c>
      <c r="FR56" s="32">
        <f t="shared" si="682"/>
        <v>-1049201.18</v>
      </c>
      <c r="FS56" s="32">
        <f t="shared" si="682"/>
        <v>-1517423.08</v>
      </c>
      <c r="FT56" s="32">
        <f t="shared" si="682"/>
        <v>-37022906.539999999</v>
      </c>
      <c r="FU56" s="32">
        <f t="shared" si="682"/>
        <v>4690927.01</v>
      </c>
      <c r="FV56" s="32">
        <f t="shared" si="682"/>
        <v>4446473.1899999995</v>
      </c>
      <c r="FW56" s="32">
        <f t="shared" si="682"/>
        <v>3448970.03</v>
      </c>
      <c r="FX56" s="32">
        <f t="shared" si="682"/>
        <v>3352639.59</v>
      </c>
      <c r="FY56" s="32">
        <f t="shared" si="682"/>
        <v>1847413.43</v>
      </c>
      <c r="FZ56" s="32">
        <f t="shared" si="682"/>
        <v>1445926.7799999998</v>
      </c>
      <c r="GA56" s="32">
        <f t="shared" si="682"/>
        <v>1128589.4000000001</v>
      </c>
      <c r="GB56" s="32">
        <f t="shared" si="682"/>
        <v>1078439.53</v>
      </c>
      <c r="GC56" s="32">
        <f t="shared" si="682"/>
        <v>893142.1</v>
      </c>
      <c r="GD56" s="32">
        <f t="shared" si="682"/>
        <v>1170638.22</v>
      </c>
      <c r="GE56" s="32">
        <f t="shared" si="682"/>
        <v>2052474.98</v>
      </c>
      <c r="GF56" s="32">
        <f t="shared" si="682"/>
        <v>-9475471.8100000005</v>
      </c>
      <c r="GG56" s="32">
        <f t="shared" si="682"/>
        <v>2419808.15</v>
      </c>
      <c r="GH56" s="32">
        <f t="shared" si="682"/>
        <v>2639917.23</v>
      </c>
      <c r="GI56" s="32">
        <f t="shared" si="682"/>
        <v>2094851.78</v>
      </c>
      <c r="GJ56" s="32">
        <f t="shared" si="682"/>
        <v>1869789.59</v>
      </c>
      <c r="GK56" s="32">
        <f t="shared" si="682"/>
        <v>1344103.11</v>
      </c>
      <c r="GL56" s="32">
        <f t="shared" si="682"/>
        <v>906191.52</v>
      </c>
      <c r="GM56" s="32">
        <f t="shared" si="682"/>
        <v>582607.65</v>
      </c>
      <c r="GN56" s="32">
        <f t="shared" si="682"/>
        <v>487982.86000000004</v>
      </c>
      <c r="GO56" s="32">
        <f t="shared" si="682"/>
        <v>432724.49</v>
      </c>
      <c r="GP56" s="32">
        <f t="shared" si="682"/>
        <v>543840.46</v>
      </c>
      <c r="GQ56" s="32">
        <f t="shared" si="682"/>
        <v>1159465.95</v>
      </c>
      <c r="GR56" s="32">
        <f t="shared" si="682"/>
        <v>-13576139.120000001</v>
      </c>
      <c r="GS56" s="32">
        <f t="shared" si="682"/>
        <v>2273109.58</v>
      </c>
      <c r="GT56" s="32">
        <f t="shared" si="682"/>
        <v>2026017.9300000002</v>
      </c>
      <c r="GU56" s="32">
        <f t="shared" si="682"/>
        <v>2043286.1199999999</v>
      </c>
      <c r="GV56" s="32">
        <f t="shared" si="682"/>
        <v>1846909.56</v>
      </c>
      <c r="GW56" s="32">
        <f t="shared" si="682"/>
        <v>1254047.99</v>
      </c>
      <c r="GX56" s="32">
        <f t="shared" si="682"/>
        <v>663122.44999999995</v>
      </c>
      <c r="GY56" s="32">
        <f t="shared" si="682"/>
        <v>647941.48</v>
      </c>
      <c r="GZ56" s="32">
        <f t="shared" si="682"/>
        <v>383982.53</v>
      </c>
      <c r="HA56" s="32">
        <f t="shared" si="682"/>
        <v>474974.06</v>
      </c>
      <c r="HB56" s="32">
        <f t="shared" si="682"/>
        <v>531786.9</v>
      </c>
      <c r="HC56" s="32">
        <f t="shared" si="682"/>
        <v>1105594.54</v>
      </c>
      <c r="HD56" s="32">
        <f t="shared" si="682"/>
        <v>-49354313.140000001</v>
      </c>
      <c r="HE56" s="32">
        <f t="shared" si="682"/>
        <v>7240808.6600000001</v>
      </c>
      <c r="HF56" s="32">
        <f t="shared" si="682"/>
        <v>6972495.9899999993</v>
      </c>
      <c r="HG56" s="32">
        <f t="shared" si="682"/>
        <v>8292988.21</v>
      </c>
      <c r="HH56" s="32">
        <f t="shared" si="682"/>
        <v>6224377.3700000001</v>
      </c>
      <c r="HI56" s="32">
        <f t="shared" si="682"/>
        <v>3968390.66</v>
      </c>
      <c r="HJ56" s="32">
        <f t="shared" si="682"/>
        <v>51902009.630000003</v>
      </c>
      <c r="HK56" s="32">
        <f t="shared" si="682"/>
        <v>293396.13</v>
      </c>
      <c r="HL56" s="32">
        <f t="shared" si="682"/>
        <v>282360.97000000003</v>
      </c>
      <c r="HM56" s="32">
        <f t="shared" ref="HM56:HY56" si="683">SUM(HM47:HM55)</f>
        <v>280854.19</v>
      </c>
      <c r="HN56" s="32">
        <f t="shared" si="683"/>
        <v>305948.17000000004</v>
      </c>
      <c r="HO56" s="32">
        <f t="shared" si="683"/>
        <v>484044.39</v>
      </c>
      <c r="HP56" s="32">
        <f t="shared" si="683"/>
        <v>94623277.360000014</v>
      </c>
      <c r="HQ56" s="32">
        <f t="shared" si="683"/>
        <v>-12064632.129999999</v>
      </c>
      <c r="HR56" s="32">
        <f t="shared" si="683"/>
        <v>-12356534.09</v>
      </c>
      <c r="HS56" s="32">
        <f t="shared" si="683"/>
        <v>-11396103.219999999</v>
      </c>
      <c r="HT56" s="32">
        <f t="shared" si="683"/>
        <v>-10835631.719999999</v>
      </c>
      <c r="HU56" s="32">
        <f t="shared" si="683"/>
        <v>-6400513.3600000003</v>
      </c>
      <c r="HV56" s="32">
        <f t="shared" si="683"/>
        <v>-1800145.25</v>
      </c>
      <c r="HW56" s="32">
        <f t="shared" si="683"/>
        <v>-1409413.98</v>
      </c>
      <c r="HX56" s="32">
        <f t="shared" si="683"/>
        <v>-956538.39</v>
      </c>
      <c r="HY56" s="32">
        <f t="shared" si="683"/>
        <v>-908236.57</v>
      </c>
      <c r="HZ56" s="32">
        <f t="shared" ref="HZ56:IK56" si="684">SUM(HZ47:HZ55)</f>
        <v>-1088666.3899999999</v>
      </c>
      <c r="IA56" s="32">
        <f t="shared" si="684"/>
        <v>-369293.22</v>
      </c>
      <c r="IB56" s="32">
        <f t="shared" si="684"/>
        <v>11681117.219999999</v>
      </c>
      <c r="IC56" s="32">
        <f t="shared" si="684"/>
        <v>-5621627.5500000007</v>
      </c>
      <c r="ID56" s="32">
        <f t="shared" si="684"/>
        <v>-5717995.6399999997</v>
      </c>
      <c r="IE56" s="32">
        <f t="shared" si="684"/>
        <v>-6108102.2999999998</v>
      </c>
      <c r="IF56" s="32">
        <f t="shared" si="684"/>
        <v>-5279585.2</v>
      </c>
      <c r="IG56" s="32">
        <f t="shared" si="684"/>
        <v>-3094596.2399999998</v>
      </c>
      <c r="IH56" s="32">
        <f t="shared" si="684"/>
        <v>-2194351.0900000003</v>
      </c>
      <c r="II56" s="32">
        <f t="shared" si="684"/>
        <v>-1367248.62</v>
      </c>
      <c r="IJ56" s="32">
        <f t="shared" si="684"/>
        <v>-985587.32</v>
      </c>
      <c r="IK56" s="32">
        <f t="shared" si="684"/>
        <v>-1050308.0899999999</v>
      </c>
      <c r="IL56" s="572"/>
      <c r="IM56" s="573"/>
      <c r="IN56" s="573"/>
      <c r="IO56" s="573"/>
      <c r="IP56" s="573"/>
      <c r="IQ56" s="573"/>
      <c r="IR56" s="573"/>
      <c r="IS56" s="573"/>
      <c r="IT56" s="573"/>
      <c r="IU56" s="573"/>
      <c r="IV56" s="573"/>
      <c r="IW56" s="573"/>
      <c r="IX56" s="573"/>
      <c r="IY56" s="574"/>
    </row>
    <row r="57" spans="1:260" x14ac:dyDescent="0.2">
      <c r="B57" s="1" t="s">
        <v>168</v>
      </c>
      <c r="D57" s="15">
        <f t="shared" ref="D57:AB57" si="685">+D46+D56</f>
        <v>59812470.350000001</v>
      </c>
      <c r="E57" s="15">
        <f t="shared" si="685"/>
        <v>120745657.28</v>
      </c>
      <c r="F57" s="15">
        <f t="shared" si="685"/>
        <v>116400172.34</v>
      </c>
      <c r="G57" s="15">
        <f t="shared" si="685"/>
        <v>105985135.08006337</v>
      </c>
      <c r="H57" s="15">
        <f t="shared" si="685"/>
        <v>92410074.882628947</v>
      </c>
      <c r="I57" s="15">
        <f t="shared" si="685"/>
        <v>73649281.133495629</v>
      </c>
      <c r="J57" s="15">
        <f t="shared" si="685"/>
        <v>54385898.571054831</v>
      </c>
      <c r="K57" s="15">
        <f t="shared" si="685"/>
        <v>37849031.228008136</v>
      </c>
      <c r="L57" s="15">
        <f t="shared" si="685"/>
        <v>19641296.89888484</v>
      </c>
      <c r="M57" s="15">
        <f t="shared" si="685"/>
        <v>7841036.4775772225</v>
      </c>
      <c r="N57" s="15">
        <f t="shared" si="685"/>
        <v>-1010074.6028453317</v>
      </c>
      <c r="O57" s="15">
        <f t="shared" si="685"/>
        <v>-869527.96</v>
      </c>
      <c r="P57" s="15">
        <f t="shared" si="685"/>
        <v>-903317.99</v>
      </c>
      <c r="Q57" s="15">
        <f t="shared" si="685"/>
        <v>-937108.02</v>
      </c>
      <c r="R57" s="15">
        <f t="shared" si="685"/>
        <v>-404021.02</v>
      </c>
      <c r="S57" s="15">
        <f t="shared" si="685"/>
        <v>-167814.39000000004</v>
      </c>
      <c r="T57" s="15">
        <f t="shared" si="685"/>
        <v>7284028.3326132959</v>
      </c>
      <c r="U57" s="15">
        <f t="shared" si="685"/>
        <v>16456818.117644336</v>
      </c>
      <c r="V57" s="15">
        <f t="shared" si="685"/>
        <v>-83020072.083796158</v>
      </c>
      <c r="W57" s="15">
        <f t="shared" si="685"/>
        <v>-74655652.509488285</v>
      </c>
      <c r="X57" s="15">
        <f t="shared" si="685"/>
        <v>-67370116.098532259</v>
      </c>
      <c r="Y57" s="15">
        <f t="shared" si="685"/>
        <v>-23540349.660309456</v>
      </c>
      <c r="Z57" s="15">
        <f t="shared" si="685"/>
        <v>-21389993.739909839</v>
      </c>
      <c r="AA57" s="15">
        <f t="shared" si="685"/>
        <v>-20155529.386130616</v>
      </c>
      <c r="AB57" s="15">
        <f t="shared" si="685"/>
        <v>-19157897.949999999</v>
      </c>
      <c r="AC57" s="15">
        <f>+AC46+AC56</f>
        <v>-17677541.829999998</v>
      </c>
      <c r="AD57" s="15">
        <f>+AD46+AD56</f>
        <v>-16440523.599999998</v>
      </c>
      <c r="AE57" s="18">
        <f>+AE46+AE56</f>
        <v>-9467391.0081546195</v>
      </c>
      <c r="AF57" s="18">
        <f t="shared" ref="AF57:CP57" si="686">+AF46+AF56</f>
        <v>-8097534.0999999996</v>
      </c>
      <c r="AG57" s="18">
        <f t="shared" si="686"/>
        <v>-6589680.9100000001</v>
      </c>
      <c r="AH57" s="18">
        <f t="shared" si="686"/>
        <v>-5015530.6099999994</v>
      </c>
      <c r="AI57" s="18">
        <f t="shared" si="686"/>
        <v>-3737067.5300000003</v>
      </c>
      <c r="AJ57" s="18">
        <f t="shared" si="686"/>
        <v>-2649582.36</v>
      </c>
      <c r="AK57" s="18">
        <f t="shared" si="686"/>
        <v>-1998438.8199999998</v>
      </c>
      <c r="AL57" s="18">
        <f t="shared" si="686"/>
        <v>-1478820.69</v>
      </c>
      <c r="AM57" s="18">
        <f t="shared" si="686"/>
        <v>-1094126.3299999998</v>
      </c>
      <c r="AN57" s="18">
        <f t="shared" si="686"/>
        <v>-775943.88000000012</v>
      </c>
      <c r="AO57" s="18">
        <f t="shared" si="686"/>
        <v>-417583.8</v>
      </c>
      <c r="AP57" s="18">
        <f t="shared" si="686"/>
        <v>24831.340000000026</v>
      </c>
      <c r="AQ57" s="18">
        <f t="shared" si="686"/>
        <v>8843522.0329453163</v>
      </c>
      <c r="AR57" s="18">
        <f t="shared" si="686"/>
        <v>7798610.8599999994</v>
      </c>
      <c r="AS57" s="18">
        <f t="shared" si="686"/>
        <v>6502736.5099999998</v>
      </c>
      <c r="AT57" s="18">
        <f t="shared" si="686"/>
        <v>5072724.59</v>
      </c>
      <c r="AU57" s="18">
        <f t="shared" si="686"/>
        <v>3940228.01</v>
      </c>
      <c r="AV57" s="18">
        <f t="shared" si="686"/>
        <v>3103055.42</v>
      </c>
      <c r="AW57" s="18">
        <f t="shared" si="686"/>
        <v>2348258.41</v>
      </c>
      <c r="AX57" s="18">
        <f t="shared" si="686"/>
        <v>1932732.7900000003</v>
      </c>
      <c r="AY57" s="18">
        <f t="shared" si="686"/>
        <v>1572373.78</v>
      </c>
      <c r="AZ57" s="18">
        <f t="shared" si="686"/>
        <v>1290114.3700000001</v>
      </c>
      <c r="BA57" s="18">
        <f t="shared" si="686"/>
        <v>990401.12000000011</v>
      </c>
      <c r="BB57" s="18">
        <f t="shared" si="686"/>
        <v>615834.31000000006</v>
      </c>
      <c r="BC57" s="18">
        <f t="shared" si="686"/>
        <v>30581310.789999999</v>
      </c>
      <c r="BD57" s="18">
        <f t="shared" si="686"/>
        <v>26559645.299999997</v>
      </c>
      <c r="BE57" s="18">
        <f t="shared" si="686"/>
        <v>21781178.890000001</v>
      </c>
      <c r="BF57" s="18">
        <f t="shared" si="686"/>
        <v>17469056</v>
      </c>
      <c r="BG57" s="18">
        <f t="shared" si="686"/>
        <v>13039483.300000001</v>
      </c>
      <c r="BH57" s="18">
        <f t="shared" si="686"/>
        <v>9224436.5100000016</v>
      </c>
      <c r="BI57" s="18">
        <f t="shared" si="686"/>
        <v>6581711.9000000004</v>
      </c>
      <c r="BJ57" s="18">
        <f t="shared" si="686"/>
        <v>4861599.01</v>
      </c>
      <c r="BK57" s="18">
        <f t="shared" si="686"/>
        <v>3724037.84</v>
      </c>
      <c r="BL57" s="18">
        <f t="shared" si="686"/>
        <v>2782475.2199999997</v>
      </c>
      <c r="BM57" s="18">
        <f t="shared" si="686"/>
        <v>1795259.86</v>
      </c>
      <c r="BN57" s="18">
        <f t="shared" si="686"/>
        <v>577870.62000000011</v>
      </c>
      <c r="BO57" s="18">
        <f t="shared" si="686"/>
        <v>69846585.370000005</v>
      </c>
      <c r="BP57" s="18">
        <f t="shared" si="686"/>
        <v>65742726.470000006</v>
      </c>
      <c r="BQ57" s="18">
        <f t="shared" si="686"/>
        <v>60654038.82</v>
      </c>
      <c r="BR57" s="18">
        <f t="shared" si="686"/>
        <v>54761597.620000005</v>
      </c>
      <c r="BS57" s="18">
        <f t="shared" si="686"/>
        <v>50569240.469999999</v>
      </c>
      <c r="BT57" s="18">
        <f t="shared" si="686"/>
        <v>46886948.269999996</v>
      </c>
      <c r="BU57" s="18">
        <f t="shared" si="686"/>
        <v>44140413.130000003</v>
      </c>
      <c r="BV57" s="18">
        <f t="shared" si="686"/>
        <v>42319665.150000006</v>
      </c>
      <c r="BW57" s="18">
        <f t="shared" si="686"/>
        <v>41080896.57</v>
      </c>
      <c r="BX57" s="18">
        <f t="shared" si="686"/>
        <v>40230459.299999997</v>
      </c>
      <c r="BY57" s="18">
        <f t="shared" si="686"/>
        <v>39297519.009999998</v>
      </c>
      <c r="BZ57" s="18">
        <f t="shared" si="686"/>
        <v>37968909.449999996</v>
      </c>
      <c r="CA57" s="18">
        <f t="shared" si="686"/>
        <v>-55736249.280000001</v>
      </c>
      <c r="CB57" s="18">
        <f t="shared" si="686"/>
        <v>-49394191.270000003</v>
      </c>
      <c r="CC57" s="18">
        <f t="shared" si="686"/>
        <v>-40643132.850000009</v>
      </c>
      <c r="CD57" s="18">
        <f t="shared" si="686"/>
        <v>-30961309.350000001</v>
      </c>
      <c r="CE57" s="18">
        <f t="shared" si="686"/>
        <v>-23643546.32</v>
      </c>
      <c r="CF57" s="18">
        <f t="shared" si="686"/>
        <v>-16092033.010000002</v>
      </c>
      <c r="CG57" s="18">
        <f t="shared" si="686"/>
        <v>-10075018.710000001</v>
      </c>
      <c r="CH57" s="18">
        <f t="shared" si="686"/>
        <v>-6543801.0600000005</v>
      </c>
      <c r="CI57" s="18">
        <f t="shared" si="686"/>
        <v>-3540656.8699999996</v>
      </c>
      <c r="CJ57" s="18">
        <f t="shared" si="686"/>
        <v>-1610029.9500000002</v>
      </c>
      <c r="CK57" s="18">
        <f t="shared" si="686"/>
        <v>742229.96999999951</v>
      </c>
      <c r="CL57" s="18">
        <f t="shared" si="686"/>
        <v>3063647.17</v>
      </c>
      <c r="CM57" s="18">
        <f t="shared" si="686"/>
        <v>-15502796.248200336</v>
      </c>
      <c r="CN57" s="18">
        <f t="shared" si="686"/>
        <v>-13965541.16</v>
      </c>
      <c r="CO57" s="18">
        <f t="shared" si="686"/>
        <v>-11228537.449999999</v>
      </c>
      <c r="CP57" s="18">
        <f t="shared" si="686"/>
        <v>-8537179.5299999993</v>
      </c>
      <c r="CQ57" s="18">
        <f t="shared" ref="CQ57:FB57" si="687">+CQ46+CQ56</f>
        <v>-6356424.9499999993</v>
      </c>
      <c r="CR57" s="18">
        <f t="shared" si="687"/>
        <v>-4077308.62</v>
      </c>
      <c r="CS57" s="18">
        <f t="shared" si="687"/>
        <v>-2636575.52</v>
      </c>
      <c r="CT57" s="18">
        <f t="shared" si="687"/>
        <v>-1677845.5899999999</v>
      </c>
      <c r="CU57" s="18">
        <f t="shared" si="687"/>
        <v>-21810226.350000001</v>
      </c>
      <c r="CV57" s="18">
        <f t="shared" si="687"/>
        <v>-20812350.23</v>
      </c>
      <c r="CW57" s="18">
        <f t="shared" si="687"/>
        <v>-19513898.210000001</v>
      </c>
      <c r="CX57" s="18">
        <f t="shared" si="687"/>
        <v>-18279061.960000001</v>
      </c>
      <c r="CY57" s="18">
        <f t="shared" si="687"/>
        <v>-76477619.510000005</v>
      </c>
      <c r="CZ57" s="18">
        <f t="shared" si="687"/>
        <v>-67705823.180000007</v>
      </c>
      <c r="DA57" s="18">
        <f t="shared" si="687"/>
        <v>-53687985.870000012</v>
      </c>
      <c r="DB57" s="18">
        <f t="shared" si="687"/>
        <v>-44043096.25</v>
      </c>
      <c r="DC57" s="18">
        <f t="shared" si="687"/>
        <v>-35629286.380000003</v>
      </c>
      <c r="DD57" s="18">
        <f t="shared" si="687"/>
        <v>-27002796.470000003</v>
      </c>
      <c r="DE57" s="18">
        <f t="shared" si="687"/>
        <v>-19928628.959999997</v>
      </c>
      <c r="DF57" s="18">
        <f t="shared" si="687"/>
        <v>-14491586.59</v>
      </c>
      <c r="DG57" s="18">
        <f t="shared" si="687"/>
        <v>-11550805.43</v>
      </c>
      <c r="DH57" s="18">
        <f t="shared" si="687"/>
        <v>-9450506.0499999989</v>
      </c>
      <c r="DI57" s="18">
        <f t="shared" si="687"/>
        <v>-7126068.8400000008</v>
      </c>
      <c r="DJ57" s="18">
        <f t="shared" si="687"/>
        <v>-4813752.1999999993</v>
      </c>
      <c r="DK57" s="18">
        <f t="shared" si="687"/>
        <v>-483397.36000000034</v>
      </c>
      <c r="DL57" s="18">
        <f t="shared" si="687"/>
        <v>-14932396.970000001</v>
      </c>
      <c r="DM57" s="18">
        <f t="shared" si="687"/>
        <v>-12666303.120000001</v>
      </c>
      <c r="DN57" s="18">
        <f t="shared" si="687"/>
        <v>-10334601</v>
      </c>
      <c r="DO57" s="18">
        <f t="shared" si="687"/>
        <v>-8031333.0099999998</v>
      </c>
      <c r="DP57" s="18">
        <f t="shared" si="687"/>
        <v>-6058509.5099999998</v>
      </c>
      <c r="DQ57" s="18">
        <f t="shared" si="687"/>
        <v>-4230306.4800000004</v>
      </c>
      <c r="DR57" s="18">
        <f t="shared" si="687"/>
        <v>-3121583.6200000006</v>
      </c>
      <c r="DS57" s="18">
        <f t="shared" si="687"/>
        <v>-2391342.38</v>
      </c>
      <c r="DT57" s="18">
        <f t="shared" si="687"/>
        <v>-1815587.2799999998</v>
      </c>
      <c r="DU57" s="18">
        <f t="shared" si="687"/>
        <v>-1064507.8999999999</v>
      </c>
      <c r="DV57" s="18">
        <f t="shared" si="687"/>
        <v>-481655.39999999991</v>
      </c>
      <c r="DW57" s="18">
        <f t="shared" si="687"/>
        <v>748012.39999999956</v>
      </c>
      <c r="DX57" s="18">
        <f t="shared" si="687"/>
        <v>-19639623.070000004</v>
      </c>
      <c r="DY57" s="18">
        <f t="shared" si="687"/>
        <v>-16272242.300000001</v>
      </c>
      <c r="DZ57" s="18">
        <f t="shared" si="687"/>
        <v>-12771007.200000001</v>
      </c>
      <c r="EA57" s="18">
        <f t="shared" si="687"/>
        <v>-9953493.2299999986</v>
      </c>
      <c r="EB57" s="18">
        <f t="shared" si="687"/>
        <v>-6756305.9900000002</v>
      </c>
      <c r="EC57" s="18">
        <f t="shared" si="687"/>
        <v>-5042015.5600000005</v>
      </c>
      <c r="ED57" s="18">
        <f t="shared" si="687"/>
        <v>-3768029.9799999995</v>
      </c>
      <c r="EE57" s="18">
        <f t="shared" si="687"/>
        <v>-2783986.75</v>
      </c>
      <c r="EF57" s="18">
        <f t="shared" si="687"/>
        <v>-2029132.17</v>
      </c>
      <c r="EG57" s="18">
        <f t="shared" si="687"/>
        <v>-1352525.21</v>
      </c>
      <c r="EH57" s="18">
        <f t="shared" si="687"/>
        <v>-575027.89999999991</v>
      </c>
      <c r="EI57" s="18">
        <f t="shared" si="687"/>
        <v>1000711.18</v>
      </c>
      <c r="EJ57" s="18">
        <f t="shared" si="687"/>
        <v>-31140785.500000004</v>
      </c>
      <c r="EK57" s="18">
        <f t="shared" si="687"/>
        <v>-26231978.699999999</v>
      </c>
      <c r="EL57" s="18">
        <f t="shared" si="687"/>
        <v>-20504782.59</v>
      </c>
      <c r="EM57" s="18">
        <f t="shared" si="687"/>
        <v>-16411918.289999999</v>
      </c>
      <c r="EN57" s="18">
        <f t="shared" si="687"/>
        <v>-12697280.41</v>
      </c>
      <c r="EO57" s="18">
        <f t="shared" si="687"/>
        <v>-9978409.8399999999</v>
      </c>
      <c r="EP57" s="18">
        <f t="shared" si="687"/>
        <v>-8168400.21</v>
      </c>
      <c r="EQ57" s="18">
        <f t="shared" si="687"/>
        <v>-7022427.5299999993</v>
      </c>
      <c r="ER57" s="18">
        <f t="shared" si="687"/>
        <v>-5986236.6299999999</v>
      </c>
      <c r="ES57" s="18">
        <f t="shared" si="687"/>
        <v>-5105492.17</v>
      </c>
      <c r="ET57" s="18">
        <f t="shared" si="687"/>
        <v>-3777616.62</v>
      </c>
      <c r="EU57" s="18">
        <f t="shared" si="687"/>
        <v>-963409.42000000039</v>
      </c>
      <c r="EV57" s="18">
        <f t="shared" si="687"/>
        <v>-9693499.4500000011</v>
      </c>
      <c r="EW57" s="18">
        <f t="shared" si="687"/>
        <v>-7879246.6099999994</v>
      </c>
      <c r="EX57" s="18">
        <f t="shared" si="687"/>
        <v>-6301236.8800000008</v>
      </c>
      <c r="EY57" s="18">
        <f t="shared" si="687"/>
        <v>-4712989.1399999997</v>
      </c>
      <c r="EZ57" s="18">
        <f t="shared" si="687"/>
        <v>-3510242.9999999995</v>
      </c>
      <c r="FA57" s="18">
        <f t="shared" si="687"/>
        <v>-2684396.83</v>
      </c>
      <c r="FB57" s="18">
        <f t="shared" si="687"/>
        <v>-2153144.5100000002</v>
      </c>
      <c r="FC57" s="18">
        <f t="shared" ref="FC57:HL57" si="688">+FC46+FC56</f>
        <v>-1764801.3499999999</v>
      </c>
      <c r="FD57" s="18">
        <f t="shared" si="688"/>
        <v>-1448211.08</v>
      </c>
      <c r="FE57" s="18">
        <f t="shared" si="688"/>
        <v>-1135251.46</v>
      </c>
      <c r="FF57" s="18">
        <f t="shared" si="688"/>
        <v>-786311.75</v>
      </c>
      <c r="FG57" s="18">
        <f t="shared" si="688"/>
        <v>-221204.17000000004</v>
      </c>
      <c r="FH57" s="18">
        <f t="shared" si="688"/>
        <v>27061218.109999999</v>
      </c>
      <c r="FI57" s="18">
        <f t="shared" si="688"/>
        <v>23412921.899999999</v>
      </c>
      <c r="FJ57" s="18">
        <f t="shared" si="688"/>
        <v>19936038.219999999</v>
      </c>
      <c r="FK57" s="18">
        <f t="shared" si="688"/>
        <v>17269315.489999998</v>
      </c>
      <c r="FL57" s="18">
        <f t="shared" si="688"/>
        <v>14679658.999999998</v>
      </c>
      <c r="FM57" s="18">
        <f t="shared" si="688"/>
        <v>12474547.369999999</v>
      </c>
      <c r="FN57" s="18">
        <f t="shared" si="688"/>
        <v>11158429.039999999</v>
      </c>
      <c r="FO57" s="18">
        <f t="shared" si="688"/>
        <v>10282606.84</v>
      </c>
      <c r="FP57" s="18">
        <f t="shared" si="688"/>
        <v>9554955.3399999999</v>
      </c>
      <c r="FQ57" s="18">
        <f t="shared" si="688"/>
        <v>8788246.5</v>
      </c>
      <c r="FR57" s="18">
        <f t="shared" si="688"/>
        <v>7739045.3200000003</v>
      </c>
      <c r="FS57" s="18">
        <f t="shared" si="688"/>
        <v>6221622.2400000002</v>
      </c>
      <c r="FT57" s="18">
        <f t="shared" si="688"/>
        <v>-30801284.299999997</v>
      </c>
      <c r="FU57" s="18">
        <f t="shared" si="688"/>
        <v>-26110357.289999999</v>
      </c>
      <c r="FV57" s="18">
        <f t="shared" si="688"/>
        <v>-21663884.100000001</v>
      </c>
      <c r="FW57" s="18">
        <f t="shared" si="688"/>
        <v>-18214914.07</v>
      </c>
      <c r="FX57" s="18">
        <f t="shared" si="688"/>
        <v>-14862274.48</v>
      </c>
      <c r="FY57" s="18">
        <f t="shared" si="688"/>
        <v>-13014861.050000001</v>
      </c>
      <c r="FZ57" s="18">
        <f t="shared" si="688"/>
        <v>-11568934.270000001</v>
      </c>
      <c r="GA57" s="18">
        <f t="shared" si="688"/>
        <v>-10440344.869999999</v>
      </c>
      <c r="GB57" s="18">
        <f t="shared" si="688"/>
        <v>-9361905.3399999999</v>
      </c>
      <c r="GC57" s="18">
        <f t="shared" si="688"/>
        <v>-8468763.2400000002</v>
      </c>
      <c r="GD57" s="18">
        <f t="shared" si="688"/>
        <v>-7298125.0200000005</v>
      </c>
      <c r="GE57" s="18">
        <f t="shared" si="688"/>
        <v>-5245650.0399999991</v>
      </c>
      <c r="GF57" s="18">
        <f t="shared" si="688"/>
        <v>-14721121.850000001</v>
      </c>
      <c r="GG57" s="18">
        <f t="shared" si="688"/>
        <v>-12301313.699999999</v>
      </c>
      <c r="GH57" s="18">
        <f t="shared" si="688"/>
        <v>-9661396.4699999988</v>
      </c>
      <c r="GI57" s="18">
        <f t="shared" si="688"/>
        <v>-7566544.6900000004</v>
      </c>
      <c r="GJ57" s="18">
        <f t="shared" si="688"/>
        <v>-5696755.1000000006</v>
      </c>
      <c r="GK57" s="18">
        <f t="shared" si="688"/>
        <v>-4352651.9899999993</v>
      </c>
      <c r="GL57" s="18">
        <f t="shared" si="688"/>
        <v>-3446460.47</v>
      </c>
      <c r="GM57" s="18">
        <f t="shared" si="688"/>
        <v>-2863852.8200000003</v>
      </c>
      <c r="GN57" s="18">
        <f t="shared" si="688"/>
        <v>-2375869.96</v>
      </c>
      <c r="GO57" s="18">
        <f t="shared" si="688"/>
        <v>-1943145.47</v>
      </c>
      <c r="GP57" s="18">
        <f t="shared" si="688"/>
        <v>-1399305.01</v>
      </c>
      <c r="GQ57" s="18">
        <f t="shared" si="688"/>
        <v>-239839.06000000006</v>
      </c>
      <c r="GR57" s="18">
        <f t="shared" si="688"/>
        <v>-13815978.180000002</v>
      </c>
      <c r="GS57" s="18">
        <f t="shared" si="688"/>
        <v>-11542868.6</v>
      </c>
      <c r="GT57" s="18">
        <f t="shared" si="688"/>
        <v>-9516850.6699999999</v>
      </c>
      <c r="GU57" s="18">
        <f t="shared" si="688"/>
        <v>-7473564.5499999998</v>
      </c>
      <c r="GV57" s="18">
        <f t="shared" si="688"/>
        <v>-5626654.9900000002</v>
      </c>
      <c r="GW57" s="18">
        <f t="shared" si="688"/>
        <v>-4372607</v>
      </c>
      <c r="GX57" s="18">
        <f t="shared" si="688"/>
        <v>-3709484.55</v>
      </c>
      <c r="GY57" s="18">
        <f t="shared" si="688"/>
        <v>-3061543.07</v>
      </c>
      <c r="GZ57" s="18">
        <f t="shared" si="688"/>
        <v>-2677560.54</v>
      </c>
      <c r="HA57" s="18">
        <f t="shared" si="688"/>
        <v>-2202586.48</v>
      </c>
      <c r="HB57" s="18">
        <f t="shared" si="688"/>
        <v>-1670799.58</v>
      </c>
      <c r="HC57" s="18">
        <f t="shared" si="688"/>
        <v>-565205.04</v>
      </c>
      <c r="HD57" s="18">
        <f t="shared" si="688"/>
        <v>-49919518.18</v>
      </c>
      <c r="HE57" s="18">
        <f t="shared" si="688"/>
        <v>-42678709.519999996</v>
      </c>
      <c r="HF57" s="18">
        <f t="shared" si="688"/>
        <v>-35706213.530000001</v>
      </c>
      <c r="HG57" s="18">
        <f t="shared" si="688"/>
        <v>-27413225.32</v>
      </c>
      <c r="HH57" s="18">
        <f t="shared" si="688"/>
        <v>-21188847.949999999</v>
      </c>
      <c r="HI57" s="18">
        <f t="shared" si="688"/>
        <v>-17220457.289999999</v>
      </c>
      <c r="HJ57" s="18">
        <f t="shared" si="688"/>
        <v>34681552.340000004</v>
      </c>
      <c r="HK57" s="18">
        <f t="shared" si="688"/>
        <v>34974948.470000006</v>
      </c>
      <c r="HL57" s="18">
        <f t="shared" si="688"/>
        <v>35257309.439999998</v>
      </c>
      <c r="HM57" s="18">
        <f t="shared" ref="HM57:HY57" si="689">+HM46+HM56</f>
        <v>35538163.629999995</v>
      </c>
      <c r="HN57" s="18">
        <f t="shared" si="689"/>
        <v>35844111.800000004</v>
      </c>
      <c r="HO57" s="18">
        <f t="shared" si="689"/>
        <v>36328156.189999998</v>
      </c>
      <c r="HP57" s="18">
        <f t="shared" si="689"/>
        <v>130951433.55000001</v>
      </c>
      <c r="HQ57" s="18">
        <f t="shared" si="689"/>
        <v>118886801.42</v>
      </c>
      <c r="HR57" s="18">
        <f t="shared" si="689"/>
        <v>106530267.33</v>
      </c>
      <c r="HS57" s="18">
        <f t="shared" si="689"/>
        <v>95134164.109999999</v>
      </c>
      <c r="HT57" s="18">
        <f t="shared" si="689"/>
        <v>84298532.390000001</v>
      </c>
      <c r="HU57" s="18">
        <f t="shared" si="689"/>
        <v>77898019.030000001</v>
      </c>
      <c r="HV57" s="18">
        <f t="shared" si="689"/>
        <v>76097873.780000001</v>
      </c>
      <c r="HW57" s="18">
        <f t="shared" si="689"/>
        <v>74688459.799999997</v>
      </c>
      <c r="HX57" s="18">
        <f t="shared" si="689"/>
        <v>73731921.409999996</v>
      </c>
      <c r="HY57" s="18">
        <f t="shared" si="689"/>
        <v>72823684.840000004</v>
      </c>
      <c r="HZ57" s="18">
        <f t="shared" ref="HZ57:IK57" si="690">+HZ46+HZ56</f>
        <v>71735018.450000003</v>
      </c>
      <c r="IA57" s="18">
        <f t="shared" si="690"/>
        <v>71365725.230000004</v>
      </c>
      <c r="IB57" s="18">
        <f t="shared" si="690"/>
        <v>83046842.450000003</v>
      </c>
      <c r="IC57" s="18">
        <f t="shared" si="690"/>
        <v>77425214.900000006</v>
      </c>
      <c r="ID57" s="18">
        <f t="shared" si="690"/>
        <v>71707219.260000005</v>
      </c>
      <c r="IE57" s="18">
        <f t="shared" si="690"/>
        <v>65599116.960000008</v>
      </c>
      <c r="IF57" s="18">
        <f t="shared" si="690"/>
        <v>60319531.759999998</v>
      </c>
      <c r="IG57" s="18">
        <f t="shared" si="690"/>
        <v>57224935.519999996</v>
      </c>
      <c r="IH57" s="18">
        <f t="shared" si="690"/>
        <v>55030584.43</v>
      </c>
      <c r="II57" s="18">
        <f t="shared" si="690"/>
        <v>53663335.810000002</v>
      </c>
      <c r="IJ57" s="18">
        <f t="shared" si="690"/>
        <v>52677748.490000002</v>
      </c>
      <c r="IK57" s="18">
        <f t="shared" si="690"/>
        <v>51627440.400000006</v>
      </c>
      <c r="IL57" s="560"/>
      <c r="IM57" s="561"/>
      <c r="IN57" s="561"/>
      <c r="IO57" s="561"/>
      <c r="IP57" s="561"/>
      <c r="IQ57" s="561"/>
      <c r="IR57" s="561"/>
      <c r="IS57" s="561"/>
      <c r="IT57" s="561"/>
      <c r="IU57" s="561"/>
      <c r="IV57" s="561"/>
      <c r="IW57" s="561"/>
      <c r="IX57" s="561"/>
      <c r="IY57" s="562"/>
      <c r="IZ57" s="20"/>
    </row>
    <row r="58" spans="1:260" ht="12" thickBot="1" x14ac:dyDescent="0.25">
      <c r="D58" s="49"/>
      <c r="E58" s="37"/>
      <c r="F58" s="39"/>
      <c r="G58" s="40"/>
      <c r="H58" s="37"/>
      <c r="I58" s="37"/>
      <c r="J58" s="37"/>
      <c r="K58" s="37"/>
      <c r="L58" s="37"/>
      <c r="M58" s="37"/>
      <c r="N58" s="37"/>
      <c r="O58" s="37"/>
      <c r="P58" s="37"/>
      <c r="Q58" s="37"/>
      <c r="R58" s="37"/>
      <c r="S58" s="37"/>
      <c r="T58" s="37"/>
      <c r="U58" s="37"/>
      <c r="V58" s="37"/>
      <c r="W58" s="37"/>
      <c r="X58" s="37"/>
      <c r="Y58" s="37"/>
      <c r="Z58" s="37"/>
      <c r="AA58" s="37"/>
      <c r="AB58" s="37"/>
      <c r="AC58" s="37"/>
      <c r="AD58" s="37"/>
      <c r="AE58" s="295"/>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41"/>
      <c r="CX58" s="41"/>
      <c r="CY58" s="41"/>
      <c r="CZ58" s="41"/>
      <c r="DA58" s="41"/>
      <c r="DB58" s="41"/>
      <c r="DC58" s="41"/>
      <c r="DD58" s="41"/>
      <c r="DE58" s="41"/>
      <c r="DF58" s="41"/>
      <c r="DG58" s="6"/>
      <c r="DH58" s="6"/>
      <c r="DI58" s="6"/>
      <c r="DJ58" s="6"/>
      <c r="DK58" s="6"/>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560"/>
      <c r="IM58" s="561"/>
      <c r="IN58" s="561"/>
      <c r="IO58" s="561"/>
      <c r="IP58" s="561"/>
      <c r="IQ58" s="561"/>
      <c r="IR58" s="561"/>
      <c r="IS58" s="561"/>
      <c r="IT58" s="561"/>
      <c r="IU58" s="561"/>
      <c r="IV58" s="561"/>
      <c r="IW58" s="561"/>
      <c r="IX58" s="561"/>
      <c r="IY58" s="562"/>
      <c r="IZ58" s="20"/>
    </row>
    <row r="59" spans="1:260" ht="12" thickTop="1" x14ac:dyDescent="0.2">
      <c r="A59" s="7" t="s">
        <v>179</v>
      </c>
      <c r="C59" s="1">
        <v>19100012</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575"/>
      <c r="IM59" s="576"/>
      <c r="IN59" s="576"/>
      <c r="IO59" s="576"/>
      <c r="IP59" s="576"/>
      <c r="IQ59" s="576"/>
      <c r="IR59" s="576"/>
      <c r="IS59" s="576"/>
      <c r="IT59" s="576"/>
      <c r="IU59" s="576"/>
      <c r="IV59" s="576"/>
      <c r="IW59" s="576"/>
      <c r="IX59" s="576"/>
      <c r="IY59" s="577"/>
    </row>
    <row r="60" spans="1:260" x14ac:dyDescent="0.2">
      <c r="B60" s="1" t="s">
        <v>163</v>
      </c>
      <c r="D60" s="15">
        <v>1588024.97</v>
      </c>
      <c r="E60" s="15">
        <f>+D68</f>
        <v>6582659.4399999995</v>
      </c>
      <c r="F60" s="15">
        <f>+E68</f>
        <v>5149738.0699999994</v>
      </c>
      <c r="G60" s="15">
        <f>+F68</f>
        <v>9736881.959999999</v>
      </c>
      <c r="H60" s="15">
        <f>+G68</f>
        <v>9465493.7632345539</v>
      </c>
      <c r="I60" s="15">
        <f t="shared" ref="I60:AA60" si="691">ROUND(+H68,2)</f>
        <v>8173201.3600000003</v>
      </c>
      <c r="J60" s="15">
        <f t="shared" si="691"/>
        <v>524523.13</v>
      </c>
      <c r="K60" s="15">
        <f t="shared" si="691"/>
        <v>-5891876.8600000003</v>
      </c>
      <c r="L60" s="15">
        <f t="shared" si="691"/>
        <v>-10979374.390000001</v>
      </c>
      <c r="M60" s="15">
        <f t="shared" si="691"/>
        <v>-16753543.960000001</v>
      </c>
      <c r="N60" s="15">
        <f t="shared" si="691"/>
        <v>-18109970.579999998</v>
      </c>
      <c r="O60" s="15">
        <f t="shared" si="691"/>
        <v>-16625041.869999999</v>
      </c>
      <c r="P60" s="15">
        <f t="shared" si="691"/>
        <v>-11933883.35</v>
      </c>
      <c r="Q60" s="15">
        <f t="shared" si="691"/>
        <v>-5815922.6699999999</v>
      </c>
      <c r="R60" s="15">
        <f t="shared" si="691"/>
        <v>-761260.19</v>
      </c>
      <c r="S60" s="15">
        <f t="shared" si="691"/>
        <v>3474860.95</v>
      </c>
      <c r="T60" s="15">
        <f t="shared" si="691"/>
        <v>4513502.49</v>
      </c>
      <c r="U60" s="15">
        <f t="shared" si="691"/>
        <v>2972009.22</v>
      </c>
      <c r="V60" s="15">
        <f>ROUND(+U68,2)</f>
        <v>-595559.25</v>
      </c>
      <c r="W60" s="15">
        <f t="shared" si="691"/>
        <v>1285637.8600000001</v>
      </c>
      <c r="X60" s="15">
        <f t="shared" si="691"/>
        <v>-2473429.0699999998</v>
      </c>
      <c r="Y60" s="15">
        <f t="shared" si="691"/>
        <v>-3511047.84</v>
      </c>
      <c r="Z60" s="15">
        <f>ROUND(+Y68,2)</f>
        <v>-4104772.36</v>
      </c>
      <c r="AA60" s="15">
        <f t="shared" si="691"/>
        <v>-2009785.02</v>
      </c>
      <c r="AB60" s="15">
        <f>+AA68</f>
        <v>2741768.1679445463</v>
      </c>
      <c r="AC60" s="15">
        <f>+AB68</f>
        <v>7865588.6069445461</v>
      </c>
      <c r="AD60" s="15">
        <f>+AC68</f>
        <v>12194523.546944547</v>
      </c>
      <c r="AE60" s="15">
        <f t="shared" ref="AE60:AM60" si="692">+AD68</f>
        <v>16933402.656944547</v>
      </c>
      <c r="AF60" s="15">
        <f t="shared" si="692"/>
        <v>13097949.356944546</v>
      </c>
      <c r="AG60" s="15">
        <f t="shared" si="692"/>
        <v>8583069.6869445462</v>
      </c>
      <c r="AH60" s="15">
        <f t="shared" si="692"/>
        <v>4214314.8869445464</v>
      </c>
      <c r="AI60" s="15">
        <f t="shared" si="692"/>
        <v>-1264872.9630554533</v>
      </c>
      <c r="AJ60" s="15">
        <f t="shared" si="692"/>
        <v>-4362046.3830554532</v>
      </c>
      <c r="AK60" s="15">
        <f t="shared" si="692"/>
        <v>-5712635.0630554538</v>
      </c>
      <c r="AL60" s="15">
        <f t="shared" si="692"/>
        <v>-3875780.5730554536</v>
      </c>
      <c r="AM60" s="15">
        <f t="shared" si="692"/>
        <v>-522518.99305545352</v>
      </c>
      <c r="AN60" s="15">
        <f>+AM68</f>
        <v>3766785.0469445465</v>
      </c>
      <c r="AO60" s="15">
        <f>+AN68</f>
        <v>8723362.9969445467</v>
      </c>
      <c r="AP60" s="15">
        <f>+AO68</f>
        <v>13464257.476944547</v>
      </c>
      <c r="AQ60" s="15">
        <f>AP68</f>
        <v>17594509.646944545</v>
      </c>
      <c r="AR60" s="15">
        <f>+AQ68</f>
        <v>14864994.622064564</v>
      </c>
      <c r="AS60" s="15">
        <f>+AR68</f>
        <v>13536491.302064564</v>
      </c>
      <c r="AT60" s="15">
        <f t="shared" ref="AT60:DE60" si="693">+AS68</f>
        <v>10162336.362064563</v>
      </c>
      <c r="AU60" s="15">
        <f t="shared" si="693"/>
        <v>5251216.1120645627</v>
      </c>
      <c r="AV60" s="15">
        <f t="shared" si="693"/>
        <v>2501977.0820645625</v>
      </c>
      <c r="AW60" s="15">
        <f t="shared" si="693"/>
        <v>3854350.3320645625</v>
      </c>
      <c r="AX60" s="15">
        <f t="shared" si="693"/>
        <v>4666461.4120645626</v>
      </c>
      <c r="AY60" s="15">
        <f t="shared" si="693"/>
        <v>8141879.1720645633</v>
      </c>
      <c r="AZ60" s="16">
        <f t="shared" si="693"/>
        <v>6143930.2720645629</v>
      </c>
      <c r="BA60" s="16">
        <f t="shared" si="693"/>
        <v>10500617.862064563</v>
      </c>
      <c r="BB60" s="16">
        <f t="shared" si="693"/>
        <v>14644081.872064563</v>
      </c>
      <c r="BC60" s="16">
        <f t="shared" si="693"/>
        <v>18029288.402064562</v>
      </c>
      <c r="BD60" s="16">
        <f t="shared" si="693"/>
        <v>11540972.062064562</v>
      </c>
      <c r="BE60" s="16">
        <f t="shared" si="693"/>
        <v>9477201.4020645618</v>
      </c>
      <c r="BF60" s="16">
        <f t="shared" si="693"/>
        <v>5769416.272064562</v>
      </c>
      <c r="BG60" s="16">
        <f t="shared" si="693"/>
        <v>3415611.2520645619</v>
      </c>
      <c r="BH60" s="16">
        <f t="shared" si="693"/>
        <v>657937.75206456194</v>
      </c>
      <c r="BI60" s="16">
        <f t="shared" si="693"/>
        <v>-626156.37793543818</v>
      </c>
      <c r="BJ60" s="16">
        <f t="shared" si="693"/>
        <v>695436.4620645619</v>
      </c>
      <c r="BK60" s="16">
        <f t="shared" si="693"/>
        <v>3994722.9220645619</v>
      </c>
      <c r="BL60" s="16">
        <f t="shared" si="693"/>
        <v>8667182.0120645612</v>
      </c>
      <c r="BM60" s="16">
        <f t="shared" si="693"/>
        <v>13554048.442064561</v>
      </c>
      <c r="BN60" s="16">
        <f t="shared" si="693"/>
        <v>18505601.30206456</v>
      </c>
      <c r="BO60" s="16">
        <f t="shared" si="693"/>
        <v>22814355.772064559</v>
      </c>
      <c r="BP60" s="16">
        <f t="shared" si="693"/>
        <v>11307013.272064559</v>
      </c>
      <c r="BQ60" s="16">
        <f t="shared" si="693"/>
        <v>7704419.2820645589</v>
      </c>
      <c r="BR60" s="16">
        <f t="shared" si="693"/>
        <v>1503462.2320645591</v>
      </c>
      <c r="BS60" s="16">
        <f t="shared" si="693"/>
        <v>-6183149.46</v>
      </c>
      <c r="BT60" s="16">
        <f t="shared" si="693"/>
        <v>-5000919.9800000004</v>
      </c>
      <c r="BU60" s="16">
        <f t="shared" si="693"/>
        <v>-5614088.7800000003</v>
      </c>
      <c r="BV60" s="16">
        <f t="shared" si="693"/>
        <v>-7281013.5600000005</v>
      </c>
      <c r="BW60" s="16">
        <f t="shared" si="693"/>
        <v>-3392870.6300000004</v>
      </c>
      <c r="BX60" s="16">
        <f t="shared" si="693"/>
        <v>1711998.9499999997</v>
      </c>
      <c r="BY60" s="16">
        <f t="shared" si="693"/>
        <v>7915220.7400000002</v>
      </c>
      <c r="BZ60" s="16">
        <f t="shared" si="693"/>
        <v>14019578.050000001</v>
      </c>
      <c r="CA60" s="16">
        <f t="shared" si="693"/>
        <v>19143605.91</v>
      </c>
      <c r="CB60" s="16">
        <f t="shared" si="693"/>
        <v>13886149.810000001</v>
      </c>
      <c r="CC60" s="16">
        <f>+CB68</f>
        <v>12186223.99</v>
      </c>
      <c r="CD60" s="16">
        <f>+CC68</f>
        <v>7202820.2199999997</v>
      </c>
      <c r="CE60" s="16">
        <f t="shared" si="693"/>
        <v>829214.09999999963</v>
      </c>
      <c r="CF60" s="16">
        <f t="shared" si="693"/>
        <v>-2077507.9200000004</v>
      </c>
      <c r="CG60" s="16">
        <f t="shared" si="693"/>
        <v>-6182522.1600000001</v>
      </c>
      <c r="CH60" s="16">
        <f t="shared" si="693"/>
        <v>-6665349.9800000004</v>
      </c>
      <c r="CI60" s="16">
        <f t="shared" si="693"/>
        <v>-2817107.4400000004</v>
      </c>
      <c r="CJ60" s="16">
        <f t="shared" si="693"/>
        <v>1628558.7699999996</v>
      </c>
      <c r="CK60" s="16">
        <f t="shared" si="693"/>
        <v>7685713.8799999999</v>
      </c>
      <c r="CL60" s="16">
        <f t="shared" si="693"/>
        <v>13263418.949999999</v>
      </c>
      <c r="CM60" s="16">
        <f t="shared" si="693"/>
        <v>19750679.460000001</v>
      </c>
      <c r="CN60" s="16">
        <f t="shared" si="693"/>
        <v>14348846.869476592</v>
      </c>
      <c r="CO60" s="16">
        <f t="shared" si="693"/>
        <v>14803911.569476591</v>
      </c>
      <c r="CP60" s="16">
        <f t="shared" si="693"/>
        <v>7233570.8894765917</v>
      </c>
      <c r="CQ60" s="16">
        <f t="shared" si="693"/>
        <v>1251613.6994765913</v>
      </c>
      <c r="CR60" s="16">
        <f t="shared" si="693"/>
        <v>-1871992.6105234087</v>
      </c>
      <c r="CS60" s="16">
        <f t="shared" si="693"/>
        <v>-4970628.4705234086</v>
      </c>
      <c r="CT60" s="16">
        <f t="shared" si="693"/>
        <v>-3810468.0105234087</v>
      </c>
      <c r="CU60" s="16">
        <f t="shared" si="693"/>
        <v>370044.94947659131</v>
      </c>
      <c r="CV60" s="16">
        <f t="shared" si="693"/>
        <v>2976301.3594765915</v>
      </c>
      <c r="CW60" s="16">
        <f t="shared" si="693"/>
        <v>9177086.2694765925</v>
      </c>
      <c r="CX60" s="16">
        <f t="shared" si="693"/>
        <v>14606652.499476593</v>
      </c>
      <c r="CY60" s="16">
        <f t="shared" si="693"/>
        <v>19970773.469476592</v>
      </c>
      <c r="CZ60" s="16">
        <f t="shared" si="693"/>
        <v>13233601.469476592</v>
      </c>
      <c r="DA60" s="16">
        <f t="shared" si="693"/>
        <v>11026504.849476591</v>
      </c>
      <c r="DB60" s="16">
        <f t="shared" si="693"/>
        <v>3767837.0794765912</v>
      </c>
      <c r="DC60" s="16">
        <f t="shared" si="693"/>
        <v>3110582.0394765912</v>
      </c>
      <c r="DD60" s="16">
        <f t="shared" si="693"/>
        <v>2964627.4594765911</v>
      </c>
      <c r="DE60" s="16">
        <f t="shared" si="693"/>
        <v>2725764.069476591</v>
      </c>
      <c r="DF60" s="16">
        <f t="shared" ref="DF60:FQ60" si="694">+DE68</f>
        <v>3476120.609476591</v>
      </c>
      <c r="DG60" s="16">
        <f t="shared" si="694"/>
        <v>6197076.6694765911</v>
      </c>
      <c r="DH60" s="16">
        <f t="shared" si="694"/>
        <v>10777915.599476591</v>
      </c>
      <c r="DI60" s="16">
        <f t="shared" si="694"/>
        <v>16619058.38947659</v>
      </c>
      <c r="DJ60" s="16">
        <f t="shared" si="694"/>
        <v>21568757.089476589</v>
      </c>
      <c r="DK60" s="16">
        <f t="shared" si="694"/>
        <v>26763111.219476588</v>
      </c>
      <c r="DL60" s="18">
        <f t="shared" si="694"/>
        <v>29201198.149476588</v>
      </c>
      <c r="DM60" s="18">
        <f t="shared" si="694"/>
        <v>10010392.579476587</v>
      </c>
      <c r="DN60" s="18">
        <f t="shared" si="694"/>
        <v>5076255.4794765878</v>
      </c>
      <c r="DO60" s="18">
        <f t="shared" si="694"/>
        <v>-608500.29052341171</v>
      </c>
      <c r="DP60" s="18">
        <f t="shared" si="694"/>
        <v>-5622920.4605234116</v>
      </c>
      <c r="DQ60" s="18">
        <f t="shared" si="694"/>
        <v>-8274598.3105234113</v>
      </c>
      <c r="DR60" s="18">
        <f t="shared" si="694"/>
        <v>-10434879.310523411</v>
      </c>
      <c r="DS60" s="18">
        <f t="shared" si="694"/>
        <v>-9000140.490523411</v>
      </c>
      <c r="DT60" s="18">
        <f t="shared" si="694"/>
        <v>-4881008.6405234113</v>
      </c>
      <c r="DU60" s="18">
        <f t="shared" si="694"/>
        <v>1070838.9494765885</v>
      </c>
      <c r="DV60" s="18">
        <f t="shared" si="694"/>
        <v>6048402.179476589</v>
      </c>
      <c r="DW60" s="18">
        <f t="shared" si="694"/>
        <v>6370851.2394765886</v>
      </c>
      <c r="DX60" s="18">
        <f t="shared" si="694"/>
        <v>8229609.429476589</v>
      </c>
      <c r="DY60" s="18">
        <f t="shared" si="694"/>
        <v>2336291.8594765887</v>
      </c>
      <c r="DZ60" s="18">
        <f t="shared" si="694"/>
        <v>-4340949.2705234112</v>
      </c>
      <c r="EA60" s="18">
        <f t="shared" si="694"/>
        <v>-12381227.890523411</v>
      </c>
      <c r="EB60" s="18">
        <f t="shared" si="694"/>
        <v>-17594177.310523413</v>
      </c>
      <c r="EC60" s="18">
        <f t="shared" si="694"/>
        <v>-24187297.680523414</v>
      </c>
      <c r="ED60" s="18">
        <f t="shared" si="694"/>
        <v>-23825985.680523414</v>
      </c>
      <c r="EE60" s="18">
        <f t="shared" si="694"/>
        <v>-21271461.360523414</v>
      </c>
      <c r="EF60" s="18">
        <f t="shared" si="694"/>
        <v>-17174306.640523415</v>
      </c>
      <c r="EG60" s="18">
        <f t="shared" si="694"/>
        <v>-11635496.380523415</v>
      </c>
      <c r="EH60" s="18">
        <f t="shared" si="694"/>
        <v>-5613092.1505234148</v>
      </c>
      <c r="EI60" s="18">
        <f t="shared" si="694"/>
        <v>-337628.70052341465</v>
      </c>
      <c r="EJ60" s="18">
        <f t="shared" si="694"/>
        <v>861777.78947658534</v>
      </c>
      <c r="EK60" s="18">
        <f t="shared" si="694"/>
        <v>-1870320.3405234145</v>
      </c>
      <c r="EL60" s="18">
        <f t="shared" si="694"/>
        <v>-8416253.6105234139</v>
      </c>
      <c r="EM60" s="18">
        <f t="shared" si="694"/>
        <v>-17908154.670523413</v>
      </c>
      <c r="EN60" s="18">
        <f t="shared" si="694"/>
        <v>-22407046.300523411</v>
      </c>
      <c r="EO60" s="18">
        <f t="shared" si="694"/>
        <v>-24081421.090523411</v>
      </c>
      <c r="EP60" s="18">
        <f t="shared" si="694"/>
        <v>-23994087.38052341</v>
      </c>
      <c r="EQ60" s="18">
        <f t="shared" si="694"/>
        <v>-20045520.080523409</v>
      </c>
      <c r="ER60" s="18">
        <f t="shared" si="694"/>
        <v>-14246753.88052341</v>
      </c>
      <c r="ES60" s="18">
        <f t="shared" si="694"/>
        <v>-7547667.1205234099</v>
      </c>
      <c r="ET60" s="18">
        <f t="shared" si="694"/>
        <v>-526099.02052341029</v>
      </c>
      <c r="EU60" s="18">
        <f t="shared" si="694"/>
        <v>4766846.9994765893</v>
      </c>
      <c r="EV60" s="18">
        <f t="shared" si="694"/>
        <v>5260686.7494765893</v>
      </c>
      <c r="EW60" s="18">
        <f t="shared" si="694"/>
        <v>2151287.4894765895</v>
      </c>
      <c r="EX60" s="18">
        <f t="shared" si="694"/>
        <v>-7362405.2105234098</v>
      </c>
      <c r="EY60" s="18">
        <f t="shared" si="694"/>
        <v>-14433551.45052341</v>
      </c>
      <c r="EZ60" s="18">
        <f t="shared" si="694"/>
        <v>-22077829.20052341</v>
      </c>
      <c r="FA60" s="18">
        <f t="shared" si="694"/>
        <v>-24539980.460523412</v>
      </c>
      <c r="FB60" s="18">
        <f t="shared" si="694"/>
        <v>-23444566.640523411</v>
      </c>
      <c r="FC60" s="18">
        <f t="shared" si="694"/>
        <v>-20385273.54052341</v>
      </c>
      <c r="FD60" s="18">
        <f t="shared" si="694"/>
        <v>-14837725.86052341</v>
      </c>
      <c r="FE60" s="18">
        <f t="shared" si="694"/>
        <v>-8469001.3305234089</v>
      </c>
      <c r="FF60" s="18">
        <f t="shared" si="694"/>
        <v>-2017902.1105234092</v>
      </c>
      <c r="FG60" s="18">
        <f t="shared" si="694"/>
        <v>3815543.1794765908</v>
      </c>
      <c r="FH60" s="18">
        <f t="shared" si="694"/>
        <v>7366194.8894765908</v>
      </c>
      <c r="FI60" s="18">
        <f t="shared" si="694"/>
        <v>3703444.1894765906</v>
      </c>
      <c r="FJ60" s="18">
        <f t="shared" si="694"/>
        <v>-690244.69052340928</v>
      </c>
      <c r="FK60" s="18">
        <f t="shared" si="694"/>
        <v>-3947216.3105234094</v>
      </c>
      <c r="FL60" s="18">
        <f t="shared" si="694"/>
        <v>-4959661.0205234094</v>
      </c>
      <c r="FM60" s="18">
        <f t="shared" si="694"/>
        <v>-4754414.2105234098</v>
      </c>
      <c r="FN60" s="18">
        <f t="shared" si="694"/>
        <v>-4048869.7905234098</v>
      </c>
      <c r="FO60" s="18">
        <f t="shared" si="694"/>
        <v>86784.269476590212</v>
      </c>
      <c r="FP60" s="18">
        <f t="shared" si="694"/>
        <v>5814614.2094765902</v>
      </c>
      <c r="FQ60" s="18">
        <f t="shared" si="694"/>
        <v>10972834.97947659</v>
      </c>
      <c r="FR60" s="18">
        <f t="shared" ref="FR60:GO60" si="695">+FQ68</f>
        <v>15960040.989476589</v>
      </c>
      <c r="FS60" s="18">
        <f t="shared" si="695"/>
        <v>23824579.749476589</v>
      </c>
      <c r="FT60" s="18">
        <f t="shared" si="695"/>
        <v>27234431.929476589</v>
      </c>
      <c r="FU60" s="18">
        <f t="shared" si="695"/>
        <v>15794015.22947659</v>
      </c>
      <c r="FV60" s="18">
        <f t="shared" si="695"/>
        <v>10034410.14947659</v>
      </c>
      <c r="FW60" s="18">
        <f t="shared" si="695"/>
        <v>4238992.6694765892</v>
      </c>
      <c r="FX60" s="18">
        <f t="shared" si="695"/>
        <v>2541998.219476589</v>
      </c>
      <c r="FY60" s="18">
        <f t="shared" si="695"/>
        <v>1324879.5994765889</v>
      </c>
      <c r="FZ60" s="18">
        <f t="shared" si="695"/>
        <v>3706753.6494765887</v>
      </c>
      <c r="GA60" s="18">
        <f t="shared" si="695"/>
        <v>7960030.1594765885</v>
      </c>
      <c r="GB60" s="18">
        <f t="shared" si="695"/>
        <v>13218822.009476587</v>
      </c>
      <c r="GC60" s="18">
        <f t="shared" si="695"/>
        <v>19058582.849476587</v>
      </c>
      <c r="GD60" s="18">
        <f t="shared" si="695"/>
        <v>25541747.879476588</v>
      </c>
      <c r="GE60" s="18">
        <f t="shared" si="695"/>
        <v>30439276.939476587</v>
      </c>
      <c r="GF60" s="18">
        <f t="shared" si="695"/>
        <v>32727248.019476585</v>
      </c>
      <c r="GG60" s="18">
        <f t="shared" si="695"/>
        <v>15321503.279476587</v>
      </c>
      <c r="GH60" s="18">
        <f t="shared" si="695"/>
        <v>6595868.9894765876</v>
      </c>
      <c r="GI60" s="18">
        <f t="shared" si="695"/>
        <v>-3451783.6405234132</v>
      </c>
      <c r="GJ60" s="18">
        <f t="shared" si="695"/>
        <v>-10044571.680523414</v>
      </c>
      <c r="GK60" s="18">
        <f t="shared" si="695"/>
        <v>-14028382.290523414</v>
      </c>
      <c r="GL60" s="18">
        <f t="shared" si="695"/>
        <v>-15074047.910523413</v>
      </c>
      <c r="GM60" s="18">
        <f t="shared" si="695"/>
        <v>-12725871.760523412</v>
      </c>
      <c r="GN60" s="18">
        <f t="shared" si="695"/>
        <v>-7350443.0605234122</v>
      </c>
      <c r="GO60" s="18">
        <f t="shared" si="695"/>
        <v>-1431685.900523412</v>
      </c>
      <c r="GP60" s="18">
        <f t="shared" ref="GP60" si="696">+GO68</f>
        <v>4707235.4494765876</v>
      </c>
      <c r="GQ60" s="18">
        <f t="shared" ref="GQ60" si="697">+GP68</f>
        <v>9929333.6894765869</v>
      </c>
      <c r="GR60" s="18">
        <f t="shared" ref="GR60" si="698">+GQ68</f>
        <v>10966404.809476586</v>
      </c>
      <c r="GS60" s="18">
        <f t="shared" ref="GS60" si="699">+GR68</f>
        <v>8424517.4394765869</v>
      </c>
      <c r="GT60" s="18">
        <f t="shared" ref="GT60" si="700">+GS68</f>
        <v>630515.73947658669</v>
      </c>
      <c r="GU60" s="18">
        <f t="shared" ref="GU60" si="701">+GT68</f>
        <v>-4216485.900523413</v>
      </c>
      <c r="GV60" s="18">
        <f t="shared" ref="GV60" si="702">+GU68</f>
        <v>-10216957.210523412</v>
      </c>
      <c r="GW60" s="18">
        <f t="shared" ref="GW60" si="703">+GV68</f>
        <v>-13686696.100523412</v>
      </c>
      <c r="GX60" s="18">
        <f t="shared" ref="GX60" si="704">+GW68</f>
        <v>-13931829.500523413</v>
      </c>
      <c r="GY60" s="18">
        <f t="shared" ref="GY60" si="705">+GX68</f>
        <v>-9169059.5105234124</v>
      </c>
      <c r="GZ60" s="18">
        <f t="shared" ref="GZ60" si="706">+GY68</f>
        <v>-4155658.5305234119</v>
      </c>
      <c r="HA60" s="18">
        <f t="shared" ref="HA60" si="707">+GZ68</f>
        <v>2398822.0594765879</v>
      </c>
      <c r="HB60" s="18">
        <f t="shared" ref="HB60" si="708">+HA68</f>
        <v>8411940.0294765867</v>
      </c>
      <c r="HC60" s="18">
        <f t="shared" ref="HC60" si="709">+HB68</f>
        <v>13780230.569476586</v>
      </c>
      <c r="HD60" s="18">
        <f t="shared" ref="HD60" si="710">+HC68</f>
        <v>15254201.369476587</v>
      </c>
      <c r="HE60" s="18">
        <f t="shared" ref="HE60" si="711">+HD68</f>
        <v>13727082.049476586</v>
      </c>
      <c r="HF60" s="18">
        <f t="shared" ref="HF60" si="712">+HE68</f>
        <v>6663061.5494765863</v>
      </c>
      <c r="HG60" s="18">
        <f t="shared" ref="HG60" si="713">+HF68</f>
        <v>1535552.9494765867</v>
      </c>
      <c r="HH60" s="18">
        <f t="shared" ref="HH60" si="714">+HG68</f>
        <v>-8072797.5405234136</v>
      </c>
      <c r="HI60" s="18">
        <f t="shared" ref="HI60" si="715">+HH68</f>
        <v>-10829832.320523413</v>
      </c>
      <c r="HJ60" s="18">
        <f t="shared" ref="HJ60" si="716">+HI68</f>
        <v>-10307200.010523412</v>
      </c>
      <c r="HK60" s="18">
        <f t="shared" ref="HK60" si="717">+HJ68</f>
        <v>-6287475.6605234127</v>
      </c>
      <c r="HL60" s="18">
        <f t="shared" ref="HL60" si="718">+HK68</f>
        <v>-812306.60052341316</v>
      </c>
      <c r="HM60" s="18">
        <f t="shared" ref="HM60" si="719">+HL68</f>
        <v>5151877.4994765865</v>
      </c>
      <c r="HN60" s="18">
        <f t="shared" ref="HN60" si="720">+HM68</f>
        <v>11379637.919476587</v>
      </c>
      <c r="HO60" s="18">
        <f t="shared" ref="HO60" si="721">+HN68</f>
        <v>16414946.149476588</v>
      </c>
      <c r="HP60" s="18">
        <f t="shared" ref="HP60" si="722">+HO68</f>
        <v>15982178.539476588</v>
      </c>
      <c r="HQ60" s="18">
        <f t="shared" ref="HQ60" si="723">+HP68</f>
        <v>13192998.739476588</v>
      </c>
      <c r="HR60" s="18">
        <f t="shared" ref="HR60" si="724">+HQ68</f>
        <v>5831506.8994765878</v>
      </c>
      <c r="HS60" s="18">
        <f t="shared" ref="HS60" si="725">+HR68</f>
        <v>-1504160.1605234118</v>
      </c>
      <c r="HT60" s="18">
        <f t="shared" ref="HT60" si="726">+HS68</f>
        <v>-7730458.9105234118</v>
      </c>
      <c r="HU60" s="18">
        <f t="shared" ref="HU60" si="727">+HT68</f>
        <v>-12940519.620523412</v>
      </c>
      <c r="HV60" s="18">
        <f t="shared" ref="HV60" si="728">+HU68</f>
        <v>-12580368.710523412</v>
      </c>
      <c r="HW60" s="18">
        <f t="shared" ref="HW60" si="729">+HV68</f>
        <v>-8232849.0205234112</v>
      </c>
      <c r="HX60" s="18">
        <f t="shared" ref="HX60" si="730">+HW68</f>
        <v>-3291147.0605234113</v>
      </c>
      <c r="HY60" s="18">
        <f t="shared" ref="HY60" si="731">+HX68</f>
        <v>3521847.5294765886</v>
      </c>
      <c r="HZ60" s="18">
        <f t="shared" ref="HZ60" si="732">+HY68</f>
        <v>10626618.38947659</v>
      </c>
      <c r="IA60" s="18">
        <f t="shared" ref="IA60" si="733">+HZ68</f>
        <v>16838938.919476591</v>
      </c>
      <c r="IB60" s="18">
        <f t="shared" ref="IB60" si="734">+IA68</f>
        <v>18801089.339476593</v>
      </c>
      <c r="IC60" s="18">
        <f t="shared" ref="IC60" si="735">+IB68</f>
        <v>12313441.289476592</v>
      </c>
      <c r="ID60" s="18">
        <f t="shared" ref="ID60" si="736">+IC68</f>
        <v>5803339.6194765922</v>
      </c>
      <c r="IE60" s="18">
        <f t="shared" ref="IE60" si="737">+ID68</f>
        <v>-752662.47052340768</v>
      </c>
      <c r="IF60" s="18">
        <f t="shared" ref="IF60" si="738">+IE68</f>
        <v>-8913946.2705234066</v>
      </c>
      <c r="IG60" s="18">
        <f t="shared" ref="IG60" si="739">+IF68</f>
        <v>-14113523.230523407</v>
      </c>
      <c r="IH60" s="18">
        <f t="shared" ref="IH60" si="740">+IG68</f>
        <v>-13853507.940523408</v>
      </c>
      <c r="II60" s="18">
        <f t="shared" ref="II60" si="741">+IH68</f>
        <v>-9991213.6005234085</v>
      </c>
      <c r="IJ60" s="18">
        <f t="shared" ref="IJ60" si="742">+II68</f>
        <v>-4058110.3205234082</v>
      </c>
      <c r="IK60" s="18">
        <f t="shared" ref="IK60" si="743">+IJ68</f>
        <v>3196594.0894765919</v>
      </c>
      <c r="IL60" s="560"/>
      <c r="IM60" s="561"/>
      <c r="IN60" s="561"/>
      <c r="IO60" s="561"/>
      <c r="IP60" s="561"/>
      <c r="IQ60" s="561"/>
      <c r="IR60" s="561"/>
      <c r="IS60" s="561"/>
      <c r="IT60" s="561"/>
      <c r="IU60" s="561"/>
      <c r="IV60" s="561"/>
      <c r="IW60" s="561"/>
      <c r="IX60" s="561"/>
      <c r="IY60" s="562"/>
    </row>
    <row r="61" spans="1:260" x14ac:dyDescent="0.2">
      <c r="B61" s="1" t="s">
        <v>164</v>
      </c>
      <c r="D61" s="20"/>
      <c r="E61" s="21">
        <v>-6500000</v>
      </c>
      <c r="F61" s="20"/>
      <c r="G61" s="20"/>
      <c r="H61" s="20"/>
      <c r="I61" s="20"/>
      <c r="J61" s="20"/>
      <c r="K61" s="20"/>
      <c r="L61" s="20"/>
      <c r="M61" s="20"/>
      <c r="N61" s="20"/>
      <c r="O61" s="20"/>
      <c r="P61" s="20"/>
      <c r="Q61" s="20"/>
      <c r="R61" s="20"/>
      <c r="S61" s="20"/>
      <c r="T61" s="20"/>
      <c r="U61" s="20"/>
      <c r="V61" s="20">
        <v>5000000</v>
      </c>
      <c r="W61" s="20"/>
      <c r="X61" s="20"/>
      <c r="Y61" s="21">
        <v>-1488952.16</v>
      </c>
      <c r="Z61" s="20"/>
      <c r="AA61" s="20"/>
      <c r="AB61" s="20"/>
      <c r="AC61" s="20"/>
      <c r="AD61" s="20"/>
      <c r="AE61" s="21">
        <v>-5785467.3200000003</v>
      </c>
      <c r="AF61" s="20"/>
      <c r="AG61" s="20"/>
      <c r="AH61" s="20"/>
      <c r="AI61" s="20"/>
      <c r="AJ61" s="20"/>
      <c r="AK61" s="20"/>
      <c r="AL61" s="20"/>
      <c r="AM61" s="20"/>
      <c r="AN61" s="20"/>
      <c r="AO61" s="20"/>
      <c r="AP61" s="20"/>
      <c r="AQ61" s="21">
        <v>-5311645.1048799818</v>
      </c>
      <c r="AR61" s="20"/>
      <c r="AS61" s="20"/>
      <c r="AT61" s="20"/>
      <c r="AU61" s="20"/>
      <c r="AV61" s="20"/>
      <c r="AW61" s="20"/>
      <c r="AX61" s="20"/>
      <c r="AY61" s="20"/>
      <c r="AZ61" s="18"/>
      <c r="BA61" s="18"/>
      <c r="BB61" s="18"/>
      <c r="BC61" s="22">
        <v>-8616943</v>
      </c>
      <c r="BD61" s="18"/>
      <c r="BE61" s="18"/>
      <c r="BF61" s="18"/>
      <c r="BG61" s="18"/>
      <c r="BH61" s="18"/>
      <c r="BI61" s="18"/>
      <c r="BJ61" s="18"/>
      <c r="BK61" s="18"/>
      <c r="BL61" s="18"/>
      <c r="BM61" s="18"/>
      <c r="BN61" s="22">
        <v>0</v>
      </c>
      <c r="BO61" s="22">
        <v>-12049393</v>
      </c>
      <c r="BP61" s="18"/>
      <c r="BQ61" s="18"/>
      <c r="BR61" s="18"/>
      <c r="BS61" s="18"/>
      <c r="BT61" s="18"/>
      <c r="BU61" s="18"/>
      <c r="BV61" s="18"/>
      <c r="BW61" s="18"/>
      <c r="BX61" s="18"/>
      <c r="BY61" s="18"/>
      <c r="BZ61" s="18"/>
      <c r="CA61" s="25">
        <v>-6825775</v>
      </c>
      <c r="CB61" s="18"/>
      <c r="CC61" s="18"/>
      <c r="CD61" s="18"/>
      <c r="CE61" s="18"/>
      <c r="CF61" s="18"/>
      <c r="CG61" s="18"/>
      <c r="CH61" s="18"/>
      <c r="CI61" s="18"/>
      <c r="CJ61" s="18"/>
      <c r="CK61" s="18"/>
      <c r="CL61" s="18"/>
      <c r="CM61" s="22">
        <v>-8083679.7805234082</v>
      </c>
      <c r="CN61" s="18"/>
      <c r="CO61" s="18"/>
      <c r="CP61" s="18"/>
      <c r="CQ61" s="18"/>
      <c r="CR61" s="18"/>
      <c r="CS61" s="18"/>
      <c r="CT61" s="18"/>
      <c r="CU61" s="18"/>
      <c r="CV61" s="18"/>
      <c r="CW61" s="18"/>
      <c r="CX61" s="18"/>
      <c r="CY61" s="22">
        <v>-7939606</v>
      </c>
      <c r="CZ61" s="18"/>
      <c r="DA61" s="18"/>
      <c r="DB61" s="18"/>
      <c r="DC61" s="18"/>
      <c r="DD61" s="18"/>
      <c r="DE61" s="18"/>
      <c r="DF61" s="18"/>
      <c r="DG61" s="18"/>
      <c r="DH61" s="18"/>
      <c r="DI61" s="18"/>
      <c r="DJ61" s="18"/>
      <c r="DK61" s="18"/>
      <c r="DL61" s="23">
        <v>-15724253</v>
      </c>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23">
        <v>-8686364</v>
      </c>
      <c r="FU61" s="18"/>
      <c r="FV61" s="18"/>
      <c r="FW61" s="18"/>
      <c r="FX61" s="18"/>
      <c r="FY61" s="18"/>
      <c r="FZ61" s="18"/>
      <c r="GA61" s="18"/>
      <c r="GB61" s="18"/>
      <c r="GC61" s="18"/>
      <c r="GD61" s="18"/>
      <c r="GE61" s="18"/>
      <c r="GF61" s="23">
        <v>-17453921</v>
      </c>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468">
        <v>-2381885.2999999998</v>
      </c>
      <c r="IC61" s="18"/>
      <c r="ID61" s="18"/>
      <c r="IE61" s="18"/>
      <c r="IF61" s="18"/>
      <c r="IG61" s="18"/>
      <c r="IH61" s="18"/>
      <c r="II61" s="18"/>
      <c r="IJ61" s="18"/>
      <c r="IK61" s="18"/>
      <c r="IL61" s="560"/>
      <c r="IM61" s="561"/>
      <c r="IN61" s="564"/>
      <c r="IO61" s="561"/>
      <c r="IP61" s="561"/>
      <c r="IQ61" s="561"/>
      <c r="IR61" s="561"/>
      <c r="IS61" s="561"/>
      <c r="IT61" s="561"/>
      <c r="IU61" s="561"/>
      <c r="IV61" s="561"/>
      <c r="IW61" s="561"/>
      <c r="IX61" s="561"/>
      <c r="IY61" s="562"/>
    </row>
    <row r="62" spans="1:260" hidden="1" x14ac:dyDescent="0.2">
      <c r="B62" s="1" t="s">
        <v>180</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1"/>
      <c r="AF62" s="20"/>
      <c r="AG62" s="20"/>
      <c r="AH62" s="20"/>
      <c r="AI62" s="20"/>
      <c r="AJ62" s="20"/>
      <c r="AK62" s="20"/>
      <c r="AL62" s="20"/>
      <c r="AM62" s="20"/>
      <c r="AN62" s="20"/>
      <c r="AO62" s="20"/>
      <c r="AP62" s="20"/>
      <c r="AQ62" s="21"/>
      <c r="AR62" s="20"/>
      <c r="AS62" s="20"/>
      <c r="AT62" s="20"/>
      <c r="AU62" s="20"/>
      <c r="AV62" s="20"/>
      <c r="AW62" s="20"/>
      <c r="AX62" s="20"/>
      <c r="AY62" s="21">
        <v>-5531970</v>
      </c>
      <c r="AZ62" s="18"/>
      <c r="BA62" s="18"/>
      <c r="BB62" s="22">
        <v>-93681</v>
      </c>
      <c r="BC62" s="50"/>
      <c r="BD62" s="18"/>
      <c r="BE62" s="18"/>
      <c r="BF62" s="18"/>
      <c r="BG62" s="18"/>
      <c r="BH62" s="18"/>
      <c r="BI62" s="22">
        <v>-8899</v>
      </c>
      <c r="BJ62" s="18"/>
      <c r="BK62" s="18"/>
      <c r="BL62" s="18"/>
      <c r="BM62" s="18"/>
      <c r="BN62" s="18"/>
      <c r="BO62" s="18"/>
      <c r="BP62" s="18"/>
      <c r="BQ62" s="18"/>
      <c r="BR62" s="18"/>
      <c r="BS62" s="18"/>
      <c r="BT62" s="18"/>
      <c r="BU62" s="18"/>
      <c r="BV62" s="18"/>
      <c r="BW62" s="18"/>
      <c r="BX62" s="18"/>
      <c r="BY62" s="18"/>
      <c r="BZ62" s="18"/>
      <c r="CA62" s="25">
        <v>0</v>
      </c>
      <c r="CB62" s="18"/>
      <c r="CC62" s="18"/>
      <c r="CD62" s="18"/>
      <c r="CE62" s="18"/>
      <c r="CF62" s="18"/>
      <c r="CG62" s="18"/>
      <c r="CH62" s="18"/>
      <c r="CI62" s="18"/>
      <c r="CJ62" s="18"/>
      <c r="CK62" s="18"/>
      <c r="CL62" s="18"/>
      <c r="CM62" s="18"/>
      <c r="CN62" s="18"/>
      <c r="CO62" s="18"/>
      <c r="CP62" s="18"/>
      <c r="CQ62" s="18"/>
      <c r="CR62" s="18"/>
      <c r="CS62" s="18"/>
      <c r="CT62" s="18"/>
      <c r="CU62" s="22">
        <v>-1997732</v>
      </c>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560"/>
      <c r="IM62" s="561"/>
      <c r="IN62" s="561"/>
      <c r="IO62" s="561"/>
      <c r="IP62" s="561"/>
      <c r="IQ62" s="561"/>
      <c r="IR62" s="561"/>
      <c r="IS62" s="561"/>
      <c r="IT62" s="561"/>
      <c r="IU62" s="561"/>
      <c r="IV62" s="561"/>
      <c r="IW62" s="561"/>
      <c r="IX62" s="561"/>
      <c r="IY62" s="562"/>
    </row>
    <row r="63" spans="1:260" x14ac:dyDescent="0.2">
      <c r="B63" s="1" t="s">
        <v>181</v>
      </c>
      <c r="D63" s="21">
        <v>4089474.75</v>
      </c>
      <c r="E63" s="21">
        <v>4171714.94</v>
      </c>
      <c r="F63" s="21">
        <v>3475909.27</v>
      </c>
      <c r="G63" s="21">
        <v>-685344.51676544547</v>
      </c>
      <c r="H63" s="21">
        <v>-2053967.0809244113</v>
      </c>
      <c r="I63" s="21">
        <v>-8602333.5951142237</v>
      </c>
      <c r="J63" s="21">
        <v>-7205548.7879950386</v>
      </c>
      <c r="K63" s="21">
        <v>-5813378.8954994567</v>
      </c>
      <c r="L63" s="21">
        <v>-6578340.4865404824</v>
      </c>
      <c r="M63" s="21">
        <v>-2134672.3015407939</v>
      </c>
      <c r="N63" s="21">
        <v>685041.50399310607</v>
      </c>
      <c r="O63" s="21">
        <v>3754575.8780643744</v>
      </c>
      <c r="P63" s="21">
        <v>4023462.7666025441</v>
      </c>
      <c r="Q63" s="21">
        <v>4209565.4793500304</v>
      </c>
      <c r="R63" s="21">
        <v>3430386.24087924</v>
      </c>
      <c r="S63" s="21">
        <v>254545.04356379434</v>
      </c>
      <c r="T63" s="21">
        <v>-2307275.2363704294</v>
      </c>
      <c r="U63" s="21">
        <v>-4369507.1405999837</v>
      </c>
      <c r="V63" s="21">
        <v>-3900757.2618460394</v>
      </c>
      <c r="W63" s="21">
        <v>-4459013.8136782376</v>
      </c>
      <c r="X63" s="21">
        <v>-1820992.2164993491</v>
      </c>
      <c r="Y63" s="21">
        <v>117497.61788626108</v>
      </c>
      <c r="Z63" s="21">
        <v>1275890.5752564166</v>
      </c>
      <c r="AA63" s="21">
        <v>3973574.2279445468</v>
      </c>
      <c r="AB63" s="21">
        <v>4318540.9689999996</v>
      </c>
      <c r="AC63" s="21">
        <v>3525306.66</v>
      </c>
      <c r="AD63" s="21">
        <v>3961149.07</v>
      </c>
      <c r="AE63" s="21">
        <v>1146359.6399999999</v>
      </c>
      <c r="AF63" s="21">
        <v>-5310997.51</v>
      </c>
      <c r="AG63" s="21">
        <v>-5183461.5999999996</v>
      </c>
      <c r="AH63" s="21">
        <v>-6303314.5999999996</v>
      </c>
      <c r="AI63" s="21">
        <v>-3846434.75</v>
      </c>
      <c r="AJ63" s="21">
        <v>-2152560.7000000002</v>
      </c>
      <c r="AK63" s="21">
        <v>1061385.58</v>
      </c>
      <c r="AL63" s="21">
        <v>2546062.39</v>
      </c>
      <c r="AM63" s="21">
        <v>3513699.31</v>
      </c>
      <c r="AN63" s="21">
        <v>4150880.7</v>
      </c>
      <c r="AO63" s="21">
        <v>3939457.42</v>
      </c>
      <c r="AP63" s="21">
        <v>3354720.16</v>
      </c>
      <c r="AQ63" s="21">
        <v>1780730.85</v>
      </c>
      <c r="AR63" s="21">
        <v>-1528565.91</v>
      </c>
      <c r="AS63" s="21">
        <v>-3722444.97</v>
      </c>
      <c r="AT63" s="21">
        <v>-5194446.09</v>
      </c>
      <c r="AU63" s="21">
        <v>-3002248.49</v>
      </c>
      <c r="AV63" s="21">
        <v>1213489.3</v>
      </c>
      <c r="AW63" s="21">
        <v>550381.85</v>
      </c>
      <c r="AX63" s="21">
        <v>3204964.2</v>
      </c>
      <c r="AY63" s="21">
        <v>3272460.05</v>
      </c>
      <c r="AZ63" s="22">
        <v>4086234.02</v>
      </c>
      <c r="BA63" s="22">
        <v>3871035.97</v>
      </c>
      <c r="BB63" s="22">
        <v>3212442.77</v>
      </c>
      <c r="BC63" s="22">
        <v>1857157.57</v>
      </c>
      <c r="BD63" s="22">
        <v>-2320993.63</v>
      </c>
      <c r="BE63" s="22">
        <v>-3976360.15</v>
      </c>
      <c r="BF63" s="22">
        <v>-2632743.71</v>
      </c>
      <c r="BG63" s="22">
        <v>-3002346</v>
      </c>
      <c r="BH63" s="22">
        <v>-1554456.36</v>
      </c>
      <c r="BI63" s="22">
        <v>1065835.1200000001</v>
      </c>
      <c r="BJ63" s="22">
        <v>3017783.15</v>
      </c>
      <c r="BK63" s="22">
        <v>4402673.84</v>
      </c>
      <c r="BL63" s="22">
        <v>4604580.49</v>
      </c>
      <c r="BM63" s="22">
        <v>4672570.95</v>
      </c>
      <c r="BN63" s="22">
        <v>4035203.38</v>
      </c>
      <c r="BO63" s="22">
        <v>274004.34000000003</v>
      </c>
      <c r="BP63" s="22">
        <v>-3878479.48</v>
      </c>
      <c r="BQ63" s="22">
        <v>-6488183.2599999998</v>
      </c>
      <c r="BR63" s="22">
        <v>-7969861.2400000002</v>
      </c>
      <c r="BS63" s="22">
        <v>655068.56000000006</v>
      </c>
      <c r="BT63" s="22">
        <v>-1036511.53</v>
      </c>
      <c r="BU63" s="22">
        <v>-1911207.27</v>
      </c>
      <c r="BV63" s="22">
        <v>3503834.24</v>
      </c>
      <c r="BW63" s="22">
        <v>4731883.2</v>
      </c>
      <c r="BX63" s="22">
        <v>5825225.9000000004</v>
      </c>
      <c r="BY63" s="51">
        <v>5718129.3899999997</v>
      </c>
      <c r="BZ63" s="25">
        <v>4747288.09</v>
      </c>
      <c r="CA63" s="25">
        <v>0</v>
      </c>
      <c r="CB63" s="22">
        <v>-1707827.71</v>
      </c>
      <c r="CC63" s="22">
        <v>-4983403.78</v>
      </c>
      <c r="CD63" s="22">
        <v>-6373606.1200000001</v>
      </c>
      <c r="CE63" s="22">
        <v>-2906722.02</v>
      </c>
      <c r="CF63" s="22">
        <v>-4105014.24</v>
      </c>
      <c r="CG63" s="22">
        <v>-482827.82</v>
      </c>
      <c r="CH63" s="22">
        <v>3848242.54</v>
      </c>
      <c r="CI63" s="22">
        <v>4445666.21</v>
      </c>
      <c r="CJ63" s="22">
        <v>6057155.1100000003</v>
      </c>
      <c r="CK63" s="22">
        <v>5577705.0700000003</v>
      </c>
      <c r="CL63" s="22">
        <v>6487260.5099999998</v>
      </c>
      <c r="CM63" s="22">
        <v>2681847.19</v>
      </c>
      <c r="CN63" s="22">
        <v>455064.7</v>
      </c>
      <c r="CO63" s="22">
        <v>-7570340.6799999997</v>
      </c>
      <c r="CP63" s="22">
        <v>-5981957.1900000004</v>
      </c>
      <c r="CQ63" s="22">
        <v>-3123606.31</v>
      </c>
      <c r="CR63" s="22">
        <v>-3098635.86</v>
      </c>
      <c r="CS63" s="22">
        <v>1160160.46</v>
      </c>
      <c r="CT63" s="22">
        <v>4180512.96</v>
      </c>
      <c r="CU63" s="22">
        <v>4603988.41</v>
      </c>
      <c r="CV63" s="22">
        <v>6200784.9100000001</v>
      </c>
      <c r="CW63" s="22">
        <v>5429566.2300000004</v>
      </c>
      <c r="CX63" s="22">
        <v>5364120.97</v>
      </c>
      <c r="CY63" s="22">
        <v>1202434</v>
      </c>
      <c r="CZ63" s="26">
        <v>-2207096.62</v>
      </c>
      <c r="DA63" s="22">
        <v>-7258667.7699999996</v>
      </c>
      <c r="DB63" s="26">
        <v>-657255.04</v>
      </c>
      <c r="DC63" s="26">
        <v>-145954.57999999999</v>
      </c>
      <c r="DD63" s="22">
        <v>-238863.39</v>
      </c>
      <c r="DE63" s="22">
        <v>750356.54</v>
      </c>
      <c r="DF63" s="25">
        <v>2720956.06</v>
      </c>
      <c r="DG63" s="22">
        <v>4580838.93</v>
      </c>
      <c r="DH63" s="22">
        <v>5841142.79</v>
      </c>
      <c r="DI63" s="22">
        <v>4949698.7</v>
      </c>
      <c r="DJ63" s="22">
        <v>5194354.13</v>
      </c>
      <c r="DK63" s="22">
        <v>2438086.9300000002</v>
      </c>
      <c r="DL63" s="22">
        <v>-3466552.57</v>
      </c>
      <c r="DM63" s="22">
        <v>-4934137.0999999996</v>
      </c>
      <c r="DN63" s="22">
        <v>-5684755.7699999996</v>
      </c>
      <c r="DO63" s="22">
        <v>-5014420.17</v>
      </c>
      <c r="DP63" s="22">
        <v>-2651677.85</v>
      </c>
      <c r="DQ63" s="22">
        <v>-2160281</v>
      </c>
      <c r="DR63" s="22">
        <v>1434738.82</v>
      </c>
      <c r="DS63" s="22">
        <v>4119131.85</v>
      </c>
      <c r="DT63" s="22">
        <v>5951847.5899999999</v>
      </c>
      <c r="DU63" s="22">
        <v>4977563.2300000004</v>
      </c>
      <c r="DV63" s="22">
        <v>322449.06</v>
      </c>
      <c r="DW63" s="22">
        <v>1858758.19</v>
      </c>
      <c r="DX63" s="22">
        <v>-5893317.5700000003</v>
      </c>
      <c r="DY63" s="22">
        <v>-6677241.1299999999</v>
      </c>
      <c r="DZ63" s="22">
        <v>-8040278.6200000001</v>
      </c>
      <c r="EA63" s="23">
        <v>-5212949.42</v>
      </c>
      <c r="EB63" s="22">
        <v>-6593120.3700000001</v>
      </c>
      <c r="EC63" s="22">
        <v>361312</v>
      </c>
      <c r="ED63" s="22">
        <v>2554524.3199999998</v>
      </c>
      <c r="EE63" s="22">
        <v>4097154.72</v>
      </c>
      <c r="EF63" s="22">
        <v>5538810.2599999998</v>
      </c>
      <c r="EG63" s="23">
        <v>6022404.2300000004</v>
      </c>
      <c r="EH63" s="23">
        <v>5275463.45</v>
      </c>
      <c r="EI63" s="23">
        <v>1199406.49</v>
      </c>
      <c r="EJ63" s="23">
        <v>-2732098.13</v>
      </c>
      <c r="EK63" s="23">
        <v>-6545933.2699999996</v>
      </c>
      <c r="EL63" s="23">
        <v>-9491901.0600000005</v>
      </c>
      <c r="EM63" s="23">
        <v>-4498891.63</v>
      </c>
      <c r="EN63" s="23">
        <v>-1674374.79</v>
      </c>
      <c r="EO63" s="23">
        <v>87333.71</v>
      </c>
      <c r="EP63" s="23">
        <v>3948567.3</v>
      </c>
      <c r="EQ63" s="23">
        <v>5798766.2000000002</v>
      </c>
      <c r="ER63" s="23">
        <v>6699086.7599999998</v>
      </c>
      <c r="ES63" s="23">
        <v>7021568.0999999996</v>
      </c>
      <c r="ET63" s="26">
        <v>5292946.0199999996</v>
      </c>
      <c r="EU63" s="26">
        <v>493839.75</v>
      </c>
      <c r="EV63" s="26">
        <v>-3109399.26</v>
      </c>
      <c r="EW63" s="26">
        <v>-9513692.6999999993</v>
      </c>
      <c r="EX63" s="26">
        <v>-7071146.2400000002</v>
      </c>
      <c r="EY63" s="26">
        <v>-7644277.75</v>
      </c>
      <c r="EZ63" s="26">
        <v>-2462151.2599999998</v>
      </c>
      <c r="FA63" s="26">
        <v>1095413.82</v>
      </c>
      <c r="FB63" s="26">
        <v>3059293.1</v>
      </c>
      <c r="FC63" s="26">
        <v>5547547.6799999997</v>
      </c>
      <c r="FD63" s="26">
        <v>6368724.5300000003</v>
      </c>
      <c r="FE63" s="23">
        <v>6451099.2199999997</v>
      </c>
      <c r="FF63" s="23">
        <v>5833445.29</v>
      </c>
      <c r="FG63" s="23">
        <v>3550651.71</v>
      </c>
      <c r="FH63" s="23">
        <v>-3662750.7</v>
      </c>
      <c r="FI63" s="23">
        <v>-4393688.88</v>
      </c>
      <c r="FJ63" s="23">
        <v>-3256971.62</v>
      </c>
      <c r="FK63" s="23">
        <v>-1012444.71</v>
      </c>
      <c r="FL63" s="23">
        <v>205246.81</v>
      </c>
      <c r="FM63" s="23">
        <v>705544.42</v>
      </c>
      <c r="FN63" s="23">
        <v>4135654.06</v>
      </c>
      <c r="FO63" s="23">
        <v>5727829.9400000004</v>
      </c>
      <c r="FP63" s="23">
        <v>5158220.7699999996</v>
      </c>
      <c r="FQ63" s="23">
        <v>4987206.01</v>
      </c>
      <c r="FR63" s="23">
        <v>7864538.7599999998</v>
      </c>
      <c r="FS63" s="23">
        <v>3409852.18</v>
      </c>
      <c r="FT63" s="23">
        <v>-2754052.7</v>
      </c>
      <c r="FU63" s="23">
        <v>-5759605.0800000001</v>
      </c>
      <c r="FV63" s="23">
        <v>-5795417.4800000004</v>
      </c>
      <c r="FW63" s="23">
        <v>-1696994.45</v>
      </c>
      <c r="FX63" s="23">
        <v>-1217118.6200000001</v>
      </c>
      <c r="FY63" s="23">
        <v>2381874.0499999998</v>
      </c>
      <c r="FZ63" s="23">
        <v>4253276.51</v>
      </c>
      <c r="GA63" s="23">
        <v>5258791.8499999996</v>
      </c>
      <c r="GB63" s="23">
        <v>5839760.8399999999</v>
      </c>
      <c r="GC63" s="23">
        <v>6483165.0300000003</v>
      </c>
      <c r="GD63" s="23">
        <v>4897529.0599999996</v>
      </c>
      <c r="GE63" s="23">
        <v>2287971.08</v>
      </c>
      <c r="GF63" s="23">
        <v>48176.26</v>
      </c>
      <c r="GG63" s="23">
        <v>-8725634.2899999991</v>
      </c>
      <c r="GH63" s="23">
        <v>-10047652.630000001</v>
      </c>
      <c r="GI63" s="23">
        <v>-6592788.04</v>
      </c>
      <c r="GJ63" s="23">
        <v>-3983810.61</v>
      </c>
      <c r="GK63" s="23">
        <v>-1045665.62</v>
      </c>
      <c r="GL63" s="23">
        <v>2348176.15</v>
      </c>
      <c r="GM63" s="23">
        <v>5375428.7000000002</v>
      </c>
      <c r="GN63" s="23">
        <v>5918757.1600000001</v>
      </c>
      <c r="GO63" s="23">
        <v>6138921.3499999996</v>
      </c>
      <c r="GP63" s="52">
        <v>5222098.24</v>
      </c>
      <c r="GQ63" s="23">
        <v>1037071.12</v>
      </c>
      <c r="GR63" s="23">
        <v>-2541887.37</v>
      </c>
      <c r="GS63" s="23">
        <v>-7794001.7000000002</v>
      </c>
      <c r="GT63" s="23">
        <v>-4847001.6399999997</v>
      </c>
      <c r="GU63" s="23">
        <v>-6000471.3099999996</v>
      </c>
      <c r="GV63" s="23">
        <v>-3469738.89</v>
      </c>
      <c r="GW63" s="23">
        <v>-245133.4</v>
      </c>
      <c r="GX63" s="23">
        <v>4762769.99</v>
      </c>
      <c r="GY63" s="23">
        <v>5013400.9800000004</v>
      </c>
      <c r="GZ63" s="23">
        <v>6554480.5899999999</v>
      </c>
      <c r="HA63" s="23">
        <v>6013117.9699999997</v>
      </c>
      <c r="HB63" s="23">
        <v>5368290.54</v>
      </c>
      <c r="HC63" s="23">
        <v>1473970.8</v>
      </c>
      <c r="HD63" s="23">
        <v>-1527119.32</v>
      </c>
      <c r="HE63" s="23">
        <v>-7064020.5</v>
      </c>
      <c r="HF63" s="23">
        <v>-5127508.5999999996</v>
      </c>
      <c r="HG63" s="23">
        <v>-9608350.4900000002</v>
      </c>
      <c r="HH63" s="23">
        <v>-2757034.78</v>
      </c>
      <c r="HI63" s="23">
        <v>522632.31</v>
      </c>
      <c r="HJ63" s="23">
        <v>4019724.35</v>
      </c>
      <c r="HK63" s="23">
        <v>5475169.0599999996</v>
      </c>
      <c r="HL63" s="23">
        <v>5964184.0999999996</v>
      </c>
      <c r="HM63" s="23">
        <v>6227760.4199999999</v>
      </c>
      <c r="HN63" s="23">
        <v>5035308.2300000004</v>
      </c>
      <c r="HO63" s="23">
        <v>-432767.61</v>
      </c>
      <c r="HP63" s="23">
        <v>-2789179.8</v>
      </c>
      <c r="HQ63" s="23">
        <v>-7361491.8399999999</v>
      </c>
      <c r="HR63" s="23">
        <v>-7335667.0599999996</v>
      </c>
      <c r="HS63" s="23">
        <v>-6226298.75</v>
      </c>
      <c r="HT63" s="23">
        <v>-5210060.71</v>
      </c>
      <c r="HU63" s="23">
        <v>360150.91</v>
      </c>
      <c r="HV63" s="23">
        <v>4347519.6900000004</v>
      </c>
      <c r="HW63" s="23">
        <v>4941701.96</v>
      </c>
      <c r="HX63" s="23">
        <v>6812994.5899999999</v>
      </c>
      <c r="HY63" s="468">
        <v>7104770.8600000003</v>
      </c>
      <c r="HZ63" s="468">
        <v>6212320.5300000003</v>
      </c>
      <c r="IA63" s="468">
        <v>1962150.42</v>
      </c>
      <c r="IB63" s="468">
        <v>-4105762.75</v>
      </c>
      <c r="IC63" s="468">
        <v>-6510101.6699999999</v>
      </c>
      <c r="ID63" s="468">
        <v>-6556002.0899999999</v>
      </c>
      <c r="IE63" s="468">
        <v>-8161283.7999999998</v>
      </c>
      <c r="IF63" s="468">
        <v>-5199576.96</v>
      </c>
      <c r="IG63" s="468">
        <v>260015.29</v>
      </c>
      <c r="IH63" s="468">
        <v>3862294.34</v>
      </c>
      <c r="II63" s="468">
        <v>5933103.2800000003</v>
      </c>
      <c r="IJ63" s="468">
        <v>7254704.4100000001</v>
      </c>
      <c r="IK63" s="468">
        <v>6906542.8399999999</v>
      </c>
      <c r="IL63" s="563"/>
      <c r="IM63" s="564"/>
      <c r="IN63" s="564"/>
      <c r="IO63" s="564"/>
      <c r="IP63" s="564"/>
      <c r="IQ63" s="564"/>
      <c r="IR63" s="564"/>
      <c r="IS63" s="564"/>
      <c r="IT63" s="564"/>
      <c r="IU63" s="564"/>
      <c r="IV63" s="564"/>
      <c r="IW63" s="564"/>
      <c r="IX63" s="564"/>
      <c r="IY63" s="565"/>
    </row>
    <row r="64" spans="1:260" x14ac:dyDescent="0.2">
      <c r="B64" s="1" t="s">
        <v>182</v>
      </c>
      <c r="D64" s="21">
        <v>842600</v>
      </c>
      <c r="E64" s="21">
        <v>842600</v>
      </c>
      <c r="F64" s="21">
        <v>842600</v>
      </c>
      <c r="G64" s="21">
        <v>803654.38</v>
      </c>
      <c r="H64" s="21">
        <v>414433.28000000003</v>
      </c>
      <c r="I64" s="21">
        <v>803654.38</v>
      </c>
      <c r="J64" s="21">
        <v>803654.38</v>
      </c>
      <c r="K64" s="21">
        <v>725881.37</v>
      </c>
      <c r="L64" s="21">
        <v>804170.92</v>
      </c>
      <c r="M64" s="21">
        <v>778245.68</v>
      </c>
      <c r="N64" s="21">
        <v>799887.21</v>
      </c>
      <c r="O64" s="21">
        <v>784911.95</v>
      </c>
      <c r="P64" s="21">
        <v>826370.43</v>
      </c>
      <c r="Q64" s="21">
        <v>845097</v>
      </c>
      <c r="R64" s="21">
        <v>805734.9</v>
      </c>
      <c r="S64" s="21">
        <v>784096.5</v>
      </c>
      <c r="T64" s="21">
        <v>765781.97</v>
      </c>
      <c r="U64" s="21">
        <v>801938.67</v>
      </c>
      <c r="V64" s="21">
        <v>781954.37</v>
      </c>
      <c r="W64" s="21">
        <v>699946.88</v>
      </c>
      <c r="X64" s="21">
        <v>783373.45</v>
      </c>
      <c r="Y64" s="21">
        <v>777730.02</v>
      </c>
      <c r="Z64" s="21">
        <v>819096.76</v>
      </c>
      <c r="AA64" s="21">
        <v>777978.96</v>
      </c>
      <c r="AB64" s="21">
        <v>805279.47</v>
      </c>
      <c r="AC64" s="21">
        <v>803628.28</v>
      </c>
      <c r="AD64" s="21">
        <v>777730.04</v>
      </c>
      <c r="AE64" s="21">
        <v>803654.38</v>
      </c>
      <c r="AF64" s="21">
        <v>796117.84</v>
      </c>
      <c r="AG64" s="21">
        <v>814706.8</v>
      </c>
      <c r="AH64" s="21">
        <v>824126.75</v>
      </c>
      <c r="AI64" s="21">
        <v>749261.33</v>
      </c>
      <c r="AJ64" s="21">
        <v>801972.02</v>
      </c>
      <c r="AK64" s="21">
        <v>775468.91</v>
      </c>
      <c r="AL64" s="21">
        <v>807199.19</v>
      </c>
      <c r="AM64" s="21">
        <v>775604.73</v>
      </c>
      <c r="AN64" s="21">
        <v>805697.25</v>
      </c>
      <c r="AO64" s="21">
        <v>801437.06</v>
      </c>
      <c r="AP64" s="21">
        <v>775532.01</v>
      </c>
      <c r="AQ64" s="21">
        <v>801399.23</v>
      </c>
      <c r="AR64" s="21">
        <v>200062.59</v>
      </c>
      <c r="AS64" s="21">
        <v>348290.03</v>
      </c>
      <c r="AT64" s="21">
        <v>283325.84000000003</v>
      </c>
      <c r="AU64" s="21">
        <v>253009.46</v>
      </c>
      <c r="AV64" s="21">
        <v>272950.95</v>
      </c>
      <c r="AW64" s="21">
        <v>261729.23</v>
      </c>
      <c r="AX64" s="21">
        <v>270453.56</v>
      </c>
      <c r="AY64" s="21">
        <v>261561.05</v>
      </c>
      <c r="AZ64" s="22">
        <v>270453.57</v>
      </c>
      <c r="BA64" s="22">
        <v>272428.03999999998</v>
      </c>
      <c r="BB64" s="22">
        <v>266444.76</v>
      </c>
      <c r="BC64" s="22">
        <v>271469.09000000003</v>
      </c>
      <c r="BD64" s="22">
        <v>257222.97</v>
      </c>
      <c r="BE64" s="22">
        <v>268575.02</v>
      </c>
      <c r="BF64" s="22">
        <v>278938.69</v>
      </c>
      <c r="BG64" s="22">
        <v>244672.5</v>
      </c>
      <c r="BH64" s="22">
        <v>270362.23</v>
      </c>
      <c r="BI64" s="22">
        <v>264656.71999999997</v>
      </c>
      <c r="BJ64" s="22">
        <v>281503.31</v>
      </c>
      <c r="BK64" s="22">
        <v>269785.25</v>
      </c>
      <c r="BL64" s="22">
        <v>282285.94</v>
      </c>
      <c r="BM64" s="22">
        <v>278981.90999999997</v>
      </c>
      <c r="BN64" s="22">
        <v>273551.09000000003</v>
      </c>
      <c r="BO64" s="22">
        <v>268046.15999999997</v>
      </c>
      <c r="BP64" s="22">
        <v>275885.49</v>
      </c>
      <c r="BQ64" s="22">
        <v>287226.21000000002</v>
      </c>
      <c r="BR64" s="22">
        <v>283249.45</v>
      </c>
      <c r="BS64" s="22">
        <v>527160.92000000004</v>
      </c>
      <c r="BT64" s="22">
        <v>423342.73</v>
      </c>
      <c r="BU64" s="22">
        <v>244282.49</v>
      </c>
      <c r="BV64" s="22">
        <v>384308.69</v>
      </c>
      <c r="BW64" s="22">
        <v>372986.38</v>
      </c>
      <c r="BX64" s="22">
        <v>377995.8900000006</v>
      </c>
      <c r="BY64" s="51">
        <v>386227.92</v>
      </c>
      <c r="BZ64" s="25">
        <v>376739.77</v>
      </c>
      <c r="CA64" s="25">
        <v>1239328.6200000001</v>
      </c>
      <c r="CB64" s="22">
        <v>7901.89</v>
      </c>
      <c r="CC64" s="22">
        <v>0.01</v>
      </c>
      <c r="CD64" s="22">
        <v>0</v>
      </c>
      <c r="CE64" s="18">
        <v>0</v>
      </c>
      <c r="CF64" s="18">
        <v>0</v>
      </c>
      <c r="CG64" s="18">
        <v>0</v>
      </c>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45"/>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560"/>
      <c r="IM64" s="561"/>
      <c r="IN64" s="561"/>
      <c r="IO64" s="561"/>
      <c r="IP64" s="561"/>
      <c r="IQ64" s="561"/>
      <c r="IR64" s="561"/>
      <c r="IS64" s="561"/>
      <c r="IT64" s="561"/>
      <c r="IU64" s="561"/>
      <c r="IV64" s="561"/>
      <c r="IW64" s="561"/>
      <c r="IX64" s="561"/>
      <c r="IY64" s="562"/>
    </row>
    <row r="65" spans="1:259" x14ac:dyDescent="0.2">
      <c r="B65" s="1" t="s">
        <v>183</v>
      </c>
      <c r="D65" s="21">
        <v>62559.72</v>
      </c>
      <c r="E65" s="21">
        <v>52763.69</v>
      </c>
      <c r="F65" s="21">
        <v>268634.62</v>
      </c>
      <c r="G65" s="21">
        <v>-389698.06</v>
      </c>
      <c r="H65" s="21">
        <v>347241.4</v>
      </c>
      <c r="I65" s="21">
        <v>150000.99</v>
      </c>
      <c r="J65" s="21">
        <v>-14505.58</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v>-134067</v>
      </c>
      <c r="AW65" s="21"/>
      <c r="AX65" s="21"/>
      <c r="AY65" s="2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25">
        <v>328990.28000000003</v>
      </c>
      <c r="CB65" s="18"/>
      <c r="CC65" s="22"/>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45"/>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560"/>
      <c r="IM65" s="561"/>
      <c r="IN65" s="561"/>
      <c r="IO65" s="561"/>
      <c r="IP65" s="561"/>
      <c r="IQ65" s="561"/>
      <c r="IR65" s="561"/>
      <c r="IS65" s="561"/>
      <c r="IT65" s="561"/>
      <c r="IU65" s="561"/>
      <c r="IV65" s="561"/>
      <c r="IW65" s="561"/>
      <c r="IX65" s="561"/>
      <c r="IY65" s="562"/>
    </row>
    <row r="66" spans="1:259" hidden="1" x14ac:dyDescent="0.2">
      <c r="B66" s="1" t="s">
        <v>177</v>
      </c>
      <c r="D66" s="20"/>
      <c r="E66" s="20"/>
      <c r="F66" s="20"/>
      <c r="G66" s="20"/>
      <c r="H66" s="20"/>
      <c r="I66" s="20"/>
      <c r="J66" s="20"/>
      <c r="K66" s="20"/>
      <c r="L66" s="20"/>
      <c r="M66" s="20"/>
      <c r="N66" s="20"/>
      <c r="O66" s="21">
        <v>151670.69</v>
      </c>
      <c r="P66" s="21">
        <v>1268127.48</v>
      </c>
      <c r="Q66" s="20"/>
      <c r="R66" s="20"/>
      <c r="S66" s="20"/>
      <c r="T66" s="20"/>
      <c r="U66" s="20"/>
      <c r="V66" s="20"/>
      <c r="W66" s="20"/>
      <c r="X66" s="20"/>
      <c r="Y66" s="20"/>
      <c r="Z66" s="20"/>
      <c r="AA66" s="20"/>
      <c r="AB66" s="20"/>
      <c r="AC66" s="20"/>
      <c r="AD66" s="20"/>
      <c r="AE66" s="21"/>
      <c r="AF66" s="21"/>
      <c r="AG66" s="21"/>
      <c r="AH66" s="21"/>
      <c r="AI66" s="21"/>
      <c r="AJ66" s="21"/>
      <c r="AK66" s="21"/>
      <c r="AL66" s="21"/>
      <c r="AM66" s="21"/>
      <c r="AN66" s="21"/>
      <c r="AO66" s="21"/>
      <c r="AP66" s="21"/>
      <c r="AQ66" s="21"/>
      <c r="AR66" s="21"/>
      <c r="AS66" s="21"/>
      <c r="AT66" s="21"/>
      <c r="AU66" s="21"/>
      <c r="AV66" s="21"/>
      <c r="AW66" s="21"/>
      <c r="AX66" s="21"/>
      <c r="AY66" s="2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560"/>
      <c r="IM66" s="561"/>
      <c r="IN66" s="561"/>
      <c r="IO66" s="561"/>
      <c r="IP66" s="561"/>
      <c r="IQ66" s="561"/>
      <c r="IR66" s="561"/>
      <c r="IS66" s="561"/>
      <c r="IT66" s="561"/>
      <c r="IU66" s="561"/>
      <c r="IV66" s="561"/>
      <c r="IW66" s="561"/>
      <c r="IX66" s="561"/>
      <c r="IY66" s="562"/>
    </row>
    <row r="67" spans="1:259" x14ac:dyDescent="0.2">
      <c r="B67" s="1" t="s">
        <v>167</v>
      </c>
      <c r="D67" s="53">
        <f t="shared" ref="D67:N67" si="744">SUM(D61:D65)</f>
        <v>4994634.47</v>
      </c>
      <c r="E67" s="53">
        <f t="shared" si="744"/>
        <v>-1432921.37</v>
      </c>
      <c r="F67" s="53">
        <f t="shared" si="744"/>
        <v>4587143.8899999997</v>
      </c>
      <c r="G67" s="53">
        <f t="shared" si="744"/>
        <v>-271388.19676544546</v>
      </c>
      <c r="H67" s="53">
        <f t="shared" si="744"/>
        <v>-1292292.4009244111</v>
      </c>
      <c r="I67" s="53">
        <f t="shared" si="744"/>
        <v>-7648678.2251142235</v>
      </c>
      <c r="J67" s="53">
        <f t="shared" si="744"/>
        <v>-6416399.9879950387</v>
      </c>
      <c r="K67" s="53">
        <f t="shared" si="744"/>
        <v>-5087497.5254994566</v>
      </c>
      <c r="L67" s="53">
        <f t="shared" si="744"/>
        <v>-5774169.5665404825</v>
      </c>
      <c r="M67" s="53">
        <f t="shared" si="744"/>
        <v>-1356426.6215407937</v>
      </c>
      <c r="N67" s="53">
        <f t="shared" si="744"/>
        <v>1484928.713993106</v>
      </c>
      <c r="O67" s="53">
        <f t="shared" ref="O67:AB67" si="745">SUM(O61:O66)</f>
        <v>4691158.518064375</v>
      </c>
      <c r="P67" s="53">
        <f t="shared" si="745"/>
        <v>6117960.6766025443</v>
      </c>
      <c r="Q67" s="53">
        <f t="shared" si="745"/>
        <v>5054662.4793500304</v>
      </c>
      <c r="R67" s="53">
        <f t="shared" si="745"/>
        <v>4236121.1408792399</v>
      </c>
      <c r="S67" s="53">
        <f t="shared" si="745"/>
        <v>1038641.5435637943</v>
      </c>
      <c r="T67" s="53">
        <f t="shared" si="745"/>
        <v>-1541493.2663704294</v>
      </c>
      <c r="U67" s="53">
        <f t="shared" si="745"/>
        <v>-3567568.4705999838</v>
      </c>
      <c r="V67" s="53">
        <f t="shared" si="745"/>
        <v>1881197.1081539607</v>
      </c>
      <c r="W67" s="53">
        <f t="shared" si="745"/>
        <v>-3759066.9336782377</v>
      </c>
      <c r="X67" s="53">
        <f t="shared" si="745"/>
        <v>-1037618.7664993491</v>
      </c>
      <c r="Y67" s="53">
        <f t="shared" si="745"/>
        <v>-593724.52211373881</v>
      </c>
      <c r="Z67" s="53">
        <f t="shared" si="745"/>
        <v>2094987.3352564166</v>
      </c>
      <c r="AA67" s="53">
        <f t="shared" si="745"/>
        <v>4751553.1879445463</v>
      </c>
      <c r="AB67" s="53">
        <f t="shared" si="745"/>
        <v>5123820.4389999993</v>
      </c>
      <c r="AC67" s="53">
        <f>SUM(AC61:AC66)</f>
        <v>4328934.9400000004</v>
      </c>
      <c r="AD67" s="53">
        <f>SUM(AD61:AD66)</f>
        <v>4738879.1099999994</v>
      </c>
      <c r="AE67" s="53">
        <f>SUM(AE61:AE66)</f>
        <v>-3835453.3000000007</v>
      </c>
      <c r="AF67" s="53">
        <f t="shared" ref="AF67:AP67" si="746">SUM(AF61:AF66)</f>
        <v>-4514879.67</v>
      </c>
      <c r="AG67" s="53">
        <f t="shared" si="746"/>
        <v>-4368754.8</v>
      </c>
      <c r="AH67" s="53">
        <f t="shared" si="746"/>
        <v>-5479187.8499999996</v>
      </c>
      <c r="AI67" s="53">
        <f t="shared" si="746"/>
        <v>-3097173.42</v>
      </c>
      <c r="AJ67" s="53">
        <f t="shared" si="746"/>
        <v>-1350588.6800000002</v>
      </c>
      <c r="AK67" s="53">
        <f t="shared" si="746"/>
        <v>1836854.4900000002</v>
      </c>
      <c r="AL67" s="53">
        <f t="shared" si="746"/>
        <v>3353261.58</v>
      </c>
      <c r="AM67" s="53">
        <f t="shared" si="746"/>
        <v>4289304.04</v>
      </c>
      <c r="AN67" s="53">
        <f t="shared" si="746"/>
        <v>4956577.95</v>
      </c>
      <c r="AO67" s="53">
        <f t="shared" si="746"/>
        <v>4740894.4800000004</v>
      </c>
      <c r="AP67" s="53">
        <f t="shared" si="746"/>
        <v>4130252.17</v>
      </c>
      <c r="AQ67" s="53">
        <f>SUM(AQ61:AQ66)</f>
        <v>-2729515.0248799818</v>
      </c>
      <c r="AR67" s="53">
        <f>SUM(AR61:AR66)</f>
        <v>-1328503.3199999998</v>
      </c>
      <c r="AS67" s="53">
        <f>SUM(AS61:AS66)</f>
        <v>-3374154.9400000004</v>
      </c>
      <c r="AT67" s="53">
        <f t="shared" ref="AT67:DE67" si="747">SUM(AT61:AT66)</f>
        <v>-4911120.25</v>
      </c>
      <c r="AU67" s="53">
        <f t="shared" si="747"/>
        <v>-2749239.0300000003</v>
      </c>
      <c r="AV67" s="53">
        <f t="shared" si="747"/>
        <v>1352373.25</v>
      </c>
      <c r="AW67" s="53">
        <f t="shared" si="747"/>
        <v>812111.08</v>
      </c>
      <c r="AX67" s="53">
        <f t="shared" si="747"/>
        <v>3475417.7600000002</v>
      </c>
      <c r="AY67" s="53">
        <f t="shared" si="747"/>
        <v>-1997948.9000000001</v>
      </c>
      <c r="AZ67" s="53">
        <f t="shared" si="747"/>
        <v>4356687.59</v>
      </c>
      <c r="BA67" s="53">
        <f t="shared" si="747"/>
        <v>4143464.0100000002</v>
      </c>
      <c r="BB67" s="53">
        <f t="shared" si="747"/>
        <v>3385206.5300000003</v>
      </c>
      <c r="BC67" s="53">
        <f t="shared" si="747"/>
        <v>-6488316.3399999999</v>
      </c>
      <c r="BD67" s="53">
        <f t="shared" si="747"/>
        <v>-2063770.66</v>
      </c>
      <c r="BE67" s="53">
        <f t="shared" si="747"/>
        <v>-3707785.13</v>
      </c>
      <c r="BF67" s="53">
        <f t="shared" si="747"/>
        <v>-2353805.02</v>
      </c>
      <c r="BG67" s="53">
        <f t="shared" si="747"/>
        <v>-2757673.5</v>
      </c>
      <c r="BH67" s="53">
        <f t="shared" si="747"/>
        <v>-1284094.1300000001</v>
      </c>
      <c r="BI67" s="53">
        <f t="shared" si="747"/>
        <v>1321592.8400000001</v>
      </c>
      <c r="BJ67" s="53">
        <f t="shared" si="747"/>
        <v>3299286.46</v>
      </c>
      <c r="BK67" s="53">
        <f t="shared" si="747"/>
        <v>4672459.09</v>
      </c>
      <c r="BL67" s="53">
        <f t="shared" si="747"/>
        <v>4886866.4300000006</v>
      </c>
      <c r="BM67" s="53">
        <f t="shared" si="747"/>
        <v>4951552.8600000003</v>
      </c>
      <c r="BN67" s="53">
        <f t="shared" si="747"/>
        <v>4308754.47</v>
      </c>
      <c r="BO67" s="53">
        <f t="shared" si="747"/>
        <v>-11507342.5</v>
      </c>
      <c r="BP67" s="53">
        <f t="shared" si="747"/>
        <v>-3602593.99</v>
      </c>
      <c r="BQ67" s="53">
        <f t="shared" si="747"/>
        <v>-6200957.0499999998</v>
      </c>
      <c r="BR67" s="53">
        <f t="shared" si="747"/>
        <v>-7686611.79</v>
      </c>
      <c r="BS67" s="53">
        <f t="shared" si="747"/>
        <v>1182229.48</v>
      </c>
      <c r="BT67" s="53">
        <f t="shared" si="747"/>
        <v>-613168.80000000005</v>
      </c>
      <c r="BU67" s="53">
        <f t="shared" si="747"/>
        <v>-1666924.78</v>
      </c>
      <c r="BV67" s="53">
        <f t="shared" si="747"/>
        <v>3888142.93</v>
      </c>
      <c r="BW67" s="53">
        <f t="shared" si="747"/>
        <v>5104869.58</v>
      </c>
      <c r="BX67" s="53">
        <f t="shared" si="747"/>
        <v>6203221.790000001</v>
      </c>
      <c r="BY67" s="53">
        <f t="shared" si="747"/>
        <v>6104357.3099999996</v>
      </c>
      <c r="BZ67" s="53">
        <f t="shared" si="747"/>
        <v>5124027.8599999994</v>
      </c>
      <c r="CA67" s="53">
        <f t="shared" si="747"/>
        <v>-5257456.0999999996</v>
      </c>
      <c r="CB67" s="53">
        <f t="shared" si="747"/>
        <v>-1699925.82</v>
      </c>
      <c r="CC67" s="53">
        <f t="shared" si="747"/>
        <v>-4983403.7700000005</v>
      </c>
      <c r="CD67" s="53">
        <f t="shared" si="747"/>
        <v>-6373606.1200000001</v>
      </c>
      <c r="CE67" s="53">
        <f t="shared" si="747"/>
        <v>-2906722.02</v>
      </c>
      <c r="CF67" s="53">
        <f t="shared" si="747"/>
        <v>-4105014.24</v>
      </c>
      <c r="CG67" s="53">
        <f t="shared" si="747"/>
        <v>-482827.82</v>
      </c>
      <c r="CH67" s="53">
        <f t="shared" si="747"/>
        <v>3848242.54</v>
      </c>
      <c r="CI67" s="31">
        <f t="shared" si="747"/>
        <v>4445666.21</v>
      </c>
      <c r="CJ67" s="53">
        <f t="shared" si="747"/>
        <v>6057155.1100000003</v>
      </c>
      <c r="CK67" s="53">
        <f t="shared" si="747"/>
        <v>5577705.0700000003</v>
      </c>
      <c r="CL67" s="53">
        <f t="shared" si="747"/>
        <v>6487260.5099999998</v>
      </c>
      <c r="CM67" s="53">
        <f t="shared" si="747"/>
        <v>-5401832.5905234087</v>
      </c>
      <c r="CN67" s="53">
        <f t="shared" si="747"/>
        <v>455064.7</v>
      </c>
      <c r="CO67" s="53">
        <f t="shared" si="747"/>
        <v>-7570340.6799999997</v>
      </c>
      <c r="CP67" s="53">
        <f t="shared" si="747"/>
        <v>-5981957.1900000004</v>
      </c>
      <c r="CQ67" s="53">
        <f t="shared" si="747"/>
        <v>-3123606.31</v>
      </c>
      <c r="CR67" s="53">
        <f t="shared" si="747"/>
        <v>-3098635.86</v>
      </c>
      <c r="CS67" s="53">
        <f t="shared" si="747"/>
        <v>1160160.46</v>
      </c>
      <c r="CT67" s="53">
        <f t="shared" si="747"/>
        <v>4180512.96</v>
      </c>
      <c r="CU67" s="53">
        <f t="shared" si="747"/>
        <v>2606256.41</v>
      </c>
      <c r="CV67" s="53">
        <f t="shared" si="747"/>
        <v>6200784.9100000001</v>
      </c>
      <c r="CW67" s="53">
        <f t="shared" si="747"/>
        <v>5429566.2300000004</v>
      </c>
      <c r="CX67" s="53">
        <f t="shared" si="747"/>
        <v>5364120.97</v>
      </c>
      <c r="CY67" s="53">
        <f t="shared" si="747"/>
        <v>-6737172</v>
      </c>
      <c r="CZ67" s="53">
        <f t="shared" si="747"/>
        <v>-2207096.62</v>
      </c>
      <c r="DA67" s="53">
        <f t="shared" si="747"/>
        <v>-7258667.7699999996</v>
      </c>
      <c r="DB67" s="53">
        <f t="shared" si="747"/>
        <v>-657255.04</v>
      </c>
      <c r="DC67" s="53">
        <f t="shared" si="747"/>
        <v>-145954.57999999999</v>
      </c>
      <c r="DD67" s="53">
        <f t="shared" si="747"/>
        <v>-238863.39</v>
      </c>
      <c r="DE67" s="53">
        <f t="shared" si="747"/>
        <v>750356.54</v>
      </c>
      <c r="DF67" s="53">
        <f t="shared" ref="DF67:DV67" si="748">SUM(DF61:DF66)</f>
        <v>2720956.06</v>
      </c>
      <c r="DG67" s="53">
        <f t="shared" si="748"/>
        <v>4580838.93</v>
      </c>
      <c r="DH67" s="53">
        <f t="shared" si="748"/>
        <v>5841142.79</v>
      </c>
      <c r="DI67" s="53">
        <f t="shared" si="748"/>
        <v>4949698.7</v>
      </c>
      <c r="DJ67" s="53">
        <f t="shared" si="748"/>
        <v>5194354.13</v>
      </c>
      <c r="DK67" s="53">
        <f t="shared" si="748"/>
        <v>2438086.9300000002</v>
      </c>
      <c r="DL67" s="48">
        <f>SUM(DL61:DL66)</f>
        <v>-19190805.57</v>
      </c>
      <c r="DM67" s="48">
        <f t="shared" si="748"/>
        <v>-4934137.0999999996</v>
      </c>
      <c r="DN67" s="48">
        <f t="shared" si="748"/>
        <v>-5684755.7699999996</v>
      </c>
      <c r="DO67" s="48">
        <f t="shared" si="748"/>
        <v>-5014420.17</v>
      </c>
      <c r="DP67" s="48">
        <f t="shared" si="748"/>
        <v>-2651677.85</v>
      </c>
      <c r="DQ67" s="48">
        <f t="shared" si="748"/>
        <v>-2160281</v>
      </c>
      <c r="DR67" s="48">
        <f t="shared" si="748"/>
        <v>1434738.82</v>
      </c>
      <c r="DS67" s="48">
        <f t="shared" si="748"/>
        <v>4119131.85</v>
      </c>
      <c r="DT67" s="48">
        <f t="shared" si="748"/>
        <v>5951847.5899999999</v>
      </c>
      <c r="DU67" s="48">
        <f t="shared" si="748"/>
        <v>4977563.2300000004</v>
      </c>
      <c r="DV67" s="48">
        <f t="shared" si="748"/>
        <v>322449.06</v>
      </c>
      <c r="DW67" s="48">
        <f>SUM(DW61:DW66)</f>
        <v>1858758.19</v>
      </c>
      <c r="DX67" s="48">
        <f>SUM(DX61:DX66)</f>
        <v>-5893317.5700000003</v>
      </c>
      <c r="DY67" s="48">
        <f>SUM(DY61:DY66)</f>
        <v>-6677241.1299999999</v>
      </c>
      <c r="DZ67" s="48">
        <f>SUM(DZ61:DZ66)</f>
        <v>-8040278.6200000001</v>
      </c>
      <c r="EA67" s="48">
        <f>SUM(EA61:EA66)</f>
        <v>-5212949.42</v>
      </c>
      <c r="EB67" s="48">
        <f t="shared" ref="EB67:GO67" si="749">SUM(EB61:EB66)</f>
        <v>-6593120.3700000001</v>
      </c>
      <c r="EC67" s="48">
        <f t="shared" si="749"/>
        <v>361312</v>
      </c>
      <c r="ED67" s="48">
        <f t="shared" si="749"/>
        <v>2554524.3199999998</v>
      </c>
      <c r="EE67" s="48">
        <f t="shared" si="749"/>
        <v>4097154.72</v>
      </c>
      <c r="EF67" s="48">
        <f t="shared" si="749"/>
        <v>5538810.2599999998</v>
      </c>
      <c r="EG67" s="48">
        <f t="shared" si="749"/>
        <v>6022404.2300000004</v>
      </c>
      <c r="EH67" s="48">
        <f t="shared" si="749"/>
        <v>5275463.45</v>
      </c>
      <c r="EI67" s="48">
        <f t="shared" si="749"/>
        <v>1199406.49</v>
      </c>
      <c r="EJ67" s="48">
        <f t="shared" si="749"/>
        <v>-2732098.13</v>
      </c>
      <c r="EK67" s="48">
        <f t="shared" si="749"/>
        <v>-6545933.2699999996</v>
      </c>
      <c r="EL67" s="48">
        <f t="shared" si="749"/>
        <v>-9491901.0600000005</v>
      </c>
      <c r="EM67" s="48">
        <f t="shared" si="749"/>
        <v>-4498891.63</v>
      </c>
      <c r="EN67" s="48">
        <f t="shared" si="749"/>
        <v>-1674374.79</v>
      </c>
      <c r="EO67" s="48">
        <f t="shared" si="749"/>
        <v>87333.71</v>
      </c>
      <c r="EP67" s="48">
        <f t="shared" si="749"/>
        <v>3948567.3</v>
      </c>
      <c r="EQ67" s="48">
        <f t="shared" si="749"/>
        <v>5798766.2000000002</v>
      </c>
      <c r="ER67" s="48">
        <f t="shared" si="749"/>
        <v>6699086.7599999998</v>
      </c>
      <c r="ES67" s="48">
        <f t="shared" si="749"/>
        <v>7021568.0999999996</v>
      </c>
      <c r="ET67" s="48">
        <f t="shared" si="749"/>
        <v>5292946.0199999996</v>
      </c>
      <c r="EU67" s="48">
        <f t="shared" si="749"/>
        <v>493839.75</v>
      </c>
      <c r="EV67" s="48">
        <f t="shared" si="749"/>
        <v>-3109399.26</v>
      </c>
      <c r="EW67" s="48">
        <f t="shared" si="749"/>
        <v>-9513692.6999999993</v>
      </c>
      <c r="EX67" s="48">
        <f t="shared" si="749"/>
        <v>-7071146.2400000002</v>
      </c>
      <c r="EY67" s="48">
        <f t="shared" si="749"/>
        <v>-7644277.75</v>
      </c>
      <c r="EZ67" s="48">
        <f t="shared" si="749"/>
        <v>-2462151.2599999998</v>
      </c>
      <c r="FA67" s="48">
        <f t="shared" si="749"/>
        <v>1095413.82</v>
      </c>
      <c r="FB67" s="48">
        <f t="shared" si="749"/>
        <v>3059293.1</v>
      </c>
      <c r="FC67" s="48">
        <f t="shared" si="749"/>
        <v>5547547.6799999997</v>
      </c>
      <c r="FD67" s="48">
        <f t="shared" si="749"/>
        <v>6368724.5300000003</v>
      </c>
      <c r="FE67" s="48">
        <f t="shared" si="749"/>
        <v>6451099.2199999997</v>
      </c>
      <c r="FF67" s="48">
        <f t="shared" si="749"/>
        <v>5833445.29</v>
      </c>
      <c r="FG67" s="48">
        <f t="shared" si="749"/>
        <v>3550651.71</v>
      </c>
      <c r="FH67" s="48">
        <f t="shared" si="749"/>
        <v>-3662750.7</v>
      </c>
      <c r="FI67" s="48">
        <f t="shared" si="749"/>
        <v>-4393688.88</v>
      </c>
      <c r="FJ67" s="48">
        <f t="shared" si="749"/>
        <v>-3256971.62</v>
      </c>
      <c r="FK67" s="48">
        <f t="shared" si="749"/>
        <v>-1012444.71</v>
      </c>
      <c r="FL67" s="48">
        <f t="shared" si="749"/>
        <v>205246.81</v>
      </c>
      <c r="FM67" s="48">
        <f t="shared" si="749"/>
        <v>705544.42</v>
      </c>
      <c r="FN67" s="48">
        <f t="shared" si="749"/>
        <v>4135654.06</v>
      </c>
      <c r="FO67" s="48">
        <f t="shared" si="749"/>
        <v>5727829.9400000004</v>
      </c>
      <c r="FP67" s="48">
        <f t="shared" si="749"/>
        <v>5158220.7699999996</v>
      </c>
      <c r="FQ67" s="48">
        <f t="shared" si="749"/>
        <v>4987206.01</v>
      </c>
      <c r="FR67" s="48">
        <f t="shared" si="749"/>
        <v>7864538.7599999998</v>
      </c>
      <c r="FS67" s="48">
        <f t="shared" si="749"/>
        <v>3409852.18</v>
      </c>
      <c r="FT67" s="48">
        <f t="shared" si="749"/>
        <v>-11440416.699999999</v>
      </c>
      <c r="FU67" s="48">
        <f t="shared" si="749"/>
        <v>-5759605.0800000001</v>
      </c>
      <c r="FV67" s="48">
        <f t="shared" si="749"/>
        <v>-5795417.4800000004</v>
      </c>
      <c r="FW67" s="48">
        <f t="shared" si="749"/>
        <v>-1696994.45</v>
      </c>
      <c r="FX67" s="48">
        <f t="shared" si="749"/>
        <v>-1217118.6200000001</v>
      </c>
      <c r="FY67" s="48">
        <f t="shared" si="749"/>
        <v>2381874.0499999998</v>
      </c>
      <c r="FZ67" s="48">
        <f t="shared" si="749"/>
        <v>4253276.51</v>
      </c>
      <c r="GA67" s="48">
        <f t="shared" si="749"/>
        <v>5258791.8499999996</v>
      </c>
      <c r="GB67" s="48">
        <f t="shared" si="749"/>
        <v>5839760.8399999999</v>
      </c>
      <c r="GC67" s="48">
        <f t="shared" si="749"/>
        <v>6483165.0300000003</v>
      </c>
      <c r="GD67" s="48">
        <f t="shared" si="749"/>
        <v>4897529.0599999996</v>
      </c>
      <c r="GE67" s="48">
        <f t="shared" si="749"/>
        <v>2287971.08</v>
      </c>
      <c r="GF67" s="48">
        <f t="shared" si="749"/>
        <v>-17405744.739999998</v>
      </c>
      <c r="GG67" s="48">
        <f t="shared" si="749"/>
        <v>-8725634.2899999991</v>
      </c>
      <c r="GH67" s="48">
        <f t="shared" si="749"/>
        <v>-10047652.630000001</v>
      </c>
      <c r="GI67" s="48">
        <f t="shared" si="749"/>
        <v>-6592788.04</v>
      </c>
      <c r="GJ67" s="48">
        <f t="shared" si="749"/>
        <v>-3983810.61</v>
      </c>
      <c r="GK67" s="48">
        <f t="shared" si="749"/>
        <v>-1045665.62</v>
      </c>
      <c r="GL67" s="48">
        <f t="shared" si="749"/>
        <v>2348176.15</v>
      </c>
      <c r="GM67" s="48">
        <f t="shared" si="749"/>
        <v>5375428.7000000002</v>
      </c>
      <c r="GN67" s="48">
        <f t="shared" si="749"/>
        <v>5918757.1600000001</v>
      </c>
      <c r="GO67" s="48">
        <f t="shared" si="749"/>
        <v>6138921.3499999996</v>
      </c>
      <c r="GP67" s="48">
        <f t="shared" ref="GP67:GT67" si="750">SUM(GP61:GP66)</f>
        <v>5222098.24</v>
      </c>
      <c r="GQ67" s="48">
        <f t="shared" si="750"/>
        <v>1037071.12</v>
      </c>
      <c r="GR67" s="48">
        <f t="shared" si="750"/>
        <v>-2541887.37</v>
      </c>
      <c r="GS67" s="48">
        <f t="shared" si="750"/>
        <v>-7794001.7000000002</v>
      </c>
      <c r="GT67" s="48">
        <f t="shared" si="750"/>
        <v>-4847001.6399999997</v>
      </c>
      <c r="GU67" s="48">
        <f t="shared" ref="GU67:GY67" si="751">SUM(GU61:GU66)</f>
        <v>-6000471.3099999996</v>
      </c>
      <c r="GV67" s="48">
        <f t="shared" si="751"/>
        <v>-3469738.89</v>
      </c>
      <c r="GW67" s="48">
        <f t="shared" si="751"/>
        <v>-245133.4</v>
      </c>
      <c r="GX67" s="48">
        <f t="shared" si="751"/>
        <v>4762769.99</v>
      </c>
      <c r="GY67" s="48">
        <f t="shared" si="751"/>
        <v>5013400.9800000004</v>
      </c>
      <c r="GZ67" s="48">
        <f t="shared" ref="GZ67:HA67" si="752">SUM(GZ61:GZ66)</f>
        <v>6554480.5899999999</v>
      </c>
      <c r="HA67" s="48">
        <f t="shared" si="752"/>
        <v>6013117.9699999997</v>
      </c>
      <c r="HB67" s="48">
        <f t="shared" ref="HB67:HM67" si="753">SUM(HB61:HB66)</f>
        <v>5368290.54</v>
      </c>
      <c r="HC67" s="48">
        <f t="shared" si="753"/>
        <v>1473970.8</v>
      </c>
      <c r="HD67" s="48">
        <f t="shared" si="753"/>
        <v>-1527119.32</v>
      </c>
      <c r="HE67" s="48">
        <f t="shared" si="753"/>
        <v>-7064020.5</v>
      </c>
      <c r="HF67" s="48">
        <f t="shared" si="753"/>
        <v>-5127508.5999999996</v>
      </c>
      <c r="HG67" s="48">
        <f t="shared" si="753"/>
        <v>-9608350.4900000002</v>
      </c>
      <c r="HH67" s="48">
        <f t="shared" si="753"/>
        <v>-2757034.78</v>
      </c>
      <c r="HI67" s="48">
        <f t="shared" si="753"/>
        <v>522632.31</v>
      </c>
      <c r="HJ67" s="48">
        <f t="shared" si="753"/>
        <v>4019724.35</v>
      </c>
      <c r="HK67" s="48">
        <f t="shared" si="753"/>
        <v>5475169.0599999996</v>
      </c>
      <c r="HL67" s="48">
        <f t="shared" si="753"/>
        <v>5964184.0999999996</v>
      </c>
      <c r="HM67" s="48">
        <f t="shared" si="753"/>
        <v>6227760.4199999999</v>
      </c>
      <c r="HN67" s="48">
        <f t="shared" ref="HN67:HY67" si="754">SUM(HN61:HN66)</f>
        <v>5035308.2300000004</v>
      </c>
      <c r="HO67" s="48">
        <f t="shared" si="754"/>
        <v>-432767.61</v>
      </c>
      <c r="HP67" s="48">
        <f t="shared" si="754"/>
        <v>-2789179.8</v>
      </c>
      <c r="HQ67" s="48">
        <f t="shared" si="754"/>
        <v>-7361491.8399999999</v>
      </c>
      <c r="HR67" s="48">
        <f t="shared" si="754"/>
        <v>-7335667.0599999996</v>
      </c>
      <c r="HS67" s="48">
        <f t="shared" si="754"/>
        <v>-6226298.75</v>
      </c>
      <c r="HT67" s="48">
        <f t="shared" si="754"/>
        <v>-5210060.71</v>
      </c>
      <c r="HU67" s="48">
        <f t="shared" si="754"/>
        <v>360150.91</v>
      </c>
      <c r="HV67" s="48">
        <f t="shared" si="754"/>
        <v>4347519.6900000004</v>
      </c>
      <c r="HW67" s="48">
        <f t="shared" si="754"/>
        <v>4941701.96</v>
      </c>
      <c r="HX67" s="48">
        <f t="shared" si="754"/>
        <v>6812994.5899999999</v>
      </c>
      <c r="HY67" s="48">
        <f t="shared" si="754"/>
        <v>7104770.8600000003</v>
      </c>
      <c r="HZ67" s="48">
        <f t="shared" ref="HZ67:IK67" si="755">SUM(HZ61:HZ66)</f>
        <v>6212320.5300000003</v>
      </c>
      <c r="IA67" s="48">
        <f t="shared" si="755"/>
        <v>1962150.42</v>
      </c>
      <c r="IB67" s="48">
        <f t="shared" si="755"/>
        <v>-6487648.0499999998</v>
      </c>
      <c r="IC67" s="48">
        <f t="shared" si="755"/>
        <v>-6510101.6699999999</v>
      </c>
      <c r="ID67" s="48">
        <f t="shared" si="755"/>
        <v>-6556002.0899999999</v>
      </c>
      <c r="IE67" s="48">
        <f t="shared" si="755"/>
        <v>-8161283.7999999998</v>
      </c>
      <c r="IF67" s="48">
        <f t="shared" si="755"/>
        <v>-5199576.96</v>
      </c>
      <c r="IG67" s="48">
        <f t="shared" si="755"/>
        <v>260015.29</v>
      </c>
      <c r="IH67" s="48">
        <f t="shared" si="755"/>
        <v>3862294.34</v>
      </c>
      <c r="II67" s="48">
        <f t="shared" si="755"/>
        <v>5933103.2800000003</v>
      </c>
      <c r="IJ67" s="48">
        <f t="shared" si="755"/>
        <v>7254704.4100000001</v>
      </c>
      <c r="IK67" s="48">
        <f t="shared" si="755"/>
        <v>6906542.8399999999</v>
      </c>
      <c r="IL67" s="578"/>
      <c r="IM67" s="579"/>
      <c r="IN67" s="579"/>
      <c r="IO67" s="579"/>
      <c r="IP67" s="579"/>
      <c r="IQ67" s="579"/>
      <c r="IR67" s="579"/>
      <c r="IS67" s="579"/>
      <c r="IT67" s="579"/>
      <c r="IU67" s="579"/>
      <c r="IV67" s="579"/>
      <c r="IW67" s="579"/>
      <c r="IX67" s="579"/>
      <c r="IY67" s="580"/>
    </row>
    <row r="68" spans="1:259" x14ac:dyDescent="0.2">
      <c r="B68" s="1" t="s">
        <v>168</v>
      </c>
      <c r="D68" s="15">
        <f t="shared" ref="D68:AB68" si="756">+D60+D67</f>
        <v>6582659.4399999995</v>
      </c>
      <c r="E68" s="15">
        <f t="shared" si="756"/>
        <v>5149738.0699999994</v>
      </c>
      <c r="F68" s="15">
        <f t="shared" si="756"/>
        <v>9736881.959999999</v>
      </c>
      <c r="G68" s="15">
        <f t="shared" si="756"/>
        <v>9465493.7632345539</v>
      </c>
      <c r="H68" s="15">
        <f t="shared" si="756"/>
        <v>8173201.3623101432</v>
      </c>
      <c r="I68" s="15">
        <f t="shared" si="756"/>
        <v>524523.13488577679</v>
      </c>
      <c r="J68" s="15">
        <f t="shared" si="756"/>
        <v>-5891876.8579950389</v>
      </c>
      <c r="K68" s="15">
        <f t="shared" si="756"/>
        <v>-10979374.385499457</v>
      </c>
      <c r="L68" s="15">
        <f t="shared" si="756"/>
        <v>-16753543.956540484</v>
      </c>
      <c r="M68" s="15">
        <f t="shared" si="756"/>
        <v>-18109970.581540793</v>
      </c>
      <c r="N68" s="15">
        <f t="shared" si="756"/>
        <v>-16625041.866006892</v>
      </c>
      <c r="O68" s="15">
        <f t="shared" si="756"/>
        <v>-11933883.351935625</v>
      </c>
      <c r="P68" s="15">
        <f t="shared" si="756"/>
        <v>-5815922.6733974554</v>
      </c>
      <c r="Q68" s="15">
        <f t="shared" si="756"/>
        <v>-761260.1906499695</v>
      </c>
      <c r="R68" s="15">
        <f t="shared" si="756"/>
        <v>3474860.9508792399</v>
      </c>
      <c r="S68" s="15">
        <f t="shared" si="756"/>
        <v>4513502.4935637945</v>
      </c>
      <c r="T68" s="15">
        <f t="shared" si="756"/>
        <v>2972009.2236295706</v>
      </c>
      <c r="U68" s="15">
        <f t="shared" si="756"/>
        <v>-595559.25059998361</v>
      </c>
      <c r="V68" s="15">
        <f t="shared" si="756"/>
        <v>1285637.8581539607</v>
      </c>
      <c r="W68" s="15">
        <f t="shared" si="756"/>
        <v>-2473429.0736782374</v>
      </c>
      <c r="X68" s="15">
        <f t="shared" si="756"/>
        <v>-3511047.8364993492</v>
      </c>
      <c r="Y68" s="15">
        <f t="shared" si="756"/>
        <v>-4104772.3621137384</v>
      </c>
      <c r="Z68" s="15">
        <f t="shared" si="756"/>
        <v>-2009785.0247435833</v>
      </c>
      <c r="AA68" s="15">
        <f t="shared" si="756"/>
        <v>2741768.1679445463</v>
      </c>
      <c r="AB68" s="15">
        <f t="shared" si="756"/>
        <v>7865588.6069445461</v>
      </c>
      <c r="AC68" s="15">
        <f>+AC60+AC67</f>
        <v>12194523.546944547</v>
      </c>
      <c r="AD68" s="15">
        <f>+AD60+AD67</f>
        <v>16933402.656944547</v>
      </c>
      <c r="AE68" s="15">
        <f t="shared" ref="AE68:AP68" si="757">+AE60+AE67</f>
        <v>13097949.356944546</v>
      </c>
      <c r="AF68" s="15">
        <f t="shared" si="757"/>
        <v>8583069.6869445462</v>
      </c>
      <c r="AG68" s="15">
        <f t="shared" si="757"/>
        <v>4214314.8869445464</v>
      </c>
      <c r="AH68" s="15">
        <f t="shared" si="757"/>
        <v>-1264872.9630554533</v>
      </c>
      <c r="AI68" s="15">
        <f t="shared" si="757"/>
        <v>-4362046.3830554532</v>
      </c>
      <c r="AJ68" s="15">
        <f t="shared" si="757"/>
        <v>-5712635.0630554538</v>
      </c>
      <c r="AK68" s="15">
        <f t="shared" si="757"/>
        <v>-3875780.5730554536</v>
      </c>
      <c r="AL68" s="15">
        <f t="shared" si="757"/>
        <v>-522518.99305545352</v>
      </c>
      <c r="AM68" s="15">
        <f t="shared" si="757"/>
        <v>3766785.0469445465</v>
      </c>
      <c r="AN68" s="15">
        <f t="shared" si="757"/>
        <v>8723362.9969445467</v>
      </c>
      <c r="AO68" s="15">
        <f t="shared" si="757"/>
        <v>13464257.476944547</v>
      </c>
      <c r="AP68" s="15">
        <f t="shared" si="757"/>
        <v>17594509.646944545</v>
      </c>
      <c r="AQ68" s="15">
        <f>+AQ60+AQ67</f>
        <v>14864994.622064564</v>
      </c>
      <c r="AR68" s="15">
        <f>+AR60+AR67</f>
        <v>13536491.302064564</v>
      </c>
      <c r="AS68" s="15">
        <f>+AS60+AS67</f>
        <v>10162336.362064563</v>
      </c>
      <c r="AT68" s="15">
        <f t="shared" ref="AT68:DE68" si="758">+AT60+AT67</f>
        <v>5251216.1120645627</v>
      </c>
      <c r="AU68" s="15">
        <f t="shared" si="758"/>
        <v>2501977.0820645625</v>
      </c>
      <c r="AV68" s="15">
        <f t="shared" si="758"/>
        <v>3854350.3320645625</v>
      </c>
      <c r="AW68" s="15">
        <f t="shared" si="758"/>
        <v>4666461.4120645626</v>
      </c>
      <c r="AX68" s="15">
        <f t="shared" si="758"/>
        <v>8141879.1720645633</v>
      </c>
      <c r="AY68" s="15">
        <f t="shared" si="758"/>
        <v>6143930.2720645629</v>
      </c>
      <c r="AZ68" s="15">
        <f t="shared" si="758"/>
        <v>10500617.862064563</v>
      </c>
      <c r="BA68" s="15">
        <f t="shared" si="758"/>
        <v>14644081.872064563</v>
      </c>
      <c r="BB68" s="15">
        <f t="shared" si="758"/>
        <v>18029288.402064562</v>
      </c>
      <c r="BC68" s="15">
        <f t="shared" si="758"/>
        <v>11540972.062064562</v>
      </c>
      <c r="BD68" s="15">
        <f t="shared" si="758"/>
        <v>9477201.4020645618</v>
      </c>
      <c r="BE68" s="15">
        <f t="shared" si="758"/>
        <v>5769416.272064562</v>
      </c>
      <c r="BF68" s="15">
        <f t="shared" si="758"/>
        <v>3415611.2520645619</v>
      </c>
      <c r="BG68" s="15">
        <f t="shared" si="758"/>
        <v>657937.75206456194</v>
      </c>
      <c r="BH68" s="15">
        <f t="shared" si="758"/>
        <v>-626156.37793543818</v>
      </c>
      <c r="BI68" s="15">
        <f t="shared" si="758"/>
        <v>695436.4620645619</v>
      </c>
      <c r="BJ68" s="15">
        <f t="shared" si="758"/>
        <v>3994722.9220645619</v>
      </c>
      <c r="BK68" s="15">
        <f t="shared" si="758"/>
        <v>8667182.0120645612</v>
      </c>
      <c r="BL68" s="15">
        <f t="shared" si="758"/>
        <v>13554048.442064561</v>
      </c>
      <c r="BM68" s="15">
        <f t="shared" si="758"/>
        <v>18505601.30206456</v>
      </c>
      <c r="BN68" s="15">
        <f t="shared" si="758"/>
        <v>22814355.772064559</v>
      </c>
      <c r="BO68" s="15">
        <f t="shared" si="758"/>
        <v>11307013.272064559</v>
      </c>
      <c r="BP68" s="15">
        <f t="shared" si="758"/>
        <v>7704419.2820645589</v>
      </c>
      <c r="BQ68" s="15">
        <f t="shared" si="758"/>
        <v>1503462.2320645591</v>
      </c>
      <c r="BR68" s="15">
        <v>-6183149.46</v>
      </c>
      <c r="BS68" s="15">
        <f t="shared" si="758"/>
        <v>-5000919.9800000004</v>
      </c>
      <c r="BT68" s="15">
        <f t="shared" si="758"/>
        <v>-5614088.7800000003</v>
      </c>
      <c r="BU68" s="15">
        <f t="shared" si="758"/>
        <v>-7281013.5600000005</v>
      </c>
      <c r="BV68" s="15">
        <f t="shared" si="758"/>
        <v>-3392870.6300000004</v>
      </c>
      <c r="BW68" s="15">
        <f t="shared" si="758"/>
        <v>1711998.9499999997</v>
      </c>
      <c r="BX68" s="15">
        <f t="shared" si="758"/>
        <v>7915220.7400000002</v>
      </c>
      <c r="BY68" s="15">
        <f t="shared" si="758"/>
        <v>14019578.050000001</v>
      </c>
      <c r="BZ68" s="15">
        <f t="shared" si="758"/>
        <v>19143605.91</v>
      </c>
      <c r="CA68" s="15">
        <f t="shared" si="758"/>
        <v>13886149.810000001</v>
      </c>
      <c r="CB68" s="15">
        <f t="shared" si="758"/>
        <v>12186223.99</v>
      </c>
      <c r="CC68" s="15">
        <f t="shared" si="758"/>
        <v>7202820.2199999997</v>
      </c>
      <c r="CD68" s="15">
        <f t="shared" si="758"/>
        <v>829214.09999999963</v>
      </c>
      <c r="CE68" s="15">
        <f t="shared" si="758"/>
        <v>-2077507.9200000004</v>
      </c>
      <c r="CF68" s="15">
        <f t="shared" si="758"/>
        <v>-6182522.1600000001</v>
      </c>
      <c r="CG68" s="15">
        <f t="shared" si="758"/>
        <v>-6665349.9800000004</v>
      </c>
      <c r="CH68" s="15">
        <f t="shared" si="758"/>
        <v>-2817107.4400000004</v>
      </c>
      <c r="CI68" s="15">
        <f t="shared" si="758"/>
        <v>1628558.7699999996</v>
      </c>
      <c r="CJ68" s="15">
        <f t="shared" si="758"/>
        <v>7685713.8799999999</v>
      </c>
      <c r="CK68" s="15">
        <f t="shared" si="758"/>
        <v>13263418.949999999</v>
      </c>
      <c r="CL68" s="15">
        <f t="shared" si="758"/>
        <v>19750679.460000001</v>
      </c>
      <c r="CM68" s="15">
        <f t="shared" si="758"/>
        <v>14348846.869476592</v>
      </c>
      <c r="CN68" s="15">
        <f t="shared" si="758"/>
        <v>14803911.569476591</v>
      </c>
      <c r="CO68" s="15">
        <f t="shared" si="758"/>
        <v>7233570.8894765917</v>
      </c>
      <c r="CP68" s="15">
        <f t="shared" si="758"/>
        <v>1251613.6994765913</v>
      </c>
      <c r="CQ68" s="15">
        <f t="shared" si="758"/>
        <v>-1871992.6105234087</v>
      </c>
      <c r="CR68" s="15">
        <f t="shared" si="758"/>
        <v>-4970628.4705234086</v>
      </c>
      <c r="CS68" s="15">
        <f t="shared" si="758"/>
        <v>-3810468.0105234087</v>
      </c>
      <c r="CT68" s="15">
        <f t="shared" si="758"/>
        <v>370044.94947659131</v>
      </c>
      <c r="CU68" s="15">
        <f t="shared" si="758"/>
        <v>2976301.3594765915</v>
      </c>
      <c r="CV68" s="15">
        <f t="shared" si="758"/>
        <v>9177086.2694765925</v>
      </c>
      <c r="CW68" s="15">
        <f t="shared" si="758"/>
        <v>14606652.499476593</v>
      </c>
      <c r="CX68" s="15">
        <f t="shared" si="758"/>
        <v>19970773.469476592</v>
      </c>
      <c r="CY68" s="15">
        <f t="shared" si="758"/>
        <v>13233601.469476592</v>
      </c>
      <c r="CZ68" s="15">
        <f t="shared" si="758"/>
        <v>11026504.849476591</v>
      </c>
      <c r="DA68" s="15">
        <f t="shared" si="758"/>
        <v>3767837.0794765912</v>
      </c>
      <c r="DB68" s="15">
        <f t="shared" si="758"/>
        <v>3110582.0394765912</v>
      </c>
      <c r="DC68" s="15">
        <f t="shared" si="758"/>
        <v>2964627.4594765911</v>
      </c>
      <c r="DD68" s="15">
        <f t="shared" si="758"/>
        <v>2725764.069476591</v>
      </c>
      <c r="DE68" s="15">
        <f t="shared" si="758"/>
        <v>3476120.609476591</v>
      </c>
      <c r="DF68" s="15">
        <f t="shared" ref="DF68:DJ68" si="759">+DF60+DF67</f>
        <v>6197076.6694765911</v>
      </c>
      <c r="DG68" s="15">
        <f t="shared" si="759"/>
        <v>10777915.599476591</v>
      </c>
      <c r="DH68" s="15">
        <f t="shared" si="759"/>
        <v>16619058.38947659</v>
      </c>
      <c r="DI68" s="15">
        <f t="shared" si="759"/>
        <v>21568757.089476589</v>
      </c>
      <c r="DJ68" s="15">
        <f t="shared" si="759"/>
        <v>26763111.219476588</v>
      </c>
      <c r="DK68" s="15">
        <f>+DK60+DK67</f>
        <v>29201198.149476588</v>
      </c>
      <c r="DL68" s="15">
        <f t="shared" ref="DL68:DV68" si="760">+DL60+DL67</f>
        <v>10010392.579476587</v>
      </c>
      <c r="DM68" s="15">
        <f t="shared" si="760"/>
        <v>5076255.4794765878</v>
      </c>
      <c r="DN68" s="15">
        <f t="shared" si="760"/>
        <v>-608500.29052341171</v>
      </c>
      <c r="DO68" s="15">
        <f t="shared" si="760"/>
        <v>-5622920.4605234116</v>
      </c>
      <c r="DP68" s="15">
        <f t="shared" si="760"/>
        <v>-8274598.3105234113</v>
      </c>
      <c r="DQ68" s="15">
        <f t="shared" si="760"/>
        <v>-10434879.310523411</v>
      </c>
      <c r="DR68" s="15">
        <f t="shared" si="760"/>
        <v>-9000140.490523411</v>
      </c>
      <c r="DS68" s="15">
        <f t="shared" si="760"/>
        <v>-4881008.6405234113</v>
      </c>
      <c r="DT68" s="15">
        <f t="shared" si="760"/>
        <v>1070838.9494765885</v>
      </c>
      <c r="DU68" s="15">
        <f t="shared" si="760"/>
        <v>6048402.179476589</v>
      </c>
      <c r="DV68" s="15">
        <f t="shared" si="760"/>
        <v>6370851.2394765886</v>
      </c>
      <c r="DW68" s="15">
        <f>+DW60+DW67</f>
        <v>8229609.429476589</v>
      </c>
      <c r="DX68" s="15">
        <f>+DX60+DX67</f>
        <v>2336291.8594765887</v>
      </c>
      <c r="DY68" s="15">
        <f>+DY60+DY67</f>
        <v>-4340949.2705234112</v>
      </c>
      <c r="DZ68" s="15">
        <f>+DZ60+DZ67</f>
        <v>-12381227.890523411</v>
      </c>
      <c r="EA68" s="15">
        <f>+EA60+EA67</f>
        <v>-17594177.310523413</v>
      </c>
      <c r="EB68" s="15">
        <f t="shared" ref="EB68:GO68" si="761">+EB60+EB67</f>
        <v>-24187297.680523414</v>
      </c>
      <c r="EC68" s="15">
        <f t="shared" si="761"/>
        <v>-23825985.680523414</v>
      </c>
      <c r="ED68" s="15">
        <f t="shared" si="761"/>
        <v>-21271461.360523414</v>
      </c>
      <c r="EE68" s="15">
        <f t="shared" si="761"/>
        <v>-17174306.640523415</v>
      </c>
      <c r="EF68" s="15">
        <f t="shared" si="761"/>
        <v>-11635496.380523415</v>
      </c>
      <c r="EG68" s="15">
        <f t="shared" si="761"/>
        <v>-5613092.1505234148</v>
      </c>
      <c r="EH68" s="15">
        <f t="shared" si="761"/>
        <v>-337628.70052341465</v>
      </c>
      <c r="EI68" s="15">
        <f t="shared" si="761"/>
        <v>861777.78947658534</v>
      </c>
      <c r="EJ68" s="15">
        <f t="shared" si="761"/>
        <v>-1870320.3405234145</v>
      </c>
      <c r="EK68" s="15">
        <f t="shared" si="761"/>
        <v>-8416253.6105234139</v>
      </c>
      <c r="EL68" s="15">
        <f t="shared" si="761"/>
        <v>-17908154.670523413</v>
      </c>
      <c r="EM68" s="15">
        <f t="shared" si="761"/>
        <v>-22407046.300523411</v>
      </c>
      <c r="EN68" s="15">
        <f t="shared" si="761"/>
        <v>-24081421.090523411</v>
      </c>
      <c r="EO68" s="15">
        <f t="shared" si="761"/>
        <v>-23994087.38052341</v>
      </c>
      <c r="EP68" s="15">
        <f t="shared" si="761"/>
        <v>-20045520.080523409</v>
      </c>
      <c r="EQ68" s="15">
        <f t="shared" si="761"/>
        <v>-14246753.88052341</v>
      </c>
      <c r="ER68" s="15">
        <f t="shared" si="761"/>
        <v>-7547667.1205234099</v>
      </c>
      <c r="ES68" s="15">
        <f t="shared" si="761"/>
        <v>-526099.02052341029</v>
      </c>
      <c r="ET68" s="15">
        <f t="shared" si="761"/>
        <v>4766846.9994765893</v>
      </c>
      <c r="EU68" s="15">
        <f t="shared" si="761"/>
        <v>5260686.7494765893</v>
      </c>
      <c r="EV68" s="15">
        <f t="shared" si="761"/>
        <v>2151287.4894765895</v>
      </c>
      <c r="EW68" s="15">
        <f t="shared" si="761"/>
        <v>-7362405.2105234098</v>
      </c>
      <c r="EX68" s="15">
        <f t="shared" si="761"/>
        <v>-14433551.45052341</v>
      </c>
      <c r="EY68" s="15">
        <f t="shared" si="761"/>
        <v>-22077829.20052341</v>
      </c>
      <c r="EZ68" s="15">
        <f t="shared" si="761"/>
        <v>-24539980.460523412</v>
      </c>
      <c r="FA68" s="15">
        <f t="shared" si="761"/>
        <v>-23444566.640523411</v>
      </c>
      <c r="FB68" s="15">
        <f t="shared" si="761"/>
        <v>-20385273.54052341</v>
      </c>
      <c r="FC68" s="15">
        <f t="shared" si="761"/>
        <v>-14837725.86052341</v>
      </c>
      <c r="FD68" s="15">
        <f t="shared" si="761"/>
        <v>-8469001.3305234089</v>
      </c>
      <c r="FE68" s="15">
        <f t="shared" si="761"/>
        <v>-2017902.1105234092</v>
      </c>
      <c r="FF68" s="15">
        <f t="shared" si="761"/>
        <v>3815543.1794765908</v>
      </c>
      <c r="FG68" s="15">
        <f t="shared" si="761"/>
        <v>7366194.8894765908</v>
      </c>
      <c r="FH68" s="15">
        <f t="shared" si="761"/>
        <v>3703444.1894765906</v>
      </c>
      <c r="FI68" s="15">
        <f t="shared" si="761"/>
        <v>-690244.69052340928</v>
      </c>
      <c r="FJ68" s="15">
        <f t="shared" si="761"/>
        <v>-3947216.3105234094</v>
      </c>
      <c r="FK68" s="15">
        <f t="shared" si="761"/>
        <v>-4959661.0205234094</v>
      </c>
      <c r="FL68" s="15">
        <f t="shared" si="761"/>
        <v>-4754414.2105234098</v>
      </c>
      <c r="FM68" s="15">
        <f t="shared" si="761"/>
        <v>-4048869.7905234098</v>
      </c>
      <c r="FN68" s="15">
        <f t="shared" si="761"/>
        <v>86784.269476590212</v>
      </c>
      <c r="FO68" s="15">
        <f t="shared" si="761"/>
        <v>5814614.2094765902</v>
      </c>
      <c r="FP68" s="15">
        <f t="shared" si="761"/>
        <v>10972834.97947659</v>
      </c>
      <c r="FQ68" s="15">
        <f t="shared" si="761"/>
        <v>15960040.989476589</v>
      </c>
      <c r="FR68" s="15">
        <f t="shared" si="761"/>
        <v>23824579.749476589</v>
      </c>
      <c r="FS68" s="15">
        <f t="shared" si="761"/>
        <v>27234431.929476589</v>
      </c>
      <c r="FT68" s="15">
        <f t="shared" si="761"/>
        <v>15794015.22947659</v>
      </c>
      <c r="FU68" s="15">
        <f t="shared" si="761"/>
        <v>10034410.14947659</v>
      </c>
      <c r="FV68" s="15">
        <f t="shared" si="761"/>
        <v>4238992.6694765892</v>
      </c>
      <c r="FW68" s="15">
        <f t="shared" si="761"/>
        <v>2541998.219476589</v>
      </c>
      <c r="FX68" s="15">
        <f t="shared" si="761"/>
        <v>1324879.5994765889</v>
      </c>
      <c r="FY68" s="15">
        <f t="shared" si="761"/>
        <v>3706753.6494765887</v>
      </c>
      <c r="FZ68" s="15">
        <f t="shared" si="761"/>
        <v>7960030.1594765885</v>
      </c>
      <c r="GA68" s="15">
        <f t="shared" si="761"/>
        <v>13218822.009476587</v>
      </c>
      <c r="GB68" s="15">
        <f t="shared" si="761"/>
        <v>19058582.849476587</v>
      </c>
      <c r="GC68" s="15">
        <f t="shared" si="761"/>
        <v>25541747.879476588</v>
      </c>
      <c r="GD68" s="15">
        <f t="shared" si="761"/>
        <v>30439276.939476587</v>
      </c>
      <c r="GE68" s="15">
        <f t="shared" si="761"/>
        <v>32727248.019476585</v>
      </c>
      <c r="GF68" s="15">
        <f t="shared" si="761"/>
        <v>15321503.279476587</v>
      </c>
      <c r="GG68" s="15">
        <f t="shared" si="761"/>
        <v>6595868.9894765876</v>
      </c>
      <c r="GH68" s="15">
        <f t="shared" si="761"/>
        <v>-3451783.6405234132</v>
      </c>
      <c r="GI68" s="15">
        <f t="shared" si="761"/>
        <v>-10044571.680523414</v>
      </c>
      <c r="GJ68" s="15">
        <f t="shared" si="761"/>
        <v>-14028382.290523414</v>
      </c>
      <c r="GK68" s="15">
        <f t="shared" si="761"/>
        <v>-15074047.910523413</v>
      </c>
      <c r="GL68" s="15">
        <f t="shared" si="761"/>
        <v>-12725871.760523412</v>
      </c>
      <c r="GM68" s="15">
        <f t="shared" si="761"/>
        <v>-7350443.0605234122</v>
      </c>
      <c r="GN68" s="15">
        <f t="shared" si="761"/>
        <v>-1431685.900523412</v>
      </c>
      <c r="GO68" s="15">
        <f t="shared" si="761"/>
        <v>4707235.4494765876</v>
      </c>
      <c r="GP68" s="15">
        <f t="shared" ref="GP68:GT68" si="762">+GP60+GP67</f>
        <v>9929333.6894765869</v>
      </c>
      <c r="GQ68" s="15">
        <f t="shared" si="762"/>
        <v>10966404.809476586</v>
      </c>
      <c r="GR68" s="15">
        <f t="shared" si="762"/>
        <v>8424517.4394765869</v>
      </c>
      <c r="GS68" s="15">
        <f t="shared" si="762"/>
        <v>630515.73947658669</v>
      </c>
      <c r="GT68" s="15">
        <f t="shared" si="762"/>
        <v>-4216485.900523413</v>
      </c>
      <c r="GU68" s="15">
        <f t="shared" ref="GU68:GY68" si="763">+GU60+GU67</f>
        <v>-10216957.210523412</v>
      </c>
      <c r="GV68" s="15">
        <f t="shared" si="763"/>
        <v>-13686696.100523412</v>
      </c>
      <c r="GW68" s="15">
        <f t="shared" si="763"/>
        <v>-13931829.500523413</v>
      </c>
      <c r="GX68" s="15">
        <f t="shared" si="763"/>
        <v>-9169059.5105234124</v>
      </c>
      <c r="GY68" s="15">
        <f t="shared" si="763"/>
        <v>-4155658.5305234119</v>
      </c>
      <c r="GZ68" s="15">
        <f t="shared" ref="GZ68:HA68" si="764">+GZ60+GZ67</f>
        <v>2398822.0594765879</v>
      </c>
      <c r="HA68" s="15">
        <f t="shared" si="764"/>
        <v>8411940.0294765867</v>
      </c>
      <c r="HB68" s="15">
        <f t="shared" ref="HB68:HM68" si="765">+HB60+HB67</f>
        <v>13780230.569476586</v>
      </c>
      <c r="HC68" s="15">
        <f t="shared" si="765"/>
        <v>15254201.369476587</v>
      </c>
      <c r="HD68" s="15">
        <f t="shared" si="765"/>
        <v>13727082.049476586</v>
      </c>
      <c r="HE68" s="15">
        <f t="shared" si="765"/>
        <v>6663061.5494765863</v>
      </c>
      <c r="HF68" s="15">
        <f t="shared" si="765"/>
        <v>1535552.9494765867</v>
      </c>
      <c r="HG68" s="15">
        <f t="shared" si="765"/>
        <v>-8072797.5405234136</v>
      </c>
      <c r="HH68" s="15">
        <f t="shared" si="765"/>
        <v>-10829832.320523413</v>
      </c>
      <c r="HI68" s="15">
        <f t="shared" si="765"/>
        <v>-10307200.010523412</v>
      </c>
      <c r="HJ68" s="15">
        <f t="shared" si="765"/>
        <v>-6287475.6605234127</v>
      </c>
      <c r="HK68" s="15">
        <f t="shared" si="765"/>
        <v>-812306.60052341316</v>
      </c>
      <c r="HL68" s="15">
        <f t="shared" si="765"/>
        <v>5151877.4994765865</v>
      </c>
      <c r="HM68" s="15">
        <f t="shared" si="765"/>
        <v>11379637.919476587</v>
      </c>
      <c r="HN68" s="15">
        <f t="shared" ref="HN68:HY68" si="766">+HN60+HN67</f>
        <v>16414946.149476588</v>
      </c>
      <c r="HO68" s="15">
        <f t="shared" si="766"/>
        <v>15982178.539476588</v>
      </c>
      <c r="HP68" s="15">
        <f t="shared" si="766"/>
        <v>13192998.739476588</v>
      </c>
      <c r="HQ68" s="15">
        <f t="shared" si="766"/>
        <v>5831506.8994765878</v>
      </c>
      <c r="HR68" s="15">
        <f t="shared" si="766"/>
        <v>-1504160.1605234118</v>
      </c>
      <c r="HS68" s="15">
        <f t="shared" si="766"/>
        <v>-7730458.9105234118</v>
      </c>
      <c r="HT68" s="15">
        <f t="shared" si="766"/>
        <v>-12940519.620523412</v>
      </c>
      <c r="HU68" s="15">
        <f t="shared" si="766"/>
        <v>-12580368.710523412</v>
      </c>
      <c r="HV68" s="15">
        <f t="shared" si="766"/>
        <v>-8232849.0205234112</v>
      </c>
      <c r="HW68" s="15">
        <f t="shared" si="766"/>
        <v>-3291147.0605234113</v>
      </c>
      <c r="HX68" s="15">
        <f t="shared" si="766"/>
        <v>3521847.5294765886</v>
      </c>
      <c r="HY68" s="15">
        <f t="shared" si="766"/>
        <v>10626618.38947659</v>
      </c>
      <c r="HZ68" s="15">
        <f t="shared" ref="HZ68:IK68" si="767">+HZ60+HZ67</f>
        <v>16838938.919476591</v>
      </c>
      <c r="IA68" s="15">
        <f t="shared" si="767"/>
        <v>18801089.339476593</v>
      </c>
      <c r="IB68" s="15">
        <f t="shared" si="767"/>
        <v>12313441.289476592</v>
      </c>
      <c r="IC68" s="15">
        <f t="shared" si="767"/>
        <v>5803339.6194765922</v>
      </c>
      <c r="ID68" s="15">
        <f t="shared" si="767"/>
        <v>-752662.47052340768</v>
      </c>
      <c r="IE68" s="15">
        <f t="shared" si="767"/>
        <v>-8913946.2705234066</v>
      </c>
      <c r="IF68" s="15">
        <f t="shared" si="767"/>
        <v>-14113523.230523407</v>
      </c>
      <c r="IG68" s="15">
        <f t="shared" si="767"/>
        <v>-13853507.940523408</v>
      </c>
      <c r="IH68" s="15">
        <f t="shared" si="767"/>
        <v>-9991213.6005234085</v>
      </c>
      <c r="II68" s="15">
        <f t="shared" si="767"/>
        <v>-4058110.3205234082</v>
      </c>
      <c r="IJ68" s="15">
        <f t="shared" si="767"/>
        <v>3196594.0894765919</v>
      </c>
      <c r="IK68" s="15">
        <f t="shared" si="767"/>
        <v>10103136.929476593</v>
      </c>
      <c r="IL68" s="560"/>
      <c r="IM68" s="561"/>
      <c r="IN68" s="561"/>
      <c r="IO68" s="561"/>
      <c r="IP68" s="561"/>
      <c r="IQ68" s="561"/>
      <c r="IR68" s="561"/>
      <c r="IS68" s="561"/>
      <c r="IT68" s="561"/>
      <c r="IU68" s="561"/>
      <c r="IV68" s="561"/>
      <c r="IW68" s="561"/>
      <c r="IX68" s="561"/>
      <c r="IY68" s="562"/>
    </row>
    <row r="69" spans="1:259" x14ac:dyDescent="0.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560"/>
      <c r="IM69" s="561"/>
      <c r="IN69" s="561"/>
      <c r="IO69" s="561"/>
      <c r="IP69" s="561"/>
      <c r="IQ69" s="561"/>
      <c r="IR69" s="561"/>
      <c r="IS69" s="561"/>
      <c r="IT69" s="561"/>
      <c r="IU69" s="561"/>
      <c r="IV69" s="561"/>
      <c r="IW69" s="561"/>
      <c r="IX69" s="561"/>
      <c r="IY69" s="562"/>
    </row>
    <row r="70" spans="1:259" x14ac:dyDescent="0.2">
      <c r="A70" s="7" t="s">
        <v>184</v>
      </c>
      <c r="C70" s="1">
        <v>19100022</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560"/>
      <c r="IM70" s="561"/>
      <c r="IN70" s="561"/>
      <c r="IO70" s="561"/>
      <c r="IP70" s="561"/>
      <c r="IQ70" s="561"/>
      <c r="IR70" s="561"/>
      <c r="IS70" s="561"/>
      <c r="IT70" s="561"/>
      <c r="IU70" s="561"/>
      <c r="IV70" s="561"/>
      <c r="IW70" s="561"/>
      <c r="IX70" s="561"/>
      <c r="IY70" s="562"/>
    </row>
    <row r="71" spans="1:259" x14ac:dyDescent="0.2">
      <c r="B71" s="1" t="s">
        <v>163</v>
      </c>
      <c r="D71" s="15">
        <v>65607275.25</v>
      </c>
      <c r="E71" s="15">
        <f>+D80</f>
        <v>56519466.859999999</v>
      </c>
      <c r="F71" s="15">
        <f>+E80</f>
        <v>-6499999.9999999925</v>
      </c>
      <c r="G71" s="15">
        <f>+F80</f>
        <v>-13239176.513999991</v>
      </c>
      <c r="H71" s="15">
        <f>+G80</f>
        <v>-22246184.579489488</v>
      </c>
      <c r="I71" s="15">
        <f t="shared" ref="I71:AA71" si="768">ROUND(+H80,2)</f>
        <v>-32353440.989999998</v>
      </c>
      <c r="J71" s="15">
        <f t="shared" si="768"/>
        <v>-37014395.659999996</v>
      </c>
      <c r="K71" s="15">
        <f t="shared" si="768"/>
        <v>-43103115.57</v>
      </c>
      <c r="L71" s="15">
        <f t="shared" si="768"/>
        <v>-51308767.009999998</v>
      </c>
      <c r="M71" s="15">
        <f t="shared" si="768"/>
        <v>-58505535.079999998</v>
      </c>
      <c r="N71" s="15">
        <f t="shared" si="768"/>
        <v>-64827307.780000001</v>
      </c>
      <c r="O71" s="15">
        <f t="shared" si="768"/>
        <v>-72423976.920000002</v>
      </c>
      <c r="P71" s="15">
        <f t="shared" si="768"/>
        <v>-76915521.689999998</v>
      </c>
      <c r="Q71" s="15">
        <f t="shared" si="768"/>
        <v>-83804423.620000005</v>
      </c>
      <c r="R71" s="15">
        <f t="shared" si="768"/>
        <v>-92032768.5</v>
      </c>
      <c r="S71" s="15">
        <f t="shared" si="768"/>
        <v>-98965733.810000002</v>
      </c>
      <c r="T71" s="15">
        <f t="shared" si="768"/>
        <v>-102965739.3</v>
      </c>
      <c r="U71" s="15">
        <f t="shared" si="768"/>
        <v>-99764774.129999995</v>
      </c>
      <c r="V71" s="15">
        <f>ROUND(+U80,2)</f>
        <v>-95806151.909999996</v>
      </c>
      <c r="W71" s="15">
        <f t="shared" si="768"/>
        <v>7646662.0899999999</v>
      </c>
      <c r="X71" s="15">
        <f t="shared" si="768"/>
        <v>12821179.130000001</v>
      </c>
      <c r="Y71" s="15">
        <f t="shared" si="768"/>
        <v>38171045.68</v>
      </c>
      <c r="Z71" s="15">
        <f>ROUND(+Y80,2)</f>
        <v>2317210.91</v>
      </c>
      <c r="AA71" s="15">
        <f t="shared" si="768"/>
        <v>2850794.18</v>
      </c>
      <c r="AB71" s="15">
        <f>+AA80</f>
        <v>2967761.6297787917</v>
      </c>
      <c r="AC71" s="15">
        <f>+AB80</f>
        <v>675199.85977879167</v>
      </c>
      <c r="AD71" s="15">
        <f>+AC80</f>
        <v>-6957148.4802212082</v>
      </c>
      <c r="AE71" s="15">
        <f t="shared" ref="AE71:AP71" si="769">+AD80</f>
        <v>-7524234.4402212081</v>
      </c>
      <c r="AF71" s="15">
        <f t="shared" si="769"/>
        <v>-11000918.650221208</v>
      </c>
      <c r="AG71" s="15">
        <f t="shared" si="769"/>
        <v>-10455352.130221209</v>
      </c>
      <c r="AH71" s="15">
        <f t="shared" si="769"/>
        <v>-9729307.6702212095</v>
      </c>
      <c r="AI71" s="15">
        <f t="shared" si="769"/>
        <v>-2572899.3102212092</v>
      </c>
      <c r="AJ71" s="15">
        <f t="shared" si="769"/>
        <v>3961806.2097787904</v>
      </c>
      <c r="AK71" s="15">
        <f t="shared" si="769"/>
        <v>7404319.6697787903</v>
      </c>
      <c r="AL71" s="15">
        <f t="shared" si="769"/>
        <v>7171842.9197787903</v>
      </c>
      <c r="AM71" s="15">
        <f t="shared" si="769"/>
        <v>7537093.7197787901</v>
      </c>
      <c r="AN71" s="15">
        <f t="shared" si="769"/>
        <v>6946445.80977879</v>
      </c>
      <c r="AO71" s="15">
        <f t="shared" si="769"/>
        <v>3451965.3997787898</v>
      </c>
      <c r="AP71" s="15">
        <f t="shared" si="769"/>
        <v>1763377.5897787898</v>
      </c>
      <c r="AQ71" s="15">
        <f>AP80</f>
        <v>251101.92977878987</v>
      </c>
      <c r="AR71" s="15">
        <f>+AQ80</f>
        <v>-10988772.520221209</v>
      </c>
      <c r="AS71" s="15">
        <f>+AR80</f>
        <v>-2659079.8002212094</v>
      </c>
      <c r="AT71" s="15">
        <f t="shared" ref="AT71:DE71" si="770">+AS80</f>
        <v>2211914.2097787904</v>
      </c>
      <c r="AU71" s="15">
        <f t="shared" si="770"/>
        <v>4039081.0197787904</v>
      </c>
      <c r="AV71" s="15">
        <f t="shared" si="770"/>
        <v>12620437.09977879</v>
      </c>
      <c r="AW71" s="15">
        <f t="shared" si="770"/>
        <v>15039904.899778791</v>
      </c>
      <c r="AX71" s="15">
        <f t="shared" si="770"/>
        <v>19064579.709778789</v>
      </c>
      <c r="AY71" s="15">
        <f t="shared" si="770"/>
        <v>22135780.43977879</v>
      </c>
      <c r="AZ71" s="16">
        <f t="shared" si="770"/>
        <v>24483780.749778789</v>
      </c>
      <c r="BA71" s="16">
        <f t="shared" si="770"/>
        <v>24512025.409778789</v>
      </c>
      <c r="BB71" s="16">
        <f t="shared" si="770"/>
        <v>14029548.209778789</v>
      </c>
      <c r="BC71" s="16">
        <f t="shared" si="770"/>
        <v>17985583.399778791</v>
      </c>
      <c r="BD71" s="16">
        <f t="shared" si="770"/>
        <v>2634357.8797787912</v>
      </c>
      <c r="BE71" s="16">
        <f t="shared" si="770"/>
        <v>20702413.699778792</v>
      </c>
      <c r="BF71" s="16">
        <f t="shared" si="770"/>
        <v>39336819.549778789</v>
      </c>
      <c r="BG71" s="16">
        <f t="shared" si="770"/>
        <v>54292370.819778793</v>
      </c>
      <c r="BH71" s="16">
        <f t="shared" si="770"/>
        <v>60603682.449778795</v>
      </c>
      <c r="BI71" s="16">
        <f t="shared" si="770"/>
        <v>62452104.339778796</v>
      </c>
      <c r="BJ71" s="16">
        <f t="shared" si="770"/>
        <v>56068093.029778793</v>
      </c>
      <c r="BK71" s="16">
        <f t="shared" si="770"/>
        <v>59361906.589778796</v>
      </c>
      <c r="BL71" s="16">
        <f t="shared" si="770"/>
        <v>58114566.589778796</v>
      </c>
      <c r="BM71" s="16">
        <f t="shared" si="770"/>
        <v>58296078.399778798</v>
      </c>
      <c r="BN71" s="16">
        <f t="shared" si="770"/>
        <v>57400150.789778799</v>
      </c>
      <c r="BO71" s="16">
        <f t="shared" si="770"/>
        <v>56396131.119778797</v>
      </c>
      <c r="BP71" s="16">
        <f t="shared" si="770"/>
        <v>-16175004.170221195</v>
      </c>
      <c r="BQ71" s="16">
        <f t="shared" si="770"/>
        <v>-19582386.780221194</v>
      </c>
      <c r="BR71" s="16">
        <f t="shared" si="770"/>
        <v>-22702056.750221193</v>
      </c>
      <c r="BS71" s="16">
        <f t="shared" si="770"/>
        <v>-32978431.140221193</v>
      </c>
      <c r="BT71" s="16">
        <f t="shared" si="770"/>
        <v>-39716853.670221195</v>
      </c>
      <c r="BU71" s="16">
        <f t="shared" si="770"/>
        <v>-44766870.850221194</v>
      </c>
      <c r="BV71" s="16">
        <f t="shared" si="770"/>
        <v>-58184705.930221193</v>
      </c>
      <c r="BW71" s="16">
        <f t="shared" si="770"/>
        <v>-70560158.110221192</v>
      </c>
      <c r="BX71" s="16">
        <f t="shared" si="770"/>
        <v>-82737607.840221196</v>
      </c>
      <c r="BY71" s="16">
        <f t="shared" si="770"/>
        <v>-91402725.100221202</v>
      </c>
      <c r="BZ71" s="16">
        <f t="shared" si="770"/>
        <v>-99421926.480221197</v>
      </c>
      <c r="CA71" s="16">
        <f t="shared" si="770"/>
        <v>-114876467.67022119</v>
      </c>
      <c r="CB71" s="16">
        <f t="shared" si="770"/>
        <v>-33791566.600221202</v>
      </c>
      <c r="CC71" s="16">
        <f>+CB80</f>
        <v>-41968797.520221204</v>
      </c>
      <c r="CD71" s="16">
        <f>+CC80</f>
        <v>-44269817.990221202</v>
      </c>
      <c r="CE71" s="16">
        <f t="shared" si="770"/>
        <v>-48292712.150221199</v>
      </c>
      <c r="CF71" s="16">
        <f t="shared" si="770"/>
        <v>-49252841.210221201</v>
      </c>
      <c r="CG71" s="16">
        <f t="shared" si="770"/>
        <v>-45121428.050221205</v>
      </c>
      <c r="CH71" s="16">
        <f t="shared" si="770"/>
        <v>-35107457.530221209</v>
      </c>
      <c r="CI71" s="16">
        <f t="shared" si="770"/>
        <v>-28385365.940221209</v>
      </c>
      <c r="CJ71" s="16">
        <f t="shared" si="770"/>
        <v>-23125968.950221211</v>
      </c>
      <c r="CK71" s="16">
        <f t="shared" si="770"/>
        <v>-20937029.870221213</v>
      </c>
      <c r="CL71" s="16">
        <f t="shared" si="770"/>
        <v>-30962729.750221215</v>
      </c>
      <c r="CM71" s="16">
        <f t="shared" si="770"/>
        <v>-37046441.260221213</v>
      </c>
      <c r="CN71" s="16">
        <f t="shared" si="770"/>
        <v>-25802949.971025757</v>
      </c>
      <c r="CO71" s="16">
        <f t="shared" si="770"/>
        <v>-17883578.611025758</v>
      </c>
      <c r="CP71" s="16">
        <f t="shared" si="770"/>
        <v>-5075465.071025759</v>
      </c>
      <c r="CQ71" s="16">
        <f t="shared" si="770"/>
        <v>-3503926.4210257591</v>
      </c>
      <c r="CR71" s="16">
        <f t="shared" si="770"/>
        <v>-15787749.361025758</v>
      </c>
      <c r="CS71" s="16">
        <f t="shared" si="770"/>
        <v>-20784448.821025759</v>
      </c>
      <c r="CT71" s="16">
        <f t="shared" si="770"/>
        <v>-36829632.811025761</v>
      </c>
      <c r="CU71" s="16">
        <f t="shared" si="770"/>
        <v>-54265223.041025758</v>
      </c>
      <c r="CV71" s="16">
        <f t="shared" si="770"/>
        <v>-44238808.751025759</v>
      </c>
      <c r="CW71" s="16">
        <f t="shared" si="770"/>
        <v>-50229578.641025759</v>
      </c>
      <c r="CX71" s="16">
        <f t="shared" si="770"/>
        <v>-62527417.17102576</v>
      </c>
      <c r="CY71" s="16">
        <f t="shared" si="770"/>
        <v>-71862716.161025763</v>
      </c>
      <c r="CZ71" s="16">
        <f t="shared" si="770"/>
        <v>-13696864.571025759</v>
      </c>
      <c r="DA71" s="16">
        <f t="shared" si="770"/>
        <v>-8783528.9210257586</v>
      </c>
      <c r="DB71" s="16">
        <f t="shared" si="770"/>
        <v>-9995.3610257580876</v>
      </c>
      <c r="DC71" s="16">
        <f t="shared" si="770"/>
        <v>5275431.7489742422</v>
      </c>
      <c r="DD71" s="16">
        <f t="shared" si="770"/>
        <v>12169022.188974243</v>
      </c>
      <c r="DE71" s="16">
        <f t="shared" si="770"/>
        <v>16036482.038974242</v>
      </c>
      <c r="DF71" s="16">
        <f t="shared" ref="DF71:FQ71" si="771">+DE80</f>
        <v>5089454.9289742429</v>
      </c>
      <c r="DG71" s="16">
        <f t="shared" si="771"/>
        <v>-4362980.9010257572</v>
      </c>
      <c r="DH71" s="16">
        <f t="shared" si="771"/>
        <v>-7102073.9010257572</v>
      </c>
      <c r="DI71" s="16">
        <f t="shared" si="771"/>
        <v>-10464431.841025757</v>
      </c>
      <c r="DJ71" s="16">
        <f t="shared" si="771"/>
        <v>-15832088.821025757</v>
      </c>
      <c r="DK71" s="16">
        <f t="shared" si="771"/>
        <v>-18940995.871025756</v>
      </c>
      <c r="DL71" s="18">
        <f t="shared" si="771"/>
        <v>-26419094.031025756</v>
      </c>
      <c r="DM71" s="18">
        <f t="shared" si="771"/>
        <v>6222483.5989742428</v>
      </c>
      <c r="DN71" s="18">
        <f t="shared" si="771"/>
        <v>13163498.808974244</v>
      </c>
      <c r="DO71" s="18">
        <f t="shared" si="771"/>
        <v>18802543.768974245</v>
      </c>
      <c r="DP71" s="18">
        <f t="shared" si="771"/>
        <v>14554488.378974244</v>
      </c>
      <c r="DQ71" s="18">
        <f t="shared" si="771"/>
        <v>11038231.698974244</v>
      </c>
      <c r="DR71" s="18">
        <f t="shared" si="771"/>
        <v>1237013.3489742447</v>
      </c>
      <c r="DS71" s="18">
        <f t="shared" si="771"/>
        <v>-2666544.5810257555</v>
      </c>
      <c r="DT71" s="18">
        <f t="shared" si="771"/>
        <v>-5938159.8110257555</v>
      </c>
      <c r="DU71" s="18">
        <f t="shared" si="771"/>
        <v>-7894055.001025755</v>
      </c>
      <c r="DV71" s="18">
        <f t="shared" si="771"/>
        <v>-15332472.511025755</v>
      </c>
      <c r="DW71" s="18">
        <f t="shared" si="771"/>
        <v>-17325207.541025754</v>
      </c>
      <c r="DX71" s="18">
        <f t="shared" si="771"/>
        <v>-23144920.991025753</v>
      </c>
      <c r="DY71" s="18">
        <f t="shared" si="771"/>
        <v>-4330124.3410257548</v>
      </c>
      <c r="DZ71" s="18">
        <f t="shared" si="771"/>
        <v>-5652955.041025755</v>
      </c>
      <c r="EA71" s="18">
        <f t="shared" si="771"/>
        <v>-7231737.081025755</v>
      </c>
      <c r="EB71" s="18">
        <f t="shared" si="771"/>
        <v>-11287476.251025755</v>
      </c>
      <c r="EC71" s="18">
        <f t="shared" si="771"/>
        <v>-25370803.081025757</v>
      </c>
      <c r="ED71" s="18">
        <f t="shared" si="771"/>
        <v>-32424663.901025757</v>
      </c>
      <c r="EE71" s="18">
        <f t="shared" si="771"/>
        <v>-33792175.151025757</v>
      </c>
      <c r="EF71" s="18">
        <f t="shared" si="771"/>
        <v>-29401080.071025759</v>
      </c>
      <c r="EG71" s="18">
        <f t="shared" si="771"/>
        <v>-31019169.26102576</v>
      </c>
      <c r="EH71" s="18">
        <f t="shared" si="771"/>
        <v>-30864919.451025762</v>
      </c>
      <c r="EI71" s="18">
        <f t="shared" si="771"/>
        <v>-36563615.60102576</v>
      </c>
      <c r="EJ71" s="18">
        <f t="shared" si="771"/>
        <v>-41243367.96102576</v>
      </c>
      <c r="EK71" s="18">
        <f t="shared" si="771"/>
        <v>-2351287.5810257643</v>
      </c>
      <c r="EL71" s="18">
        <f t="shared" si="771"/>
        <v>2119930.2089742357</v>
      </c>
      <c r="EM71" s="18">
        <f t="shared" si="771"/>
        <v>4424425.6089742351</v>
      </c>
      <c r="EN71" s="18">
        <f t="shared" si="771"/>
        <v>6087204.3089742353</v>
      </c>
      <c r="EO71" s="18">
        <f t="shared" si="771"/>
        <v>10055988.288974235</v>
      </c>
      <c r="EP71" s="18">
        <f t="shared" si="771"/>
        <v>9961465.4589742348</v>
      </c>
      <c r="EQ71" s="18">
        <f t="shared" si="771"/>
        <v>7465306.1589742349</v>
      </c>
      <c r="ER71" s="18">
        <f t="shared" si="771"/>
        <v>7013536.4289742354</v>
      </c>
      <c r="ES71" s="18">
        <f t="shared" si="771"/>
        <v>3313884.8889742354</v>
      </c>
      <c r="ET71" s="18">
        <f t="shared" si="771"/>
        <v>1545314.6889742354</v>
      </c>
      <c r="EU71" s="18">
        <f t="shared" si="771"/>
        <v>-5357838.8210257646</v>
      </c>
      <c r="EV71" s="18">
        <f t="shared" si="771"/>
        <v>-9018384.511025764</v>
      </c>
      <c r="EW71" s="18">
        <f t="shared" si="771"/>
        <v>4923166.7689742353</v>
      </c>
      <c r="EX71" s="18">
        <f t="shared" si="771"/>
        <v>9671414.5989742354</v>
      </c>
      <c r="EY71" s="18">
        <f t="shared" si="771"/>
        <v>12918728.478974234</v>
      </c>
      <c r="EZ71" s="18">
        <f t="shared" si="771"/>
        <v>21819944.668974236</v>
      </c>
      <c r="FA71" s="18">
        <f t="shared" si="771"/>
        <v>25557413.268974237</v>
      </c>
      <c r="FB71" s="18">
        <f t="shared" si="771"/>
        <v>26899182.938974239</v>
      </c>
      <c r="FC71" s="18">
        <f t="shared" si="771"/>
        <v>26703839.48897424</v>
      </c>
      <c r="FD71" s="18">
        <f t="shared" si="771"/>
        <v>29477121.088974241</v>
      </c>
      <c r="FE71" s="18">
        <f t="shared" si="771"/>
        <v>30679409.868974242</v>
      </c>
      <c r="FF71" s="18">
        <f t="shared" si="771"/>
        <v>29290580.698974244</v>
      </c>
      <c r="FG71" s="18">
        <f t="shared" si="771"/>
        <v>29522436.668974243</v>
      </c>
      <c r="FH71" s="18">
        <f t="shared" si="771"/>
        <v>29187288.548974242</v>
      </c>
      <c r="FI71" s="18">
        <f t="shared" si="771"/>
        <v>-224298.84102575853</v>
      </c>
      <c r="FJ71" s="18">
        <f t="shared" si="771"/>
        <v>-927153.10102575854</v>
      </c>
      <c r="FK71" s="18">
        <f t="shared" si="771"/>
        <v>-4177514.0410257587</v>
      </c>
      <c r="FL71" s="18">
        <f t="shared" si="771"/>
        <v>-8301640.6410257593</v>
      </c>
      <c r="FM71" s="18">
        <f t="shared" si="771"/>
        <v>-14685148.151025759</v>
      </c>
      <c r="FN71" s="18">
        <f t="shared" si="771"/>
        <v>-23629407.42102576</v>
      </c>
      <c r="FO71" s="18">
        <f t="shared" si="771"/>
        <v>-28298911.801025759</v>
      </c>
      <c r="FP71" s="18">
        <f t="shared" si="771"/>
        <v>-29997396.661025759</v>
      </c>
      <c r="FQ71" s="18">
        <f t="shared" si="771"/>
        <v>-31748842.841025759</v>
      </c>
      <c r="FR71" s="18">
        <f t="shared" ref="FR71:GO71" si="772">+FQ80</f>
        <v>-35447854.301025756</v>
      </c>
      <c r="FS71" s="18">
        <f t="shared" si="772"/>
        <v>-38745661.441025756</v>
      </c>
      <c r="FT71" s="18">
        <f t="shared" si="772"/>
        <v>-42956000.491025753</v>
      </c>
      <c r="FU71" s="18">
        <f t="shared" si="772"/>
        <v>5452408.2689742446</v>
      </c>
      <c r="FV71" s="18">
        <f t="shared" si="772"/>
        <v>3736783.5189742446</v>
      </c>
      <c r="FW71" s="18">
        <f t="shared" si="772"/>
        <v>3830852.1189742447</v>
      </c>
      <c r="FX71" s="18">
        <f t="shared" si="772"/>
        <v>3537841.4989742446</v>
      </c>
      <c r="FY71" s="18">
        <f t="shared" si="772"/>
        <v>-765497.07102575572</v>
      </c>
      <c r="FZ71" s="18">
        <f t="shared" si="772"/>
        <v>-5724405.4810257554</v>
      </c>
      <c r="GA71" s="18">
        <f t="shared" si="772"/>
        <v>-10482039.381025756</v>
      </c>
      <c r="GB71" s="18">
        <f t="shared" si="772"/>
        <v>-14152610.131025756</v>
      </c>
      <c r="GC71" s="18">
        <f t="shared" si="772"/>
        <v>-18251745.291025758</v>
      </c>
      <c r="GD71" s="18">
        <f t="shared" si="772"/>
        <v>-21701055.241025757</v>
      </c>
      <c r="GE71" s="18">
        <f t="shared" si="772"/>
        <v>-24811444.301025756</v>
      </c>
      <c r="GF71" s="18">
        <f t="shared" si="772"/>
        <v>-28151577.861025754</v>
      </c>
      <c r="GG71" s="18">
        <f t="shared" si="772"/>
        <v>1234033.0889742449</v>
      </c>
      <c r="GH71" s="18">
        <f t="shared" si="772"/>
        <v>8374400.9889742453</v>
      </c>
      <c r="GI71" s="18">
        <f t="shared" si="772"/>
        <v>14246394.098974247</v>
      </c>
      <c r="GJ71" s="18">
        <f t="shared" si="772"/>
        <v>12821504.618974246</v>
      </c>
      <c r="GK71" s="18">
        <f t="shared" si="772"/>
        <v>8939691.0489742458</v>
      </c>
      <c r="GL71" s="18">
        <f t="shared" si="772"/>
        <v>5022897.8189742453</v>
      </c>
      <c r="GM71" s="18">
        <f t="shared" si="772"/>
        <v>1614139.1789742452</v>
      </c>
      <c r="GN71" s="18">
        <f t="shared" si="772"/>
        <v>-879861.75102575496</v>
      </c>
      <c r="GO71" s="18">
        <f t="shared" si="772"/>
        <v>-5009990.1310257548</v>
      </c>
      <c r="GP71" s="18">
        <f t="shared" ref="GP71" si="773">+GO80</f>
        <v>-10135116.961025756</v>
      </c>
      <c r="GQ71" s="18">
        <f t="shared" ref="GQ71" si="774">+GP80</f>
        <v>-14361800.941025756</v>
      </c>
      <c r="GR71" s="18">
        <f t="shared" ref="GR71" si="775">+GQ80</f>
        <v>-20762465.261025757</v>
      </c>
      <c r="GS71" s="18">
        <f t="shared" ref="GS71" si="776">+GR80</f>
        <v>-7328050.9510257561</v>
      </c>
      <c r="GT71" s="18">
        <f t="shared" ref="GT71" si="777">+GS80</f>
        <v>-5134890.5110257566</v>
      </c>
      <c r="GU71" s="18">
        <f t="shared" ref="GU71" si="778">+GT80</f>
        <v>-7881615.991025757</v>
      </c>
      <c r="GV71" s="18">
        <f t="shared" ref="GV71" si="779">+GU80</f>
        <v>-8771563.5010257568</v>
      </c>
      <c r="GW71" s="18">
        <f t="shared" ref="GW71" si="780">+GV80</f>
        <v>-14218877.681025757</v>
      </c>
      <c r="GX71" s="18">
        <f t="shared" ref="GX71" si="781">+GW80</f>
        <v>-20752442.871025756</v>
      </c>
      <c r="GY71" s="18">
        <f t="shared" ref="GY71" si="782">+GX80</f>
        <v>-25576556.261025757</v>
      </c>
      <c r="GZ71" s="18">
        <f t="shared" ref="GZ71" si="783">+GY80</f>
        <v>-30934592.761025757</v>
      </c>
      <c r="HA71" s="18">
        <f t="shared" ref="HA71" si="784">+GZ80</f>
        <v>-36870711.501025759</v>
      </c>
      <c r="HB71" s="18">
        <f t="shared" ref="HB71" si="785">+HA80</f>
        <v>-43173729.041025758</v>
      </c>
      <c r="HC71" s="18">
        <f t="shared" ref="HC71" si="786">+HB80</f>
        <v>-47216677.221025757</v>
      </c>
      <c r="HD71" s="18">
        <f t="shared" ref="HD71" si="787">+HC80</f>
        <v>-50047410.571025759</v>
      </c>
      <c r="HE71" s="18">
        <f t="shared" ref="HE71" si="788">+HD80</f>
        <v>25459600.028974235</v>
      </c>
      <c r="HF71" s="18">
        <f t="shared" ref="HF71" si="789">+HE80</f>
        <v>45741130.948974237</v>
      </c>
      <c r="HG71" s="18">
        <f t="shared" ref="HG71" si="790">+HF80</f>
        <v>54348936.918974236</v>
      </c>
      <c r="HH71" s="18">
        <f t="shared" ref="HH71" si="791">+HG80</f>
        <v>111485325.89897424</v>
      </c>
      <c r="HI71" s="18">
        <f t="shared" ref="HI71" si="792">+HH80</f>
        <v>167993052.59897423</v>
      </c>
      <c r="HJ71" s="18">
        <f t="shared" ref="HJ71" si="793">+HI80</f>
        <v>161302716.19897422</v>
      </c>
      <c r="HK71" s="18">
        <f t="shared" ref="HK71" si="794">+HJ80</f>
        <v>108971692.89897421</v>
      </c>
      <c r="HL71" s="18">
        <f t="shared" ref="HL71" si="795">+HK80</f>
        <v>108338078.54897422</v>
      </c>
      <c r="HM71" s="18">
        <f t="shared" ref="HM71" si="796">+HL80</f>
        <v>105682119.40897422</v>
      </c>
      <c r="HN71" s="18">
        <f t="shared" ref="HN71" si="797">+HM80</f>
        <v>103110136.54897422</v>
      </c>
      <c r="HO71" s="18">
        <f t="shared" ref="HO71" si="798">+HN80</f>
        <v>99495543.178974211</v>
      </c>
      <c r="HP71" s="18">
        <f t="shared" ref="HP71" si="799">+HO80</f>
        <v>98344470.308974206</v>
      </c>
      <c r="HQ71" s="18">
        <f t="shared" ref="HQ71" si="800">+HP80</f>
        <v>4549925.4289741963</v>
      </c>
      <c r="HR71" s="18">
        <f t="shared" ref="HR71" si="801">+HQ80</f>
        <v>7813315.5089741964</v>
      </c>
      <c r="HS71" s="18">
        <f t="shared" ref="HS71" si="802">+HR80</f>
        <v>12489437.028974196</v>
      </c>
      <c r="HT71" s="18">
        <f t="shared" ref="HT71" si="803">+HS80</f>
        <v>16344119.528974196</v>
      </c>
      <c r="HU71" s="18">
        <f t="shared" ref="HU71" si="804">+HT80</f>
        <v>19608946.578974195</v>
      </c>
      <c r="HV71" s="18">
        <f t="shared" ref="HV71" si="805">+HU80</f>
        <v>17654994.538974196</v>
      </c>
      <c r="HW71" s="18">
        <f t="shared" ref="HW71" si="806">+HV80</f>
        <v>16733383.368974196</v>
      </c>
      <c r="HX71" s="18">
        <f t="shared" ref="HX71" si="807">+HW80</f>
        <v>15083713.088974196</v>
      </c>
      <c r="HY71" s="18">
        <f t="shared" ref="HY71" si="808">+HX80</f>
        <v>14532011.818974197</v>
      </c>
      <c r="HZ71" s="18">
        <f t="shared" ref="HZ71" si="809">+HY80</f>
        <v>14088114.658974197</v>
      </c>
      <c r="IA71" s="18">
        <f t="shared" ref="IA71" si="810">+HZ80</f>
        <v>12723096.508974196</v>
      </c>
      <c r="IB71" s="18">
        <f t="shared" ref="IB71" si="811">+IA80</f>
        <v>13352962.348974196</v>
      </c>
      <c r="IC71" s="18">
        <f t="shared" ref="IC71" si="812">+IB80</f>
        <v>2114479.8989741951</v>
      </c>
      <c r="ID71" s="18">
        <f t="shared" ref="ID71" si="813">+IC80</f>
        <v>4217482.9489741949</v>
      </c>
      <c r="IE71" s="18">
        <f t="shared" ref="IE71" si="814">+ID80</f>
        <v>7340185.9689741954</v>
      </c>
      <c r="IF71" s="18">
        <f t="shared" ref="IF71" si="815">+IE80</f>
        <v>-1910896.0710258037</v>
      </c>
      <c r="IG71" s="18">
        <f t="shared" ref="IG71" si="816">+IF80</f>
        <v>359228.10897419648</v>
      </c>
      <c r="IH71" s="18">
        <f t="shared" ref="IH71" si="817">+IG80</f>
        <v>308340.60897419648</v>
      </c>
      <c r="II71" s="18">
        <f t="shared" ref="II71" si="818">+IH80</f>
        <v>1547590.6689741965</v>
      </c>
      <c r="IJ71" s="18">
        <f t="shared" ref="IJ71" si="819">+II80</f>
        <v>-306166.65102580353</v>
      </c>
      <c r="IK71" s="18">
        <f t="shared" ref="IK71" si="820">+IJ80</f>
        <v>-1999841.0610258034</v>
      </c>
      <c r="IL71" s="560"/>
      <c r="IM71" s="561"/>
      <c r="IN71" s="561"/>
      <c r="IO71" s="561"/>
      <c r="IP71" s="561"/>
      <c r="IQ71" s="561"/>
      <c r="IR71" s="561"/>
      <c r="IS71" s="561"/>
      <c r="IT71" s="561"/>
      <c r="IU71" s="561"/>
      <c r="IV71" s="561"/>
      <c r="IW71" s="561"/>
      <c r="IX71" s="561"/>
      <c r="IY71" s="562"/>
    </row>
    <row r="72" spans="1:259" x14ac:dyDescent="0.2">
      <c r="B72" s="1" t="s">
        <v>309</v>
      </c>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23">
        <v>-113644115.68000001</v>
      </c>
      <c r="HQ72" s="18"/>
      <c r="HR72" s="18"/>
      <c r="HS72" s="18"/>
      <c r="HT72" s="18"/>
      <c r="HU72" s="18"/>
      <c r="HV72" s="18"/>
      <c r="HW72" s="18"/>
      <c r="HX72" s="18"/>
      <c r="HY72" s="18"/>
      <c r="HZ72" s="18"/>
      <c r="IA72" s="18"/>
      <c r="IB72" s="467">
        <v>-13267399.560000001</v>
      </c>
      <c r="IC72" s="18"/>
      <c r="ID72" s="18"/>
      <c r="IE72" s="18"/>
      <c r="IF72" s="18"/>
      <c r="IG72" s="18"/>
      <c r="IH72" s="18"/>
      <c r="II72" s="18"/>
      <c r="IJ72" s="18"/>
      <c r="IK72" s="18"/>
      <c r="IL72" s="560"/>
      <c r="IM72" s="561"/>
      <c r="IN72" s="564"/>
      <c r="IO72" s="561"/>
      <c r="IP72" s="561"/>
      <c r="IQ72" s="561"/>
      <c r="IR72" s="561"/>
      <c r="IS72" s="561"/>
      <c r="IT72" s="561"/>
      <c r="IU72" s="561"/>
      <c r="IV72" s="561"/>
      <c r="IW72" s="561"/>
      <c r="IX72" s="561"/>
      <c r="IY72" s="562"/>
    </row>
    <row r="73" spans="1:259" x14ac:dyDescent="0.2">
      <c r="B73" s="1" t="s">
        <v>164</v>
      </c>
      <c r="D73" s="21"/>
      <c r="E73" s="21">
        <v>-54207809.649999999</v>
      </c>
      <c r="F73" s="21"/>
      <c r="G73" s="21"/>
      <c r="H73" s="21"/>
      <c r="I73" s="21"/>
      <c r="J73" s="21"/>
      <c r="K73" s="21"/>
      <c r="L73" s="21"/>
      <c r="M73" s="21"/>
      <c r="N73" s="21"/>
      <c r="O73" s="21"/>
      <c r="P73" s="21"/>
      <c r="Q73" s="21"/>
      <c r="R73" s="21"/>
      <c r="S73" s="21"/>
      <c r="T73" s="21"/>
      <c r="U73" s="21"/>
      <c r="V73" s="21">
        <v>98965739.299999997</v>
      </c>
      <c r="W73" s="21"/>
      <c r="X73" s="21"/>
      <c r="Y73" s="21">
        <v>-38171045.68</v>
      </c>
      <c r="Z73" s="21"/>
      <c r="AA73" s="21"/>
      <c r="AB73" s="21"/>
      <c r="AC73" s="21"/>
      <c r="AD73" s="21"/>
      <c r="AE73" s="21">
        <v>-236917.06</v>
      </c>
      <c r="AF73" s="21"/>
      <c r="AG73" s="21"/>
      <c r="AH73" s="21"/>
      <c r="AI73" s="21"/>
      <c r="AJ73" s="21"/>
      <c r="AK73" s="21"/>
      <c r="AL73" s="21"/>
      <c r="AM73" s="21"/>
      <c r="AN73" s="21">
        <v>0</v>
      </c>
      <c r="AO73" s="21">
        <v>0</v>
      </c>
      <c r="AP73" s="21">
        <v>0</v>
      </c>
      <c r="AQ73" s="21">
        <v>-3985426</v>
      </c>
      <c r="AR73" s="21">
        <v>0</v>
      </c>
      <c r="AS73" s="21">
        <v>0</v>
      </c>
      <c r="AT73" s="21">
        <v>0</v>
      </c>
      <c r="AU73" s="21">
        <v>0</v>
      </c>
      <c r="AV73" s="21"/>
      <c r="AW73" s="21">
        <v>0</v>
      </c>
      <c r="AX73" s="21">
        <v>0</v>
      </c>
      <c r="AY73" s="20"/>
      <c r="AZ73" s="18"/>
      <c r="BA73" s="18"/>
      <c r="BB73" s="18"/>
      <c r="BC73" s="22">
        <v>-22534670</v>
      </c>
      <c r="BD73" s="18"/>
      <c r="BE73" s="18"/>
      <c r="BF73" s="18"/>
      <c r="BG73" s="18"/>
      <c r="BH73" s="18"/>
      <c r="BI73" s="18"/>
      <c r="BJ73" s="18"/>
      <c r="BK73" s="18"/>
      <c r="BL73" s="18"/>
      <c r="BM73" s="18"/>
      <c r="BN73" s="22">
        <v>0</v>
      </c>
      <c r="BO73" s="22">
        <v>-56068402</v>
      </c>
      <c r="BP73" s="18"/>
      <c r="BQ73" s="18"/>
      <c r="BR73" s="18"/>
      <c r="BS73" s="18"/>
      <c r="BT73" s="18"/>
      <c r="BU73" s="18"/>
      <c r="BV73" s="18"/>
      <c r="BW73" s="18"/>
      <c r="BX73" s="18"/>
      <c r="BY73" s="18"/>
      <c r="BZ73" s="18"/>
      <c r="CA73" s="25">
        <v>101389368</v>
      </c>
      <c r="CB73" s="18"/>
      <c r="CC73" s="18"/>
      <c r="CD73" s="18"/>
      <c r="CE73" s="18"/>
      <c r="CF73" s="18"/>
      <c r="CG73" s="18"/>
      <c r="CH73" s="18"/>
      <c r="CI73" s="18"/>
      <c r="CJ73" s="18"/>
      <c r="CK73" s="18"/>
      <c r="CL73" s="18"/>
      <c r="CM73" s="22">
        <v>26007865.589195456</v>
      </c>
      <c r="CN73" s="18"/>
      <c r="CO73" s="18"/>
      <c r="CP73" s="18"/>
      <c r="CQ73" s="18"/>
      <c r="CR73" s="18"/>
      <c r="CS73" s="18"/>
      <c r="CT73" s="18"/>
      <c r="CU73" s="18">
        <v>20784449</v>
      </c>
      <c r="CV73" s="18"/>
      <c r="CW73" s="18"/>
      <c r="CX73" s="18"/>
      <c r="CY73" s="22">
        <v>71192992</v>
      </c>
      <c r="CZ73" s="18"/>
      <c r="DA73" s="18"/>
      <c r="DB73" s="18"/>
      <c r="DC73" s="18"/>
      <c r="DD73" s="18"/>
      <c r="DE73" s="18"/>
      <c r="DF73" s="18"/>
      <c r="DG73" s="18"/>
      <c r="DH73" s="18"/>
      <c r="DI73" s="18"/>
      <c r="DJ73" s="18"/>
      <c r="DK73" s="18"/>
      <c r="DL73" s="23">
        <v>32968977</v>
      </c>
      <c r="DM73" s="18"/>
      <c r="DN73" s="18"/>
      <c r="DO73" s="18"/>
      <c r="DP73" s="18"/>
      <c r="DQ73" s="18"/>
      <c r="DR73" s="18"/>
      <c r="DS73" s="18"/>
      <c r="DT73" s="18"/>
      <c r="DU73" s="18"/>
      <c r="DV73" s="18"/>
      <c r="DW73" s="18"/>
      <c r="DX73" s="22">
        <v>23154442</v>
      </c>
      <c r="DY73" s="18"/>
      <c r="DZ73" s="18"/>
      <c r="EA73" s="18"/>
      <c r="EB73" s="18"/>
      <c r="EC73" s="18"/>
      <c r="ED73" s="18"/>
      <c r="EE73" s="18"/>
      <c r="EF73" s="18"/>
      <c r="EG73" s="18"/>
      <c r="EH73" s="18"/>
      <c r="EI73" s="18"/>
      <c r="EJ73" s="22">
        <v>34928541</v>
      </c>
      <c r="EK73" s="18"/>
      <c r="EL73" s="18"/>
      <c r="EM73" s="18"/>
      <c r="EN73" s="18"/>
      <c r="EO73" s="18"/>
      <c r="EP73" s="18"/>
      <c r="EQ73" s="18"/>
      <c r="ER73" s="18"/>
      <c r="ES73" s="18"/>
      <c r="ET73" s="18"/>
      <c r="EU73" s="18"/>
      <c r="EV73" s="35">
        <v>10260070</v>
      </c>
      <c r="EW73" s="18"/>
      <c r="EX73" s="18"/>
      <c r="EY73" s="18"/>
      <c r="EZ73" s="18"/>
      <c r="FA73" s="18"/>
      <c r="FB73" s="18"/>
      <c r="FC73" s="18"/>
      <c r="FD73" s="18"/>
      <c r="FE73" s="18"/>
      <c r="FF73" s="18"/>
      <c r="FG73" s="18"/>
      <c r="FH73" s="23">
        <v>-29487858</v>
      </c>
      <c r="FI73" s="18"/>
      <c r="FJ73" s="18"/>
      <c r="FK73" s="18"/>
      <c r="FL73" s="18"/>
      <c r="FM73" s="18"/>
      <c r="FN73" s="18"/>
      <c r="FO73" s="18"/>
      <c r="FP73" s="18"/>
      <c r="FQ73" s="18"/>
      <c r="FR73" s="18"/>
      <c r="FS73" s="18"/>
      <c r="FT73" s="23">
        <v>47773311</v>
      </c>
      <c r="FU73" s="18"/>
      <c r="FV73" s="18"/>
      <c r="FW73" s="18"/>
      <c r="FX73" s="18"/>
      <c r="FY73" s="18"/>
      <c r="FZ73" s="18"/>
      <c r="GA73" s="18"/>
      <c r="GB73" s="18"/>
      <c r="GC73" s="18"/>
      <c r="GD73" s="18"/>
      <c r="GE73" s="18"/>
      <c r="GF73" s="23">
        <v>28133510</v>
      </c>
      <c r="GG73" s="18"/>
      <c r="GH73" s="18"/>
      <c r="GI73" s="18"/>
      <c r="GJ73" s="18"/>
      <c r="GK73" s="18"/>
      <c r="GL73" s="18"/>
      <c r="GM73" s="18"/>
      <c r="GN73" s="18"/>
      <c r="GO73" s="18"/>
      <c r="GP73" s="18"/>
      <c r="GQ73" s="18"/>
      <c r="GR73" s="23">
        <v>15298587</v>
      </c>
      <c r="GS73" s="18"/>
      <c r="GT73" s="18"/>
      <c r="GU73" s="18"/>
      <c r="GV73" s="18"/>
      <c r="GW73" s="18"/>
      <c r="GX73" s="18"/>
      <c r="GY73" s="18"/>
      <c r="GZ73" s="18"/>
      <c r="HA73" s="18"/>
      <c r="HB73" s="18"/>
      <c r="HC73" s="18"/>
      <c r="HD73" s="23">
        <v>53168901</v>
      </c>
      <c r="HE73" s="23"/>
      <c r="HF73" s="23"/>
      <c r="HG73" s="23"/>
      <c r="HH73" s="18"/>
      <c r="HI73" s="18"/>
      <c r="HJ73" s="296">
        <v>-51227446.490000002</v>
      </c>
      <c r="HK73" s="18"/>
      <c r="HL73" s="18"/>
      <c r="HM73" s="18"/>
      <c r="HN73" s="18"/>
      <c r="HO73" s="18"/>
      <c r="HP73" s="23">
        <v>14462397.6</v>
      </c>
      <c r="HQ73" s="18"/>
      <c r="HR73" s="18"/>
      <c r="HS73" s="18"/>
      <c r="HT73" s="18"/>
      <c r="HU73" s="18"/>
      <c r="HV73" s="18"/>
      <c r="HW73" s="18"/>
      <c r="HX73" s="18"/>
      <c r="HY73" s="18"/>
      <c r="HZ73" s="18"/>
      <c r="IA73" s="18"/>
      <c r="IB73" s="18"/>
      <c r="IC73" s="18"/>
      <c r="ID73" s="18"/>
      <c r="IE73" s="18"/>
      <c r="IF73" s="18"/>
      <c r="IG73" s="18"/>
      <c r="IH73" s="18"/>
      <c r="II73" s="18"/>
      <c r="IJ73" s="18"/>
      <c r="IK73" s="18"/>
      <c r="IL73" s="560"/>
      <c r="IM73" s="561"/>
      <c r="IN73" s="564"/>
      <c r="IO73" s="561"/>
      <c r="IP73" s="561"/>
      <c r="IQ73" s="561"/>
      <c r="IR73" s="561"/>
      <c r="IS73" s="561"/>
      <c r="IT73" s="561"/>
      <c r="IU73" s="561"/>
      <c r="IV73" s="561"/>
      <c r="IW73" s="561"/>
      <c r="IX73" s="561"/>
      <c r="IY73" s="562"/>
    </row>
    <row r="74" spans="1:259" hidden="1" x14ac:dyDescent="0.2">
      <c r="B74" s="1" t="s">
        <v>185</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v>-2266363</v>
      </c>
      <c r="AW74" s="21"/>
      <c r="AX74" s="21"/>
      <c r="AY74" s="20"/>
      <c r="AZ74" s="18"/>
      <c r="BA74" s="18"/>
      <c r="BB74" s="18"/>
      <c r="BC74" s="22"/>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25">
        <v>0</v>
      </c>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560"/>
      <c r="IM74" s="561"/>
      <c r="IN74" s="561"/>
      <c r="IO74" s="561"/>
      <c r="IP74" s="561"/>
      <c r="IQ74" s="561"/>
      <c r="IR74" s="561"/>
      <c r="IS74" s="561"/>
      <c r="IT74" s="561"/>
      <c r="IU74" s="561"/>
      <c r="IV74" s="561"/>
      <c r="IW74" s="561"/>
      <c r="IX74" s="561"/>
      <c r="IY74" s="562"/>
    </row>
    <row r="75" spans="1:259" hidden="1" x14ac:dyDescent="0.2">
      <c r="B75" s="1" t="s">
        <v>186</v>
      </c>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0"/>
      <c r="AZ75" s="18"/>
      <c r="BA75" s="18"/>
      <c r="BB75" s="18"/>
      <c r="BC75" s="22"/>
      <c r="BD75" s="18"/>
      <c r="BE75" s="18"/>
      <c r="BF75" s="22">
        <v>-255.19</v>
      </c>
      <c r="BG75" s="18"/>
      <c r="BH75" s="18"/>
      <c r="BI75" s="18"/>
      <c r="BJ75" s="18"/>
      <c r="BK75" s="18"/>
      <c r="BL75" s="18"/>
      <c r="BM75" s="18"/>
      <c r="BN75" s="18"/>
      <c r="BO75" s="18"/>
      <c r="BP75" s="18"/>
      <c r="BQ75" s="18"/>
      <c r="BR75" s="18"/>
      <c r="BS75" s="18"/>
      <c r="BT75" s="18"/>
      <c r="BU75" s="18"/>
      <c r="BV75" s="18"/>
      <c r="BW75" s="18"/>
      <c r="BX75" s="18"/>
      <c r="BY75" s="18"/>
      <c r="BZ75" s="18"/>
      <c r="CA75" s="25">
        <v>0</v>
      </c>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560"/>
      <c r="IM75" s="561"/>
      <c r="IN75" s="561"/>
      <c r="IO75" s="561"/>
      <c r="IP75" s="561"/>
      <c r="IQ75" s="561"/>
      <c r="IR75" s="561"/>
      <c r="IS75" s="561"/>
      <c r="IT75" s="561"/>
      <c r="IU75" s="561"/>
      <c r="IV75" s="561"/>
      <c r="IW75" s="561"/>
      <c r="IX75" s="561"/>
      <c r="IY75" s="562"/>
    </row>
    <row r="76" spans="1:259" x14ac:dyDescent="0.2">
      <c r="B76" s="1" t="s">
        <v>187</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0"/>
      <c r="AZ76" s="18"/>
      <c r="BA76" s="18"/>
      <c r="BB76" s="18"/>
      <c r="BC76" s="22"/>
      <c r="BD76" s="18"/>
      <c r="BE76" s="18"/>
      <c r="BF76" s="22"/>
      <c r="BG76" s="18"/>
      <c r="BH76" s="18"/>
      <c r="BI76" s="18"/>
      <c r="BJ76" s="18"/>
      <c r="BK76" s="18"/>
      <c r="BL76" s="18"/>
      <c r="BM76" s="18"/>
      <c r="BN76" s="18"/>
      <c r="BO76" s="18"/>
      <c r="BP76" s="18"/>
      <c r="BQ76" s="18"/>
      <c r="BR76" s="18"/>
      <c r="BS76" s="18"/>
      <c r="BT76" s="18"/>
      <c r="BU76" s="18"/>
      <c r="BV76" s="18"/>
      <c r="BW76" s="18"/>
      <c r="BX76" s="18"/>
      <c r="BY76" s="18"/>
      <c r="BZ76" s="18"/>
      <c r="CA76" s="25"/>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23">
        <v>6857681.3499999996</v>
      </c>
      <c r="EF76" s="23">
        <v>310546.52</v>
      </c>
      <c r="EG76" s="23">
        <v>232909.89</v>
      </c>
      <c r="EH76" s="23">
        <v>-1930.9200000000073</v>
      </c>
      <c r="EI76" s="23">
        <v>446944.77</v>
      </c>
      <c r="EJ76" s="23">
        <v>744907.94</v>
      </c>
      <c r="EK76" s="23">
        <v>1117361.9099999999</v>
      </c>
      <c r="EL76" s="23">
        <v>1266343.5</v>
      </c>
      <c r="EM76" s="23">
        <v>1191852.71</v>
      </c>
      <c r="EN76" s="23">
        <v>1042871.12</v>
      </c>
      <c r="EO76" s="23">
        <v>819398.74</v>
      </c>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581"/>
      <c r="IM76" s="582"/>
      <c r="IN76" s="582"/>
      <c r="IO76" s="582"/>
      <c r="IP76" s="582"/>
      <c r="IQ76" s="582"/>
      <c r="IR76" s="582"/>
      <c r="IS76" s="582"/>
      <c r="IT76" s="582"/>
      <c r="IU76" s="561"/>
      <c r="IV76" s="561"/>
      <c r="IW76" s="561"/>
      <c r="IX76" s="561"/>
      <c r="IY76" s="562"/>
    </row>
    <row r="77" spans="1:259" x14ac:dyDescent="0.2">
      <c r="B77" s="1" t="s">
        <v>181</v>
      </c>
      <c r="D77" s="21">
        <v>-9309611.0399999991</v>
      </c>
      <c r="E77" s="21">
        <v>-8998728.4499999993</v>
      </c>
      <c r="F77" s="21">
        <v>-7691608.3700000001</v>
      </c>
      <c r="G77" s="21">
        <v>-7625351.3254894968</v>
      </c>
      <c r="H77" s="21">
        <v>-11338385.041528828</v>
      </c>
      <c r="I77" s="21">
        <v>-5192776.3790033562</v>
      </c>
      <c r="J77" s="21">
        <v>-6037291.0314844772</v>
      </c>
      <c r="K77" s="21">
        <v>-8205651.4357875213</v>
      </c>
      <c r="L77" s="21">
        <v>-7196768.0671058232</v>
      </c>
      <c r="M77" s="21">
        <v>-6321772.7041240409</v>
      </c>
      <c r="N77" s="21">
        <v>-7596669.1441258285</v>
      </c>
      <c r="O77" s="21">
        <v>-4491544.7749753818</v>
      </c>
      <c r="P77" s="21">
        <v>-6888901.9336469946</v>
      </c>
      <c r="Q77" s="21">
        <v>-8228344.880969042</v>
      </c>
      <c r="R77" s="21">
        <v>-6932965.3065840043</v>
      </c>
      <c r="S77" s="21">
        <v>-4000005.4894040972</v>
      </c>
      <c r="T77" s="21">
        <v>3200965.1741301194</v>
      </c>
      <c r="U77" s="21">
        <v>3958622.2170984074</v>
      </c>
      <c r="V77" s="21">
        <v>4487074.7047606483</v>
      </c>
      <c r="W77" s="21">
        <v>5174517.0417939611</v>
      </c>
      <c r="X77" s="21">
        <v>25349866.55425451</v>
      </c>
      <c r="Y77" s="21">
        <v>2317210.9144901969</v>
      </c>
      <c r="Z77" s="21">
        <v>533583.2712472789</v>
      </c>
      <c r="AA77" s="21">
        <v>116967.44977879152</v>
      </c>
      <c r="AB77" s="21">
        <v>-2292561.77</v>
      </c>
      <c r="AC77" s="21">
        <v>-7632348.3399999999</v>
      </c>
      <c r="AD77" s="21">
        <v>-567085.96</v>
      </c>
      <c r="AE77" s="21">
        <v>-3239767.15</v>
      </c>
      <c r="AF77" s="21">
        <v>545566.52</v>
      </c>
      <c r="AG77" s="21">
        <v>726044.46</v>
      </c>
      <c r="AH77" s="21">
        <v>7156408.3600000003</v>
      </c>
      <c r="AI77" s="21">
        <v>6534705.5199999996</v>
      </c>
      <c r="AJ77" s="21">
        <v>3442513.46</v>
      </c>
      <c r="AK77" s="21">
        <v>-232476.75</v>
      </c>
      <c r="AL77" s="21">
        <v>365250.8</v>
      </c>
      <c r="AM77" s="21">
        <v>-590647.91</v>
      </c>
      <c r="AN77" s="21">
        <v>-3494480.41</v>
      </c>
      <c r="AO77" s="21">
        <v>-1688587.81</v>
      </c>
      <c r="AP77" s="21">
        <v>-1512275.66</v>
      </c>
      <c r="AQ77" s="21">
        <v>-7254448.4500000002</v>
      </c>
      <c r="AR77" s="21">
        <v>8329692.7199999997</v>
      </c>
      <c r="AS77" s="21">
        <v>4870994.01</v>
      </c>
      <c r="AT77" s="21">
        <v>1827166.81</v>
      </c>
      <c r="AU77" s="21">
        <v>8581356.0800000001</v>
      </c>
      <c r="AV77" s="21">
        <v>4685830.8</v>
      </c>
      <c r="AW77" s="21">
        <v>4024674.81</v>
      </c>
      <c r="AX77" s="21">
        <v>3071200.73</v>
      </c>
      <c r="AY77" s="21">
        <v>2348000.31</v>
      </c>
      <c r="AZ77" s="22">
        <v>28244.66</v>
      </c>
      <c r="BA77" s="22">
        <v>-10482477.199999999</v>
      </c>
      <c r="BB77" s="22">
        <v>3956035.19</v>
      </c>
      <c r="BC77" s="22">
        <v>7183444.4800000004</v>
      </c>
      <c r="BD77" s="22">
        <v>18068055.82</v>
      </c>
      <c r="BE77" s="22">
        <v>18634405.850000001</v>
      </c>
      <c r="BF77" s="22">
        <v>14955806.460000001</v>
      </c>
      <c r="BG77" s="22">
        <v>6311311.6299999999</v>
      </c>
      <c r="BH77" s="22">
        <v>1848421.89</v>
      </c>
      <c r="BI77" s="22">
        <v>-6384011.3099999996</v>
      </c>
      <c r="BJ77" s="22">
        <v>3293813.56</v>
      </c>
      <c r="BK77" s="22">
        <v>-1247340</v>
      </c>
      <c r="BL77" s="22">
        <v>181511.81</v>
      </c>
      <c r="BM77" s="22">
        <v>-895927.61</v>
      </c>
      <c r="BN77" s="22">
        <v>-1004019.67</v>
      </c>
      <c r="BO77" s="22">
        <v>-16502733.289999999</v>
      </c>
      <c r="BP77" s="22">
        <v>-3407382.61</v>
      </c>
      <c r="BQ77" s="22">
        <v>-3119669.97</v>
      </c>
      <c r="BR77" s="22">
        <v>-10276374.390000001</v>
      </c>
      <c r="BS77" s="22">
        <v>-6738422.5300000003</v>
      </c>
      <c r="BT77" s="22">
        <v>-5050017.18</v>
      </c>
      <c r="BU77" s="22">
        <v>-13417835.08</v>
      </c>
      <c r="BV77" s="22">
        <v>-12375452.18</v>
      </c>
      <c r="BW77" s="22">
        <v>-12177449.73</v>
      </c>
      <c r="BX77" s="22">
        <v>-8665117.2599999998</v>
      </c>
      <c r="BY77" s="25">
        <v>-8019201.3799999999</v>
      </c>
      <c r="BZ77" s="25">
        <v>-15454541.189999999</v>
      </c>
      <c r="CA77" s="25">
        <v>-20304466.93</v>
      </c>
      <c r="CB77" s="22">
        <v>-8177230.9199999999</v>
      </c>
      <c r="CC77" s="22">
        <v>-2301020.4700000002</v>
      </c>
      <c r="CD77" s="22">
        <v>-4022894.16</v>
      </c>
      <c r="CE77" s="22">
        <v>-960129.06</v>
      </c>
      <c r="CF77" s="22">
        <v>4131413.16</v>
      </c>
      <c r="CG77" s="22">
        <v>10013970.52</v>
      </c>
      <c r="CH77" s="22">
        <v>6722091.5899999999</v>
      </c>
      <c r="CI77" s="22">
        <v>5259396.99</v>
      </c>
      <c r="CJ77" s="22">
        <v>2188939.08</v>
      </c>
      <c r="CK77" s="22">
        <v>-10025699.880000001</v>
      </c>
      <c r="CL77" s="22">
        <v>-6083711.5099999998</v>
      </c>
      <c r="CM77" s="22">
        <v>-14764374.300000001</v>
      </c>
      <c r="CN77" s="22">
        <v>7919371.3600000003</v>
      </c>
      <c r="CO77" s="22">
        <v>12808113.539999999</v>
      </c>
      <c r="CP77" s="22">
        <v>1571538.65</v>
      </c>
      <c r="CQ77" s="22">
        <v>-12283822.939999999</v>
      </c>
      <c r="CR77" s="22">
        <v>-4996699.46</v>
      </c>
      <c r="CS77" s="22">
        <v>-16045183.99</v>
      </c>
      <c r="CT77" s="22">
        <v>-17435590.23</v>
      </c>
      <c r="CU77" s="22">
        <v>-10758034.710000001</v>
      </c>
      <c r="CV77" s="22">
        <v>-5990769.8899999997</v>
      </c>
      <c r="CW77" s="22">
        <v>-12297838.529999999</v>
      </c>
      <c r="CX77" s="22">
        <v>-9335298.9900000002</v>
      </c>
      <c r="CY77" s="22">
        <v>-13027140.41</v>
      </c>
      <c r="CZ77" s="26">
        <v>4913335.6500000004</v>
      </c>
      <c r="DA77" s="22">
        <v>8773533.5600000005</v>
      </c>
      <c r="DB77" s="27">
        <v>5285427.1100000003</v>
      </c>
      <c r="DC77" s="27">
        <v>6893590.4400000004</v>
      </c>
      <c r="DD77" s="22">
        <v>3867459.85</v>
      </c>
      <c r="DE77" s="22">
        <v>-10947027.109999999</v>
      </c>
      <c r="DF77" s="25">
        <v>-9452435.8300000001</v>
      </c>
      <c r="DG77" s="22">
        <v>-2739093</v>
      </c>
      <c r="DH77" s="22">
        <v>-3362357.94</v>
      </c>
      <c r="DI77" s="22">
        <v>-5367656.9800000004</v>
      </c>
      <c r="DJ77" s="22">
        <v>-3108907.05</v>
      </c>
      <c r="DK77" s="22">
        <v>-7478098.1600000001</v>
      </c>
      <c r="DL77" s="22">
        <v>-327399.37</v>
      </c>
      <c r="DM77" s="22">
        <v>6941015.21</v>
      </c>
      <c r="DN77" s="22">
        <v>5639044.96</v>
      </c>
      <c r="DO77" s="22">
        <v>-4248055.3899999997</v>
      </c>
      <c r="DP77" s="22">
        <v>-3516256.68</v>
      </c>
      <c r="DQ77" s="22">
        <v>-9801218.3499999996</v>
      </c>
      <c r="DR77" s="22">
        <v>-3903557.93</v>
      </c>
      <c r="DS77" s="22">
        <v>-3271615.23</v>
      </c>
      <c r="DT77" s="22">
        <v>-1955895.19</v>
      </c>
      <c r="DU77" s="22">
        <v>-7438417.5099999998</v>
      </c>
      <c r="DV77" s="22">
        <v>-1992735.03</v>
      </c>
      <c r="DW77" s="22">
        <v>-5819713.4500000002</v>
      </c>
      <c r="DX77" s="22">
        <v>-4339645.3499999996</v>
      </c>
      <c r="DY77" s="22">
        <v>-1322830.7</v>
      </c>
      <c r="DZ77" s="22">
        <v>-1578782.04</v>
      </c>
      <c r="EA77" s="23">
        <v>-4055739.17</v>
      </c>
      <c r="EB77" s="22">
        <v>-14083326.83</v>
      </c>
      <c r="EC77" s="22">
        <v>-7053860.8200000003</v>
      </c>
      <c r="ED77" s="22">
        <v>-1367511.25</v>
      </c>
      <c r="EE77" s="22">
        <v>-2466586.27</v>
      </c>
      <c r="EF77" s="22">
        <v>-1928635.71</v>
      </c>
      <c r="EG77" s="23">
        <v>-78660.08</v>
      </c>
      <c r="EH77" s="23">
        <v>-5696765.2300000004</v>
      </c>
      <c r="EI77" s="23">
        <v>-5126697.13</v>
      </c>
      <c r="EJ77" s="23">
        <v>3218631.44</v>
      </c>
      <c r="EK77" s="23">
        <v>3353855.88</v>
      </c>
      <c r="EL77" s="23">
        <v>1038151.9</v>
      </c>
      <c r="EM77" s="23">
        <v>470925.99</v>
      </c>
      <c r="EN77" s="23">
        <v>2925912.86</v>
      </c>
      <c r="EO77" s="23">
        <v>-913921.57</v>
      </c>
      <c r="EP77" s="23">
        <v>-2496159.2999999998</v>
      </c>
      <c r="EQ77" s="23">
        <v>-451769.73</v>
      </c>
      <c r="ER77" s="23">
        <v>-3699651.54</v>
      </c>
      <c r="ES77" s="23">
        <v>-1768570.2</v>
      </c>
      <c r="ET77" s="26">
        <v>-6903153.5099999998</v>
      </c>
      <c r="EU77" s="26">
        <v>-3660545.69</v>
      </c>
      <c r="EV77" s="26">
        <v>3681481.28</v>
      </c>
      <c r="EW77" s="26">
        <v>4748247.83</v>
      </c>
      <c r="EX77" s="26">
        <v>3247313.88</v>
      </c>
      <c r="EY77" s="26">
        <v>8901216.1899999995</v>
      </c>
      <c r="EZ77" s="26">
        <v>3737468.6</v>
      </c>
      <c r="FA77" s="26">
        <v>1341769.67</v>
      </c>
      <c r="FB77" s="26">
        <v>-195343.45</v>
      </c>
      <c r="FC77" s="26">
        <v>2773281.6</v>
      </c>
      <c r="FD77" s="26">
        <v>1202288.78</v>
      </c>
      <c r="FE77" s="23">
        <v>-1388829.17</v>
      </c>
      <c r="FF77" s="23">
        <v>231855.97</v>
      </c>
      <c r="FG77" s="23">
        <v>-335148.12</v>
      </c>
      <c r="FH77" s="23">
        <v>76270.61</v>
      </c>
      <c r="FI77" s="23">
        <v>-702854.26</v>
      </c>
      <c r="FJ77" s="23">
        <v>-3250360.94</v>
      </c>
      <c r="FK77" s="23">
        <v>-4124126.6</v>
      </c>
      <c r="FL77" s="23">
        <v>-6383507.5099999998</v>
      </c>
      <c r="FM77" s="23">
        <v>-8944259.2699999996</v>
      </c>
      <c r="FN77" s="23">
        <v>-4669504.38</v>
      </c>
      <c r="FO77" s="23">
        <v>-1698484.86</v>
      </c>
      <c r="FP77" s="23">
        <v>-1751446.18</v>
      </c>
      <c r="FQ77" s="23">
        <v>-3699011.46</v>
      </c>
      <c r="FR77" s="23">
        <v>-3297807.14</v>
      </c>
      <c r="FS77" s="23">
        <v>-4210339.05</v>
      </c>
      <c r="FT77" s="23">
        <v>635097.76</v>
      </c>
      <c r="FU77" s="23">
        <v>-1715624.75</v>
      </c>
      <c r="FV77" s="23">
        <v>94068.6</v>
      </c>
      <c r="FW77" s="23">
        <v>-293010.62</v>
      </c>
      <c r="FX77" s="23">
        <v>-4303338.57</v>
      </c>
      <c r="FY77" s="23">
        <v>-4958908.41</v>
      </c>
      <c r="FZ77" s="23">
        <v>-4757633.9000000004</v>
      </c>
      <c r="GA77" s="23">
        <v>-3670570.75</v>
      </c>
      <c r="GB77" s="23">
        <v>-4099135.16</v>
      </c>
      <c r="GC77" s="23">
        <v>-3449309.95</v>
      </c>
      <c r="GD77" s="23">
        <v>-3110389.06</v>
      </c>
      <c r="GE77" s="23">
        <v>-3340133.56</v>
      </c>
      <c r="GF77" s="23">
        <v>1252100.95</v>
      </c>
      <c r="GG77" s="23">
        <v>7140367.9000000004</v>
      </c>
      <c r="GH77" s="23">
        <v>5871993.1100000003</v>
      </c>
      <c r="GI77" s="23">
        <v>-1424889.48</v>
      </c>
      <c r="GJ77" s="23">
        <v>-3881813.57</v>
      </c>
      <c r="GK77" s="23">
        <v>-3916793.23</v>
      </c>
      <c r="GL77" s="23">
        <v>-3408758.64</v>
      </c>
      <c r="GM77" s="23">
        <v>-2494000.9300000002</v>
      </c>
      <c r="GN77" s="23">
        <v>-4130128.38</v>
      </c>
      <c r="GO77" s="23">
        <v>-5125126.83</v>
      </c>
      <c r="GP77" s="23">
        <v>-4226683.9800000004</v>
      </c>
      <c r="GQ77" s="23">
        <v>-6400664.3200000003</v>
      </c>
      <c r="GR77" s="23">
        <v>-1864172.69</v>
      </c>
      <c r="GS77" s="23">
        <v>2193160.44</v>
      </c>
      <c r="GT77" s="23">
        <v>-2746725.48</v>
      </c>
      <c r="GU77" s="23">
        <v>-889947.51</v>
      </c>
      <c r="GV77" s="23">
        <v>-5447314.1799999997</v>
      </c>
      <c r="GW77" s="23">
        <v>-6533565.1900000004</v>
      </c>
      <c r="GX77" s="23">
        <v>-4824113.3899999997</v>
      </c>
      <c r="GY77" s="23">
        <v>-5358036.5</v>
      </c>
      <c r="GZ77" s="23">
        <v>-5936118.7400000002</v>
      </c>
      <c r="HA77" s="23">
        <v>-6303017.54</v>
      </c>
      <c r="HB77" s="23">
        <v>-4042948.18</v>
      </c>
      <c r="HC77" s="23">
        <v>-2830733.35</v>
      </c>
      <c r="HD77" s="296">
        <v>22338109.600000001</v>
      </c>
      <c r="HE77" s="296">
        <v>20281530.920000002</v>
      </c>
      <c r="HF77" s="296">
        <v>8607805.9700000007</v>
      </c>
      <c r="HG77" s="290">
        <v>57136388.979999997</v>
      </c>
      <c r="HH77" s="290">
        <v>56507726.700000003</v>
      </c>
      <c r="HI77" s="23">
        <v>-6690336.4000000004</v>
      </c>
      <c r="HJ77" s="23">
        <v>-1103576.81</v>
      </c>
      <c r="HK77" s="23">
        <v>-633614.35</v>
      </c>
      <c r="HL77" s="23">
        <v>-2655959.14</v>
      </c>
      <c r="HM77" s="23">
        <v>-2571982.86</v>
      </c>
      <c r="HN77" s="23">
        <v>-3614593.37</v>
      </c>
      <c r="HO77" s="23">
        <v>-1151072.8700000001</v>
      </c>
      <c r="HP77" s="23">
        <v>5387173.2000000002</v>
      </c>
      <c r="HQ77" s="23">
        <v>3263390.08</v>
      </c>
      <c r="HR77" s="23">
        <v>4676121.5199999996</v>
      </c>
      <c r="HS77" s="23">
        <v>3854682.5</v>
      </c>
      <c r="HT77" s="23">
        <v>3264827.05</v>
      </c>
      <c r="HU77" s="23">
        <v>-1953952.04</v>
      </c>
      <c r="HV77" s="23">
        <v>-921611.17</v>
      </c>
      <c r="HW77" s="23">
        <v>-1649670.28</v>
      </c>
      <c r="HX77" s="23">
        <v>-551701.27</v>
      </c>
      <c r="HY77" s="467">
        <v>-443897.16</v>
      </c>
      <c r="HZ77" s="467">
        <v>-1365018.15</v>
      </c>
      <c r="IA77" s="467">
        <v>629865.84</v>
      </c>
      <c r="IB77" s="467">
        <v>2028917.11</v>
      </c>
      <c r="IC77" s="467">
        <v>2103003.0499999998</v>
      </c>
      <c r="ID77" s="467">
        <v>3122703.02</v>
      </c>
      <c r="IE77" s="467">
        <v>-9251082.0399999991</v>
      </c>
      <c r="IF77" s="467">
        <v>2270124.1800000002</v>
      </c>
      <c r="IG77" s="467">
        <v>-50887.5</v>
      </c>
      <c r="IH77" s="467">
        <v>1239250.06</v>
      </c>
      <c r="II77" s="467">
        <v>-1853757.32</v>
      </c>
      <c r="IJ77" s="467">
        <v>-1693674.41</v>
      </c>
      <c r="IK77" s="467">
        <v>-3891998.93</v>
      </c>
      <c r="IL77" s="563"/>
      <c r="IM77" s="564"/>
      <c r="IN77" s="564"/>
      <c r="IO77" s="564"/>
      <c r="IP77" s="564"/>
      <c r="IQ77" s="564"/>
      <c r="IR77" s="564"/>
      <c r="IS77" s="564"/>
      <c r="IT77" s="564"/>
      <c r="IU77" s="564"/>
      <c r="IV77" s="564"/>
      <c r="IW77" s="564"/>
      <c r="IX77" s="564"/>
      <c r="IY77" s="565"/>
    </row>
    <row r="78" spans="1:259" x14ac:dyDescent="0.2">
      <c r="B78" s="1" t="s">
        <v>183</v>
      </c>
      <c r="D78" s="21">
        <v>221802.65</v>
      </c>
      <c r="E78" s="21">
        <v>187071.24</v>
      </c>
      <c r="F78" s="21">
        <v>952431.85600000073</v>
      </c>
      <c r="G78" s="21">
        <v>-1381656.74</v>
      </c>
      <c r="H78" s="21">
        <v>1231128.6299999999</v>
      </c>
      <c r="I78" s="21">
        <v>531821.71</v>
      </c>
      <c r="J78" s="21">
        <v>-51428.88</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2">
        <v>0</v>
      </c>
      <c r="BY78" s="22">
        <v>0</v>
      </c>
      <c r="BZ78" s="22">
        <v>0</v>
      </c>
      <c r="CA78" s="25">
        <v>0</v>
      </c>
      <c r="CB78" s="22"/>
      <c r="CC78" s="22"/>
      <c r="CD78" s="22"/>
      <c r="CE78" s="22"/>
      <c r="CF78" s="22"/>
      <c r="CG78" s="22"/>
      <c r="CH78" s="22"/>
      <c r="CI78" s="22"/>
      <c r="CJ78" s="22">
        <v>0</v>
      </c>
      <c r="CK78" s="22">
        <v>0</v>
      </c>
      <c r="CL78" s="22">
        <v>0</v>
      </c>
      <c r="CM78" s="22">
        <v>0</v>
      </c>
      <c r="CN78" s="22">
        <v>0</v>
      </c>
      <c r="CO78" s="22">
        <v>0</v>
      </c>
      <c r="CP78" s="22">
        <v>0</v>
      </c>
      <c r="CQ78" s="22">
        <v>0</v>
      </c>
      <c r="CR78" s="22">
        <v>0</v>
      </c>
      <c r="CS78" s="22">
        <v>0</v>
      </c>
      <c r="CT78" s="22">
        <v>0</v>
      </c>
      <c r="CU78" s="22">
        <v>0</v>
      </c>
      <c r="CV78" s="22">
        <v>0</v>
      </c>
      <c r="CW78" s="22">
        <v>0</v>
      </c>
      <c r="CX78" s="22">
        <v>0</v>
      </c>
      <c r="CY78" s="22">
        <v>0</v>
      </c>
      <c r="CZ78" s="22">
        <v>0</v>
      </c>
      <c r="DA78" s="22">
        <v>0</v>
      </c>
      <c r="DB78" s="22">
        <v>0</v>
      </c>
      <c r="DC78" s="22">
        <v>0</v>
      </c>
      <c r="DD78" s="22">
        <v>0</v>
      </c>
      <c r="DE78" s="22">
        <v>0</v>
      </c>
      <c r="DF78" s="22">
        <v>0</v>
      </c>
      <c r="DG78" s="22">
        <v>0</v>
      </c>
      <c r="DH78" s="22">
        <v>0</v>
      </c>
      <c r="DI78" s="22">
        <v>0</v>
      </c>
      <c r="DJ78" s="22">
        <v>0</v>
      </c>
      <c r="DK78" s="22">
        <v>0</v>
      </c>
      <c r="DL78" s="22">
        <v>0</v>
      </c>
      <c r="DM78" s="22">
        <v>0</v>
      </c>
      <c r="DN78" s="22">
        <v>0</v>
      </c>
      <c r="DO78" s="22">
        <v>0</v>
      </c>
      <c r="DP78" s="22">
        <v>0</v>
      </c>
      <c r="DQ78" s="22">
        <v>0</v>
      </c>
      <c r="DR78" s="22">
        <v>0</v>
      </c>
      <c r="DS78" s="22">
        <v>0</v>
      </c>
      <c r="DT78" s="22">
        <v>0</v>
      </c>
      <c r="DU78" s="22">
        <v>0</v>
      </c>
      <c r="DV78" s="22">
        <v>0</v>
      </c>
      <c r="DW78" s="22">
        <v>0</v>
      </c>
      <c r="DX78" s="22">
        <v>0</v>
      </c>
      <c r="DY78" s="22">
        <v>0</v>
      </c>
      <c r="DZ78" s="22">
        <v>0</v>
      </c>
      <c r="EA78" s="22">
        <v>0</v>
      </c>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566"/>
      <c r="IM78" s="567"/>
      <c r="IN78" s="567"/>
      <c r="IO78" s="567"/>
      <c r="IP78" s="567"/>
      <c r="IQ78" s="567"/>
      <c r="IR78" s="567"/>
      <c r="IS78" s="567"/>
      <c r="IT78" s="567"/>
      <c r="IU78" s="567"/>
      <c r="IV78" s="567"/>
      <c r="IW78" s="567"/>
      <c r="IX78" s="567"/>
      <c r="IY78" s="568"/>
    </row>
    <row r="79" spans="1:259" x14ac:dyDescent="0.2">
      <c r="B79" s="1" t="s">
        <v>167</v>
      </c>
      <c r="D79" s="53">
        <f>SUM(D72:D78)</f>
        <v>-9087808.3899999987</v>
      </c>
      <c r="E79" s="53">
        <f t="shared" ref="E79:BO79" si="821">SUM(E72:E78)</f>
        <v>-63019466.859999992</v>
      </c>
      <c r="F79" s="53">
        <f t="shared" si="821"/>
        <v>-6739176.5139999995</v>
      </c>
      <c r="G79" s="53">
        <f t="shared" si="821"/>
        <v>-9007008.065489497</v>
      </c>
      <c r="H79" s="53">
        <f t="shared" si="821"/>
        <v>-10107256.411528829</v>
      </c>
      <c r="I79" s="53">
        <f t="shared" si="821"/>
        <v>-4660954.6690033562</v>
      </c>
      <c r="J79" s="53">
        <f t="shared" si="821"/>
        <v>-6088719.9114844771</v>
      </c>
      <c r="K79" s="53">
        <f t="shared" si="821"/>
        <v>-8205651.4357875213</v>
      </c>
      <c r="L79" s="53">
        <f t="shared" si="821"/>
        <v>-7196768.0671058232</v>
      </c>
      <c r="M79" s="53">
        <f t="shared" si="821"/>
        <v>-6321772.7041240409</v>
      </c>
      <c r="N79" s="53">
        <f t="shared" si="821"/>
        <v>-7596669.1441258285</v>
      </c>
      <c r="O79" s="53">
        <f t="shared" si="821"/>
        <v>-4491544.7749753818</v>
      </c>
      <c r="P79" s="53">
        <f t="shared" si="821"/>
        <v>-6888901.9336469946</v>
      </c>
      <c r="Q79" s="53">
        <f t="shared" si="821"/>
        <v>-8228344.880969042</v>
      </c>
      <c r="R79" s="53">
        <f t="shared" si="821"/>
        <v>-6932965.3065840043</v>
      </c>
      <c r="S79" s="53">
        <f t="shared" si="821"/>
        <v>-4000005.4894040972</v>
      </c>
      <c r="T79" s="53">
        <f t="shared" si="821"/>
        <v>3200965.1741301194</v>
      </c>
      <c r="U79" s="53">
        <f t="shared" si="821"/>
        <v>3958622.2170984074</v>
      </c>
      <c r="V79" s="53">
        <f t="shared" si="821"/>
        <v>103452814.00476065</v>
      </c>
      <c r="W79" s="53">
        <f t="shared" si="821"/>
        <v>5174517.0417939611</v>
      </c>
      <c r="X79" s="53">
        <f t="shared" si="821"/>
        <v>25349866.55425451</v>
      </c>
      <c r="Y79" s="53">
        <f t="shared" si="821"/>
        <v>-35853834.765509799</v>
      </c>
      <c r="Z79" s="53">
        <f t="shared" si="821"/>
        <v>533583.2712472789</v>
      </c>
      <c r="AA79" s="53">
        <f t="shared" si="821"/>
        <v>116967.44977879152</v>
      </c>
      <c r="AB79" s="53">
        <f t="shared" si="821"/>
        <v>-2292561.77</v>
      </c>
      <c r="AC79" s="53">
        <f t="shared" si="821"/>
        <v>-7632348.3399999999</v>
      </c>
      <c r="AD79" s="53">
        <f t="shared" si="821"/>
        <v>-567085.96</v>
      </c>
      <c r="AE79" s="53">
        <f t="shared" si="821"/>
        <v>-3476684.21</v>
      </c>
      <c r="AF79" s="53">
        <f t="shared" si="821"/>
        <v>545566.52</v>
      </c>
      <c r="AG79" s="53">
        <f t="shared" si="821"/>
        <v>726044.46</v>
      </c>
      <c r="AH79" s="53">
        <f t="shared" si="821"/>
        <v>7156408.3600000003</v>
      </c>
      <c r="AI79" s="53">
        <f t="shared" si="821"/>
        <v>6534705.5199999996</v>
      </c>
      <c r="AJ79" s="53">
        <f t="shared" si="821"/>
        <v>3442513.46</v>
      </c>
      <c r="AK79" s="53">
        <f t="shared" si="821"/>
        <v>-232476.75</v>
      </c>
      <c r="AL79" s="53">
        <f t="shared" si="821"/>
        <v>365250.8</v>
      </c>
      <c r="AM79" s="53">
        <f t="shared" si="821"/>
        <v>-590647.91</v>
      </c>
      <c r="AN79" s="53">
        <f t="shared" si="821"/>
        <v>-3494480.41</v>
      </c>
      <c r="AO79" s="53">
        <f t="shared" si="821"/>
        <v>-1688587.81</v>
      </c>
      <c r="AP79" s="53">
        <f t="shared" si="821"/>
        <v>-1512275.66</v>
      </c>
      <c r="AQ79" s="53">
        <f t="shared" si="821"/>
        <v>-11239874.449999999</v>
      </c>
      <c r="AR79" s="53">
        <f t="shared" si="821"/>
        <v>8329692.7199999997</v>
      </c>
      <c r="AS79" s="53">
        <f t="shared" si="821"/>
        <v>4870994.01</v>
      </c>
      <c r="AT79" s="53">
        <f t="shared" si="821"/>
        <v>1827166.81</v>
      </c>
      <c r="AU79" s="53">
        <f t="shared" si="821"/>
        <v>8581356.0800000001</v>
      </c>
      <c r="AV79" s="53">
        <f t="shared" si="821"/>
        <v>2419467.7999999998</v>
      </c>
      <c r="AW79" s="53">
        <f t="shared" si="821"/>
        <v>4024674.81</v>
      </c>
      <c r="AX79" s="53">
        <f t="shared" si="821"/>
        <v>3071200.73</v>
      </c>
      <c r="AY79" s="53">
        <f t="shared" si="821"/>
        <v>2348000.31</v>
      </c>
      <c r="AZ79" s="53">
        <f t="shared" si="821"/>
        <v>28244.66</v>
      </c>
      <c r="BA79" s="53">
        <f t="shared" si="821"/>
        <v>-10482477.199999999</v>
      </c>
      <c r="BB79" s="53">
        <f t="shared" si="821"/>
        <v>3956035.19</v>
      </c>
      <c r="BC79" s="53">
        <f t="shared" si="821"/>
        <v>-15351225.52</v>
      </c>
      <c r="BD79" s="53">
        <f t="shared" si="821"/>
        <v>18068055.82</v>
      </c>
      <c r="BE79" s="53">
        <f t="shared" si="821"/>
        <v>18634405.850000001</v>
      </c>
      <c r="BF79" s="53">
        <f t="shared" si="821"/>
        <v>14955551.270000001</v>
      </c>
      <c r="BG79" s="53">
        <f t="shared" si="821"/>
        <v>6311311.6299999999</v>
      </c>
      <c r="BH79" s="53">
        <f t="shared" si="821"/>
        <v>1848421.89</v>
      </c>
      <c r="BI79" s="53">
        <f t="shared" si="821"/>
        <v>-6384011.3099999996</v>
      </c>
      <c r="BJ79" s="53">
        <f t="shared" si="821"/>
        <v>3293813.56</v>
      </c>
      <c r="BK79" s="53">
        <f t="shared" si="821"/>
        <v>-1247340</v>
      </c>
      <c r="BL79" s="53">
        <f t="shared" si="821"/>
        <v>181511.81</v>
      </c>
      <c r="BM79" s="53">
        <f t="shared" si="821"/>
        <v>-895927.61</v>
      </c>
      <c r="BN79" s="53">
        <f t="shared" si="821"/>
        <v>-1004019.67</v>
      </c>
      <c r="BO79" s="53">
        <f t="shared" si="821"/>
        <v>-72571135.289999992</v>
      </c>
      <c r="BP79" s="53">
        <f t="shared" ref="BP79:EA79" si="822">SUM(BP72:BP78)</f>
        <v>-3407382.61</v>
      </c>
      <c r="BQ79" s="53">
        <f t="shared" si="822"/>
        <v>-3119669.97</v>
      </c>
      <c r="BR79" s="53">
        <f t="shared" si="822"/>
        <v>-10276374.390000001</v>
      </c>
      <c r="BS79" s="53">
        <f t="shared" si="822"/>
        <v>-6738422.5300000003</v>
      </c>
      <c r="BT79" s="53">
        <f t="shared" si="822"/>
        <v>-5050017.18</v>
      </c>
      <c r="BU79" s="53">
        <f t="shared" si="822"/>
        <v>-13417835.08</v>
      </c>
      <c r="BV79" s="53">
        <f t="shared" si="822"/>
        <v>-12375452.18</v>
      </c>
      <c r="BW79" s="53">
        <f t="shared" si="822"/>
        <v>-12177449.73</v>
      </c>
      <c r="BX79" s="53">
        <f t="shared" si="822"/>
        <v>-8665117.2599999998</v>
      </c>
      <c r="BY79" s="53">
        <f t="shared" si="822"/>
        <v>-8019201.3799999999</v>
      </c>
      <c r="BZ79" s="53">
        <f t="shared" si="822"/>
        <v>-15454541.189999999</v>
      </c>
      <c r="CA79" s="53">
        <f t="shared" si="822"/>
        <v>81084901.069999993</v>
      </c>
      <c r="CB79" s="53">
        <f t="shared" si="822"/>
        <v>-8177230.9199999999</v>
      </c>
      <c r="CC79" s="53">
        <f t="shared" si="822"/>
        <v>-2301020.4700000002</v>
      </c>
      <c r="CD79" s="53">
        <f t="shared" si="822"/>
        <v>-4022894.16</v>
      </c>
      <c r="CE79" s="53">
        <f t="shared" si="822"/>
        <v>-960129.06</v>
      </c>
      <c r="CF79" s="53">
        <f t="shared" si="822"/>
        <v>4131413.16</v>
      </c>
      <c r="CG79" s="53">
        <f t="shared" si="822"/>
        <v>10013970.52</v>
      </c>
      <c r="CH79" s="53">
        <f t="shared" si="822"/>
        <v>6722091.5899999999</v>
      </c>
      <c r="CI79" s="31">
        <f t="shared" si="822"/>
        <v>5259396.99</v>
      </c>
      <c r="CJ79" s="53">
        <f t="shared" si="822"/>
        <v>2188939.08</v>
      </c>
      <c r="CK79" s="53">
        <f t="shared" si="822"/>
        <v>-10025699.880000001</v>
      </c>
      <c r="CL79" s="53">
        <f t="shared" si="822"/>
        <v>-6083711.5099999998</v>
      </c>
      <c r="CM79" s="53">
        <f t="shared" si="822"/>
        <v>11243491.289195456</v>
      </c>
      <c r="CN79" s="53">
        <f t="shared" si="822"/>
        <v>7919371.3600000003</v>
      </c>
      <c r="CO79" s="53">
        <f t="shared" si="822"/>
        <v>12808113.539999999</v>
      </c>
      <c r="CP79" s="53">
        <f t="shared" si="822"/>
        <v>1571538.65</v>
      </c>
      <c r="CQ79" s="53">
        <f t="shared" si="822"/>
        <v>-12283822.939999999</v>
      </c>
      <c r="CR79" s="53">
        <f t="shared" si="822"/>
        <v>-4996699.46</v>
      </c>
      <c r="CS79" s="53">
        <f t="shared" si="822"/>
        <v>-16045183.99</v>
      </c>
      <c r="CT79" s="53">
        <f t="shared" si="822"/>
        <v>-17435590.23</v>
      </c>
      <c r="CU79" s="53">
        <f t="shared" si="822"/>
        <v>10026414.289999999</v>
      </c>
      <c r="CV79" s="53">
        <f t="shared" si="822"/>
        <v>-5990769.8899999997</v>
      </c>
      <c r="CW79" s="53">
        <f t="shared" si="822"/>
        <v>-12297838.529999999</v>
      </c>
      <c r="CX79" s="53">
        <f t="shared" si="822"/>
        <v>-9335298.9900000002</v>
      </c>
      <c r="CY79" s="53">
        <f t="shared" si="822"/>
        <v>58165851.590000004</v>
      </c>
      <c r="CZ79" s="53">
        <f t="shared" si="822"/>
        <v>4913335.6500000004</v>
      </c>
      <c r="DA79" s="53">
        <f t="shared" si="822"/>
        <v>8773533.5600000005</v>
      </c>
      <c r="DB79" s="53">
        <f t="shared" si="822"/>
        <v>5285427.1100000003</v>
      </c>
      <c r="DC79" s="53">
        <f t="shared" si="822"/>
        <v>6893590.4400000004</v>
      </c>
      <c r="DD79" s="53">
        <f t="shared" si="822"/>
        <v>3867459.85</v>
      </c>
      <c r="DE79" s="53">
        <f t="shared" si="822"/>
        <v>-10947027.109999999</v>
      </c>
      <c r="DF79" s="53">
        <f t="shared" si="822"/>
        <v>-9452435.8300000001</v>
      </c>
      <c r="DG79" s="53">
        <f t="shared" si="822"/>
        <v>-2739093</v>
      </c>
      <c r="DH79" s="53">
        <f t="shared" si="822"/>
        <v>-3362357.94</v>
      </c>
      <c r="DI79" s="53">
        <f t="shared" si="822"/>
        <v>-5367656.9800000004</v>
      </c>
      <c r="DJ79" s="53">
        <f t="shared" si="822"/>
        <v>-3108907.05</v>
      </c>
      <c r="DK79" s="53">
        <f t="shared" si="822"/>
        <v>-7478098.1600000001</v>
      </c>
      <c r="DL79" s="48">
        <f t="shared" si="822"/>
        <v>32641577.629999999</v>
      </c>
      <c r="DM79" s="48">
        <f t="shared" si="822"/>
        <v>6941015.21</v>
      </c>
      <c r="DN79" s="48">
        <f t="shared" si="822"/>
        <v>5639044.96</v>
      </c>
      <c r="DO79" s="48">
        <f t="shared" si="822"/>
        <v>-4248055.3899999997</v>
      </c>
      <c r="DP79" s="48">
        <f t="shared" si="822"/>
        <v>-3516256.68</v>
      </c>
      <c r="DQ79" s="48">
        <f t="shared" si="822"/>
        <v>-9801218.3499999996</v>
      </c>
      <c r="DR79" s="48">
        <f t="shared" si="822"/>
        <v>-3903557.93</v>
      </c>
      <c r="DS79" s="48">
        <f t="shared" si="822"/>
        <v>-3271615.23</v>
      </c>
      <c r="DT79" s="48">
        <f t="shared" si="822"/>
        <v>-1955895.19</v>
      </c>
      <c r="DU79" s="48">
        <f t="shared" si="822"/>
        <v>-7438417.5099999998</v>
      </c>
      <c r="DV79" s="48">
        <f t="shared" si="822"/>
        <v>-1992735.03</v>
      </c>
      <c r="DW79" s="48">
        <f t="shared" si="822"/>
        <v>-5819713.4500000002</v>
      </c>
      <c r="DX79" s="48">
        <f t="shared" si="822"/>
        <v>18814796.649999999</v>
      </c>
      <c r="DY79" s="48">
        <f t="shared" si="822"/>
        <v>-1322830.7</v>
      </c>
      <c r="DZ79" s="48">
        <f t="shared" si="822"/>
        <v>-1578782.04</v>
      </c>
      <c r="EA79" s="48">
        <f t="shared" si="822"/>
        <v>-4055739.17</v>
      </c>
      <c r="EB79" s="48">
        <f t="shared" ref="EB79:GM79" si="823">SUM(EB72:EB78)</f>
        <v>-14083326.83</v>
      </c>
      <c r="EC79" s="48">
        <f t="shared" si="823"/>
        <v>-7053860.8200000003</v>
      </c>
      <c r="ED79" s="48">
        <f t="shared" si="823"/>
        <v>-1367511.25</v>
      </c>
      <c r="EE79" s="48">
        <f t="shared" si="823"/>
        <v>4391095.08</v>
      </c>
      <c r="EF79" s="48">
        <f t="shared" si="823"/>
        <v>-1618089.19</v>
      </c>
      <c r="EG79" s="48">
        <f t="shared" si="823"/>
        <v>154249.81</v>
      </c>
      <c r="EH79" s="48">
        <f t="shared" si="823"/>
        <v>-5698696.1500000004</v>
      </c>
      <c r="EI79" s="48">
        <f t="shared" si="823"/>
        <v>-4679752.3599999994</v>
      </c>
      <c r="EJ79" s="48">
        <f t="shared" si="823"/>
        <v>38892080.379999995</v>
      </c>
      <c r="EK79" s="48">
        <f t="shared" si="823"/>
        <v>4471217.79</v>
      </c>
      <c r="EL79" s="48">
        <f t="shared" si="823"/>
        <v>2304495.4</v>
      </c>
      <c r="EM79" s="48">
        <f t="shared" si="823"/>
        <v>1662778.7</v>
      </c>
      <c r="EN79" s="48">
        <f t="shared" si="823"/>
        <v>3968783.98</v>
      </c>
      <c r="EO79" s="48">
        <f t="shared" si="823"/>
        <v>-94522.829999999958</v>
      </c>
      <c r="EP79" s="48">
        <f t="shared" si="823"/>
        <v>-2496159.2999999998</v>
      </c>
      <c r="EQ79" s="48">
        <f t="shared" si="823"/>
        <v>-451769.73</v>
      </c>
      <c r="ER79" s="48">
        <f t="shared" si="823"/>
        <v>-3699651.54</v>
      </c>
      <c r="ES79" s="48">
        <f t="shared" si="823"/>
        <v>-1768570.2</v>
      </c>
      <c r="ET79" s="48">
        <f t="shared" si="823"/>
        <v>-6903153.5099999998</v>
      </c>
      <c r="EU79" s="48">
        <f t="shared" si="823"/>
        <v>-3660545.69</v>
      </c>
      <c r="EV79" s="48">
        <f t="shared" si="823"/>
        <v>13941551.279999999</v>
      </c>
      <c r="EW79" s="48">
        <f t="shared" si="823"/>
        <v>4748247.83</v>
      </c>
      <c r="EX79" s="48">
        <f t="shared" si="823"/>
        <v>3247313.88</v>
      </c>
      <c r="EY79" s="48">
        <f t="shared" si="823"/>
        <v>8901216.1899999995</v>
      </c>
      <c r="EZ79" s="48">
        <f t="shared" si="823"/>
        <v>3737468.6</v>
      </c>
      <c r="FA79" s="48">
        <f t="shared" si="823"/>
        <v>1341769.67</v>
      </c>
      <c r="FB79" s="48">
        <f t="shared" si="823"/>
        <v>-195343.45</v>
      </c>
      <c r="FC79" s="48">
        <f t="shared" si="823"/>
        <v>2773281.6</v>
      </c>
      <c r="FD79" s="48">
        <f t="shared" si="823"/>
        <v>1202288.78</v>
      </c>
      <c r="FE79" s="48">
        <f t="shared" si="823"/>
        <v>-1388829.17</v>
      </c>
      <c r="FF79" s="48">
        <f t="shared" si="823"/>
        <v>231855.97</v>
      </c>
      <c r="FG79" s="48">
        <f t="shared" si="823"/>
        <v>-335148.12</v>
      </c>
      <c r="FH79" s="48">
        <f t="shared" si="823"/>
        <v>-29411587.390000001</v>
      </c>
      <c r="FI79" s="48">
        <f t="shared" si="823"/>
        <v>-702854.26</v>
      </c>
      <c r="FJ79" s="48">
        <f t="shared" si="823"/>
        <v>-3250360.94</v>
      </c>
      <c r="FK79" s="48">
        <f t="shared" si="823"/>
        <v>-4124126.6</v>
      </c>
      <c r="FL79" s="48">
        <f t="shared" si="823"/>
        <v>-6383507.5099999998</v>
      </c>
      <c r="FM79" s="48">
        <f t="shared" si="823"/>
        <v>-8944259.2699999996</v>
      </c>
      <c r="FN79" s="48">
        <f t="shared" si="823"/>
        <v>-4669504.38</v>
      </c>
      <c r="FO79" s="48">
        <f t="shared" si="823"/>
        <v>-1698484.86</v>
      </c>
      <c r="FP79" s="48">
        <f t="shared" si="823"/>
        <v>-1751446.18</v>
      </c>
      <c r="FQ79" s="48">
        <f t="shared" si="823"/>
        <v>-3699011.46</v>
      </c>
      <c r="FR79" s="48">
        <f t="shared" si="823"/>
        <v>-3297807.14</v>
      </c>
      <c r="FS79" s="48">
        <f t="shared" si="823"/>
        <v>-4210339.05</v>
      </c>
      <c r="FT79" s="48">
        <f t="shared" si="823"/>
        <v>48408408.759999998</v>
      </c>
      <c r="FU79" s="48">
        <f t="shared" si="823"/>
        <v>-1715624.75</v>
      </c>
      <c r="FV79" s="48">
        <f t="shared" si="823"/>
        <v>94068.6</v>
      </c>
      <c r="FW79" s="48">
        <f t="shared" si="823"/>
        <v>-293010.62</v>
      </c>
      <c r="FX79" s="48">
        <f t="shared" si="823"/>
        <v>-4303338.57</v>
      </c>
      <c r="FY79" s="48">
        <f t="shared" si="823"/>
        <v>-4958908.41</v>
      </c>
      <c r="FZ79" s="48">
        <f t="shared" si="823"/>
        <v>-4757633.9000000004</v>
      </c>
      <c r="GA79" s="48">
        <f t="shared" si="823"/>
        <v>-3670570.75</v>
      </c>
      <c r="GB79" s="48">
        <f t="shared" si="823"/>
        <v>-4099135.16</v>
      </c>
      <c r="GC79" s="48">
        <f t="shared" si="823"/>
        <v>-3449309.95</v>
      </c>
      <c r="GD79" s="48">
        <f t="shared" si="823"/>
        <v>-3110389.06</v>
      </c>
      <c r="GE79" s="48">
        <f t="shared" si="823"/>
        <v>-3340133.56</v>
      </c>
      <c r="GF79" s="48">
        <f t="shared" si="823"/>
        <v>29385610.949999999</v>
      </c>
      <c r="GG79" s="48">
        <f t="shared" si="823"/>
        <v>7140367.9000000004</v>
      </c>
      <c r="GH79" s="48">
        <f t="shared" si="823"/>
        <v>5871993.1100000003</v>
      </c>
      <c r="GI79" s="48">
        <f t="shared" si="823"/>
        <v>-1424889.48</v>
      </c>
      <c r="GJ79" s="48">
        <f t="shared" si="823"/>
        <v>-3881813.57</v>
      </c>
      <c r="GK79" s="48">
        <f t="shared" si="823"/>
        <v>-3916793.23</v>
      </c>
      <c r="GL79" s="48">
        <f t="shared" si="823"/>
        <v>-3408758.64</v>
      </c>
      <c r="GM79" s="48">
        <f t="shared" si="823"/>
        <v>-2494000.9300000002</v>
      </c>
      <c r="GN79" s="48">
        <f t="shared" ref="GN79:HM79" si="824">SUM(GN72:GN78)</f>
        <v>-4130128.38</v>
      </c>
      <c r="GO79" s="48">
        <f t="shared" si="824"/>
        <v>-5125126.83</v>
      </c>
      <c r="GP79" s="48">
        <f t="shared" si="824"/>
        <v>-4226683.9800000004</v>
      </c>
      <c r="GQ79" s="48">
        <f t="shared" si="824"/>
        <v>-6400664.3200000003</v>
      </c>
      <c r="GR79" s="48">
        <f t="shared" si="824"/>
        <v>13434414.310000001</v>
      </c>
      <c r="GS79" s="48">
        <f t="shared" si="824"/>
        <v>2193160.44</v>
      </c>
      <c r="GT79" s="48">
        <f t="shared" si="824"/>
        <v>-2746725.48</v>
      </c>
      <c r="GU79" s="48">
        <f t="shared" si="824"/>
        <v>-889947.51</v>
      </c>
      <c r="GV79" s="48">
        <f t="shared" si="824"/>
        <v>-5447314.1799999997</v>
      </c>
      <c r="GW79" s="48">
        <f t="shared" si="824"/>
        <v>-6533565.1900000004</v>
      </c>
      <c r="GX79" s="48">
        <f t="shared" si="824"/>
        <v>-4824113.3899999997</v>
      </c>
      <c r="GY79" s="48">
        <f t="shared" si="824"/>
        <v>-5358036.5</v>
      </c>
      <c r="GZ79" s="48">
        <f t="shared" si="824"/>
        <v>-5936118.7400000002</v>
      </c>
      <c r="HA79" s="48">
        <f t="shared" si="824"/>
        <v>-6303017.54</v>
      </c>
      <c r="HB79" s="48">
        <f t="shared" si="824"/>
        <v>-4042948.18</v>
      </c>
      <c r="HC79" s="48">
        <f t="shared" si="824"/>
        <v>-2830733.35</v>
      </c>
      <c r="HD79" s="48">
        <f t="shared" si="824"/>
        <v>75507010.599999994</v>
      </c>
      <c r="HE79" s="48">
        <f t="shared" si="824"/>
        <v>20281530.920000002</v>
      </c>
      <c r="HF79" s="48">
        <f t="shared" si="824"/>
        <v>8607805.9700000007</v>
      </c>
      <c r="HG79" s="48">
        <f t="shared" si="824"/>
        <v>57136388.979999997</v>
      </c>
      <c r="HH79" s="48">
        <f t="shared" si="824"/>
        <v>56507726.700000003</v>
      </c>
      <c r="HI79" s="48">
        <f t="shared" si="824"/>
        <v>-6690336.4000000004</v>
      </c>
      <c r="HJ79" s="48">
        <f t="shared" si="824"/>
        <v>-52331023.300000004</v>
      </c>
      <c r="HK79" s="48">
        <f t="shared" si="824"/>
        <v>-633614.35</v>
      </c>
      <c r="HL79" s="48">
        <f t="shared" si="824"/>
        <v>-2655959.14</v>
      </c>
      <c r="HM79" s="48">
        <f t="shared" si="824"/>
        <v>-2571982.86</v>
      </c>
      <c r="HN79" s="48">
        <f t="shared" ref="HN79:HY79" si="825">SUM(HN72:HN78)</f>
        <v>-3614593.37</v>
      </c>
      <c r="HO79" s="48">
        <f t="shared" si="825"/>
        <v>-1151072.8700000001</v>
      </c>
      <c r="HP79" s="48">
        <f t="shared" si="825"/>
        <v>-93794544.88000001</v>
      </c>
      <c r="HQ79" s="48">
        <f t="shared" si="825"/>
        <v>3263390.08</v>
      </c>
      <c r="HR79" s="48">
        <f t="shared" si="825"/>
        <v>4676121.5199999996</v>
      </c>
      <c r="HS79" s="48">
        <f t="shared" si="825"/>
        <v>3854682.5</v>
      </c>
      <c r="HT79" s="48">
        <f t="shared" si="825"/>
        <v>3264827.05</v>
      </c>
      <c r="HU79" s="48">
        <f t="shared" si="825"/>
        <v>-1953952.04</v>
      </c>
      <c r="HV79" s="48">
        <f t="shared" si="825"/>
        <v>-921611.17</v>
      </c>
      <c r="HW79" s="48">
        <f t="shared" si="825"/>
        <v>-1649670.28</v>
      </c>
      <c r="HX79" s="48">
        <f t="shared" si="825"/>
        <v>-551701.27</v>
      </c>
      <c r="HY79" s="48">
        <f t="shared" si="825"/>
        <v>-443897.16</v>
      </c>
      <c r="HZ79" s="48">
        <f t="shared" ref="HZ79:IK79" si="826">SUM(HZ72:HZ78)</f>
        <v>-1365018.15</v>
      </c>
      <c r="IA79" s="48">
        <f t="shared" si="826"/>
        <v>629865.84</v>
      </c>
      <c r="IB79" s="48">
        <f t="shared" si="826"/>
        <v>-11238482.450000001</v>
      </c>
      <c r="IC79" s="48">
        <f t="shared" si="826"/>
        <v>2103003.0499999998</v>
      </c>
      <c r="ID79" s="48">
        <f t="shared" si="826"/>
        <v>3122703.02</v>
      </c>
      <c r="IE79" s="48">
        <f t="shared" si="826"/>
        <v>-9251082.0399999991</v>
      </c>
      <c r="IF79" s="48">
        <f t="shared" si="826"/>
        <v>2270124.1800000002</v>
      </c>
      <c r="IG79" s="48">
        <f t="shared" si="826"/>
        <v>-50887.5</v>
      </c>
      <c r="IH79" s="48">
        <f t="shared" si="826"/>
        <v>1239250.06</v>
      </c>
      <c r="II79" s="48">
        <f t="shared" si="826"/>
        <v>-1853757.32</v>
      </c>
      <c r="IJ79" s="48">
        <f t="shared" si="826"/>
        <v>-1693674.41</v>
      </c>
      <c r="IK79" s="48">
        <f t="shared" si="826"/>
        <v>-3891998.93</v>
      </c>
      <c r="IL79" s="578"/>
      <c r="IM79" s="579"/>
      <c r="IN79" s="579"/>
      <c r="IO79" s="579"/>
      <c r="IP79" s="579"/>
      <c r="IQ79" s="579"/>
      <c r="IR79" s="579"/>
      <c r="IS79" s="579"/>
      <c r="IT79" s="579"/>
      <c r="IU79" s="579"/>
      <c r="IV79" s="579"/>
      <c r="IW79" s="579"/>
      <c r="IX79" s="579"/>
      <c r="IY79" s="580"/>
    </row>
    <row r="80" spans="1:259" x14ac:dyDescent="0.2">
      <c r="B80" s="1" t="s">
        <v>168</v>
      </c>
      <c r="D80" s="15">
        <f t="shared" ref="D80:BO80" si="827">+D71+D79</f>
        <v>56519466.859999999</v>
      </c>
      <c r="E80" s="15">
        <f t="shared" si="827"/>
        <v>-6499999.9999999925</v>
      </c>
      <c r="F80" s="15">
        <f t="shared" si="827"/>
        <v>-13239176.513999991</v>
      </c>
      <c r="G80" s="15">
        <f t="shared" si="827"/>
        <v>-22246184.579489488</v>
      </c>
      <c r="H80" s="15">
        <f t="shared" si="827"/>
        <v>-32353440.991018318</v>
      </c>
      <c r="I80" s="15">
        <f t="shared" si="827"/>
        <v>-37014395.659003355</v>
      </c>
      <c r="J80" s="15">
        <f t="shared" si="827"/>
        <v>-43103115.571484476</v>
      </c>
      <c r="K80" s="15">
        <f t="shared" si="827"/>
        <v>-51308767.005787522</v>
      </c>
      <c r="L80" s="15">
        <f t="shared" si="827"/>
        <v>-58505535.07710582</v>
      </c>
      <c r="M80" s="15">
        <f t="shared" si="827"/>
        <v>-64827307.784124039</v>
      </c>
      <c r="N80" s="15">
        <f t="shared" si="827"/>
        <v>-72423976.924125835</v>
      </c>
      <c r="O80" s="15">
        <f t="shared" si="827"/>
        <v>-76915521.694975376</v>
      </c>
      <c r="P80" s="15">
        <f t="shared" si="827"/>
        <v>-83804423.623646989</v>
      </c>
      <c r="Q80" s="15">
        <f t="shared" si="827"/>
        <v>-92032768.500969052</v>
      </c>
      <c r="R80" s="15">
        <f t="shared" si="827"/>
        <v>-98965733.806584001</v>
      </c>
      <c r="S80" s="15">
        <f t="shared" si="827"/>
        <v>-102965739.2994041</v>
      </c>
      <c r="T80" s="15">
        <f t="shared" si="827"/>
        <v>-99764774.12586987</v>
      </c>
      <c r="U80" s="15">
        <f t="shared" si="827"/>
        <v>-95806151.91290158</v>
      </c>
      <c r="V80" s="15">
        <f t="shared" si="827"/>
        <v>7646662.0947606564</v>
      </c>
      <c r="W80" s="15">
        <f t="shared" si="827"/>
        <v>12821179.131793961</v>
      </c>
      <c r="X80" s="15">
        <f t="shared" si="827"/>
        <v>38171045.684254512</v>
      </c>
      <c r="Y80" s="15">
        <f t="shared" si="827"/>
        <v>2317210.9144902006</v>
      </c>
      <c r="Z80" s="15">
        <f t="shared" si="827"/>
        <v>2850794.181247279</v>
      </c>
      <c r="AA80" s="15">
        <f t="shared" si="827"/>
        <v>2967761.6297787917</v>
      </c>
      <c r="AB80" s="15">
        <f t="shared" si="827"/>
        <v>675199.85977879167</v>
      </c>
      <c r="AC80" s="15">
        <f t="shared" si="827"/>
        <v>-6957148.4802212082</v>
      </c>
      <c r="AD80" s="15">
        <f t="shared" si="827"/>
        <v>-7524234.4402212081</v>
      </c>
      <c r="AE80" s="15">
        <f t="shared" si="827"/>
        <v>-11000918.650221208</v>
      </c>
      <c r="AF80" s="15">
        <f t="shared" si="827"/>
        <v>-10455352.130221209</v>
      </c>
      <c r="AG80" s="15">
        <f t="shared" si="827"/>
        <v>-9729307.6702212095</v>
      </c>
      <c r="AH80" s="15">
        <f t="shared" si="827"/>
        <v>-2572899.3102212092</v>
      </c>
      <c r="AI80" s="15">
        <f t="shared" si="827"/>
        <v>3961806.2097787904</v>
      </c>
      <c r="AJ80" s="15">
        <f t="shared" si="827"/>
        <v>7404319.6697787903</v>
      </c>
      <c r="AK80" s="15">
        <f t="shared" si="827"/>
        <v>7171842.9197787903</v>
      </c>
      <c r="AL80" s="15">
        <f t="shared" si="827"/>
        <v>7537093.7197787901</v>
      </c>
      <c r="AM80" s="15">
        <f t="shared" si="827"/>
        <v>6946445.80977879</v>
      </c>
      <c r="AN80" s="15">
        <f t="shared" si="827"/>
        <v>3451965.3997787898</v>
      </c>
      <c r="AO80" s="15">
        <f t="shared" si="827"/>
        <v>1763377.5897787898</v>
      </c>
      <c r="AP80" s="15">
        <f t="shared" si="827"/>
        <v>251101.92977878987</v>
      </c>
      <c r="AQ80" s="15">
        <f t="shared" si="827"/>
        <v>-10988772.520221209</v>
      </c>
      <c r="AR80" s="15">
        <f t="shared" si="827"/>
        <v>-2659079.8002212094</v>
      </c>
      <c r="AS80" s="15">
        <f t="shared" si="827"/>
        <v>2211914.2097787904</v>
      </c>
      <c r="AT80" s="15">
        <f t="shared" si="827"/>
        <v>4039081.0197787904</v>
      </c>
      <c r="AU80" s="15">
        <f t="shared" si="827"/>
        <v>12620437.09977879</v>
      </c>
      <c r="AV80" s="15">
        <f t="shared" si="827"/>
        <v>15039904.899778791</v>
      </c>
      <c r="AW80" s="15">
        <f t="shared" si="827"/>
        <v>19064579.709778789</v>
      </c>
      <c r="AX80" s="15">
        <f t="shared" si="827"/>
        <v>22135780.43977879</v>
      </c>
      <c r="AY80" s="15">
        <f t="shared" si="827"/>
        <v>24483780.749778789</v>
      </c>
      <c r="AZ80" s="16">
        <f t="shared" si="827"/>
        <v>24512025.409778789</v>
      </c>
      <c r="BA80" s="16">
        <f t="shared" si="827"/>
        <v>14029548.209778789</v>
      </c>
      <c r="BB80" s="16">
        <f t="shared" si="827"/>
        <v>17985583.399778791</v>
      </c>
      <c r="BC80" s="16">
        <f t="shared" si="827"/>
        <v>2634357.8797787912</v>
      </c>
      <c r="BD80" s="16">
        <f t="shared" si="827"/>
        <v>20702413.699778792</v>
      </c>
      <c r="BE80" s="16">
        <f t="shared" si="827"/>
        <v>39336819.549778789</v>
      </c>
      <c r="BF80" s="16">
        <f t="shared" si="827"/>
        <v>54292370.819778793</v>
      </c>
      <c r="BG80" s="16">
        <f t="shared" si="827"/>
        <v>60603682.449778795</v>
      </c>
      <c r="BH80" s="16">
        <f t="shared" si="827"/>
        <v>62452104.339778796</v>
      </c>
      <c r="BI80" s="16">
        <f t="shared" si="827"/>
        <v>56068093.029778793</v>
      </c>
      <c r="BJ80" s="16">
        <f t="shared" si="827"/>
        <v>59361906.589778796</v>
      </c>
      <c r="BK80" s="16">
        <f t="shared" si="827"/>
        <v>58114566.589778796</v>
      </c>
      <c r="BL80" s="16">
        <f t="shared" si="827"/>
        <v>58296078.399778798</v>
      </c>
      <c r="BM80" s="16">
        <f t="shared" si="827"/>
        <v>57400150.789778799</v>
      </c>
      <c r="BN80" s="16">
        <f t="shared" si="827"/>
        <v>56396131.119778797</v>
      </c>
      <c r="BO80" s="16">
        <f t="shared" si="827"/>
        <v>-16175004.170221195</v>
      </c>
      <c r="BP80" s="16">
        <f>+BP71+BP79</f>
        <v>-19582386.780221194</v>
      </c>
      <c r="BQ80" s="16">
        <f>+BQ71+BQ79</f>
        <v>-22702056.750221193</v>
      </c>
      <c r="BR80" s="16">
        <f>+BR71+BR79</f>
        <v>-32978431.140221193</v>
      </c>
      <c r="BS80" s="16">
        <f t="shared" ref="BS80:DV80" si="828">+BS71+BS79</f>
        <v>-39716853.670221195</v>
      </c>
      <c r="BT80" s="16">
        <f t="shared" si="828"/>
        <v>-44766870.850221194</v>
      </c>
      <c r="BU80" s="16">
        <f t="shared" si="828"/>
        <v>-58184705.930221193</v>
      </c>
      <c r="BV80" s="16">
        <f t="shared" si="828"/>
        <v>-70560158.110221192</v>
      </c>
      <c r="BW80" s="16">
        <f t="shared" si="828"/>
        <v>-82737607.840221196</v>
      </c>
      <c r="BX80" s="16">
        <f t="shared" si="828"/>
        <v>-91402725.100221202</v>
      </c>
      <c r="BY80" s="16">
        <f t="shared" si="828"/>
        <v>-99421926.480221197</v>
      </c>
      <c r="BZ80" s="16">
        <f t="shared" si="828"/>
        <v>-114876467.67022119</v>
      </c>
      <c r="CA80" s="16">
        <f t="shared" si="828"/>
        <v>-33791566.600221202</v>
      </c>
      <c r="CB80" s="16">
        <f t="shared" si="828"/>
        <v>-41968797.520221204</v>
      </c>
      <c r="CC80" s="16">
        <f t="shared" si="828"/>
        <v>-44269817.990221202</v>
      </c>
      <c r="CD80" s="16">
        <f t="shared" si="828"/>
        <v>-48292712.150221199</v>
      </c>
      <c r="CE80" s="16">
        <f t="shared" si="828"/>
        <v>-49252841.210221201</v>
      </c>
      <c r="CF80" s="16">
        <f t="shared" si="828"/>
        <v>-45121428.050221205</v>
      </c>
      <c r="CG80" s="16">
        <f t="shared" si="828"/>
        <v>-35107457.530221209</v>
      </c>
      <c r="CH80" s="16">
        <f t="shared" si="828"/>
        <v>-28385365.940221209</v>
      </c>
      <c r="CI80" s="34">
        <f t="shared" si="828"/>
        <v>-23125968.950221211</v>
      </c>
      <c r="CJ80" s="16">
        <f t="shared" si="828"/>
        <v>-20937029.870221213</v>
      </c>
      <c r="CK80" s="16">
        <f t="shared" si="828"/>
        <v>-30962729.750221215</v>
      </c>
      <c r="CL80" s="16">
        <f t="shared" si="828"/>
        <v>-37046441.260221213</v>
      </c>
      <c r="CM80" s="16">
        <f t="shared" si="828"/>
        <v>-25802949.971025757</v>
      </c>
      <c r="CN80" s="16">
        <f t="shared" si="828"/>
        <v>-17883578.611025758</v>
      </c>
      <c r="CO80" s="16">
        <f t="shared" si="828"/>
        <v>-5075465.071025759</v>
      </c>
      <c r="CP80" s="16">
        <f t="shared" si="828"/>
        <v>-3503926.4210257591</v>
      </c>
      <c r="CQ80" s="16">
        <f t="shared" si="828"/>
        <v>-15787749.361025758</v>
      </c>
      <c r="CR80" s="16">
        <f t="shared" si="828"/>
        <v>-20784448.821025759</v>
      </c>
      <c r="CS80" s="16">
        <f t="shared" si="828"/>
        <v>-36829632.811025761</v>
      </c>
      <c r="CT80" s="16">
        <f t="shared" si="828"/>
        <v>-54265223.041025758</v>
      </c>
      <c r="CU80" s="16">
        <f t="shared" si="828"/>
        <v>-44238808.751025759</v>
      </c>
      <c r="CV80" s="16">
        <f t="shared" si="828"/>
        <v>-50229578.641025759</v>
      </c>
      <c r="CW80" s="16">
        <f t="shared" si="828"/>
        <v>-62527417.17102576</v>
      </c>
      <c r="CX80" s="16">
        <f t="shared" si="828"/>
        <v>-71862716.161025763</v>
      </c>
      <c r="CY80" s="16">
        <f t="shared" si="828"/>
        <v>-13696864.571025759</v>
      </c>
      <c r="CZ80" s="16">
        <f t="shared" si="828"/>
        <v>-8783528.9210257586</v>
      </c>
      <c r="DA80" s="16">
        <f t="shared" si="828"/>
        <v>-9995.3610257580876</v>
      </c>
      <c r="DB80" s="16">
        <f t="shared" si="828"/>
        <v>5275431.7489742422</v>
      </c>
      <c r="DC80" s="16">
        <f t="shared" si="828"/>
        <v>12169022.188974243</v>
      </c>
      <c r="DD80" s="16">
        <f t="shared" si="828"/>
        <v>16036482.038974242</v>
      </c>
      <c r="DE80" s="16">
        <f t="shared" si="828"/>
        <v>5089454.9289742429</v>
      </c>
      <c r="DF80" s="16">
        <f t="shared" si="828"/>
        <v>-4362980.9010257572</v>
      </c>
      <c r="DG80" s="16">
        <f t="shared" si="828"/>
        <v>-7102073.9010257572</v>
      </c>
      <c r="DH80" s="16">
        <f t="shared" si="828"/>
        <v>-10464431.841025757</v>
      </c>
      <c r="DI80" s="16">
        <f t="shared" si="828"/>
        <v>-15832088.821025757</v>
      </c>
      <c r="DJ80" s="16">
        <f t="shared" si="828"/>
        <v>-18940995.871025756</v>
      </c>
      <c r="DK80" s="16">
        <f t="shared" si="828"/>
        <v>-26419094.031025756</v>
      </c>
      <c r="DL80" s="18">
        <f t="shared" si="828"/>
        <v>6222483.5989742428</v>
      </c>
      <c r="DM80" s="18">
        <f t="shared" si="828"/>
        <v>13163498.808974244</v>
      </c>
      <c r="DN80" s="18">
        <f t="shared" si="828"/>
        <v>18802543.768974245</v>
      </c>
      <c r="DO80" s="18">
        <f t="shared" si="828"/>
        <v>14554488.378974244</v>
      </c>
      <c r="DP80" s="18">
        <f t="shared" si="828"/>
        <v>11038231.698974244</v>
      </c>
      <c r="DQ80" s="18">
        <f t="shared" si="828"/>
        <v>1237013.3489742447</v>
      </c>
      <c r="DR80" s="18">
        <f t="shared" si="828"/>
        <v>-2666544.5810257555</v>
      </c>
      <c r="DS80" s="18">
        <f t="shared" si="828"/>
        <v>-5938159.8110257555</v>
      </c>
      <c r="DT80" s="18">
        <f t="shared" si="828"/>
        <v>-7894055.001025755</v>
      </c>
      <c r="DU80" s="18">
        <f t="shared" si="828"/>
        <v>-15332472.511025755</v>
      </c>
      <c r="DV80" s="18">
        <f t="shared" si="828"/>
        <v>-17325207.541025754</v>
      </c>
      <c r="DW80" s="18">
        <f>+DW71+DW79</f>
        <v>-23144920.991025753</v>
      </c>
      <c r="DX80" s="18">
        <f>+DX71+DX79</f>
        <v>-4330124.3410257548</v>
      </c>
      <c r="DY80" s="18">
        <f>+DY71+DY79</f>
        <v>-5652955.041025755</v>
      </c>
      <c r="DZ80" s="18">
        <f>+DZ71+DZ79</f>
        <v>-7231737.081025755</v>
      </c>
      <c r="EA80" s="18">
        <f>+EA71+EA79</f>
        <v>-11287476.251025755</v>
      </c>
      <c r="EB80" s="18">
        <f t="shared" ref="EB80:GO80" si="829">+EB71+EB79</f>
        <v>-25370803.081025757</v>
      </c>
      <c r="EC80" s="18">
        <f t="shared" si="829"/>
        <v>-32424663.901025757</v>
      </c>
      <c r="ED80" s="18">
        <f t="shared" si="829"/>
        <v>-33792175.151025757</v>
      </c>
      <c r="EE80" s="18">
        <f t="shared" si="829"/>
        <v>-29401080.071025759</v>
      </c>
      <c r="EF80" s="18">
        <f t="shared" si="829"/>
        <v>-31019169.26102576</v>
      </c>
      <c r="EG80" s="18">
        <f t="shared" si="829"/>
        <v>-30864919.451025762</v>
      </c>
      <c r="EH80" s="18">
        <f t="shared" si="829"/>
        <v>-36563615.60102576</v>
      </c>
      <c r="EI80" s="18">
        <f t="shared" si="829"/>
        <v>-41243367.96102576</v>
      </c>
      <c r="EJ80" s="18">
        <f t="shared" si="829"/>
        <v>-2351287.5810257643</v>
      </c>
      <c r="EK80" s="18">
        <f t="shared" si="829"/>
        <v>2119930.2089742357</v>
      </c>
      <c r="EL80" s="18">
        <f t="shared" si="829"/>
        <v>4424425.6089742351</v>
      </c>
      <c r="EM80" s="18">
        <f t="shared" si="829"/>
        <v>6087204.3089742353</v>
      </c>
      <c r="EN80" s="18">
        <f t="shared" si="829"/>
        <v>10055988.288974235</v>
      </c>
      <c r="EO80" s="18">
        <f t="shared" si="829"/>
        <v>9961465.4589742348</v>
      </c>
      <c r="EP80" s="18">
        <f t="shared" si="829"/>
        <v>7465306.1589742349</v>
      </c>
      <c r="EQ80" s="18">
        <f t="shared" si="829"/>
        <v>7013536.4289742354</v>
      </c>
      <c r="ER80" s="18">
        <f t="shared" si="829"/>
        <v>3313884.8889742354</v>
      </c>
      <c r="ES80" s="18">
        <f t="shared" si="829"/>
        <v>1545314.6889742354</v>
      </c>
      <c r="ET80" s="18">
        <f t="shared" si="829"/>
        <v>-5357838.8210257646</v>
      </c>
      <c r="EU80" s="18">
        <f t="shared" si="829"/>
        <v>-9018384.511025764</v>
      </c>
      <c r="EV80" s="18">
        <f t="shared" si="829"/>
        <v>4923166.7689742353</v>
      </c>
      <c r="EW80" s="18">
        <f t="shared" si="829"/>
        <v>9671414.5989742354</v>
      </c>
      <c r="EX80" s="18">
        <f t="shared" si="829"/>
        <v>12918728.478974234</v>
      </c>
      <c r="EY80" s="18">
        <f t="shared" si="829"/>
        <v>21819944.668974236</v>
      </c>
      <c r="EZ80" s="18">
        <f t="shared" si="829"/>
        <v>25557413.268974237</v>
      </c>
      <c r="FA80" s="18">
        <f t="shared" si="829"/>
        <v>26899182.938974239</v>
      </c>
      <c r="FB80" s="18">
        <f t="shared" si="829"/>
        <v>26703839.48897424</v>
      </c>
      <c r="FC80" s="18">
        <f t="shared" si="829"/>
        <v>29477121.088974241</v>
      </c>
      <c r="FD80" s="18">
        <f t="shared" si="829"/>
        <v>30679409.868974242</v>
      </c>
      <c r="FE80" s="18">
        <f t="shared" si="829"/>
        <v>29290580.698974244</v>
      </c>
      <c r="FF80" s="18">
        <f t="shared" si="829"/>
        <v>29522436.668974243</v>
      </c>
      <c r="FG80" s="18">
        <f t="shared" si="829"/>
        <v>29187288.548974242</v>
      </c>
      <c r="FH80" s="18">
        <f t="shared" si="829"/>
        <v>-224298.84102575853</v>
      </c>
      <c r="FI80" s="18">
        <f t="shared" si="829"/>
        <v>-927153.10102575854</v>
      </c>
      <c r="FJ80" s="18">
        <f t="shared" si="829"/>
        <v>-4177514.0410257587</v>
      </c>
      <c r="FK80" s="18">
        <f t="shared" si="829"/>
        <v>-8301640.6410257593</v>
      </c>
      <c r="FL80" s="18">
        <f t="shared" si="829"/>
        <v>-14685148.151025759</v>
      </c>
      <c r="FM80" s="18">
        <f t="shared" si="829"/>
        <v>-23629407.42102576</v>
      </c>
      <c r="FN80" s="18">
        <f t="shared" si="829"/>
        <v>-28298911.801025759</v>
      </c>
      <c r="FO80" s="18">
        <f t="shared" si="829"/>
        <v>-29997396.661025759</v>
      </c>
      <c r="FP80" s="18">
        <f t="shared" si="829"/>
        <v>-31748842.841025759</v>
      </c>
      <c r="FQ80" s="18">
        <f t="shared" si="829"/>
        <v>-35447854.301025756</v>
      </c>
      <c r="FR80" s="18">
        <f t="shared" si="829"/>
        <v>-38745661.441025756</v>
      </c>
      <c r="FS80" s="18">
        <f t="shared" si="829"/>
        <v>-42956000.491025753</v>
      </c>
      <c r="FT80" s="18">
        <f t="shared" si="829"/>
        <v>5452408.2689742446</v>
      </c>
      <c r="FU80" s="18">
        <f t="shared" si="829"/>
        <v>3736783.5189742446</v>
      </c>
      <c r="FV80" s="18">
        <f t="shared" si="829"/>
        <v>3830852.1189742447</v>
      </c>
      <c r="FW80" s="18">
        <f t="shared" si="829"/>
        <v>3537841.4989742446</v>
      </c>
      <c r="FX80" s="18">
        <f t="shared" si="829"/>
        <v>-765497.07102575572</v>
      </c>
      <c r="FY80" s="18">
        <f t="shared" si="829"/>
        <v>-5724405.4810257554</v>
      </c>
      <c r="FZ80" s="18">
        <f t="shared" si="829"/>
        <v>-10482039.381025756</v>
      </c>
      <c r="GA80" s="18">
        <f t="shared" si="829"/>
        <v>-14152610.131025756</v>
      </c>
      <c r="GB80" s="18">
        <f t="shared" si="829"/>
        <v>-18251745.291025758</v>
      </c>
      <c r="GC80" s="18">
        <f t="shared" si="829"/>
        <v>-21701055.241025757</v>
      </c>
      <c r="GD80" s="18">
        <f t="shared" si="829"/>
        <v>-24811444.301025756</v>
      </c>
      <c r="GE80" s="18">
        <f t="shared" si="829"/>
        <v>-28151577.861025754</v>
      </c>
      <c r="GF80" s="18">
        <f t="shared" si="829"/>
        <v>1234033.0889742449</v>
      </c>
      <c r="GG80" s="18">
        <f t="shared" si="829"/>
        <v>8374400.9889742453</v>
      </c>
      <c r="GH80" s="18">
        <f t="shared" si="829"/>
        <v>14246394.098974247</v>
      </c>
      <c r="GI80" s="18">
        <f t="shared" si="829"/>
        <v>12821504.618974246</v>
      </c>
      <c r="GJ80" s="18">
        <f t="shared" si="829"/>
        <v>8939691.0489742458</v>
      </c>
      <c r="GK80" s="18">
        <f t="shared" si="829"/>
        <v>5022897.8189742453</v>
      </c>
      <c r="GL80" s="18">
        <f t="shared" si="829"/>
        <v>1614139.1789742452</v>
      </c>
      <c r="GM80" s="18">
        <f t="shared" si="829"/>
        <v>-879861.75102575496</v>
      </c>
      <c r="GN80" s="18">
        <f t="shared" si="829"/>
        <v>-5009990.1310257548</v>
      </c>
      <c r="GO80" s="18">
        <f t="shared" si="829"/>
        <v>-10135116.961025756</v>
      </c>
      <c r="GP80" s="18">
        <f t="shared" ref="GP80:GY80" si="830">+GP71+GP79</f>
        <v>-14361800.941025756</v>
      </c>
      <c r="GQ80" s="18">
        <f t="shared" si="830"/>
        <v>-20762465.261025757</v>
      </c>
      <c r="GR80" s="18">
        <f t="shared" si="830"/>
        <v>-7328050.9510257561</v>
      </c>
      <c r="GS80" s="18">
        <f t="shared" si="830"/>
        <v>-5134890.5110257566</v>
      </c>
      <c r="GT80" s="18">
        <f t="shared" si="830"/>
        <v>-7881615.991025757</v>
      </c>
      <c r="GU80" s="18">
        <f t="shared" si="830"/>
        <v>-8771563.5010257568</v>
      </c>
      <c r="GV80" s="18">
        <f t="shared" si="830"/>
        <v>-14218877.681025757</v>
      </c>
      <c r="GW80" s="18">
        <f t="shared" si="830"/>
        <v>-20752442.871025756</v>
      </c>
      <c r="GX80" s="18">
        <f t="shared" si="830"/>
        <v>-25576556.261025757</v>
      </c>
      <c r="GY80" s="18">
        <f t="shared" si="830"/>
        <v>-30934592.761025757</v>
      </c>
      <c r="GZ80" s="18">
        <f t="shared" ref="GZ80:HA80" si="831">+GZ71+GZ79</f>
        <v>-36870711.501025759</v>
      </c>
      <c r="HA80" s="18">
        <f t="shared" si="831"/>
        <v>-43173729.041025758</v>
      </c>
      <c r="HB80" s="18">
        <f t="shared" ref="HB80:HM80" si="832">+HB71+HB79</f>
        <v>-47216677.221025757</v>
      </c>
      <c r="HC80" s="18">
        <f t="shared" si="832"/>
        <v>-50047410.571025759</v>
      </c>
      <c r="HD80" s="18">
        <f t="shared" si="832"/>
        <v>25459600.028974235</v>
      </c>
      <c r="HE80" s="18">
        <f t="shared" si="832"/>
        <v>45741130.948974237</v>
      </c>
      <c r="HF80" s="18">
        <f t="shared" si="832"/>
        <v>54348936.918974236</v>
      </c>
      <c r="HG80" s="18">
        <f t="shared" si="832"/>
        <v>111485325.89897424</v>
      </c>
      <c r="HH80" s="18">
        <f t="shared" si="832"/>
        <v>167993052.59897423</v>
      </c>
      <c r="HI80" s="18">
        <f t="shared" si="832"/>
        <v>161302716.19897422</v>
      </c>
      <c r="HJ80" s="18">
        <f t="shared" si="832"/>
        <v>108971692.89897421</v>
      </c>
      <c r="HK80" s="18">
        <f t="shared" si="832"/>
        <v>108338078.54897422</v>
      </c>
      <c r="HL80" s="18">
        <f t="shared" si="832"/>
        <v>105682119.40897422</v>
      </c>
      <c r="HM80" s="18">
        <f t="shared" si="832"/>
        <v>103110136.54897422</v>
      </c>
      <c r="HN80" s="18">
        <f t="shared" ref="HN80:HY80" si="833">+HN71+HN79</f>
        <v>99495543.178974211</v>
      </c>
      <c r="HO80" s="18">
        <f t="shared" si="833"/>
        <v>98344470.308974206</v>
      </c>
      <c r="HP80" s="18">
        <f t="shared" si="833"/>
        <v>4549925.4289741963</v>
      </c>
      <c r="HQ80" s="18">
        <f t="shared" si="833"/>
        <v>7813315.5089741964</v>
      </c>
      <c r="HR80" s="18">
        <f t="shared" si="833"/>
        <v>12489437.028974196</v>
      </c>
      <c r="HS80" s="18">
        <f t="shared" si="833"/>
        <v>16344119.528974196</v>
      </c>
      <c r="HT80" s="18">
        <f t="shared" si="833"/>
        <v>19608946.578974195</v>
      </c>
      <c r="HU80" s="18">
        <f t="shared" si="833"/>
        <v>17654994.538974196</v>
      </c>
      <c r="HV80" s="18">
        <f t="shared" si="833"/>
        <v>16733383.368974196</v>
      </c>
      <c r="HW80" s="18">
        <f t="shared" si="833"/>
        <v>15083713.088974196</v>
      </c>
      <c r="HX80" s="18">
        <f t="shared" si="833"/>
        <v>14532011.818974197</v>
      </c>
      <c r="HY80" s="18">
        <f t="shared" si="833"/>
        <v>14088114.658974197</v>
      </c>
      <c r="HZ80" s="18">
        <f t="shared" ref="HZ80:IK80" si="834">+HZ71+HZ79</f>
        <v>12723096.508974196</v>
      </c>
      <c r="IA80" s="18">
        <f t="shared" si="834"/>
        <v>13352962.348974196</v>
      </c>
      <c r="IB80" s="18">
        <f t="shared" si="834"/>
        <v>2114479.8989741951</v>
      </c>
      <c r="IC80" s="18">
        <f t="shared" si="834"/>
        <v>4217482.9489741949</v>
      </c>
      <c r="ID80" s="18">
        <f t="shared" si="834"/>
        <v>7340185.9689741954</v>
      </c>
      <c r="IE80" s="18">
        <f t="shared" si="834"/>
        <v>-1910896.0710258037</v>
      </c>
      <c r="IF80" s="18">
        <f t="shared" si="834"/>
        <v>359228.10897419648</v>
      </c>
      <c r="IG80" s="18">
        <f t="shared" si="834"/>
        <v>308340.60897419648</v>
      </c>
      <c r="IH80" s="18">
        <f t="shared" si="834"/>
        <v>1547590.6689741965</v>
      </c>
      <c r="II80" s="18">
        <f t="shared" si="834"/>
        <v>-306166.65102580353</v>
      </c>
      <c r="IJ80" s="18">
        <f t="shared" si="834"/>
        <v>-1999841.0610258034</v>
      </c>
      <c r="IK80" s="18">
        <f t="shared" si="834"/>
        <v>-5891839.9910258036</v>
      </c>
      <c r="IL80" s="560"/>
      <c r="IM80" s="561"/>
      <c r="IN80" s="561"/>
      <c r="IO80" s="561"/>
      <c r="IP80" s="561"/>
      <c r="IQ80" s="561"/>
      <c r="IR80" s="561"/>
      <c r="IS80" s="561"/>
      <c r="IT80" s="561"/>
      <c r="IU80" s="561"/>
      <c r="IV80" s="561"/>
      <c r="IW80" s="561"/>
      <c r="IX80" s="561"/>
      <c r="IY80" s="562"/>
    </row>
    <row r="81" spans="1:259" x14ac:dyDescent="0.2">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560"/>
      <c r="IM81" s="561"/>
      <c r="IN81" s="561"/>
      <c r="IO81" s="561"/>
      <c r="IP81" s="561"/>
      <c r="IQ81" s="561"/>
      <c r="IR81" s="561"/>
      <c r="IS81" s="561"/>
      <c r="IT81" s="561"/>
      <c r="IU81" s="561"/>
      <c r="IV81" s="561"/>
      <c r="IW81" s="561"/>
      <c r="IX81" s="561"/>
      <c r="IY81" s="562"/>
    </row>
    <row r="82" spans="1:259" ht="14.25" customHeight="1" x14ac:dyDescent="0.2">
      <c r="A82" s="7" t="s">
        <v>188</v>
      </c>
      <c r="C82" s="1">
        <v>19100142</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560"/>
      <c r="IM82" s="561"/>
      <c r="IN82" s="561"/>
      <c r="IO82" s="561"/>
      <c r="IP82" s="561"/>
      <c r="IQ82" s="561"/>
      <c r="IR82" s="561"/>
      <c r="IS82" s="561"/>
      <c r="IT82" s="561"/>
      <c r="IU82" s="561"/>
      <c r="IV82" s="561"/>
      <c r="IW82" s="561"/>
      <c r="IX82" s="561"/>
      <c r="IY82" s="562"/>
    </row>
    <row r="83" spans="1:259" x14ac:dyDescent="0.2">
      <c r="B83" s="1" t="s">
        <v>163</v>
      </c>
      <c r="D83" s="17">
        <v>-53927.15</v>
      </c>
      <c r="E83" s="15">
        <f>+D88</f>
        <v>-10375.190000000002</v>
      </c>
      <c r="F83" s="15">
        <f>+E88</f>
        <v>0</v>
      </c>
      <c r="G83" s="15">
        <f>+F88</f>
        <v>64829.06</v>
      </c>
      <c r="H83" s="15">
        <f>+G88</f>
        <v>119495.51999999999</v>
      </c>
      <c r="I83" s="15">
        <f t="shared" ref="I83:AA83" si="835">ROUND(+H88,2)</f>
        <v>165175.88</v>
      </c>
      <c r="J83" s="15">
        <f t="shared" si="835"/>
        <v>168205.18</v>
      </c>
      <c r="K83" s="15">
        <f t="shared" si="835"/>
        <v>139982.28</v>
      </c>
      <c r="L83" s="15">
        <f t="shared" si="835"/>
        <v>92479.19</v>
      </c>
      <c r="M83" s="15">
        <f t="shared" si="835"/>
        <v>12227.42</v>
      </c>
      <c r="N83" s="15">
        <f t="shared" si="835"/>
        <v>-58922.44</v>
      </c>
      <c r="O83" s="15">
        <f t="shared" si="835"/>
        <v>-126415.56</v>
      </c>
      <c r="P83" s="15">
        <f t="shared" si="835"/>
        <v>-173301.01</v>
      </c>
      <c r="Q83" s="15">
        <f t="shared" si="835"/>
        <v>-196763.88</v>
      </c>
      <c r="R83" s="15">
        <f t="shared" si="835"/>
        <v>-199834.99</v>
      </c>
      <c r="S83" s="15">
        <f t="shared" si="835"/>
        <v>-186268.75</v>
      </c>
      <c r="T83" s="15">
        <f t="shared" si="835"/>
        <v>-168060.17</v>
      </c>
      <c r="U83" s="15">
        <f t="shared" si="835"/>
        <v>-156457.12</v>
      </c>
      <c r="V83" s="15">
        <f>ROUND(+U88,2)</f>
        <v>-158859.75</v>
      </c>
      <c r="W83" s="15">
        <f t="shared" si="835"/>
        <v>53936.38</v>
      </c>
      <c r="X83" s="15">
        <f t="shared" si="835"/>
        <v>45170.29</v>
      </c>
      <c r="Y83" s="15">
        <f t="shared" si="835"/>
        <v>31393.52</v>
      </c>
      <c r="Z83" s="15">
        <f>ROUND(+Y88,2)</f>
        <v>-14338.59</v>
      </c>
      <c r="AA83" s="15">
        <f t="shared" si="835"/>
        <v>-21593.09</v>
      </c>
      <c r="AB83" s="15">
        <f>+AA88</f>
        <v>-12015.68</v>
      </c>
      <c r="AC83" s="15">
        <f>+AB88</f>
        <v>16375.869999999999</v>
      </c>
      <c r="AD83" s="15">
        <f>+AC88</f>
        <v>60393.09</v>
      </c>
      <c r="AE83" s="15">
        <f t="shared" ref="AE83:AP83" si="836">+AD88</f>
        <v>119544.01999999999</v>
      </c>
      <c r="AF83" s="15">
        <f t="shared" si="836"/>
        <v>102009.44999999998</v>
      </c>
      <c r="AG83" s="15">
        <f t="shared" si="836"/>
        <v>130721.57999999999</v>
      </c>
      <c r="AH83" s="15">
        <f t="shared" si="836"/>
        <v>145289.25</v>
      </c>
      <c r="AI83" s="15">
        <f t="shared" si="836"/>
        <v>140992.14000000001</v>
      </c>
      <c r="AJ83" s="15">
        <f t="shared" si="836"/>
        <v>127129.20000000001</v>
      </c>
      <c r="AK83" s="15">
        <f t="shared" si="836"/>
        <v>107721.89000000001</v>
      </c>
      <c r="AL83" s="15">
        <f t="shared" si="836"/>
        <v>94979.6</v>
      </c>
      <c r="AM83" s="15">
        <f t="shared" si="836"/>
        <v>93204.47</v>
      </c>
      <c r="AN83" s="15">
        <f t="shared" si="836"/>
        <v>105588.42</v>
      </c>
      <c r="AO83" s="15">
        <f t="shared" si="836"/>
        <v>135223.96</v>
      </c>
      <c r="AP83" s="15">
        <f t="shared" si="836"/>
        <v>180965.55</v>
      </c>
      <c r="AQ83" s="15">
        <f>AP88</f>
        <v>238810.52</v>
      </c>
      <c r="AR83" s="15">
        <f>+AQ88</f>
        <v>211545.51</v>
      </c>
      <c r="AS83" s="15">
        <f>+AR88</f>
        <v>242331.52000000002</v>
      </c>
      <c r="AT83" s="15">
        <f t="shared" ref="AT83:DE83" si="837">+AS88</f>
        <v>278754.44</v>
      </c>
      <c r="AU83" s="15">
        <f t="shared" si="837"/>
        <v>299939.14</v>
      </c>
      <c r="AV83" s="15">
        <f t="shared" si="837"/>
        <v>309055.93</v>
      </c>
      <c r="AW83" s="15">
        <f t="shared" si="837"/>
        <v>324605.33</v>
      </c>
      <c r="AX83" s="15">
        <f t="shared" si="837"/>
        <v>304277.45</v>
      </c>
      <c r="AY83" s="15">
        <f t="shared" si="837"/>
        <v>381582.83</v>
      </c>
      <c r="AZ83" s="16">
        <f t="shared" si="837"/>
        <v>104436.58000000002</v>
      </c>
      <c r="BA83" s="16">
        <f t="shared" si="837"/>
        <v>155895.36000000002</v>
      </c>
      <c r="BB83" s="16">
        <f t="shared" si="837"/>
        <v>227659.39</v>
      </c>
      <c r="BC83" s="16">
        <f t="shared" si="837"/>
        <v>313162.67000000004</v>
      </c>
      <c r="BD83" s="16">
        <f t="shared" si="837"/>
        <v>176676.64000000004</v>
      </c>
      <c r="BE83" s="16">
        <f t="shared" si="837"/>
        <v>225205.11000000004</v>
      </c>
      <c r="BF83" s="16">
        <f t="shared" si="837"/>
        <v>255732.43000000005</v>
      </c>
      <c r="BG83" s="16">
        <f t="shared" si="837"/>
        <v>288517.56000000006</v>
      </c>
      <c r="BH83" s="16">
        <f t="shared" si="837"/>
        <v>305770.23000000004</v>
      </c>
      <c r="BI83" s="16">
        <f t="shared" si="837"/>
        <v>309320.35000000003</v>
      </c>
      <c r="BJ83" s="16">
        <f t="shared" si="837"/>
        <v>305827.73000000004</v>
      </c>
      <c r="BK83" s="16">
        <f t="shared" si="837"/>
        <v>310799.29000000004</v>
      </c>
      <c r="BL83" s="16">
        <f t="shared" si="837"/>
        <v>335702.12000000005</v>
      </c>
      <c r="BM83" s="16">
        <f t="shared" si="837"/>
        <v>393713.85000000003</v>
      </c>
      <c r="BN83" s="16">
        <f t="shared" si="837"/>
        <v>483804.92000000004</v>
      </c>
      <c r="BO83" s="16">
        <f t="shared" si="837"/>
        <v>602503.81000000006</v>
      </c>
      <c r="BP83" s="16">
        <f t="shared" si="837"/>
        <v>344651.68000000005</v>
      </c>
      <c r="BQ83" s="16">
        <f t="shared" si="837"/>
        <v>419772.66000000003</v>
      </c>
      <c r="BR83" s="16">
        <f t="shared" si="837"/>
        <v>428691.56000000006</v>
      </c>
      <c r="BS83" s="16">
        <f t="shared" si="837"/>
        <v>436873.02</v>
      </c>
      <c r="BT83" s="16">
        <f t="shared" si="837"/>
        <v>398624.22000000003</v>
      </c>
      <c r="BU83" s="16">
        <f t="shared" si="837"/>
        <v>363444.93000000005</v>
      </c>
      <c r="BV83" s="16">
        <f t="shared" si="837"/>
        <v>325000.02</v>
      </c>
      <c r="BW83" s="16">
        <f t="shared" si="837"/>
        <v>274861.88</v>
      </c>
      <c r="BX83" s="16">
        <f t="shared" si="837"/>
        <v>253009.27000000002</v>
      </c>
      <c r="BY83" s="16">
        <f t="shared" si="837"/>
        <v>266407.09000000003</v>
      </c>
      <c r="BZ83" s="16">
        <f t="shared" si="837"/>
        <v>323247.60000000003</v>
      </c>
      <c r="CA83" s="16">
        <f t="shared" si="837"/>
        <v>419470.03</v>
      </c>
      <c r="CB83" s="16">
        <f t="shared" si="837"/>
        <v>337524.06000000006</v>
      </c>
      <c r="CC83" s="16">
        <f>+CB88</f>
        <v>385014.98000000004</v>
      </c>
      <c r="CD83" s="16">
        <f>+CC88</f>
        <v>469275.62000000005</v>
      </c>
      <c r="CE83" s="16">
        <f t="shared" si="837"/>
        <v>515392.09000000008</v>
      </c>
      <c r="CF83" s="16">
        <f t="shared" si="837"/>
        <v>519886.62000000011</v>
      </c>
      <c r="CG83" s="16">
        <f t="shared" si="837"/>
        <v>505321.68000000011</v>
      </c>
      <c r="CH83" s="16">
        <f t="shared" si="837"/>
        <v>470830.20000000013</v>
      </c>
      <c r="CI83" s="16">
        <f t="shared" si="837"/>
        <v>433219.12000000011</v>
      </c>
      <c r="CJ83" s="16">
        <f t="shared" si="837"/>
        <v>418368.2300000001</v>
      </c>
      <c r="CK83" s="16">
        <f t="shared" si="837"/>
        <v>426578.51000000013</v>
      </c>
      <c r="CL83" s="16">
        <f t="shared" si="837"/>
        <v>461984.66000000015</v>
      </c>
      <c r="CM83" s="16">
        <f t="shared" si="837"/>
        <v>520704.28000000014</v>
      </c>
      <c r="CN83" s="16">
        <f t="shared" si="837"/>
        <v>339595.74007598899</v>
      </c>
      <c r="CO83" s="16">
        <f t="shared" si="837"/>
        <v>398625.940075989</v>
      </c>
      <c r="CP83" s="16">
        <f t="shared" si="837"/>
        <v>460454.83007598901</v>
      </c>
      <c r="CQ83" s="16">
        <f t="shared" si="837"/>
        <v>487483.03007598902</v>
      </c>
      <c r="CR83" s="16">
        <f t="shared" si="837"/>
        <v>491402.65007598902</v>
      </c>
      <c r="CS83" s="16">
        <f t="shared" si="837"/>
        <v>483832.53007598902</v>
      </c>
      <c r="CT83" s="16">
        <f t="shared" si="837"/>
        <v>470171.68007598905</v>
      </c>
      <c r="CU83" s="16">
        <f t="shared" si="837"/>
        <v>459651.37007598905</v>
      </c>
      <c r="CV83" s="16">
        <f t="shared" si="837"/>
        <v>435706.72007598903</v>
      </c>
      <c r="CW83" s="16">
        <f t="shared" si="837"/>
        <v>444474.25007598905</v>
      </c>
      <c r="CX83" s="16">
        <f t="shared" si="837"/>
        <v>470288.97007598903</v>
      </c>
      <c r="CY83" s="16">
        <f t="shared" si="837"/>
        <v>509784.37007598905</v>
      </c>
      <c r="CZ83" s="16">
        <f t="shared" si="837"/>
        <v>318460.75007598905</v>
      </c>
      <c r="DA83" s="16">
        <f t="shared" si="837"/>
        <v>353614.26007598906</v>
      </c>
      <c r="DB83" s="16">
        <f t="shared" si="837"/>
        <v>383404.11007598904</v>
      </c>
      <c r="DC83" s="16">
        <f t="shared" si="837"/>
        <v>393745.85007598903</v>
      </c>
      <c r="DD83" s="16">
        <f t="shared" si="837"/>
        <v>401488.00007598905</v>
      </c>
      <c r="DE83" s="16">
        <f t="shared" si="837"/>
        <v>409649.92007598904</v>
      </c>
      <c r="DF83" s="16">
        <f t="shared" ref="DF83:FQ83" si="838">+DE88</f>
        <v>416997.89007598901</v>
      </c>
      <c r="DG83" s="16">
        <f t="shared" si="838"/>
        <v>426835.21007598902</v>
      </c>
      <c r="DH83" s="16">
        <f t="shared" si="838"/>
        <v>443796.93007598899</v>
      </c>
      <c r="DI83" s="16">
        <f t="shared" si="838"/>
        <v>474067.03007598897</v>
      </c>
      <c r="DJ83" s="16">
        <f t="shared" si="838"/>
        <v>520380.91007598897</v>
      </c>
      <c r="DK83" s="16">
        <f t="shared" si="838"/>
        <v>578458.60007598903</v>
      </c>
      <c r="DL83" s="18">
        <f t="shared" si="838"/>
        <v>652549.21007598902</v>
      </c>
      <c r="DM83" s="18">
        <f t="shared" si="838"/>
        <v>329352.61007598904</v>
      </c>
      <c r="DN83" s="18">
        <f t="shared" si="838"/>
        <v>356544.70007598907</v>
      </c>
      <c r="DO83" s="18">
        <f t="shared" si="838"/>
        <v>370050.38007598906</v>
      </c>
      <c r="DP83" s="18">
        <f t="shared" si="838"/>
        <v>368086.81007598905</v>
      </c>
      <c r="DQ83" s="18">
        <f t="shared" si="838"/>
        <v>352329.90007598908</v>
      </c>
      <c r="DR83" s="18">
        <f t="shared" si="838"/>
        <v>330034.1700759891</v>
      </c>
      <c r="DS83" s="18">
        <f t="shared" si="838"/>
        <v>301358.79007598909</v>
      </c>
      <c r="DT83" s="18">
        <f t="shared" si="838"/>
        <v>277654.96007598907</v>
      </c>
      <c r="DU83" s="18">
        <f t="shared" si="838"/>
        <v>264741.13007598906</v>
      </c>
      <c r="DV83" s="18">
        <f t="shared" si="838"/>
        <v>268140.15007598908</v>
      </c>
      <c r="DW83" s="18">
        <f t="shared" si="838"/>
        <v>284325.5500759891</v>
      </c>
      <c r="DX83" s="18">
        <f t="shared" si="838"/>
        <v>302076.35007598909</v>
      </c>
      <c r="DY83" s="18">
        <f t="shared" si="838"/>
        <v>323534.81007598911</v>
      </c>
      <c r="DZ83" s="18">
        <f t="shared" si="838"/>
        <v>329389.07007598912</v>
      </c>
      <c r="EA83" s="18">
        <f t="shared" si="838"/>
        <v>316690.94007598911</v>
      </c>
      <c r="EB83" s="18">
        <f t="shared" si="838"/>
        <v>284256.07007598912</v>
      </c>
      <c r="EC83" s="18">
        <f t="shared" si="838"/>
        <v>235104.26007598912</v>
      </c>
      <c r="ED83" s="18">
        <f t="shared" si="838"/>
        <v>170526.53007598911</v>
      </c>
      <c r="EE83" s="18">
        <f t="shared" si="838"/>
        <v>104987.74007598912</v>
      </c>
      <c r="EF83" s="18">
        <f t="shared" si="838"/>
        <v>48531.530075989118</v>
      </c>
      <c r="EG83" s="18">
        <f t="shared" si="838"/>
        <v>1618.9200759891173</v>
      </c>
      <c r="EH83" s="18">
        <f t="shared" si="838"/>
        <v>-29961.999924010881</v>
      </c>
      <c r="EI83" s="18">
        <f t="shared" si="838"/>
        <v>-44486.13992401088</v>
      </c>
      <c r="EJ83" s="18">
        <f t="shared" si="838"/>
        <v>-45311.289924010882</v>
      </c>
      <c r="EK83" s="18">
        <f t="shared" si="838"/>
        <v>-43252.549924010884</v>
      </c>
      <c r="EL83" s="18">
        <f t="shared" si="838"/>
        <v>-48997.999924010881</v>
      </c>
      <c r="EM83" s="18">
        <f t="shared" si="838"/>
        <v>-73074.339924010885</v>
      </c>
      <c r="EN83" s="18">
        <f t="shared" si="838"/>
        <v>-118122.64992401088</v>
      </c>
      <c r="EO83" s="18">
        <f t="shared" si="838"/>
        <v>-180121.32992401088</v>
      </c>
      <c r="EP83" s="18">
        <f t="shared" si="838"/>
        <v>-244440.63992401087</v>
      </c>
      <c r="EQ83" s="18">
        <f t="shared" si="838"/>
        <v>-310319.30992401089</v>
      </c>
      <c r="ER83" s="18">
        <f t="shared" si="838"/>
        <v>-363349.22992401087</v>
      </c>
      <c r="ES83" s="18">
        <f t="shared" si="838"/>
        <v>-402077.67992401088</v>
      </c>
      <c r="ET83" s="18">
        <f t="shared" si="838"/>
        <v>-422286.09992401086</v>
      </c>
      <c r="EU83" s="18">
        <f t="shared" si="838"/>
        <v>-423220.13992401084</v>
      </c>
      <c r="EV83" s="18">
        <f t="shared" si="838"/>
        <v>-410018.35992401082</v>
      </c>
      <c r="EW83" s="18">
        <f t="shared" si="838"/>
        <v>-396242.70992401079</v>
      </c>
      <c r="EX83" s="18">
        <f t="shared" si="838"/>
        <v>-391151.67992401076</v>
      </c>
      <c r="EY83" s="18">
        <f t="shared" si="838"/>
        <v>-412103.55992401077</v>
      </c>
      <c r="EZ83" s="18">
        <f t="shared" si="838"/>
        <v>-448769.22992401075</v>
      </c>
      <c r="FA83" s="18">
        <f t="shared" si="838"/>
        <v>-509929.31992401078</v>
      </c>
      <c r="FB83" s="18">
        <f t="shared" si="838"/>
        <v>-575383.78992401075</v>
      </c>
      <c r="FC83" s="18">
        <f t="shared" si="838"/>
        <v>-639824.80992401077</v>
      </c>
      <c r="FD83" s="18">
        <f t="shared" si="838"/>
        <v>-693784.65992401075</v>
      </c>
      <c r="FE83" s="18">
        <f t="shared" si="838"/>
        <v>-734173.76992401073</v>
      </c>
      <c r="FF83" s="18">
        <f t="shared" si="838"/>
        <v>-756976.11992401071</v>
      </c>
      <c r="FG83" s="18">
        <f t="shared" si="838"/>
        <v>-761846.9899240107</v>
      </c>
      <c r="FH83" s="18">
        <f t="shared" si="838"/>
        <v>-750998.88992401073</v>
      </c>
      <c r="FI83" s="18">
        <f t="shared" si="838"/>
        <v>-731648.19992401078</v>
      </c>
      <c r="FJ83" s="18">
        <f t="shared" si="838"/>
        <v>-721816.89992401074</v>
      </c>
      <c r="FK83" s="18">
        <f t="shared" si="838"/>
        <v>-724012.16992401076</v>
      </c>
      <c r="FL83" s="18">
        <f t="shared" si="838"/>
        <v>-733943.31992401078</v>
      </c>
      <c r="FM83" s="18">
        <f t="shared" si="838"/>
        <v>-747615.06992401078</v>
      </c>
      <c r="FN83" s="18">
        <f t="shared" si="838"/>
        <v>-760252.39992401074</v>
      </c>
      <c r="FO83" s="18">
        <f t="shared" si="838"/>
        <v>-771060.14992401074</v>
      </c>
      <c r="FP83" s="18">
        <f t="shared" si="838"/>
        <v>-770318.31992401078</v>
      </c>
      <c r="FQ83" s="18">
        <f t="shared" si="838"/>
        <v>-753809.09992401081</v>
      </c>
      <c r="FR83" s="18">
        <f t="shared" ref="FR83:GO83" si="839">+FQ88</f>
        <v>-723076.99992401083</v>
      </c>
      <c r="FS83" s="18">
        <f t="shared" si="839"/>
        <v>-679743.74992401083</v>
      </c>
      <c r="FT83" s="18">
        <f t="shared" si="839"/>
        <v>-613677.76992401085</v>
      </c>
      <c r="FU83" s="18">
        <f t="shared" si="839"/>
        <v>-337738.78992401087</v>
      </c>
      <c r="FV83" s="18">
        <f t="shared" si="839"/>
        <v>-294655.8199240109</v>
      </c>
      <c r="FW83" s="18">
        <f t="shared" si="839"/>
        <v>-267474.12992401089</v>
      </c>
      <c r="FX83" s="18">
        <f t="shared" si="839"/>
        <v>-256679.33992401088</v>
      </c>
      <c r="FY83" s="18">
        <f t="shared" si="839"/>
        <v>-249771.09992401089</v>
      </c>
      <c r="FZ83" s="18">
        <f t="shared" si="839"/>
        <v>-245777.5699240109</v>
      </c>
      <c r="GA83" s="18">
        <f t="shared" si="839"/>
        <v>-234481.6099240109</v>
      </c>
      <c r="GB83" s="18">
        <f t="shared" si="839"/>
        <v>-211346.08992401091</v>
      </c>
      <c r="GC83" s="18">
        <f t="shared" si="839"/>
        <v>-171491.80992401091</v>
      </c>
      <c r="GD83" s="18">
        <f t="shared" si="839"/>
        <v>-114216.53992401093</v>
      </c>
      <c r="GE83" s="18">
        <f t="shared" si="839"/>
        <v>-40270.649924010926</v>
      </c>
      <c r="GF83" s="18">
        <f t="shared" si="839"/>
        <v>50432.620075989078</v>
      </c>
      <c r="GG83" s="18">
        <f t="shared" si="839"/>
        <v>61972.210075989075</v>
      </c>
      <c r="GH83" s="18">
        <f t="shared" si="839"/>
        <v>106680.25007598908</v>
      </c>
      <c r="GI83" s="18">
        <f t="shared" si="839"/>
        <v>125323.67007598908</v>
      </c>
      <c r="GJ83" s="18">
        <f t="shared" si="839"/>
        <v>115423.68007598908</v>
      </c>
      <c r="GK83" s="18">
        <f t="shared" si="839"/>
        <v>85183.150075989077</v>
      </c>
      <c r="GL83" s="18">
        <f t="shared" si="839"/>
        <v>42299.910075989079</v>
      </c>
      <c r="GM83" s="18">
        <f t="shared" si="839"/>
        <v>-4959.1199240109199</v>
      </c>
      <c r="GN83" s="18">
        <f t="shared" si="839"/>
        <v>-43217.929924010918</v>
      </c>
      <c r="GO83" s="18">
        <f t="shared" si="839"/>
        <v>-67297.43992401092</v>
      </c>
      <c r="GP83" s="18">
        <f t="shared" ref="GP83" si="840">+GO88</f>
        <v>-71446.579924010919</v>
      </c>
      <c r="GQ83" s="18">
        <f t="shared" ref="GQ83" si="841">+GP88</f>
        <v>-55558.929924010918</v>
      </c>
      <c r="GR83" s="18">
        <f t="shared" ref="GR83" si="842">+GQ88</f>
        <v>-19935.819924010917</v>
      </c>
      <c r="GS83" s="18">
        <f t="shared" ref="GS83" si="843">+GR88</f>
        <v>17717.760075989085</v>
      </c>
      <c r="GT83" s="18">
        <f t="shared" ref="GT83" si="844">+GS88</f>
        <v>46941.620075989085</v>
      </c>
      <c r="GU83" s="18">
        <f t="shared" ref="GU83" si="845">+GT88</f>
        <v>48653.150075989084</v>
      </c>
      <c r="GV83" s="18">
        <f t="shared" ref="GV83" si="846">+GU88</f>
        <v>34207.570075989082</v>
      </c>
      <c r="GW83" s="18">
        <f t="shared" ref="GW83" si="847">+GV88</f>
        <v>-3075.4599240109164</v>
      </c>
      <c r="GX83" s="18">
        <f t="shared" ref="GX83" si="848">+GW88</f>
        <v>-53390.029924010916</v>
      </c>
      <c r="GY83" s="18">
        <f t="shared" ref="GY83" si="849">+GX88</f>
        <v>-105698.08992401091</v>
      </c>
      <c r="GZ83" s="18">
        <f t="shared" ref="GZ83" si="850">+GY88</f>
        <v>-138770.98992401091</v>
      </c>
      <c r="HA83" s="18">
        <f t="shared" ref="HA83" si="851">+GZ88</f>
        <v>-154481.96992401092</v>
      </c>
      <c r="HB83" s="18">
        <f t="shared" ref="HB83" si="852">+HA88</f>
        <v>-144154.12992401092</v>
      </c>
      <c r="HC83" s="18">
        <f t="shared" ref="HC83" si="853">+HB88</f>
        <v>-111038.03992401093</v>
      </c>
      <c r="HD83" s="18">
        <f t="shared" ref="HD83" si="854">+HC88</f>
        <v>-52787.109924010925</v>
      </c>
      <c r="HE83" s="18">
        <f t="shared" ref="HE83" si="855">+HD88</f>
        <v>9192.360075989076</v>
      </c>
      <c r="HF83" s="18">
        <f t="shared" ref="HF83" si="856">+HE88</f>
        <v>66059.170075989066</v>
      </c>
      <c r="HG83" s="18">
        <f t="shared" ref="HG83" si="857">+HF88</f>
        <v>94645.300075989071</v>
      </c>
      <c r="HH83" s="18">
        <f t="shared" ref="HH83" si="858">+HG88</f>
        <v>99383.530075989067</v>
      </c>
      <c r="HI83" s="18">
        <f t="shared" ref="HI83" si="859">+HH88</f>
        <v>63476.370075989063</v>
      </c>
      <c r="HJ83" s="18">
        <f t="shared" ref="HJ83" si="860">+HI88</f>
        <v>15042.690075989063</v>
      </c>
      <c r="HK83" s="18">
        <f t="shared" ref="HK83" si="861">+HJ88</f>
        <v>-32066.729924010935</v>
      </c>
      <c r="HL83" s="18">
        <f t="shared" ref="HL83" si="862">+HK88</f>
        <v>-59413.649924010933</v>
      </c>
      <c r="HM83" s="18">
        <f t="shared" ref="HM83" si="863">+HL88</f>
        <v>-62309.409924010935</v>
      </c>
      <c r="HN83" s="18">
        <f t="shared" ref="HN83" si="864">+HM88</f>
        <v>-37305.359924010932</v>
      </c>
      <c r="HO83" s="18">
        <f t="shared" ref="HO83" si="865">+HN88</f>
        <v>14895.58007598907</v>
      </c>
      <c r="HP83" s="18">
        <f t="shared" ref="HP83" si="866">+HO88</f>
        <v>90394.040075989076</v>
      </c>
      <c r="HQ83" s="18">
        <f t="shared" ref="HQ83" si="867">+HP88</f>
        <v>161177.19007598906</v>
      </c>
      <c r="HR83" s="18">
        <f t="shared" ref="HR83" si="868">+HQ88</f>
        <v>220815.23007598906</v>
      </c>
      <c r="HS83" s="18">
        <f t="shared" ref="HS83" si="869">+HR88</f>
        <v>244384.20007598907</v>
      </c>
      <c r="HT83" s="18">
        <f t="shared" ref="HT83" si="870">+HS88</f>
        <v>237610.48007598906</v>
      </c>
      <c r="HU83" s="18">
        <f t="shared" ref="HU83" si="871">+HT88</f>
        <v>204337.13007598906</v>
      </c>
      <c r="HV83" s="18">
        <f t="shared" ref="HV83" si="872">+HU88</f>
        <v>153862.79007598906</v>
      </c>
      <c r="HW83" s="18">
        <f t="shared" ref="HW83" si="873">+HV88</f>
        <v>103676.25007598905</v>
      </c>
      <c r="HX83" s="18">
        <f t="shared" ref="HX83" si="874">+HW88</f>
        <v>72177.400075989048</v>
      </c>
      <c r="HY83" s="18">
        <f>+HX88</f>
        <v>63230.030075989045</v>
      </c>
      <c r="HZ83" s="18">
        <f t="shared" ref="HZ83:IK83" si="875">+HY88</f>
        <v>74157.36007598904</v>
      </c>
      <c r="IA83" s="18">
        <f t="shared" si="875"/>
        <v>104699.48007598903</v>
      </c>
      <c r="IB83" s="18">
        <f t="shared" si="875"/>
        <v>151354.28007598902</v>
      </c>
      <c r="IC83" s="18">
        <f t="shared" si="875"/>
        <v>174397.08007598901</v>
      </c>
      <c r="ID83" s="18">
        <f t="shared" si="875"/>
        <v>207805.880075989</v>
      </c>
      <c r="IE83" s="18">
        <f t="shared" si="875"/>
        <v>223240.93007598899</v>
      </c>
      <c r="IF83" s="18">
        <f t="shared" si="875"/>
        <v>220637.74007598899</v>
      </c>
      <c r="IG83" s="18">
        <f t="shared" si="875"/>
        <v>195569.83007598898</v>
      </c>
      <c r="IH83" s="18">
        <f t="shared" si="875"/>
        <v>157892.47007598897</v>
      </c>
      <c r="II83" s="18">
        <f t="shared" si="875"/>
        <v>119996.89007598897</v>
      </c>
      <c r="IJ83" s="18">
        <f t="shared" si="875"/>
        <v>93836.320075988973</v>
      </c>
      <c r="IK83" s="18">
        <f t="shared" si="875"/>
        <v>83280.790075988974</v>
      </c>
      <c r="IL83" s="560"/>
      <c r="IM83" s="561"/>
      <c r="IN83" s="561"/>
      <c r="IO83" s="561"/>
      <c r="IP83" s="561"/>
      <c r="IQ83" s="561"/>
      <c r="IR83" s="561"/>
      <c r="IS83" s="561"/>
      <c r="IT83" s="561"/>
      <c r="IU83" s="561"/>
      <c r="IV83" s="561"/>
      <c r="IW83" s="561"/>
      <c r="IX83" s="561"/>
      <c r="IY83" s="562"/>
    </row>
    <row r="84" spans="1:259" x14ac:dyDescent="0.2">
      <c r="B84" s="1" t="s">
        <v>164</v>
      </c>
      <c r="D84" s="21"/>
      <c r="E84" s="21">
        <v>-64215.05</v>
      </c>
      <c r="F84" s="21"/>
      <c r="G84" s="21"/>
      <c r="H84" s="21"/>
      <c r="I84" s="21"/>
      <c r="J84" s="21"/>
      <c r="K84" s="21"/>
      <c r="L84" s="21"/>
      <c r="M84" s="21"/>
      <c r="N84" s="21"/>
      <c r="O84" s="21"/>
      <c r="P84" s="21"/>
      <c r="Q84" s="21"/>
      <c r="R84" s="21"/>
      <c r="S84" s="21"/>
      <c r="T84" s="21"/>
      <c r="U84" s="21"/>
      <c r="V84" s="21">
        <v>168060.17</v>
      </c>
      <c r="W84" s="21"/>
      <c r="X84" s="21"/>
      <c r="Y84" s="21">
        <v>-31393.52</v>
      </c>
      <c r="Z84" s="21"/>
      <c r="AA84" s="21"/>
      <c r="AB84" s="21"/>
      <c r="AC84" s="21"/>
      <c r="AD84" s="21"/>
      <c r="AE84" s="21">
        <v>-59810.41</v>
      </c>
      <c r="AF84" s="21"/>
      <c r="AG84" s="21"/>
      <c r="AH84" s="21"/>
      <c r="AI84" s="21"/>
      <c r="AJ84" s="21"/>
      <c r="AK84" s="21"/>
      <c r="AL84" s="21"/>
      <c r="AM84" s="21"/>
      <c r="AN84" s="21">
        <v>0</v>
      </c>
      <c r="AO84" s="21">
        <v>0</v>
      </c>
      <c r="AP84" s="21">
        <v>0</v>
      </c>
      <c r="AQ84" s="21">
        <v>-96708</v>
      </c>
      <c r="AR84" s="21">
        <v>0</v>
      </c>
      <c r="AS84" s="21">
        <v>0</v>
      </c>
      <c r="AT84" s="21">
        <v>0</v>
      </c>
      <c r="AU84" s="21">
        <v>0</v>
      </c>
      <c r="AV84" s="21">
        <v>0</v>
      </c>
      <c r="AW84" s="21">
        <v>0</v>
      </c>
      <c r="AX84" s="21">
        <v>0</v>
      </c>
      <c r="AY84" s="21"/>
      <c r="AZ84" s="22"/>
      <c r="BA84" s="22"/>
      <c r="BB84" s="22"/>
      <c r="BC84" s="22">
        <v>-197552</v>
      </c>
      <c r="BD84" s="22">
        <v>0</v>
      </c>
      <c r="BE84" s="22">
        <v>0</v>
      </c>
      <c r="BF84" s="22">
        <v>0</v>
      </c>
      <c r="BG84" s="22">
        <v>0</v>
      </c>
      <c r="BH84" s="18"/>
      <c r="BI84" s="18"/>
      <c r="BJ84" s="18"/>
      <c r="BK84" s="18"/>
      <c r="BL84" s="18"/>
      <c r="BM84" s="18"/>
      <c r="BN84" s="22">
        <v>0</v>
      </c>
      <c r="BO84" s="22">
        <v>-413583</v>
      </c>
      <c r="BP84" s="18"/>
      <c r="BQ84" s="18"/>
      <c r="BR84" s="18"/>
      <c r="BS84" s="18"/>
      <c r="BT84" s="18"/>
      <c r="BU84" s="18"/>
      <c r="BV84" s="18"/>
      <c r="BW84" s="18"/>
      <c r="BX84" s="18"/>
      <c r="BY84" s="18"/>
      <c r="BZ84" s="18"/>
      <c r="CA84" s="25">
        <v>-214894</v>
      </c>
      <c r="CB84" s="18"/>
      <c r="CC84" s="18"/>
      <c r="CD84" s="18"/>
      <c r="CE84" s="18"/>
      <c r="CF84" s="18"/>
      <c r="CG84" s="18"/>
      <c r="CH84" s="18"/>
      <c r="CI84" s="18"/>
      <c r="CJ84" s="18"/>
      <c r="CK84" s="18"/>
      <c r="CL84" s="18"/>
      <c r="CM84" s="22">
        <v>-231020.70992401117</v>
      </c>
      <c r="CN84" s="18"/>
      <c r="CO84" s="18"/>
      <c r="CP84" s="18"/>
      <c r="CQ84" s="18"/>
      <c r="CR84" s="18"/>
      <c r="CS84" s="18"/>
      <c r="CT84" s="18"/>
      <c r="CU84" s="18"/>
      <c r="CV84" s="18"/>
      <c r="CW84" s="18"/>
      <c r="CX84" s="18"/>
      <c r="CY84" s="22">
        <v>-224640</v>
      </c>
      <c r="CZ84" s="18"/>
      <c r="DA84" s="18"/>
      <c r="DB84" s="18"/>
      <c r="DC84" s="18"/>
      <c r="DD84" s="18"/>
      <c r="DE84" s="18"/>
      <c r="DF84" s="18"/>
      <c r="DG84" s="18"/>
      <c r="DH84" s="18"/>
      <c r="DI84" s="18"/>
      <c r="DJ84" s="18"/>
      <c r="DK84" s="18"/>
      <c r="DL84" s="23">
        <v>-358888</v>
      </c>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54"/>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23">
        <v>226638</v>
      </c>
      <c r="FU84" s="18"/>
      <c r="FV84" s="18"/>
      <c r="FW84" s="18"/>
      <c r="FX84" s="18"/>
      <c r="FY84" s="18"/>
      <c r="FZ84" s="18"/>
      <c r="GA84" s="18"/>
      <c r="GB84" s="18"/>
      <c r="GC84" s="18"/>
      <c r="GD84" s="18"/>
      <c r="GE84" s="18"/>
      <c r="GF84" s="23">
        <v>-32402</v>
      </c>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467">
        <v>-20451.14</v>
      </c>
      <c r="IC84" s="18"/>
      <c r="ID84" s="18"/>
      <c r="IE84" s="18"/>
      <c r="IF84" s="18"/>
      <c r="IG84" s="18"/>
      <c r="IH84" s="18"/>
      <c r="II84" s="18"/>
      <c r="IJ84" s="18"/>
      <c r="IK84" s="18"/>
      <c r="IL84" s="560"/>
      <c r="IM84" s="561"/>
      <c r="IN84" s="564"/>
      <c r="IO84" s="561"/>
      <c r="IP84" s="561"/>
      <c r="IQ84" s="561"/>
      <c r="IR84" s="561"/>
      <c r="IS84" s="561"/>
      <c r="IT84" s="561"/>
      <c r="IU84" s="561"/>
      <c r="IV84" s="561"/>
      <c r="IW84" s="561"/>
      <c r="IX84" s="561"/>
      <c r="IY84" s="562"/>
    </row>
    <row r="85" spans="1:259" hidden="1" x14ac:dyDescent="0.2">
      <c r="B85" s="1" t="s">
        <v>189</v>
      </c>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v>-328008.39</v>
      </c>
      <c r="AZ85" s="22">
        <v>0</v>
      </c>
      <c r="BA85" s="22">
        <v>0</v>
      </c>
      <c r="BB85" s="22">
        <v>0</v>
      </c>
      <c r="BC85" s="22">
        <v>0</v>
      </c>
      <c r="BD85" s="22">
        <v>0</v>
      </c>
      <c r="BE85" s="22">
        <v>0</v>
      </c>
      <c r="BF85" s="22">
        <v>0</v>
      </c>
      <c r="BG85" s="22">
        <v>0</v>
      </c>
      <c r="BH85" s="18"/>
      <c r="BI85" s="18"/>
      <c r="BJ85" s="18"/>
      <c r="BK85" s="18"/>
      <c r="BL85" s="18"/>
      <c r="BM85" s="18"/>
      <c r="BN85" s="22">
        <v>59.16</v>
      </c>
      <c r="BO85" s="22">
        <v>0</v>
      </c>
      <c r="BP85" s="18"/>
      <c r="BQ85" s="18"/>
      <c r="BR85" s="18"/>
      <c r="BS85" s="18"/>
      <c r="BT85" s="18"/>
      <c r="BU85" s="18"/>
      <c r="BV85" s="18"/>
      <c r="BW85" s="18"/>
      <c r="BX85" s="18"/>
      <c r="BY85" s="18"/>
      <c r="BZ85" s="18"/>
      <c r="CA85" s="25">
        <v>0</v>
      </c>
      <c r="CB85" s="18"/>
      <c r="CC85" s="18"/>
      <c r="CD85" s="18"/>
      <c r="CE85" s="18"/>
      <c r="CF85" s="18"/>
      <c r="CG85" s="18"/>
      <c r="CH85" s="18"/>
      <c r="CI85" s="18"/>
      <c r="CJ85" s="18"/>
      <c r="CK85" s="18"/>
      <c r="CL85" s="18"/>
      <c r="CM85" s="18"/>
      <c r="CN85" s="18"/>
      <c r="CO85" s="18"/>
      <c r="CP85" s="18"/>
      <c r="CQ85" s="18"/>
      <c r="CR85" s="18"/>
      <c r="CS85" s="18"/>
      <c r="CT85" s="18"/>
      <c r="CU85" s="22">
        <v>-19861.259999999998</v>
      </c>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560"/>
      <c r="IM85" s="561"/>
      <c r="IN85" s="561"/>
      <c r="IO85" s="561"/>
      <c r="IP85" s="561"/>
      <c r="IQ85" s="561"/>
      <c r="IR85" s="561"/>
      <c r="IS85" s="561"/>
      <c r="IT85" s="561"/>
      <c r="IU85" s="561"/>
      <c r="IV85" s="561"/>
      <c r="IW85" s="561"/>
      <c r="IX85" s="561"/>
      <c r="IY85" s="562"/>
    </row>
    <row r="86" spans="1:259" x14ac:dyDescent="0.2">
      <c r="B86" s="1" t="s">
        <v>190</v>
      </c>
      <c r="D86" s="21">
        <v>43551.96</v>
      </c>
      <c r="E86" s="21">
        <v>74590.240000000005</v>
      </c>
      <c r="F86" s="21">
        <v>64829.06</v>
      </c>
      <c r="G86" s="21">
        <v>54666.46</v>
      </c>
      <c r="H86" s="21">
        <v>45680.36</v>
      </c>
      <c r="I86" s="21">
        <v>3029.3</v>
      </c>
      <c r="J86" s="21">
        <v>-28222.9</v>
      </c>
      <c r="K86" s="21">
        <v>-47503.09</v>
      </c>
      <c r="L86" s="21">
        <v>-80251.77</v>
      </c>
      <c r="M86" s="21">
        <v>-71149.86</v>
      </c>
      <c r="N86" s="21">
        <v>-67493.119999999995</v>
      </c>
      <c r="O86" s="21">
        <v>-46885.45</v>
      </c>
      <c r="P86" s="21">
        <v>-23462.87</v>
      </c>
      <c r="Q86" s="21">
        <v>-3071.11</v>
      </c>
      <c r="R86" s="21">
        <v>13566.24</v>
      </c>
      <c r="S86" s="21">
        <v>18208.580000000002</v>
      </c>
      <c r="T86" s="21">
        <v>11603.05</v>
      </c>
      <c r="U86" s="21">
        <v>-2402.63</v>
      </c>
      <c r="V86" s="21">
        <v>44735.96</v>
      </c>
      <c r="W86" s="21">
        <v>-8766.09</v>
      </c>
      <c r="X86" s="21">
        <v>-13776.77</v>
      </c>
      <c r="Y86" s="21">
        <v>-14338.59</v>
      </c>
      <c r="Z86" s="21">
        <v>-7254.5</v>
      </c>
      <c r="AA86" s="21">
        <v>9577.41</v>
      </c>
      <c r="AB86" s="21">
        <v>28391.55</v>
      </c>
      <c r="AC86" s="21">
        <v>44017.22</v>
      </c>
      <c r="AD86" s="21">
        <v>59150.93</v>
      </c>
      <c r="AE86" s="21">
        <v>42275.839999999997</v>
      </c>
      <c r="AF86" s="21">
        <v>28712.13</v>
      </c>
      <c r="AG86" s="21">
        <v>14567.67</v>
      </c>
      <c r="AH86" s="21">
        <v>-4297.1099999999997</v>
      </c>
      <c r="AI86" s="21">
        <v>-13862.94</v>
      </c>
      <c r="AJ86" s="21">
        <v>-19407.310000000001</v>
      </c>
      <c r="AK86" s="21">
        <v>-12742.29</v>
      </c>
      <c r="AL86" s="21">
        <v>-1775.13</v>
      </c>
      <c r="AM86" s="21">
        <v>12383.95</v>
      </c>
      <c r="AN86" s="21">
        <v>29635.54</v>
      </c>
      <c r="AO86" s="21">
        <v>45741.59</v>
      </c>
      <c r="AP86" s="21">
        <v>57844.97</v>
      </c>
      <c r="AQ86" s="21">
        <v>69442.990000000005</v>
      </c>
      <c r="AR86" s="21">
        <v>30786.01</v>
      </c>
      <c r="AS86" s="21">
        <v>36422.92</v>
      </c>
      <c r="AT86" s="21">
        <v>21184.7</v>
      </c>
      <c r="AU86" s="21">
        <v>9116.7900000000009</v>
      </c>
      <c r="AV86" s="21">
        <v>15549.4</v>
      </c>
      <c r="AW86" s="21">
        <v>-20327.88</v>
      </c>
      <c r="AX86" s="21">
        <v>77305.38</v>
      </c>
      <c r="AY86" s="21">
        <v>50862.14</v>
      </c>
      <c r="AZ86" s="22">
        <v>51458.78</v>
      </c>
      <c r="BA86" s="22">
        <v>71764.03</v>
      </c>
      <c r="BB86" s="22">
        <v>85503.28</v>
      </c>
      <c r="BC86" s="22">
        <v>61065.97</v>
      </c>
      <c r="BD86" s="22">
        <v>48528.47</v>
      </c>
      <c r="BE86" s="22">
        <v>30527.32</v>
      </c>
      <c r="BF86" s="22">
        <v>32785.129999999997</v>
      </c>
      <c r="BG86" s="22">
        <v>17252.669999999998</v>
      </c>
      <c r="BH86" s="22">
        <v>3550.12</v>
      </c>
      <c r="BI86" s="22">
        <v>-3492.62</v>
      </c>
      <c r="BJ86" s="22">
        <v>4971.5600000000004</v>
      </c>
      <c r="BK86" s="30">
        <v>24902.83</v>
      </c>
      <c r="BL86" s="30">
        <v>58011.73</v>
      </c>
      <c r="BM86" s="30">
        <v>90091.07</v>
      </c>
      <c r="BN86" s="30">
        <v>118639.73</v>
      </c>
      <c r="BO86" s="30">
        <v>155730.87</v>
      </c>
      <c r="BP86" s="30">
        <v>75120.98</v>
      </c>
      <c r="BQ86" s="30">
        <v>8918.9</v>
      </c>
      <c r="BR86" s="30">
        <v>8181.46</v>
      </c>
      <c r="BS86" s="30">
        <v>-38248.800000000003</v>
      </c>
      <c r="BT86" s="30">
        <v>-35179.29</v>
      </c>
      <c r="BU86" s="30">
        <v>-38444.910000000003</v>
      </c>
      <c r="BV86" s="30">
        <v>-50138.14</v>
      </c>
      <c r="BW86" s="30">
        <v>-21852.61</v>
      </c>
      <c r="BX86" s="30">
        <v>13397.82</v>
      </c>
      <c r="BY86" s="55">
        <v>56840.51</v>
      </c>
      <c r="BZ86" s="55">
        <v>96222.43</v>
      </c>
      <c r="CA86" s="25">
        <v>132948.03</v>
      </c>
      <c r="CB86" s="30">
        <v>47490.92</v>
      </c>
      <c r="CC86" s="30">
        <v>84260.64</v>
      </c>
      <c r="CD86" s="30">
        <v>46116.47</v>
      </c>
      <c r="CE86" s="30">
        <v>4494.53</v>
      </c>
      <c r="CF86" s="30">
        <v>-14564.94</v>
      </c>
      <c r="CG86" s="30">
        <v>-34491.480000000003</v>
      </c>
      <c r="CH86" s="30">
        <v>-37611.08</v>
      </c>
      <c r="CI86" s="30">
        <v>-14850.89</v>
      </c>
      <c r="CJ86" s="30">
        <v>8210.2800000000007</v>
      </c>
      <c r="CK86" s="30">
        <v>35406.15</v>
      </c>
      <c r="CL86" s="30">
        <v>58719.62</v>
      </c>
      <c r="CM86" s="30">
        <v>49912.17</v>
      </c>
      <c r="CN86" s="30">
        <v>59030.2</v>
      </c>
      <c r="CO86" s="30">
        <v>61828.89</v>
      </c>
      <c r="CP86" s="30">
        <v>27028.2</v>
      </c>
      <c r="CQ86" s="30">
        <v>3919.62</v>
      </c>
      <c r="CR86" s="30">
        <v>-7570.12</v>
      </c>
      <c r="CS86" s="30">
        <v>-13660.85</v>
      </c>
      <c r="CT86" s="30">
        <v>-10520.31</v>
      </c>
      <c r="CU86" s="30">
        <v>-4083.39</v>
      </c>
      <c r="CV86" s="30">
        <v>8767.5300000000007</v>
      </c>
      <c r="CW86" s="30">
        <v>25814.720000000001</v>
      </c>
      <c r="CX86" s="30">
        <v>39495.4</v>
      </c>
      <c r="CY86" s="30">
        <v>33316.379999999997</v>
      </c>
      <c r="CZ86" s="56">
        <v>35153.51</v>
      </c>
      <c r="DA86" s="30">
        <v>29789.85</v>
      </c>
      <c r="DB86" s="57">
        <v>10341.74</v>
      </c>
      <c r="DC86" s="57">
        <v>7742.15</v>
      </c>
      <c r="DD86" s="30">
        <v>8161.92</v>
      </c>
      <c r="DE86" s="30">
        <v>7347.97</v>
      </c>
      <c r="DF86" s="55">
        <v>9837.32</v>
      </c>
      <c r="DG86" s="30">
        <v>16961.72</v>
      </c>
      <c r="DH86" s="22">
        <v>30270.1</v>
      </c>
      <c r="DI86" s="22">
        <v>46313.88</v>
      </c>
      <c r="DJ86" s="22">
        <v>58077.69</v>
      </c>
      <c r="DK86" s="22">
        <v>74090.61</v>
      </c>
      <c r="DL86" s="22">
        <v>35691.4</v>
      </c>
      <c r="DM86" s="22">
        <v>27192.09</v>
      </c>
      <c r="DN86" s="22">
        <v>13505.68</v>
      </c>
      <c r="DO86" s="22">
        <v>-1963.57</v>
      </c>
      <c r="DP86" s="22">
        <v>-15756.91</v>
      </c>
      <c r="DQ86" s="22">
        <v>-22295.73</v>
      </c>
      <c r="DR86" s="22">
        <v>-28675.38</v>
      </c>
      <c r="DS86" s="22">
        <v>-23703.83</v>
      </c>
      <c r="DT86" s="22">
        <v>-12913.83</v>
      </c>
      <c r="DU86" s="22">
        <v>3399.02</v>
      </c>
      <c r="DV86" s="22">
        <v>16185.4</v>
      </c>
      <c r="DW86" s="22">
        <v>17750.8</v>
      </c>
      <c r="DX86" s="22">
        <v>21458.46</v>
      </c>
      <c r="DY86" s="22">
        <v>5854.26</v>
      </c>
      <c r="DZ86" s="22">
        <v>-12698.13</v>
      </c>
      <c r="EA86" s="22">
        <v>-32434.87</v>
      </c>
      <c r="EB86" s="22">
        <v>-49151.81</v>
      </c>
      <c r="EC86" s="22">
        <v>-64577.73</v>
      </c>
      <c r="ED86" s="22">
        <v>-65538.789999999994</v>
      </c>
      <c r="EE86" s="22">
        <v>-56456.21</v>
      </c>
      <c r="EF86" s="22">
        <v>-46912.61</v>
      </c>
      <c r="EG86" s="22">
        <v>-31580.92</v>
      </c>
      <c r="EH86" s="22">
        <v>-14524.14</v>
      </c>
      <c r="EI86" s="22">
        <v>-825.15</v>
      </c>
      <c r="EJ86" s="22">
        <v>2058.7399999999998</v>
      </c>
      <c r="EK86" s="22">
        <v>-5745.45</v>
      </c>
      <c r="EL86" s="22">
        <v>-24076.34</v>
      </c>
      <c r="EM86" s="22">
        <v>-45048.31</v>
      </c>
      <c r="EN86" s="22">
        <v>-61998.68</v>
      </c>
      <c r="EO86" s="22">
        <v>-64319.31</v>
      </c>
      <c r="EP86" s="22">
        <v>-65878.67</v>
      </c>
      <c r="EQ86" s="22">
        <v>-53029.919999999998</v>
      </c>
      <c r="ER86" s="22">
        <v>-38728.449999999997</v>
      </c>
      <c r="ES86" s="22">
        <v>-20208.419999999998</v>
      </c>
      <c r="ET86" s="56">
        <v>-934.04</v>
      </c>
      <c r="EU86" s="56">
        <v>13201.78</v>
      </c>
      <c r="EV86" s="56">
        <v>13775.65</v>
      </c>
      <c r="EW86" s="56">
        <v>5091.03</v>
      </c>
      <c r="EX86" s="56">
        <v>-20951.88</v>
      </c>
      <c r="EY86" s="56">
        <v>-36665.67</v>
      </c>
      <c r="EZ86" s="56">
        <v>-61160.09</v>
      </c>
      <c r="FA86" s="56">
        <v>-65454.47</v>
      </c>
      <c r="FB86" s="56">
        <v>-64441.02</v>
      </c>
      <c r="FC86" s="56">
        <v>-53959.85</v>
      </c>
      <c r="FD86" s="56">
        <v>-40389.11</v>
      </c>
      <c r="FE86" s="22">
        <v>-22802.35</v>
      </c>
      <c r="FF86" s="22">
        <v>-4870.87</v>
      </c>
      <c r="FG86" s="22">
        <v>10848.1</v>
      </c>
      <c r="FH86" s="22">
        <v>19350.689999999999</v>
      </c>
      <c r="FI86" s="22">
        <v>9831.2999999999993</v>
      </c>
      <c r="FJ86" s="22">
        <v>-2195.27</v>
      </c>
      <c r="FK86" s="22">
        <v>-9931.15</v>
      </c>
      <c r="FL86" s="22">
        <v>-13671.75</v>
      </c>
      <c r="FM86" s="22">
        <v>-12637.33</v>
      </c>
      <c r="FN86" s="22">
        <v>-10807.75</v>
      </c>
      <c r="FO86" s="22">
        <v>741.83</v>
      </c>
      <c r="FP86" s="22">
        <v>16509.22</v>
      </c>
      <c r="FQ86" s="22">
        <v>30732.1</v>
      </c>
      <c r="FR86" s="22">
        <v>43333.25</v>
      </c>
      <c r="FS86" s="22">
        <v>66065.98</v>
      </c>
      <c r="FT86" s="22">
        <v>49300.98</v>
      </c>
      <c r="FU86" s="22">
        <v>43082.97</v>
      </c>
      <c r="FV86" s="22">
        <v>27181.69</v>
      </c>
      <c r="FW86" s="22">
        <v>10794.79</v>
      </c>
      <c r="FX86" s="22">
        <v>6908.24</v>
      </c>
      <c r="FY86" s="22">
        <v>3993.53</v>
      </c>
      <c r="FZ86" s="22">
        <v>11295.96</v>
      </c>
      <c r="GA86" s="22">
        <v>23135.52</v>
      </c>
      <c r="GB86" s="22">
        <v>39854.28</v>
      </c>
      <c r="GC86" s="22">
        <v>57275.27</v>
      </c>
      <c r="GD86" s="22">
        <v>73945.89</v>
      </c>
      <c r="GE86" s="22">
        <v>90703.27</v>
      </c>
      <c r="GF86" s="22">
        <v>43941.59</v>
      </c>
      <c r="GG86" s="22">
        <v>44708.04</v>
      </c>
      <c r="GH86" s="22">
        <v>18643.419999999998</v>
      </c>
      <c r="GI86" s="22">
        <v>-9899.99</v>
      </c>
      <c r="GJ86" s="22">
        <v>-30240.53</v>
      </c>
      <c r="GK86" s="22">
        <v>-42883.24</v>
      </c>
      <c r="GL86" s="22">
        <v>-47259.03</v>
      </c>
      <c r="GM86" s="22">
        <v>-38258.81</v>
      </c>
      <c r="GN86" s="22">
        <v>-24079.51</v>
      </c>
      <c r="GO86" s="22">
        <v>-4149.1400000000003</v>
      </c>
      <c r="GP86" s="22">
        <v>15887.65</v>
      </c>
      <c r="GQ86" s="22">
        <v>35623.11</v>
      </c>
      <c r="GR86" s="22">
        <v>37653.58</v>
      </c>
      <c r="GS86" s="22">
        <v>29223.86</v>
      </c>
      <c r="GT86" s="22">
        <v>1711.53</v>
      </c>
      <c r="GU86" s="22">
        <v>-14445.58</v>
      </c>
      <c r="GV86" s="22">
        <v>-37283.03</v>
      </c>
      <c r="GW86" s="22">
        <v>-50314.57</v>
      </c>
      <c r="GX86" s="22">
        <v>-52308.06</v>
      </c>
      <c r="GY86" s="22">
        <v>-33072.9</v>
      </c>
      <c r="GZ86" s="22">
        <v>-15710.98</v>
      </c>
      <c r="HA86" s="22">
        <v>10327.84</v>
      </c>
      <c r="HB86" s="22">
        <v>33116.089999999997</v>
      </c>
      <c r="HC86" s="22">
        <f>-33116.09+33116.09+58250.93</f>
        <v>58250.93</v>
      </c>
      <c r="HD86" s="22">
        <v>61979.47</v>
      </c>
      <c r="HE86" s="22">
        <v>56866.81</v>
      </c>
      <c r="HF86" s="22">
        <v>28586.13</v>
      </c>
      <c r="HG86" s="22">
        <v>4738.2299999999996</v>
      </c>
      <c r="HH86" s="22">
        <v>-35907.160000000003</v>
      </c>
      <c r="HI86" s="22">
        <v>-48433.68</v>
      </c>
      <c r="HJ86" s="22">
        <v>-47109.42</v>
      </c>
      <c r="HK86" s="22">
        <v>-27346.92</v>
      </c>
      <c r="HL86" s="22">
        <v>-2895.76</v>
      </c>
      <c r="HM86" s="22">
        <v>25004.05</v>
      </c>
      <c r="HN86" s="22">
        <v>52200.94</v>
      </c>
      <c r="HO86" s="22">
        <v>75498.460000000006</v>
      </c>
      <c r="HP86" s="22">
        <v>70783.149999999994</v>
      </c>
      <c r="HQ86" s="22">
        <v>59638.04</v>
      </c>
      <c r="HR86" s="22">
        <v>23568.97</v>
      </c>
      <c r="HS86" s="22">
        <v>-6773.72</v>
      </c>
      <c r="HT86" s="22">
        <v>-33273.35</v>
      </c>
      <c r="HU86" s="22">
        <v>-50474.34</v>
      </c>
      <c r="HV86" s="22">
        <v>-50186.54</v>
      </c>
      <c r="HW86" s="22">
        <v>-31498.85</v>
      </c>
      <c r="HX86" s="22">
        <v>-8947.3700000000008</v>
      </c>
      <c r="HY86" s="469">
        <v>10927.33</v>
      </c>
      <c r="HZ86" s="467">
        <v>30542.12</v>
      </c>
      <c r="IA86" s="467">
        <v>46654.8</v>
      </c>
      <c r="IB86" s="467">
        <v>43493.94</v>
      </c>
      <c r="IC86" s="467">
        <v>33408.800000000003</v>
      </c>
      <c r="ID86" s="467">
        <v>15435.05</v>
      </c>
      <c r="IE86" s="467">
        <v>-2603.19</v>
      </c>
      <c r="IF86" s="467">
        <v>-25067.91</v>
      </c>
      <c r="IG86" s="467">
        <v>-37677.360000000001</v>
      </c>
      <c r="IH86" s="467">
        <v>-37895.58</v>
      </c>
      <c r="II86" s="467">
        <v>-26160.57</v>
      </c>
      <c r="IJ86" s="467">
        <v>-10555.53</v>
      </c>
      <c r="IK86" s="467">
        <v>9438.44</v>
      </c>
      <c r="IL86" s="569"/>
      <c r="IM86" s="570"/>
      <c r="IN86" s="564"/>
      <c r="IO86" s="570"/>
      <c r="IP86" s="570"/>
      <c r="IQ86" s="570"/>
      <c r="IR86" s="570"/>
      <c r="IS86" s="564"/>
      <c r="IT86" s="564"/>
      <c r="IU86" s="564"/>
      <c r="IV86" s="570"/>
      <c r="IW86" s="570"/>
      <c r="IX86" s="570"/>
      <c r="IY86" s="571"/>
    </row>
    <row r="87" spans="1:259" x14ac:dyDescent="0.2">
      <c r="B87" s="1" t="s">
        <v>167</v>
      </c>
      <c r="D87" s="53">
        <f t="shared" ref="D87:AI87" si="876">SUM(D84:D86)</f>
        <v>43551.96</v>
      </c>
      <c r="E87" s="53">
        <f t="shared" si="876"/>
        <v>10375.190000000002</v>
      </c>
      <c r="F87" s="53">
        <f t="shared" si="876"/>
        <v>64829.06</v>
      </c>
      <c r="G87" s="53">
        <f t="shared" si="876"/>
        <v>54666.46</v>
      </c>
      <c r="H87" s="53">
        <f t="shared" si="876"/>
        <v>45680.36</v>
      </c>
      <c r="I87" s="53">
        <f t="shared" si="876"/>
        <v>3029.3</v>
      </c>
      <c r="J87" s="53">
        <f t="shared" si="876"/>
        <v>-28222.9</v>
      </c>
      <c r="K87" s="53">
        <f t="shared" si="876"/>
        <v>-47503.09</v>
      </c>
      <c r="L87" s="53">
        <f t="shared" si="876"/>
        <v>-80251.77</v>
      </c>
      <c r="M87" s="53">
        <f t="shared" si="876"/>
        <v>-71149.86</v>
      </c>
      <c r="N87" s="53">
        <f t="shared" si="876"/>
        <v>-67493.119999999995</v>
      </c>
      <c r="O87" s="53">
        <f t="shared" si="876"/>
        <v>-46885.45</v>
      </c>
      <c r="P87" s="53">
        <f t="shared" si="876"/>
        <v>-23462.87</v>
      </c>
      <c r="Q87" s="53">
        <f t="shared" si="876"/>
        <v>-3071.11</v>
      </c>
      <c r="R87" s="53">
        <f t="shared" si="876"/>
        <v>13566.24</v>
      </c>
      <c r="S87" s="53">
        <f t="shared" si="876"/>
        <v>18208.580000000002</v>
      </c>
      <c r="T87" s="53">
        <f t="shared" si="876"/>
        <v>11603.05</v>
      </c>
      <c r="U87" s="53">
        <f t="shared" si="876"/>
        <v>-2402.63</v>
      </c>
      <c r="V87" s="53">
        <f t="shared" si="876"/>
        <v>212796.13</v>
      </c>
      <c r="W87" s="53">
        <f t="shared" si="876"/>
        <v>-8766.09</v>
      </c>
      <c r="X87" s="53">
        <f t="shared" si="876"/>
        <v>-13776.77</v>
      </c>
      <c r="Y87" s="53">
        <f t="shared" si="876"/>
        <v>-45732.11</v>
      </c>
      <c r="Z87" s="53">
        <f t="shared" si="876"/>
        <v>-7254.5</v>
      </c>
      <c r="AA87" s="53">
        <f t="shared" si="876"/>
        <v>9577.41</v>
      </c>
      <c r="AB87" s="53">
        <f t="shared" si="876"/>
        <v>28391.55</v>
      </c>
      <c r="AC87" s="53">
        <f t="shared" si="876"/>
        <v>44017.22</v>
      </c>
      <c r="AD87" s="53">
        <f t="shared" si="876"/>
        <v>59150.93</v>
      </c>
      <c r="AE87" s="53">
        <f t="shared" si="876"/>
        <v>-17534.570000000007</v>
      </c>
      <c r="AF87" s="53">
        <f t="shared" si="876"/>
        <v>28712.13</v>
      </c>
      <c r="AG87" s="53">
        <f t="shared" si="876"/>
        <v>14567.67</v>
      </c>
      <c r="AH87" s="53">
        <f t="shared" si="876"/>
        <v>-4297.1099999999997</v>
      </c>
      <c r="AI87" s="53">
        <f t="shared" si="876"/>
        <v>-13862.94</v>
      </c>
      <c r="AJ87" s="53">
        <f t="shared" ref="AJ87:CU87" si="877">SUM(AJ84:AJ86)</f>
        <v>-19407.310000000001</v>
      </c>
      <c r="AK87" s="53">
        <f t="shared" si="877"/>
        <v>-12742.29</v>
      </c>
      <c r="AL87" s="53">
        <f t="shared" si="877"/>
        <v>-1775.13</v>
      </c>
      <c r="AM87" s="53">
        <f t="shared" si="877"/>
        <v>12383.95</v>
      </c>
      <c r="AN87" s="53">
        <f t="shared" si="877"/>
        <v>29635.54</v>
      </c>
      <c r="AO87" s="53">
        <f t="shared" si="877"/>
        <v>45741.59</v>
      </c>
      <c r="AP87" s="53">
        <f t="shared" si="877"/>
        <v>57844.97</v>
      </c>
      <c r="AQ87" s="53">
        <f t="shared" si="877"/>
        <v>-27265.009999999995</v>
      </c>
      <c r="AR87" s="53">
        <f t="shared" si="877"/>
        <v>30786.01</v>
      </c>
      <c r="AS87" s="53">
        <f t="shared" si="877"/>
        <v>36422.92</v>
      </c>
      <c r="AT87" s="53">
        <f t="shared" si="877"/>
        <v>21184.7</v>
      </c>
      <c r="AU87" s="53">
        <f t="shared" si="877"/>
        <v>9116.7900000000009</v>
      </c>
      <c r="AV87" s="53">
        <f t="shared" si="877"/>
        <v>15549.4</v>
      </c>
      <c r="AW87" s="53">
        <f t="shared" si="877"/>
        <v>-20327.88</v>
      </c>
      <c r="AX87" s="53">
        <f t="shared" si="877"/>
        <v>77305.38</v>
      </c>
      <c r="AY87" s="53">
        <f t="shared" si="877"/>
        <v>-277146.25</v>
      </c>
      <c r="AZ87" s="53">
        <f t="shared" si="877"/>
        <v>51458.78</v>
      </c>
      <c r="BA87" s="53">
        <f t="shared" si="877"/>
        <v>71764.03</v>
      </c>
      <c r="BB87" s="53">
        <f t="shared" si="877"/>
        <v>85503.28</v>
      </c>
      <c r="BC87" s="53">
        <f t="shared" si="877"/>
        <v>-136486.03</v>
      </c>
      <c r="BD87" s="53">
        <f t="shared" si="877"/>
        <v>48528.47</v>
      </c>
      <c r="BE87" s="53">
        <f t="shared" si="877"/>
        <v>30527.32</v>
      </c>
      <c r="BF87" s="53">
        <f t="shared" si="877"/>
        <v>32785.129999999997</v>
      </c>
      <c r="BG87" s="53">
        <f t="shared" si="877"/>
        <v>17252.669999999998</v>
      </c>
      <c r="BH87" s="53">
        <f t="shared" si="877"/>
        <v>3550.12</v>
      </c>
      <c r="BI87" s="53">
        <f t="shared" si="877"/>
        <v>-3492.62</v>
      </c>
      <c r="BJ87" s="53">
        <f t="shared" si="877"/>
        <v>4971.5600000000004</v>
      </c>
      <c r="BK87" s="53">
        <f t="shared" si="877"/>
        <v>24902.83</v>
      </c>
      <c r="BL87" s="53">
        <f t="shared" si="877"/>
        <v>58011.73</v>
      </c>
      <c r="BM87" s="53">
        <f t="shared" si="877"/>
        <v>90091.07</v>
      </c>
      <c r="BN87" s="53">
        <f t="shared" si="877"/>
        <v>118698.89</v>
      </c>
      <c r="BO87" s="53">
        <f t="shared" si="877"/>
        <v>-257852.13</v>
      </c>
      <c r="BP87" s="53">
        <f t="shared" si="877"/>
        <v>75120.98</v>
      </c>
      <c r="BQ87" s="53">
        <f t="shared" si="877"/>
        <v>8918.9</v>
      </c>
      <c r="BR87" s="53">
        <f t="shared" si="877"/>
        <v>8181.46</v>
      </c>
      <c r="BS87" s="53">
        <f t="shared" si="877"/>
        <v>-38248.800000000003</v>
      </c>
      <c r="BT87" s="53">
        <f t="shared" si="877"/>
        <v>-35179.29</v>
      </c>
      <c r="BU87" s="53">
        <f t="shared" si="877"/>
        <v>-38444.910000000003</v>
      </c>
      <c r="BV87" s="53">
        <f t="shared" si="877"/>
        <v>-50138.14</v>
      </c>
      <c r="BW87" s="53">
        <f t="shared" si="877"/>
        <v>-21852.61</v>
      </c>
      <c r="BX87" s="53">
        <f t="shared" si="877"/>
        <v>13397.82</v>
      </c>
      <c r="BY87" s="53">
        <f t="shared" si="877"/>
        <v>56840.51</v>
      </c>
      <c r="BZ87" s="53">
        <f t="shared" si="877"/>
        <v>96222.43</v>
      </c>
      <c r="CA87" s="53">
        <f t="shared" si="877"/>
        <v>-81945.97</v>
      </c>
      <c r="CB87" s="53">
        <f t="shared" si="877"/>
        <v>47490.92</v>
      </c>
      <c r="CC87" s="53">
        <f t="shared" si="877"/>
        <v>84260.64</v>
      </c>
      <c r="CD87" s="53">
        <f t="shared" si="877"/>
        <v>46116.47</v>
      </c>
      <c r="CE87" s="53">
        <f t="shared" si="877"/>
        <v>4494.53</v>
      </c>
      <c r="CF87" s="53">
        <f t="shared" si="877"/>
        <v>-14564.94</v>
      </c>
      <c r="CG87" s="53">
        <f t="shared" si="877"/>
        <v>-34491.480000000003</v>
      </c>
      <c r="CH87" s="53">
        <f t="shared" si="877"/>
        <v>-37611.08</v>
      </c>
      <c r="CI87" s="31">
        <f t="shared" si="877"/>
        <v>-14850.89</v>
      </c>
      <c r="CJ87" s="53">
        <f t="shared" si="877"/>
        <v>8210.2800000000007</v>
      </c>
      <c r="CK87" s="53">
        <f t="shared" si="877"/>
        <v>35406.15</v>
      </c>
      <c r="CL87" s="53">
        <f t="shared" si="877"/>
        <v>58719.62</v>
      </c>
      <c r="CM87" s="53">
        <f t="shared" si="877"/>
        <v>-181108.53992401116</v>
      </c>
      <c r="CN87" s="53">
        <f t="shared" si="877"/>
        <v>59030.2</v>
      </c>
      <c r="CO87" s="53">
        <f t="shared" si="877"/>
        <v>61828.89</v>
      </c>
      <c r="CP87" s="53">
        <f t="shared" si="877"/>
        <v>27028.2</v>
      </c>
      <c r="CQ87" s="53">
        <f t="shared" si="877"/>
        <v>3919.62</v>
      </c>
      <c r="CR87" s="53">
        <f t="shared" si="877"/>
        <v>-7570.12</v>
      </c>
      <c r="CS87" s="53">
        <f t="shared" si="877"/>
        <v>-13660.85</v>
      </c>
      <c r="CT87" s="53">
        <f t="shared" si="877"/>
        <v>-10520.31</v>
      </c>
      <c r="CU87" s="53">
        <f t="shared" si="877"/>
        <v>-23944.649999999998</v>
      </c>
      <c r="CV87" s="53">
        <f t="shared" ref="CV87:DV87" si="878">SUM(CV84:CV86)</f>
        <v>8767.5300000000007</v>
      </c>
      <c r="CW87" s="53">
        <f t="shared" si="878"/>
        <v>25814.720000000001</v>
      </c>
      <c r="CX87" s="53">
        <f t="shared" si="878"/>
        <v>39495.4</v>
      </c>
      <c r="CY87" s="53">
        <f t="shared" si="878"/>
        <v>-191323.62</v>
      </c>
      <c r="CZ87" s="53">
        <f t="shared" si="878"/>
        <v>35153.51</v>
      </c>
      <c r="DA87" s="53">
        <f t="shared" si="878"/>
        <v>29789.85</v>
      </c>
      <c r="DB87" s="53">
        <f t="shared" si="878"/>
        <v>10341.74</v>
      </c>
      <c r="DC87" s="53">
        <f t="shared" si="878"/>
        <v>7742.15</v>
      </c>
      <c r="DD87" s="53">
        <f t="shared" si="878"/>
        <v>8161.92</v>
      </c>
      <c r="DE87" s="53">
        <f t="shared" si="878"/>
        <v>7347.97</v>
      </c>
      <c r="DF87" s="53">
        <f t="shared" si="878"/>
        <v>9837.32</v>
      </c>
      <c r="DG87" s="53">
        <f t="shared" si="878"/>
        <v>16961.72</v>
      </c>
      <c r="DH87" s="53">
        <f t="shared" si="878"/>
        <v>30270.1</v>
      </c>
      <c r="DI87" s="53">
        <f t="shared" si="878"/>
        <v>46313.88</v>
      </c>
      <c r="DJ87" s="53">
        <f t="shared" si="878"/>
        <v>58077.69</v>
      </c>
      <c r="DK87" s="53">
        <f t="shared" si="878"/>
        <v>74090.61</v>
      </c>
      <c r="DL87" s="48">
        <f>SUM(DL84:DL86)</f>
        <v>-323196.59999999998</v>
      </c>
      <c r="DM87" s="48">
        <f t="shared" si="878"/>
        <v>27192.09</v>
      </c>
      <c r="DN87" s="48">
        <f t="shared" si="878"/>
        <v>13505.68</v>
      </c>
      <c r="DO87" s="48">
        <f t="shared" si="878"/>
        <v>-1963.57</v>
      </c>
      <c r="DP87" s="48">
        <f t="shared" si="878"/>
        <v>-15756.91</v>
      </c>
      <c r="DQ87" s="48">
        <f t="shared" si="878"/>
        <v>-22295.73</v>
      </c>
      <c r="DR87" s="48">
        <f t="shared" si="878"/>
        <v>-28675.38</v>
      </c>
      <c r="DS87" s="48">
        <f t="shared" si="878"/>
        <v>-23703.83</v>
      </c>
      <c r="DT87" s="48">
        <f t="shared" si="878"/>
        <v>-12913.83</v>
      </c>
      <c r="DU87" s="48">
        <f t="shared" si="878"/>
        <v>3399.02</v>
      </c>
      <c r="DV87" s="48">
        <f t="shared" si="878"/>
        <v>16185.4</v>
      </c>
      <c r="DW87" s="48">
        <f>SUM(DW84:DW86)</f>
        <v>17750.8</v>
      </c>
      <c r="DX87" s="48">
        <f>SUM(DX84:DX86)</f>
        <v>21458.46</v>
      </c>
      <c r="DY87" s="48">
        <f>SUM(DY84:DY86)</f>
        <v>5854.26</v>
      </c>
      <c r="DZ87" s="48">
        <f>SUM(DZ84:DZ86)</f>
        <v>-12698.13</v>
      </c>
      <c r="EA87" s="48">
        <f>SUM(EA84:EA86)</f>
        <v>-32434.87</v>
      </c>
      <c r="EB87" s="48">
        <f t="shared" ref="EB87:GO87" si="879">SUM(EB84:EB86)</f>
        <v>-49151.81</v>
      </c>
      <c r="EC87" s="48">
        <f t="shared" si="879"/>
        <v>-64577.73</v>
      </c>
      <c r="ED87" s="48">
        <f t="shared" si="879"/>
        <v>-65538.789999999994</v>
      </c>
      <c r="EE87" s="48">
        <f t="shared" si="879"/>
        <v>-56456.21</v>
      </c>
      <c r="EF87" s="48">
        <f t="shared" si="879"/>
        <v>-46912.61</v>
      </c>
      <c r="EG87" s="48">
        <f t="shared" si="879"/>
        <v>-31580.92</v>
      </c>
      <c r="EH87" s="48">
        <f t="shared" si="879"/>
        <v>-14524.14</v>
      </c>
      <c r="EI87" s="48">
        <f t="shared" si="879"/>
        <v>-825.15</v>
      </c>
      <c r="EJ87" s="48">
        <f t="shared" si="879"/>
        <v>2058.7399999999998</v>
      </c>
      <c r="EK87" s="48">
        <f t="shared" si="879"/>
        <v>-5745.45</v>
      </c>
      <c r="EL87" s="48">
        <f t="shared" si="879"/>
        <v>-24076.34</v>
      </c>
      <c r="EM87" s="48">
        <f t="shared" si="879"/>
        <v>-45048.31</v>
      </c>
      <c r="EN87" s="48">
        <f t="shared" si="879"/>
        <v>-61998.68</v>
      </c>
      <c r="EO87" s="48">
        <f t="shared" si="879"/>
        <v>-64319.31</v>
      </c>
      <c r="EP87" s="48">
        <f t="shared" si="879"/>
        <v>-65878.67</v>
      </c>
      <c r="EQ87" s="48">
        <f t="shared" si="879"/>
        <v>-53029.919999999998</v>
      </c>
      <c r="ER87" s="48">
        <f t="shared" si="879"/>
        <v>-38728.449999999997</v>
      </c>
      <c r="ES87" s="48">
        <f t="shared" si="879"/>
        <v>-20208.419999999998</v>
      </c>
      <c r="ET87" s="48">
        <f t="shared" si="879"/>
        <v>-934.04</v>
      </c>
      <c r="EU87" s="48">
        <f t="shared" si="879"/>
        <v>13201.78</v>
      </c>
      <c r="EV87" s="48">
        <f>SUM(EV84:EV86)</f>
        <v>13775.65</v>
      </c>
      <c r="EW87" s="48">
        <f t="shared" si="879"/>
        <v>5091.03</v>
      </c>
      <c r="EX87" s="48">
        <f t="shared" si="879"/>
        <v>-20951.88</v>
      </c>
      <c r="EY87" s="48">
        <f t="shared" si="879"/>
        <v>-36665.67</v>
      </c>
      <c r="EZ87" s="48">
        <f t="shared" si="879"/>
        <v>-61160.09</v>
      </c>
      <c r="FA87" s="48">
        <f t="shared" si="879"/>
        <v>-65454.47</v>
      </c>
      <c r="FB87" s="48">
        <f t="shared" si="879"/>
        <v>-64441.02</v>
      </c>
      <c r="FC87" s="48">
        <f t="shared" si="879"/>
        <v>-53959.85</v>
      </c>
      <c r="FD87" s="48">
        <f t="shared" si="879"/>
        <v>-40389.11</v>
      </c>
      <c r="FE87" s="48">
        <f t="shared" si="879"/>
        <v>-22802.35</v>
      </c>
      <c r="FF87" s="48">
        <f t="shared" si="879"/>
        <v>-4870.87</v>
      </c>
      <c r="FG87" s="48">
        <f t="shared" si="879"/>
        <v>10848.1</v>
      </c>
      <c r="FH87" s="48">
        <f t="shared" si="879"/>
        <v>19350.689999999999</v>
      </c>
      <c r="FI87" s="48">
        <f t="shared" si="879"/>
        <v>9831.2999999999993</v>
      </c>
      <c r="FJ87" s="48">
        <f t="shared" si="879"/>
        <v>-2195.27</v>
      </c>
      <c r="FK87" s="48">
        <f t="shared" si="879"/>
        <v>-9931.15</v>
      </c>
      <c r="FL87" s="48">
        <f t="shared" si="879"/>
        <v>-13671.75</v>
      </c>
      <c r="FM87" s="48">
        <f t="shared" si="879"/>
        <v>-12637.33</v>
      </c>
      <c r="FN87" s="48">
        <f t="shared" si="879"/>
        <v>-10807.75</v>
      </c>
      <c r="FO87" s="48">
        <f t="shared" si="879"/>
        <v>741.83</v>
      </c>
      <c r="FP87" s="48">
        <f t="shared" si="879"/>
        <v>16509.22</v>
      </c>
      <c r="FQ87" s="48">
        <f t="shared" si="879"/>
        <v>30732.1</v>
      </c>
      <c r="FR87" s="48">
        <f t="shared" si="879"/>
        <v>43333.25</v>
      </c>
      <c r="FS87" s="48">
        <f t="shared" si="879"/>
        <v>66065.98</v>
      </c>
      <c r="FT87" s="48">
        <f t="shared" si="879"/>
        <v>275938.98</v>
      </c>
      <c r="FU87" s="48">
        <f t="shared" si="879"/>
        <v>43082.97</v>
      </c>
      <c r="FV87" s="48">
        <f t="shared" si="879"/>
        <v>27181.69</v>
      </c>
      <c r="FW87" s="48">
        <f t="shared" si="879"/>
        <v>10794.79</v>
      </c>
      <c r="FX87" s="48">
        <f t="shared" si="879"/>
        <v>6908.24</v>
      </c>
      <c r="FY87" s="48">
        <f t="shared" si="879"/>
        <v>3993.53</v>
      </c>
      <c r="FZ87" s="48">
        <f t="shared" si="879"/>
        <v>11295.96</v>
      </c>
      <c r="GA87" s="48">
        <f t="shared" si="879"/>
        <v>23135.52</v>
      </c>
      <c r="GB87" s="48">
        <f t="shared" si="879"/>
        <v>39854.28</v>
      </c>
      <c r="GC87" s="48">
        <f t="shared" si="879"/>
        <v>57275.27</v>
      </c>
      <c r="GD87" s="48">
        <f t="shared" si="879"/>
        <v>73945.89</v>
      </c>
      <c r="GE87" s="48">
        <f t="shared" si="879"/>
        <v>90703.27</v>
      </c>
      <c r="GF87" s="48">
        <f t="shared" si="879"/>
        <v>11539.589999999997</v>
      </c>
      <c r="GG87" s="48">
        <f t="shared" si="879"/>
        <v>44708.04</v>
      </c>
      <c r="GH87" s="48">
        <f t="shared" si="879"/>
        <v>18643.419999999998</v>
      </c>
      <c r="GI87" s="48">
        <f t="shared" si="879"/>
        <v>-9899.99</v>
      </c>
      <c r="GJ87" s="48">
        <f t="shared" si="879"/>
        <v>-30240.53</v>
      </c>
      <c r="GK87" s="48">
        <f t="shared" si="879"/>
        <v>-42883.24</v>
      </c>
      <c r="GL87" s="48">
        <f t="shared" si="879"/>
        <v>-47259.03</v>
      </c>
      <c r="GM87" s="48">
        <f t="shared" si="879"/>
        <v>-38258.81</v>
      </c>
      <c r="GN87" s="48">
        <f t="shared" si="879"/>
        <v>-24079.51</v>
      </c>
      <c r="GO87" s="48">
        <f t="shared" si="879"/>
        <v>-4149.1400000000003</v>
      </c>
      <c r="GP87" s="48">
        <f t="shared" ref="GP87:HA87" si="880">SUM(GP84:GP86)</f>
        <v>15887.65</v>
      </c>
      <c r="GQ87" s="48">
        <f t="shared" si="880"/>
        <v>35623.11</v>
      </c>
      <c r="GR87" s="48">
        <f t="shared" si="880"/>
        <v>37653.58</v>
      </c>
      <c r="GS87" s="48">
        <f t="shared" si="880"/>
        <v>29223.86</v>
      </c>
      <c r="GT87" s="48">
        <f t="shared" si="880"/>
        <v>1711.53</v>
      </c>
      <c r="GU87" s="48">
        <f t="shared" si="880"/>
        <v>-14445.58</v>
      </c>
      <c r="GV87" s="48">
        <f t="shared" si="880"/>
        <v>-37283.03</v>
      </c>
      <c r="GW87" s="48">
        <f t="shared" si="880"/>
        <v>-50314.57</v>
      </c>
      <c r="GX87" s="48">
        <f t="shared" si="880"/>
        <v>-52308.06</v>
      </c>
      <c r="GY87" s="48">
        <f t="shared" si="880"/>
        <v>-33072.9</v>
      </c>
      <c r="GZ87" s="48">
        <f t="shared" si="880"/>
        <v>-15710.98</v>
      </c>
      <c r="HA87" s="48">
        <f t="shared" si="880"/>
        <v>10327.84</v>
      </c>
      <c r="HB87" s="48">
        <f t="shared" ref="HB87:HM87" si="881">SUM(HB84:HB86)</f>
        <v>33116.089999999997</v>
      </c>
      <c r="HC87" s="48">
        <f t="shared" si="881"/>
        <v>58250.93</v>
      </c>
      <c r="HD87" s="48">
        <f t="shared" si="881"/>
        <v>61979.47</v>
      </c>
      <c r="HE87" s="48">
        <f t="shared" si="881"/>
        <v>56866.81</v>
      </c>
      <c r="HF87" s="48">
        <f t="shared" si="881"/>
        <v>28586.13</v>
      </c>
      <c r="HG87" s="48">
        <f t="shared" si="881"/>
        <v>4738.2299999999996</v>
      </c>
      <c r="HH87" s="48">
        <f t="shared" si="881"/>
        <v>-35907.160000000003</v>
      </c>
      <c r="HI87" s="48">
        <f t="shared" si="881"/>
        <v>-48433.68</v>
      </c>
      <c r="HJ87" s="48">
        <f t="shared" si="881"/>
        <v>-47109.42</v>
      </c>
      <c r="HK87" s="48">
        <f t="shared" si="881"/>
        <v>-27346.92</v>
      </c>
      <c r="HL87" s="48">
        <f t="shared" si="881"/>
        <v>-2895.76</v>
      </c>
      <c r="HM87" s="48">
        <f t="shared" si="881"/>
        <v>25004.05</v>
      </c>
      <c r="HN87" s="48">
        <f t="shared" ref="HN87:HY87" si="882">SUM(HN84:HN86)</f>
        <v>52200.94</v>
      </c>
      <c r="HO87" s="48">
        <f t="shared" si="882"/>
        <v>75498.460000000006</v>
      </c>
      <c r="HP87" s="48">
        <f t="shared" si="882"/>
        <v>70783.149999999994</v>
      </c>
      <c r="HQ87" s="48">
        <f t="shared" si="882"/>
        <v>59638.04</v>
      </c>
      <c r="HR87" s="48">
        <f t="shared" si="882"/>
        <v>23568.97</v>
      </c>
      <c r="HS87" s="48">
        <f t="shared" si="882"/>
        <v>-6773.72</v>
      </c>
      <c r="HT87" s="48">
        <f t="shared" si="882"/>
        <v>-33273.35</v>
      </c>
      <c r="HU87" s="48">
        <f t="shared" si="882"/>
        <v>-50474.34</v>
      </c>
      <c r="HV87" s="48">
        <f t="shared" si="882"/>
        <v>-50186.54</v>
      </c>
      <c r="HW87" s="48">
        <f t="shared" si="882"/>
        <v>-31498.85</v>
      </c>
      <c r="HX87" s="48">
        <f t="shared" si="882"/>
        <v>-8947.3700000000008</v>
      </c>
      <c r="HY87" s="48">
        <f t="shared" si="882"/>
        <v>10927.33</v>
      </c>
      <c r="HZ87" s="48">
        <f t="shared" ref="HZ87:IK87" si="883">SUM(HZ84:HZ86)</f>
        <v>30542.12</v>
      </c>
      <c r="IA87" s="48">
        <f t="shared" si="883"/>
        <v>46654.8</v>
      </c>
      <c r="IB87" s="48">
        <f t="shared" si="883"/>
        <v>23042.800000000003</v>
      </c>
      <c r="IC87" s="48">
        <f t="shared" si="883"/>
        <v>33408.800000000003</v>
      </c>
      <c r="ID87" s="48">
        <f t="shared" si="883"/>
        <v>15435.05</v>
      </c>
      <c r="IE87" s="48">
        <f t="shared" si="883"/>
        <v>-2603.19</v>
      </c>
      <c r="IF87" s="48">
        <f t="shared" si="883"/>
        <v>-25067.91</v>
      </c>
      <c r="IG87" s="48">
        <f t="shared" si="883"/>
        <v>-37677.360000000001</v>
      </c>
      <c r="IH87" s="48">
        <f t="shared" si="883"/>
        <v>-37895.58</v>
      </c>
      <c r="II87" s="48">
        <f t="shared" si="883"/>
        <v>-26160.57</v>
      </c>
      <c r="IJ87" s="48">
        <f t="shared" si="883"/>
        <v>-10555.53</v>
      </c>
      <c r="IK87" s="48">
        <f t="shared" si="883"/>
        <v>9438.44</v>
      </c>
      <c r="IL87" s="578"/>
      <c r="IM87" s="579"/>
      <c r="IN87" s="579"/>
      <c r="IO87" s="579"/>
      <c r="IP87" s="579"/>
      <c r="IQ87" s="579"/>
      <c r="IR87" s="579"/>
      <c r="IS87" s="579"/>
      <c r="IT87" s="579"/>
      <c r="IU87" s="579"/>
      <c r="IV87" s="579"/>
      <c r="IW87" s="579"/>
      <c r="IX87" s="579"/>
      <c r="IY87" s="580"/>
    </row>
    <row r="88" spans="1:259" x14ac:dyDescent="0.2">
      <c r="B88" s="1" t="s">
        <v>168</v>
      </c>
      <c r="D88" s="15">
        <f t="shared" ref="D88:AB88" si="884">+D83+D87</f>
        <v>-10375.190000000002</v>
      </c>
      <c r="E88" s="15">
        <f t="shared" si="884"/>
        <v>0</v>
      </c>
      <c r="F88" s="15">
        <f t="shared" si="884"/>
        <v>64829.06</v>
      </c>
      <c r="G88" s="15">
        <f t="shared" si="884"/>
        <v>119495.51999999999</v>
      </c>
      <c r="H88" s="15">
        <f t="shared" si="884"/>
        <v>165175.88</v>
      </c>
      <c r="I88" s="15">
        <f t="shared" si="884"/>
        <v>168205.18</v>
      </c>
      <c r="J88" s="15">
        <f t="shared" si="884"/>
        <v>139982.28</v>
      </c>
      <c r="K88" s="15">
        <f t="shared" si="884"/>
        <v>92479.19</v>
      </c>
      <c r="L88" s="15">
        <f t="shared" si="884"/>
        <v>12227.419999999998</v>
      </c>
      <c r="M88" s="15">
        <f t="shared" si="884"/>
        <v>-58922.44</v>
      </c>
      <c r="N88" s="15">
        <f t="shared" si="884"/>
        <v>-126415.56</v>
      </c>
      <c r="O88" s="15">
        <f t="shared" si="884"/>
        <v>-173301.01</v>
      </c>
      <c r="P88" s="15">
        <f t="shared" si="884"/>
        <v>-196763.88</v>
      </c>
      <c r="Q88" s="15">
        <f t="shared" si="884"/>
        <v>-199834.99</v>
      </c>
      <c r="R88" s="15">
        <f t="shared" si="884"/>
        <v>-186268.75</v>
      </c>
      <c r="S88" s="15">
        <f t="shared" si="884"/>
        <v>-168060.16999999998</v>
      </c>
      <c r="T88" s="15">
        <f t="shared" si="884"/>
        <v>-156457.12000000002</v>
      </c>
      <c r="U88" s="15">
        <f t="shared" si="884"/>
        <v>-158859.75</v>
      </c>
      <c r="V88" s="15">
        <f t="shared" si="884"/>
        <v>53936.380000000005</v>
      </c>
      <c r="W88" s="15">
        <f t="shared" si="884"/>
        <v>45170.289999999994</v>
      </c>
      <c r="X88" s="15">
        <f t="shared" si="884"/>
        <v>31393.52</v>
      </c>
      <c r="Y88" s="15">
        <f t="shared" si="884"/>
        <v>-14338.59</v>
      </c>
      <c r="Z88" s="15">
        <f t="shared" si="884"/>
        <v>-21593.09</v>
      </c>
      <c r="AA88" s="15">
        <f t="shared" si="884"/>
        <v>-12015.68</v>
      </c>
      <c r="AB88" s="15">
        <f t="shared" si="884"/>
        <v>16375.869999999999</v>
      </c>
      <c r="AC88" s="15">
        <f>+AC83+AC87</f>
        <v>60393.09</v>
      </c>
      <c r="AD88" s="15">
        <f>+AD83+AD87</f>
        <v>119544.01999999999</v>
      </c>
      <c r="AE88" s="15">
        <f t="shared" ref="AE88:AP88" si="885">+AE83+AE87</f>
        <v>102009.44999999998</v>
      </c>
      <c r="AF88" s="15">
        <f t="shared" si="885"/>
        <v>130721.57999999999</v>
      </c>
      <c r="AG88" s="15">
        <f t="shared" si="885"/>
        <v>145289.25</v>
      </c>
      <c r="AH88" s="15">
        <f t="shared" si="885"/>
        <v>140992.14000000001</v>
      </c>
      <c r="AI88" s="15">
        <f t="shared" si="885"/>
        <v>127129.20000000001</v>
      </c>
      <c r="AJ88" s="15">
        <f t="shared" si="885"/>
        <v>107721.89000000001</v>
      </c>
      <c r="AK88" s="15">
        <f t="shared" si="885"/>
        <v>94979.6</v>
      </c>
      <c r="AL88" s="15">
        <f t="shared" si="885"/>
        <v>93204.47</v>
      </c>
      <c r="AM88" s="15">
        <f t="shared" si="885"/>
        <v>105588.42</v>
      </c>
      <c r="AN88" s="15">
        <f t="shared" si="885"/>
        <v>135223.96</v>
      </c>
      <c r="AO88" s="15">
        <f t="shared" si="885"/>
        <v>180965.55</v>
      </c>
      <c r="AP88" s="15">
        <f t="shared" si="885"/>
        <v>238810.52</v>
      </c>
      <c r="AQ88" s="15">
        <f>+AQ83+AQ87</f>
        <v>211545.51</v>
      </c>
      <c r="AR88" s="15">
        <f>+AR83+AR87</f>
        <v>242331.52000000002</v>
      </c>
      <c r="AS88" s="15">
        <f>+AS83+AS87</f>
        <v>278754.44</v>
      </c>
      <c r="AT88" s="15">
        <f t="shared" ref="AT88:DE88" si="886">+AT83+AT87</f>
        <v>299939.14</v>
      </c>
      <c r="AU88" s="15">
        <f t="shared" si="886"/>
        <v>309055.93</v>
      </c>
      <c r="AV88" s="15">
        <f t="shared" si="886"/>
        <v>324605.33</v>
      </c>
      <c r="AW88" s="15">
        <f t="shared" si="886"/>
        <v>304277.45</v>
      </c>
      <c r="AX88" s="15">
        <f t="shared" si="886"/>
        <v>381582.83</v>
      </c>
      <c r="AY88" s="15">
        <f t="shared" si="886"/>
        <v>104436.58000000002</v>
      </c>
      <c r="AZ88" s="16">
        <f t="shared" si="886"/>
        <v>155895.36000000002</v>
      </c>
      <c r="BA88" s="16">
        <f t="shared" si="886"/>
        <v>227659.39</v>
      </c>
      <c r="BB88" s="16">
        <f t="shared" si="886"/>
        <v>313162.67000000004</v>
      </c>
      <c r="BC88" s="16">
        <f t="shared" si="886"/>
        <v>176676.64000000004</v>
      </c>
      <c r="BD88" s="16">
        <f t="shared" si="886"/>
        <v>225205.11000000004</v>
      </c>
      <c r="BE88" s="16">
        <f t="shared" si="886"/>
        <v>255732.43000000005</v>
      </c>
      <c r="BF88" s="16">
        <f t="shared" si="886"/>
        <v>288517.56000000006</v>
      </c>
      <c r="BG88" s="16">
        <f t="shared" si="886"/>
        <v>305770.23000000004</v>
      </c>
      <c r="BH88" s="16">
        <f t="shared" si="886"/>
        <v>309320.35000000003</v>
      </c>
      <c r="BI88" s="16">
        <f t="shared" si="886"/>
        <v>305827.73000000004</v>
      </c>
      <c r="BJ88" s="16">
        <f t="shared" si="886"/>
        <v>310799.29000000004</v>
      </c>
      <c r="BK88" s="16">
        <f t="shared" si="886"/>
        <v>335702.12000000005</v>
      </c>
      <c r="BL88" s="16">
        <f t="shared" si="886"/>
        <v>393713.85000000003</v>
      </c>
      <c r="BM88" s="16">
        <f t="shared" si="886"/>
        <v>483804.92000000004</v>
      </c>
      <c r="BN88" s="16">
        <f t="shared" si="886"/>
        <v>602503.81000000006</v>
      </c>
      <c r="BO88" s="16">
        <f t="shared" si="886"/>
        <v>344651.68000000005</v>
      </c>
      <c r="BP88" s="16">
        <f t="shared" si="886"/>
        <v>419772.66000000003</v>
      </c>
      <c r="BQ88" s="16">
        <f t="shared" si="886"/>
        <v>428691.56000000006</v>
      </c>
      <c r="BR88" s="16">
        <v>436873.02</v>
      </c>
      <c r="BS88" s="16">
        <f t="shared" si="886"/>
        <v>398624.22000000003</v>
      </c>
      <c r="BT88" s="16">
        <f t="shared" si="886"/>
        <v>363444.93000000005</v>
      </c>
      <c r="BU88" s="16">
        <f t="shared" si="886"/>
        <v>325000.02</v>
      </c>
      <c r="BV88" s="16">
        <f t="shared" si="886"/>
        <v>274861.88</v>
      </c>
      <c r="BW88" s="16">
        <f t="shared" si="886"/>
        <v>253009.27000000002</v>
      </c>
      <c r="BX88" s="16">
        <f t="shared" si="886"/>
        <v>266407.09000000003</v>
      </c>
      <c r="BY88" s="16">
        <f t="shared" si="886"/>
        <v>323247.60000000003</v>
      </c>
      <c r="BZ88" s="16">
        <f t="shared" si="886"/>
        <v>419470.03</v>
      </c>
      <c r="CA88" s="16">
        <f t="shared" si="886"/>
        <v>337524.06000000006</v>
      </c>
      <c r="CB88" s="16">
        <f t="shared" si="886"/>
        <v>385014.98000000004</v>
      </c>
      <c r="CC88" s="16">
        <f t="shared" si="886"/>
        <v>469275.62000000005</v>
      </c>
      <c r="CD88" s="16">
        <f t="shared" si="886"/>
        <v>515392.09000000008</v>
      </c>
      <c r="CE88" s="16">
        <f t="shared" si="886"/>
        <v>519886.62000000011</v>
      </c>
      <c r="CF88" s="16">
        <f t="shared" si="886"/>
        <v>505321.68000000011</v>
      </c>
      <c r="CG88" s="16">
        <f t="shared" si="886"/>
        <v>470830.20000000013</v>
      </c>
      <c r="CH88" s="16">
        <f t="shared" si="886"/>
        <v>433219.12000000011</v>
      </c>
      <c r="CI88" s="34">
        <f t="shared" si="886"/>
        <v>418368.2300000001</v>
      </c>
      <c r="CJ88" s="16">
        <f t="shared" si="886"/>
        <v>426578.51000000013</v>
      </c>
      <c r="CK88" s="16">
        <f t="shared" si="886"/>
        <v>461984.66000000015</v>
      </c>
      <c r="CL88" s="16">
        <f t="shared" si="886"/>
        <v>520704.28000000014</v>
      </c>
      <c r="CM88" s="16">
        <f t="shared" si="886"/>
        <v>339595.74007598899</v>
      </c>
      <c r="CN88" s="16">
        <f t="shared" si="886"/>
        <v>398625.940075989</v>
      </c>
      <c r="CO88" s="16">
        <f t="shared" si="886"/>
        <v>460454.83007598901</v>
      </c>
      <c r="CP88" s="16">
        <f t="shared" si="886"/>
        <v>487483.03007598902</v>
      </c>
      <c r="CQ88" s="16">
        <f t="shared" si="886"/>
        <v>491402.65007598902</v>
      </c>
      <c r="CR88" s="16">
        <f t="shared" si="886"/>
        <v>483832.53007598902</v>
      </c>
      <c r="CS88" s="16">
        <f t="shared" si="886"/>
        <v>470171.68007598905</v>
      </c>
      <c r="CT88" s="16">
        <f t="shared" si="886"/>
        <v>459651.37007598905</v>
      </c>
      <c r="CU88" s="16">
        <f t="shared" si="886"/>
        <v>435706.72007598903</v>
      </c>
      <c r="CV88" s="16">
        <f t="shared" si="886"/>
        <v>444474.25007598905</v>
      </c>
      <c r="CW88" s="16">
        <f t="shared" si="886"/>
        <v>470288.97007598903</v>
      </c>
      <c r="CX88" s="16">
        <f t="shared" si="886"/>
        <v>509784.37007598905</v>
      </c>
      <c r="CY88" s="16">
        <f t="shared" si="886"/>
        <v>318460.75007598905</v>
      </c>
      <c r="CZ88" s="16">
        <f t="shared" si="886"/>
        <v>353614.26007598906</v>
      </c>
      <c r="DA88" s="16">
        <f t="shared" si="886"/>
        <v>383404.11007598904</v>
      </c>
      <c r="DB88" s="16">
        <f t="shared" si="886"/>
        <v>393745.85007598903</v>
      </c>
      <c r="DC88" s="16">
        <f t="shared" si="886"/>
        <v>401488.00007598905</v>
      </c>
      <c r="DD88" s="16">
        <f t="shared" si="886"/>
        <v>409649.92007598904</v>
      </c>
      <c r="DE88" s="16">
        <f t="shared" si="886"/>
        <v>416997.89007598901</v>
      </c>
      <c r="DF88" s="16">
        <f t="shared" ref="DF88:DV88" si="887">+DF83+DF87</f>
        <v>426835.21007598902</v>
      </c>
      <c r="DG88" s="16">
        <f t="shared" si="887"/>
        <v>443796.93007598899</v>
      </c>
      <c r="DH88" s="16">
        <f t="shared" si="887"/>
        <v>474067.03007598897</v>
      </c>
      <c r="DI88" s="16">
        <f t="shared" si="887"/>
        <v>520380.91007598897</v>
      </c>
      <c r="DJ88" s="16">
        <f t="shared" si="887"/>
        <v>578458.60007598903</v>
      </c>
      <c r="DK88" s="16">
        <f t="shared" si="887"/>
        <v>652549.21007598902</v>
      </c>
      <c r="DL88" s="18">
        <f t="shared" si="887"/>
        <v>329352.61007598904</v>
      </c>
      <c r="DM88" s="18">
        <f t="shared" si="887"/>
        <v>356544.70007598907</v>
      </c>
      <c r="DN88" s="18">
        <f t="shared" si="887"/>
        <v>370050.38007598906</v>
      </c>
      <c r="DO88" s="18">
        <f t="shared" si="887"/>
        <v>368086.81007598905</v>
      </c>
      <c r="DP88" s="18">
        <f t="shared" si="887"/>
        <v>352329.90007598908</v>
      </c>
      <c r="DQ88" s="18">
        <f t="shared" si="887"/>
        <v>330034.1700759891</v>
      </c>
      <c r="DR88" s="18">
        <f t="shared" si="887"/>
        <v>301358.79007598909</v>
      </c>
      <c r="DS88" s="18">
        <f t="shared" si="887"/>
        <v>277654.96007598907</v>
      </c>
      <c r="DT88" s="18">
        <f t="shared" si="887"/>
        <v>264741.13007598906</v>
      </c>
      <c r="DU88" s="18">
        <f t="shared" si="887"/>
        <v>268140.15007598908</v>
      </c>
      <c r="DV88" s="18">
        <f t="shared" si="887"/>
        <v>284325.5500759891</v>
      </c>
      <c r="DW88" s="18">
        <f>+DW83+DW87</f>
        <v>302076.35007598909</v>
      </c>
      <c r="DX88" s="18">
        <f>+DX83+DX87</f>
        <v>323534.81007598911</v>
      </c>
      <c r="DY88" s="18">
        <f>+DY83+DY87</f>
        <v>329389.07007598912</v>
      </c>
      <c r="DZ88" s="18">
        <f>+DZ83+DZ87</f>
        <v>316690.94007598911</v>
      </c>
      <c r="EA88" s="18">
        <f>+EA83+EA87</f>
        <v>284256.07007598912</v>
      </c>
      <c r="EB88" s="18">
        <f t="shared" ref="EB88:GO88" si="888">+EB83+EB87</f>
        <v>235104.26007598912</v>
      </c>
      <c r="EC88" s="18">
        <f t="shared" si="888"/>
        <v>170526.53007598911</v>
      </c>
      <c r="ED88" s="18">
        <f t="shared" si="888"/>
        <v>104987.74007598912</v>
      </c>
      <c r="EE88" s="18">
        <f t="shared" si="888"/>
        <v>48531.530075989118</v>
      </c>
      <c r="EF88" s="18">
        <f t="shared" si="888"/>
        <v>1618.9200759891173</v>
      </c>
      <c r="EG88" s="18">
        <f t="shared" si="888"/>
        <v>-29961.999924010881</v>
      </c>
      <c r="EH88" s="18">
        <f t="shared" si="888"/>
        <v>-44486.13992401088</v>
      </c>
      <c r="EI88" s="18">
        <f t="shared" si="888"/>
        <v>-45311.289924010882</v>
      </c>
      <c r="EJ88" s="18">
        <f t="shared" si="888"/>
        <v>-43252.549924010884</v>
      </c>
      <c r="EK88" s="18">
        <f t="shared" si="888"/>
        <v>-48997.999924010881</v>
      </c>
      <c r="EL88" s="18">
        <f t="shared" si="888"/>
        <v>-73074.339924010885</v>
      </c>
      <c r="EM88" s="18">
        <f t="shared" si="888"/>
        <v>-118122.64992401088</v>
      </c>
      <c r="EN88" s="18">
        <f t="shared" si="888"/>
        <v>-180121.32992401088</v>
      </c>
      <c r="EO88" s="18">
        <f t="shared" si="888"/>
        <v>-244440.63992401087</v>
      </c>
      <c r="EP88" s="18">
        <f t="shared" si="888"/>
        <v>-310319.30992401089</v>
      </c>
      <c r="EQ88" s="18">
        <f t="shared" si="888"/>
        <v>-363349.22992401087</v>
      </c>
      <c r="ER88" s="18">
        <f t="shared" si="888"/>
        <v>-402077.67992401088</v>
      </c>
      <c r="ES88" s="18">
        <f t="shared" si="888"/>
        <v>-422286.09992401086</v>
      </c>
      <c r="ET88" s="18">
        <f t="shared" si="888"/>
        <v>-423220.13992401084</v>
      </c>
      <c r="EU88" s="18">
        <f t="shared" si="888"/>
        <v>-410018.35992401082</v>
      </c>
      <c r="EV88" s="18">
        <f>+EV83+EV87</f>
        <v>-396242.70992401079</v>
      </c>
      <c r="EW88" s="18">
        <f t="shared" si="888"/>
        <v>-391151.67992401076</v>
      </c>
      <c r="EX88" s="18">
        <f t="shared" si="888"/>
        <v>-412103.55992401077</v>
      </c>
      <c r="EY88" s="18">
        <f t="shared" si="888"/>
        <v>-448769.22992401075</v>
      </c>
      <c r="EZ88" s="18">
        <f t="shared" si="888"/>
        <v>-509929.31992401078</v>
      </c>
      <c r="FA88" s="18">
        <f t="shared" si="888"/>
        <v>-575383.78992401075</v>
      </c>
      <c r="FB88" s="18">
        <f t="shared" si="888"/>
        <v>-639824.80992401077</v>
      </c>
      <c r="FC88" s="18">
        <f t="shared" si="888"/>
        <v>-693784.65992401075</v>
      </c>
      <c r="FD88" s="18">
        <f t="shared" si="888"/>
        <v>-734173.76992401073</v>
      </c>
      <c r="FE88" s="18">
        <f t="shared" si="888"/>
        <v>-756976.11992401071</v>
      </c>
      <c r="FF88" s="18">
        <f t="shared" si="888"/>
        <v>-761846.9899240107</v>
      </c>
      <c r="FG88" s="18">
        <f t="shared" si="888"/>
        <v>-750998.88992401073</v>
      </c>
      <c r="FH88" s="18">
        <f t="shared" si="888"/>
        <v>-731648.19992401078</v>
      </c>
      <c r="FI88" s="18">
        <f t="shared" si="888"/>
        <v>-721816.89992401074</v>
      </c>
      <c r="FJ88" s="18">
        <f t="shared" si="888"/>
        <v>-724012.16992401076</v>
      </c>
      <c r="FK88" s="18">
        <f t="shared" si="888"/>
        <v>-733943.31992401078</v>
      </c>
      <c r="FL88" s="18">
        <f t="shared" si="888"/>
        <v>-747615.06992401078</v>
      </c>
      <c r="FM88" s="18">
        <f t="shared" si="888"/>
        <v>-760252.39992401074</v>
      </c>
      <c r="FN88" s="18">
        <f t="shared" si="888"/>
        <v>-771060.14992401074</v>
      </c>
      <c r="FO88" s="18">
        <f t="shared" si="888"/>
        <v>-770318.31992401078</v>
      </c>
      <c r="FP88" s="18">
        <f t="shared" si="888"/>
        <v>-753809.09992401081</v>
      </c>
      <c r="FQ88" s="18">
        <f t="shared" si="888"/>
        <v>-723076.99992401083</v>
      </c>
      <c r="FR88" s="18">
        <f t="shared" si="888"/>
        <v>-679743.74992401083</v>
      </c>
      <c r="FS88" s="18">
        <f t="shared" si="888"/>
        <v>-613677.76992401085</v>
      </c>
      <c r="FT88" s="18">
        <f t="shared" si="888"/>
        <v>-337738.78992401087</v>
      </c>
      <c r="FU88" s="18">
        <f t="shared" si="888"/>
        <v>-294655.8199240109</v>
      </c>
      <c r="FV88" s="18">
        <f t="shared" si="888"/>
        <v>-267474.12992401089</v>
      </c>
      <c r="FW88" s="18">
        <f t="shared" si="888"/>
        <v>-256679.33992401088</v>
      </c>
      <c r="FX88" s="18">
        <f t="shared" si="888"/>
        <v>-249771.09992401089</v>
      </c>
      <c r="FY88" s="18">
        <f t="shared" si="888"/>
        <v>-245777.5699240109</v>
      </c>
      <c r="FZ88" s="18">
        <f t="shared" si="888"/>
        <v>-234481.6099240109</v>
      </c>
      <c r="GA88" s="18">
        <f t="shared" si="888"/>
        <v>-211346.08992401091</v>
      </c>
      <c r="GB88" s="18">
        <f t="shared" si="888"/>
        <v>-171491.80992401091</v>
      </c>
      <c r="GC88" s="18">
        <f t="shared" si="888"/>
        <v>-114216.53992401093</v>
      </c>
      <c r="GD88" s="18">
        <f t="shared" si="888"/>
        <v>-40270.649924010926</v>
      </c>
      <c r="GE88" s="18">
        <f t="shared" si="888"/>
        <v>50432.620075989078</v>
      </c>
      <c r="GF88" s="18">
        <f t="shared" si="888"/>
        <v>61972.210075989075</v>
      </c>
      <c r="GG88" s="18">
        <f t="shared" si="888"/>
        <v>106680.25007598908</v>
      </c>
      <c r="GH88" s="18">
        <f t="shared" si="888"/>
        <v>125323.67007598908</v>
      </c>
      <c r="GI88" s="18">
        <f t="shared" si="888"/>
        <v>115423.68007598908</v>
      </c>
      <c r="GJ88" s="18">
        <f t="shared" si="888"/>
        <v>85183.150075989077</v>
      </c>
      <c r="GK88" s="18">
        <f t="shared" si="888"/>
        <v>42299.910075989079</v>
      </c>
      <c r="GL88" s="18">
        <f t="shared" si="888"/>
        <v>-4959.1199240109199</v>
      </c>
      <c r="GM88" s="18">
        <f t="shared" si="888"/>
        <v>-43217.929924010918</v>
      </c>
      <c r="GN88" s="18">
        <f t="shared" si="888"/>
        <v>-67297.43992401092</v>
      </c>
      <c r="GO88" s="18">
        <f t="shared" si="888"/>
        <v>-71446.579924010919</v>
      </c>
      <c r="GP88" s="18">
        <f t="shared" ref="GP88:HA88" si="889">+GP83+GP87</f>
        <v>-55558.929924010918</v>
      </c>
      <c r="GQ88" s="18">
        <f t="shared" si="889"/>
        <v>-19935.819924010917</v>
      </c>
      <c r="GR88" s="18">
        <f t="shared" si="889"/>
        <v>17717.760075989085</v>
      </c>
      <c r="GS88" s="18">
        <f t="shared" si="889"/>
        <v>46941.620075989085</v>
      </c>
      <c r="GT88" s="18">
        <f t="shared" si="889"/>
        <v>48653.150075989084</v>
      </c>
      <c r="GU88" s="18">
        <f t="shared" si="889"/>
        <v>34207.570075989082</v>
      </c>
      <c r="GV88" s="18">
        <f t="shared" si="889"/>
        <v>-3075.4599240109164</v>
      </c>
      <c r="GW88" s="18">
        <f t="shared" si="889"/>
        <v>-53390.029924010916</v>
      </c>
      <c r="GX88" s="18">
        <f t="shared" si="889"/>
        <v>-105698.08992401091</v>
      </c>
      <c r="GY88" s="18">
        <f t="shared" si="889"/>
        <v>-138770.98992401091</v>
      </c>
      <c r="GZ88" s="18">
        <f t="shared" si="889"/>
        <v>-154481.96992401092</v>
      </c>
      <c r="HA88" s="18">
        <f t="shared" si="889"/>
        <v>-144154.12992401092</v>
      </c>
      <c r="HB88" s="18">
        <f t="shared" ref="HB88:HM88" si="890">+HB83+HB87</f>
        <v>-111038.03992401093</v>
      </c>
      <c r="HC88" s="18">
        <f t="shared" si="890"/>
        <v>-52787.109924010925</v>
      </c>
      <c r="HD88" s="18">
        <f t="shared" si="890"/>
        <v>9192.360075989076</v>
      </c>
      <c r="HE88" s="18">
        <f t="shared" si="890"/>
        <v>66059.170075989066</v>
      </c>
      <c r="HF88" s="18">
        <f t="shared" si="890"/>
        <v>94645.300075989071</v>
      </c>
      <c r="HG88" s="18">
        <f t="shared" si="890"/>
        <v>99383.530075989067</v>
      </c>
      <c r="HH88" s="18">
        <f t="shared" si="890"/>
        <v>63476.370075989063</v>
      </c>
      <c r="HI88" s="18">
        <f t="shared" si="890"/>
        <v>15042.690075989063</v>
      </c>
      <c r="HJ88" s="18">
        <f t="shared" si="890"/>
        <v>-32066.729924010935</v>
      </c>
      <c r="HK88" s="18">
        <f t="shared" si="890"/>
        <v>-59413.649924010933</v>
      </c>
      <c r="HL88" s="18">
        <f t="shared" si="890"/>
        <v>-62309.409924010935</v>
      </c>
      <c r="HM88" s="18">
        <f t="shared" si="890"/>
        <v>-37305.359924010932</v>
      </c>
      <c r="HN88" s="18">
        <f t="shared" ref="HN88:HY88" si="891">+HN83+HN87</f>
        <v>14895.58007598907</v>
      </c>
      <c r="HO88" s="18">
        <f t="shared" si="891"/>
        <v>90394.040075989076</v>
      </c>
      <c r="HP88" s="18">
        <f t="shared" si="891"/>
        <v>161177.19007598906</v>
      </c>
      <c r="HQ88" s="18">
        <f t="shared" si="891"/>
        <v>220815.23007598906</v>
      </c>
      <c r="HR88" s="18">
        <f t="shared" si="891"/>
        <v>244384.20007598907</v>
      </c>
      <c r="HS88" s="18">
        <f t="shared" si="891"/>
        <v>237610.48007598906</v>
      </c>
      <c r="HT88" s="18">
        <f t="shared" si="891"/>
        <v>204337.13007598906</v>
      </c>
      <c r="HU88" s="18">
        <f t="shared" si="891"/>
        <v>153862.79007598906</v>
      </c>
      <c r="HV88" s="18">
        <f t="shared" si="891"/>
        <v>103676.25007598905</v>
      </c>
      <c r="HW88" s="18">
        <f t="shared" si="891"/>
        <v>72177.400075989048</v>
      </c>
      <c r="HX88" s="18">
        <f t="shared" si="891"/>
        <v>63230.030075989045</v>
      </c>
      <c r="HY88" s="18">
        <f t="shared" si="891"/>
        <v>74157.36007598904</v>
      </c>
      <c r="HZ88" s="18">
        <f t="shared" ref="HZ88:IK88" si="892">+HZ83+HZ87</f>
        <v>104699.48007598903</v>
      </c>
      <c r="IA88" s="18">
        <f t="shared" si="892"/>
        <v>151354.28007598902</v>
      </c>
      <c r="IB88" s="18">
        <f t="shared" si="892"/>
        <v>174397.08007598901</v>
      </c>
      <c r="IC88" s="18">
        <f t="shared" si="892"/>
        <v>207805.880075989</v>
      </c>
      <c r="ID88" s="18">
        <f t="shared" si="892"/>
        <v>223240.93007598899</v>
      </c>
      <c r="IE88" s="18">
        <f t="shared" si="892"/>
        <v>220637.74007598899</v>
      </c>
      <c r="IF88" s="18">
        <f t="shared" si="892"/>
        <v>195569.83007598898</v>
      </c>
      <c r="IG88" s="18">
        <f t="shared" si="892"/>
        <v>157892.47007598897</v>
      </c>
      <c r="IH88" s="18">
        <f t="shared" si="892"/>
        <v>119996.89007598897</v>
      </c>
      <c r="II88" s="18">
        <f t="shared" si="892"/>
        <v>93836.320075988973</v>
      </c>
      <c r="IJ88" s="18">
        <f t="shared" si="892"/>
        <v>83280.790075988974</v>
      </c>
      <c r="IK88" s="18">
        <f t="shared" si="892"/>
        <v>92719.230075988977</v>
      </c>
      <c r="IL88" s="560"/>
      <c r="IM88" s="561"/>
      <c r="IN88" s="561"/>
      <c r="IO88" s="561"/>
      <c r="IP88" s="561"/>
      <c r="IQ88" s="561"/>
      <c r="IR88" s="561"/>
      <c r="IS88" s="561"/>
      <c r="IT88" s="561"/>
      <c r="IU88" s="561"/>
      <c r="IV88" s="561"/>
      <c r="IW88" s="561"/>
      <c r="IX88" s="561"/>
      <c r="IY88" s="562"/>
    </row>
    <row r="89" spans="1:259" x14ac:dyDescent="0.2">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560"/>
      <c r="IM89" s="561"/>
      <c r="IN89" s="561"/>
      <c r="IO89" s="561"/>
      <c r="IP89" s="561"/>
      <c r="IQ89" s="561"/>
      <c r="IR89" s="561"/>
      <c r="IS89" s="561"/>
      <c r="IT89" s="561"/>
      <c r="IU89" s="561"/>
      <c r="IV89" s="561"/>
      <c r="IW89" s="561"/>
      <c r="IX89" s="561"/>
      <c r="IY89" s="562"/>
    </row>
    <row r="90" spans="1:259" x14ac:dyDescent="0.2">
      <c r="A90" s="7" t="s">
        <v>191</v>
      </c>
      <c r="C90" s="1">
        <v>19100132</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560"/>
      <c r="IM90" s="561"/>
      <c r="IN90" s="561"/>
      <c r="IO90" s="561"/>
      <c r="IP90" s="561"/>
      <c r="IQ90" s="561"/>
      <c r="IR90" s="561"/>
      <c r="IS90" s="561"/>
      <c r="IT90" s="561"/>
      <c r="IU90" s="561"/>
      <c r="IV90" s="561"/>
      <c r="IW90" s="561"/>
      <c r="IX90" s="561"/>
      <c r="IY90" s="562"/>
    </row>
    <row r="91" spans="1:259" x14ac:dyDescent="0.2">
      <c r="B91" s="1" t="s">
        <v>163</v>
      </c>
      <c r="D91" s="17">
        <v>3376888.35</v>
      </c>
      <c r="E91" s="15">
        <f>+D96</f>
        <v>3809017.31</v>
      </c>
      <c r="F91" s="15">
        <f>+E96</f>
        <v>0</v>
      </c>
      <c r="G91" s="15">
        <f>+F96</f>
        <v>292453.09999999998</v>
      </c>
      <c r="H91" s="15">
        <f>+G96</f>
        <v>214314.31</v>
      </c>
      <c r="I91" s="15">
        <f t="shared" ref="I91:AA91" si="893">ROUND(+H96,2)</f>
        <v>88096.47</v>
      </c>
      <c r="J91" s="15">
        <f t="shared" si="893"/>
        <v>-99624.07</v>
      </c>
      <c r="K91" s="15">
        <f t="shared" si="893"/>
        <v>-277868.93</v>
      </c>
      <c r="L91" s="15">
        <f t="shared" si="893"/>
        <v>-465625.75</v>
      </c>
      <c r="M91" s="15">
        <f t="shared" si="893"/>
        <v>-712513.82</v>
      </c>
      <c r="N91" s="15">
        <f t="shared" si="893"/>
        <v>-943196.33</v>
      </c>
      <c r="O91" s="15">
        <f t="shared" si="893"/>
        <v>-1207372.29</v>
      </c>
      <c r="P91" s="15">
        <f t="shared" si="893"/>
        <v>-1492497.43</v>
      </c>
      <c r="Q91" s="15">
        <f t="shared" si="893"/>
        <v>-1803690.12</v>
      </c>
      <c r="R91" s="15">
        <f t="shared" si="893"/>
        <v>-2142848.64</v>
      </c>
      <c r="S91" s="15">
        <f t="shared" si="893"/>
        <v>-2503056.89</v>
      </c>
      <c r="T91" s="15">
        <f t="shared" si="893"/>
        <v>-2902829.61</v>
      </c>
      <c r="U91" s="15">
        <f t="shared" si="893"/>
        <v>-3304402.58</v>
      </c>
      <c r="V91" s="15">
        <f>ROUND(+U96,2)</f>
        <v>-3706959.32</v>
      </c>
      <c r="W91" s="15">
        <f t="shared" si="893"/>
        <v>-378426.54</v>
      </c>
      <c r="X91" s="15">
        <f t="shared" si="893"/>
        <v>-350670.96</v>
      </c>
      <c r="Y91" s="15">
        <f t="shared" si="893"/>
        <v>-297154.09999999998</v>
      </c>
      <c r="Z91" s="15">
        <f>ROUND(+Y96,2)</f>
        <v>129162.45</v>
      </c>
      <c r="AA91" s="15">
        <f t="shared" si="893"/>
        <v>137588.76</v>
      </c>
      <c r="AB91" s="15">
        <f>+AA96</f>
        <v>147560.63</v>
      </c>
      <c r="AC91" s="15">
        <f>+AB96</f>
        <v>158006.09</v>
      </c>
      <c r="AD91" s="15">
        <f>+AC96</f>
        <v>159554.57999999999</v>
      </c>
      <c r="AE91" s="15">
        <f t="shared" ref="AE91:AP91" si="894">+AD96</f>
        <v>135186.18</v>
      </c>
      <c r="AF91" s="15">
        <f t="shared" si="894"/>
        <v>47941.31</v>
      </c>
      <c r="AG91" s="15">
        <f t="shared" si="894"/>
        <v>11201.809999999998</v>
      </c>
      <c r="AH91" s="15">
        <f t="shared" si="894"/>
        <v>-25020.29</v>
      </c>
      <c r="AI91" s="15">
        <f t="shared" si="894"/>
        <v>-57127.09</v>
      </c>
      <c r="AJ91" s="15">
        <f t="shared" si="894"/>
        <v>-64587.839999999997</v>
      </c>
      <c r="AK91" s="15">
        <f t="shared" si="894"/>
        <v>-50751.289999999994</v>
      </c>
      <c r="AL91" s="15">
        <f t="shared" si="894"/>
        <v>-26433.789999999994</v>
      </c>
      <c r="AM91" s="15">
        <f t="shared" si="894"/>
        <v>-2029.1499999999942</v>
      </c>
      <c r="AN91" s="15">
        <f t="shared" si="894"/>
        <v>22253.210000000006</v>
      </c>
      <c r="AO91" s="15">
        <f t="shared" si="894"/>
        <v>45901.530000000006</v>
      </c>
      <c r="AP91" s="15">
        <f t="shared" si="894"/>
        <v>57443.710000000006</v>
      </c>
      <c r="AQ91" s="15">
        <f>AP96</f>
        <v>63075.390000000007</v>
      </c>
      <c r="AR91" s="15">
        <f>+AQ96</f>
        <v>-20692.359999999993</v>
      </c>
      <c r="AS91" s="15">
        <f>+AR96</f>
        <v>-58304.569999999992</v>
      </c>
      <c r="AT91" s="15">
        <f t="shared" ref="AT91:DE91" si="895">+AS96</f>
        <v>-67271.839999999997</v>
      </c>
      <c r="AU91" s="15">
        <f t="shared" si="895"/>
        <v>-58110.649999999994</v>
      </c>
      <c r="AV91" s="15">
        <f t="shared" si="895"/>
        <v>-42276.149999999994</v>
      </c>
      <c r="AW91" s="15">
        <f t="shared" si="895"/>
        <v>8952.6700000000055</v>
      </c>
      <c r="AX91" s="15">
        <f t="shared" si="895"/>
        <v>-57148.029999999992</v>
      </c>
      <c r="AY91" s="15">
        <f t="shared" si="895"/>
        <v>161316.04999999999</v>
      </c>
      <c r="AZ91" s="16">
        <f t="shared" si="895"/>
        <v>258084.08999999997</v>
      </c>
      <c r="BA91" s="16">
        <f t="shared" si="895"/>
        <v>378072.49</v>
      </c>
      <c r="BB91" s="16">
        <f t="shared" si="895"/>
        <v>496537.75</v>
      </c>
      <c r="BC91" s="16">
        <f t="shared" si="895"/>
        <v>563697.78</v>
      </c>
      <c r="BD91" s="16">
        <f t="shared" si="895"/>
        <v>59748.240000000049</v>
      </c>
      <c r="BE91" s="16">
        <f t="shared" si="895"/>
        <v>78941.780000000057</v>
      </c>
      <c r="BF91" s="16">
        <f t="shared" si="895"/>
        <v>191663.68000000005</v>
      </c>
      <c r="BG91" s="16">
        <f t="shared" si="895"/>
        <v>420957.14</v>
      </c>
      <c r="BH91" s="16">
        <f t="shared" si="895"/>
        <v>704509.31</v>
      </c>
      <c r="BI91" s="16">
        <f t="shared" si="895"/>
        <v>1053830.25</v>
      </c>
      <c r="BJ91" s="16">
        <f t="shared" si="895"/>
        <v>1427266.08</v>
      </c>
      <c r="BK91" s="16">
        <f t="shared" si="895"/>
        <v>1775547.02</v>
      </c>
      <c r="BL91" s="16">
        <f t="shared" si="895"/>
        <v>2131468.9900000002</v>
      </c>
      <c r="BM91" s="16">
        <f t="shared" si="895"/>
        <v>2513535.12</v>
      </c>
      <c r="BN91" s="16">
        <f t="shared" si="895"/>
        <v>2896565.99</v>
      </c>
      <c r="BO91" s="16">
        <f t="shared" si="895"/>
        <v>3261512.4000000004</v>
      </c>
      <c r="BP91" s="16">
        <f t="shared" si="895"/>
        <v>384231.74000000022</v>
      </c>
      <c r="BQ91" s="16">
        <f t="shared" si="895"/>
        <v>274852.7800000002</v>
      </c>
      <c r="BR91" s="16">
        <f t="shared" si="895"/>
        <v>-62527.519999999786</v>
      </c>
      <c r="BS91" s="16">
        <f t="shared" si="895"/>
        <v>-223920.14</v>
      </c>
      <c r="BT91" s="16">
        <f t="shared" si="895"/>
        <v>-434156.03</v>
      </c>
      <c r="BU91" s="16">
        <f t="shared" si="895"/>
        <v>-713587.48</v>
      </c>
      <c r="BV91" s="16">
        <f t="shared" si="895"/>
        <v>-1020176.46</v>
      </c>
      <c r="BW91" s="16">
        <f t="shared" si="895"/>
        <v>-1430665.1199999999</v>
      </c>
      <c r="BX91" s="16">
        <f t="shared" si="895"/>
        <v>-1911873.43</v>
      </c>
      <c r="BY91" s="16">
        <f t="shared" si="895"/>
        <v>-2493561.9299999997</v>
      </c>
      <c r="BZ91" s="58">
        <v>-3135819.61</v>
      </c>
      <c r="CA91" s="16">
        <f t="shared" si="895"/>
        <v>-3813475.1399999997</v>
      </c>
      <c r="CB91" s="16">
        <f t="shared" si="895"/>
        <v>-784793.82999999961</v>
      </c>
      <c r="CC91" s="16">
        <f>+CB96</f>
        <v>-328273.45999999961</v>
      </c>
      <c r="CD91" s="16">
        <f>+CC96</f>
        <v>-622862.58999999962</v>
      </c>
      <c r="CE91" s="16">
        <f t="shared" si="895"/>
        <v>-915486.28999999957</v>
      </c>
      <c r="CF91" s="16">
        <f t="shared" si="895"/>
        <v>-1213438.1399999997</v>
      </c>
      <c r="CG91" s="16">
        <f t="shared" si="895"/>
        <v>-1537169.7499999995</v>
      </c>
      <c r="CH91" s="16">
        <f t="shared" si="895"/>
        <v>-1786385.2899999996</v>
      </c>
      <c r="CI91" s="16">
        <f t="shared" si="895"/>
        <v>-1987001.5499999996</v>
      </c>
      <c r="CJ91" s="16">
        <f t="shared" si="895"/>
        <v>-2143973.0999999996</v>
      </c>
      <c r="CK91" s="16">
        <f t="shared" si="895"/>
        <v>-2247753.7899999996</v>
      </c>
      <c r="CL91" s="16">
        <f t="shared" si="895"/>
        <v>-2343454.8899999997</v>
      </c>
      <c r="CM91" s="16">
        <f t="shared" si="895"/>
        <v>-2479217.0199999996</v>
      </c>
      <c r="CN91" s="16">
        <f t="shared" si="895"/>
        <v>-102787.62054769788</v>
      </c>
      <c r="CO91" s="16">
        <f t="shared" si="895"/>
        <v>-207742.30054769787</v>
      </c>
      <c r="CP91" s="16">
        <f t="shared" si="895"/>
        <v>-281931.73054769787</v>
      </c>
      <c r="CQ91" s="16">
        <f t="shared" si="895"/>
        <v>-301221.34054769785</v>
      </c>
      <c r="CR91" s="16">
        <f t="shared" si="895"/>
        <v>-314892.02054769784</v>
      </c>
      <c r="CS91" s="16">
        <f t="shared" si="895"/>
        <v>-376118.44054769783</v>
      </c>
      <c r="CT91" s="16">
        <f t="shared" si="895"/>
        <v>-435169.94054769783</v>
      </c>
      <c r="CU91" s="16">
        <f t="shared" si="895"/>
        <v>-542193.22054769786</v>
      </c>
      <c r="CV91" s="16">
        <f t="shared" si="895"/>
        <v>-259804.65054769785</v>
      </c>
      <c r="CW91" s="16">
        <f t="shared" si="895"/>
        <v>-382449.31054769782</v>
      </c>
      <c r="CX91" s="16">
        <f t="shared" si="895"/>
        <v>-522191.72054769786</v>
      </c>
      <c r="CY91" s="16">
        <f t="shared" si="895"/>
        <v>-690048.23054769787</v>
      </c>
      <c r="CZ91" s="16">
        <f t="shared" si="895"/>
        <v>19088.199452302186</v>
      </c>
      <c r="DA91" s="16">
        <f t="shared" si="895"/>
        <v>-17061.830547697813</v>
      </c>
      <c r="DB91" s="16">
        <f t="shared" si="895"/>
        <v>-40525.570547697818</v>
      </c>
      <c r="DC91" s="16">
        <f t="shared" si="895"/>
        <v>-40082.540547697819</v>
      </c>
      <c r="DD91" s="16">
        <f t="shared" si="895"/>
        <v>-26316.280547697817</v>
      </c>
      <c r="DE91" s="16">
        <f t="shared" si="895"/>
        <v>7617.9194523021797</v>
      </c>
      <c r="DF91" s="16">
        <f t="shared" ref="DF91:FC91" si="896">+DE96</f>
        <v>49480.359452302182</v>
      </c>
      <c r="DG91" s="16">
        <f t="shared" si="896"/>
        <v>62686.999452302181</v>
      </c>
      <c r="DH91" s="16">
        <f t="shared" si="896"/>
        <v>50788.569452302181</v>
      </c>
      <c r="DI91" s="16">
        <f t="shared" si="896"/>
        <v>30885.519452302182</v>
      </c>
      <c r="DJ91" s="16">
        <f t="shared" si="896"/>
        <v>1522.8794523021825</v>
      </c>
      <c r="DK91" s="16">
        <f t="shared" si="896"/>
        <v>-41045.140547697811</v>
      </c>
      <c r="DL91" s="18">
        <f t="shared" si="896"/>
        <v>-93993.340547697808</v>
      </c>
      <c r="DM91" s="18">
        <f t="shared" si="896"/>
        <v>43978.769452302178</v>
      </c>
      <c r="DN91" s="18">
        <f t="shared" si="896"/>
        <v>61772.559452302179</v>
      </c>
      <c r="DO91" s="18">
        <f t="shared" si="896"/>
        <v>98609.529452302173</v>
      </c>
      <c r="DP91" s="18">
        <f t="shared" si="896"/>
        <v>145108.84945230218</v>
      </c>
      <c r="DQ91" s="18">
        <f t="shared" si="896"/>
        <v>184970.12945230218</v>
      </c>
      <c r="DR91" s="18">
        <f t="shared" si="896"/>
        <v>213583.10945230219</v>
      </c>
      <c r="DS91" s="18">
        <f t="shared" si="896"/>
        <v>216650.0294523022</v>
      </c>
      <c r="DT91" s="18">
        <f t="shared" si="896"/>
        <v>209234.32945230219</v>
      </c>
      <c r="DU91" s="18">
        <f t="shared" si="896"/>
        <v>192670.65945230221</v>
      </c>
      <c r="DV91" s="18">
        <f t="shared" si="896"/>
        <v>170218.57945230219</v>
      </c>
      <c r="DW91" s="18">
        <f t="shared" si="896"/>
        <v>129084.53945230218</v>
      </c>
      <c r="DX91" s="18">
        <f t="shared" si="896"/>
        <v>80744.029452302173</v>
      </c>
      <c r="DY91" s="18">
        <f t="shared" si="896"/>
        <v>8664.0594523021718</v>
      </c>
      <c r="DZ91" s="18">
        <f t="shared" si="896"/>
        <v>-3406.060547697829</v>
      </c>
      <c r="EA91" s="18">
        <f t="shared" si="896"/>
        <v>-19150.34054769783</v>
      </c>
      <c r="EB91" s="18">
        <f t="shared" si="896"/>
        <v>-38185.20054769783</v>
      </c>
      <c r="EC91" s="18">
        <f t="shared" si="896"/>
        <v>-70595.720547697827</v>
      </c>
      <c r="ED91" s="18">
        <f t="shared" si="896"/>
        <v>-138995.13054769783</v>
      </c>
      <c r="EE91" s="18">
        <f t="shared" si="896"/>
        <v>-228617.85054769783</v>
      </c>
      <c r="EF91" s="18">
        <f t="shared" si="896"/>
        <v>-300175.17054769781</v>
      </c>
      <c r="EG91" s="18">
        <f t="shared" si="896"/>
        <v>-362545.20054769784</v>
      </c>
      <c r="EH91" s="18">
        <f t="shared" si="896"/>
        <v>-466240.86054769787</v>
      </c>
      <c r="EI91" s="18">
        <f t="shared" si="896"/>
        <v>-549200.65054769791</v>
      </c>
      <c r="EJ91" s="18">
        <f t="shared" si="896"/>
        <v>-649349.04054769792</v>
      </c>
      <c r="EK91" s="18">
        <f t="shared" si="896"/>
        <v>-6732.000547697884</v>
      </c>
      <c r="EL91" s="18">
        <f t="shared" si="896"/>
        <v>-9839.3405476978842</v>
      </c>
      <c r="EM91" s="18">
        <f t="shared" si="896"/>
        <v>-399.86054769788461</v>
      </c>
      <c r="EN91" s="18">
        <f t="shared" si="896"/>
        <v>13644.299452302115</v>
      </c>
      <c r="EO91" s="18">
        <f t="shared" si="896"/>
        <v>33585.789452302117</v>
      </c>
      <c r="EP91" s="18">
        <f t="shared" si="896"/>
        <v>62555.109452302117</v>
      </c>
      <c r="EQ91" s="18">
        <f t="shared" si="896"/>
        <v>89829.219452302117</v>
      </c>
      <c r="ER91" s="18">
        <f t="shared" si="896"/>
        <v>109730.56945230212</v>
      </c>
      <c r="ES91" s="18">
        <f t="shared" si="896"/>
        <v>128760.42945230212</v>
      </c>
      <c r="ET91" s="18">
        <f t="shared" si="896"/>
        <v>137750.18945230212</v>
      </c>
      <c r="EU91" s="18">
        <f t="shared" si="896"/>
        <v>141263.41945230213</v>
      </c>
      <c r="EV91" s="18">
        <f t="shared" si="896"/>
        <v>126148.37945230212</v>
      </c>
      <c r="EW91" s="18">
        <f t="shared" si="896"/>
        <v>9679.0094523021253</v>
      </c>
      <c r="EX91" s="18">
        <f t="shared" si="896"/>
        <v>23691.089452302127</v>
      </c>
      <c r="EY91" s="18">
        <f t="shared" si="896"/>
        <v>50675.989452302128</v>
      </c>
      <c r="EZ91" s="18">
        <f t="shared" si="896"/>
        <v>83676.899452302139</v>
      </c>
      <c r="FA91" s="18">
        <f t="shared" si="896"/>
        <v>144238.70945230214</v>
      </c>
      <c r="FB91" s="18">
        <f t="shared" si="896"/>
        <v>212627.98945230214</v>
      </c>
      <c r="FC91" s="18">
        <f t="shared" si="896"/>
        <v>286859.70945230214</v>
      </c>
      <c r="FD91" s="18">
        <f>+FC96</f>
        <v>358438.81945230212</v>
      </c>
      <c r="FE91" s="18">
        <f>+FD96</f>
        <v>439910.7994523021</v>
      </c>
      <c r="FF91" s="18">
        <f t="shared" ref="FF91:GO91" si="897">+FE96</f>
        <v>524470.70945230208</v>
      </c>
      <c r="FG91" s="18">
        <f t="shared" si="897"/>
        <v>602733.31945230206</v>
      </c>
      <c r="FH91" s="18">
        <f t="shared" si="897"/>
        <v>684193.48945230211</v>
      </c>
      <c r="FI91" s="18">
        <f t="shared" si="897"/>
        <v>29.389452302129939</v>
      </c>
      <c r="FJ91" s="18">
        <f t="shared" si="897"/>
        <v>-652.3205476978701</v>
      </c>
      <c r="FK91" s="18">
        <f t="shared" si="897"/>
        <v>-3500.9305476978702</v>
      </c>
      <c r="FL91" s="18">
        <f t="shared" si="897"/>
        <v>-14283.320547697869</v>
      </c>
      <c r="FM91" s="18">
        <f t="shared" si="897"/>
        <v>-37766.520547697874</v>
      </c>
      <c r="FN91" s="18">
        <f t="shared" si="897"/>
        <v>-77790.380547697874</v>
      </c>
      <c r="FO91" s="18">
        <f t="shared" si="897"/>
        <v>-143429.80054769787</v>
      </c>
      <c r="FP91" s="18">
        <f t="shared" si="897"/>
        <v>-219174.02054769787</v>
      </c>
      <c r="FQ91" s="18">
        <f t="shared" si="897"/>
        <v>-302131.00054769788</v>
      </c>
      <c r="FR91" s="18">
        <f t="shared" si="897"/>
        <v>-390095.87054769788</v>
      </c>
      <c r="FS91" s="18">
        <f t="shared" si="897"/>
        <v>-485078.98054769787</v>
      </c>
      <c r="FT91" s="18">
        <f t="shared" si="897"/>
        <v>-592402.51054769789</v>
      </c>
      <c r="FU91" s="18">
        <f t="shared" si="897"/>
        <v>29482.199452302069</v>
      </c>
      <c r="FV91" s="18">
        <f t="shared" si="897"/>
        <v>44379.579452302067</v>
      </c>
      <c r="FW91" s="18">
        <f t="shared" si="897"/>
        <v>54702.499452302065</v>
      </c>
      <c r="FX91" s="18">
        <f t="shared" si="897"/>
        <v>64568.409452302061</v>
      </c>
      <c r="FY91" s="18">
        <f t="shared" si="897"/>
        <v>73950.649452302066</v>
      </c>
      <c r="FZ91" s="18">
        <f t="shared" si="897"/>
        <v>71303.629452302062</v>
      </c>
      <c r="GA91" s="18">
        <f t="shared" si="897"/>
        <v>54030.719452302059</v>
      </c>
      <c r="GB91" s="18">
        <f t="shared" si="897"/>
        <v>23873.569452302057</v>
      </c>
      <c r="GC91" s="18">
        <f t="shared" si="897"/>
        <v>-18589.590547697946</v>
      </c>
      <c r="GD91" s="18">
        <f t="shared" si="897"/>
        <v>-73175.530547697941</v>
      </c>
      <c r="GE91" s="18">
        <f t="shared" si="897"/>
        <v>-135901.48054769792</v>
      </c>
      <c r="GF91" s="18">
        <f t="shared" si="897"/>
        <v>-209976.33054769793</v>
      </c>
      <c r="GG91" s="18">
        <f t="shared" si="897"/>
        <v>4775.7594523020671</v>
      </c>
      <c r="GH91" s="18">
        <f t="shared" si="897"/>
        <v>9128.7394523020666</v>
      </c>
      <c r="GI91" s="18">
        <f t="shared" si="897"/>
        <v>34585.579452302067</v>
      </c>
      <c r="GJ91" s="18">
        <f t="shared" si="897"/>
        <v>72699.539452302066</v>
      </c>
      <c r="GK91" s="18">
        <f t="shared" si="897"/>
        <v>110440.54945230208</v>
      </c>
      <c r="GL91" s="18">
        <f t="shared" si="897"/>
        <v>137302.36945230208</v>
      </c>
      <c r="GM91" s="18">
        <f t="shared" si="897"/>
        <v>152782.83945230208</v>
      </c>
      <c r="GN91" s="18">
        <f t="shared" si="897"/>
        <v>157451.35945230207</v>
      </c>
      <c r="GO91" s="18">
        <f t="shared" si="897"/>
        <v>154044.03945230207</v>
      </c>
      <c r="GP91" s="18">
        <f t="shared" ref="GP91" si="898">+GO96</f>
        <v>136637.95945230208</v>
      </c>
      <c r="GQ91" s="18">
        <f t="shared" ref="GQ91" si="899">+GP96</f>
        <v>103191.66945230207</v>
      </c>
      <c r="GR91" s="18">
        <f t="shared" ref="GR91" si="900">+GQ96</f>
        <v>51101.109452302073</v>
      </c>
      <c r="GS91" s="18">
        <f t="shared" ref="GS91" si="901">+GR96</f>
        <v>-24712.420547697926</v>
      </c>
      <c r="GT91" s="18">
        <f t="shared" ref="GT91" si="902">+GS96</f>
        <v>-50661.750547697928</v>
      </c>
      <c r="GU91" s="18">
        <f t="shared" ref="GU91" si="903">+GT96</f>
        <v>-69516.420547697926</v>
      </c>
      <c r="GV91" s="18">
        <f t="shared" ref="GV91" si="904">+GU96</f>
        <v>-95316.270547697932</v>
      </c>
      <c r="GW91" s="18">
        <f t="shared" ref="GW91" si="905">+GV96</f>
        <v>-127612.29054769794</v>
      </c>
      <c r="GX91" s="18">
        <f t="shared" ref="GX91" si="906">+GW96</f>
        <v>-180652.19054769794</v>
      </c>
      <c r="GY91" s="18">
        <f t="shared" ref="GY91" si="907">+GX96</f>
        <v>-260028.35054769795</v>
      </c>
      <c r="GZ91" s="18">
        <f t="shared" ref="GZ91" si="908">+GY96</f>
        <v>-354652.09054769797</v>
      </c>
      <c r="HA91" s="18">
        <f t="shared" ref="HA91" si="909">+GZ96</f>
        <v>-478636.22054769797</v>
      </c>
      <c r="HB91" s="18">
        <f t="shared" ref="HB91" si="910">+HA96</f>
        <v>-626312.76054769801</v>
      </c>
      <c r="HC91" s="18">
        <f t="shared" ref="HC91" si="911">+HB96</f>
        <v>-743258.10054769798</v>
      </c>
      <c r="HD91" s="18">
        <f t="shared" ref="HD91" si="912">+HC96</f>
        <v>-992547.870547698</v>
      </c>
      <c r="HE91" s="18">
        <f t="shared" ref="HE91" si="913">+HD96</f>
        <v>20438.079452301958</v>
      </c>
      <c r="HF91" s="18">
        <f t="shared" ref="HF91" si="914">+HE96</f>
        <v>130445.32945230196</v>
      </c>
      <c r="HG91" s="18">
        <f t="shared" ref="HG91" si="915">+HF96</f>
        <v>332902.83945230197</v>
      </c>
      <c r="HH91" s="18">
        <f t="shared" ref="HH91" si="916">+HG96</f>
        <v>556977.80945230194</v>
      </c>
      <c r="HI91" s="18">
        <f t="shared" ref="HI91" si="917">+HH96</f>
        <v>1055471.6094523019</v>
      </c>
      <c r="HJ91" s="18">
        <f t="shared" ref="HJ91" si="918">+HI96</f>
        <v>1806989.469452302</v>
      </c>
      <c r="HK91" s="18">
        <f t="shared" ref="HK91" si="919">+HJ96</f>
        <v>1988111.769452302</v>
      </c>
      <c r="HL91" s="18">
        <f t="shared" ref="HL91" si="920">+HK96</f>
        <v>2476150.6394523019</v>
      </c>
      <c r="HM91" s="18">
        <f t="shared" ref="HM91" si="921">+HL96</f>
        <v>2981822.8194523021</v>
      </c>
      <c r="HN91" s="18">
        <f t="shared" ref="HN91" si="922">+HM96</f>
        <v>3475101.049452302</v>
      </c>
      <c r="HO91" s="18">
        <f t="shared" ref="HO91" si="923">+HN96</f>
        <v>3940670.699452302</v>
      </c>
      <c r="HP91" s="18">
        <f t="shared" ref="HP91" si="924">+HO96</f>
        <v>4398506.3794523021</v>
      </c>
      <c r="HQ91" s="18">
        <f t="shared" ref="HQ91" si="925">+HP96</f>
        <v>-7580.0605476973578</v>
      </c>
      <c r="HR91" s="18">
        <f t="shared" ref="HR91" si="926">+HQ96</f>
        <v>13849.149452302641</v>
      </c>
      <c r="HS91" s="18">
        <f t="shared" ref="HS91" si="927">+HR96</f>
        <v>47398.979452302643</v>
      </c>
      <c r="HT91" s="18">
        <f t="shared" ref="HT91" si="928">+HS96</f>
        <v>97141.439452302642</v>
      </c>
      <c r="HU91" s="18">
        <f t="shared" ref="HU91" si="929">+HT96</f>
        <v>166436.37945230264</v>
      </c>
      <c r="HV91" s="18">
        <f t="shared" ref="HV91" si="930">+HU96</f>
        <v>242737.57945230266</v>
      </c>
      <c r="HW91" s="18">
        <f t="shared" ref="HW91" si="931">+HV96</f>
        <v>313842.24945230264</v>
      </c>
      <c r="HX91" s="18">
        <f t="shared" ref="HX91" si="932">+HW96</f>
        <v>378956.52945230261</v>
      </c>
      <c r="HY91" s="18">
        <f t="shared" ref="HY91" si="933">+HX96</f>
        <v>422845.80945230264</v>
      </c>
      <c r="HZ91" s="18">
        <f t="shared" ref="HZ91" si="934">+HY96</f>
        <v>465138.03945230262</v>
      </c>
      <c r="IA91" s="18">
        <f t="shared" ref="IA91" si="935">+HZ96</f>
        <v>504726.66945230262</v>
      </c>
      <c r="IB91" s="18">
        <f t="shared" ref="IB91" si="936">+IA96</f>
        <v>539901.98945230257</v>
      </c>
      <c r="IC91" s="18">
        <f t="shared" ref="IC91" si="937">+IB96</f>
        <v>-4473.8905476974323</v>
      </c>
      <c r="ID91" s="18">
        <f t="shared" ref="ID91" si="938">+IC96</f>
        <v>1549.9094523025678</v>
      </c>
      <c r="IE91" s="18">
        <f t="shared" ref="IE91" si="939">+ID96</f>
        <v>13469.369452302566</v>
      </c>
      <c r="IF91" s="18">
        <f t="shared" ref="IF91" si="940">+IE96</f>
        <v>30945.829452302565</v>
      </c>
      <c r="IG91" s="18">
        <f t="shared" ref="IG91" si="941">+IF96</f>
        <v>25873.369452302566</v>
      </c>
      <c r="IH91" s="18">
        <f t="shared" ref="IH91" si="942">+IG96</f>
        <v>26828.419452302565</v>
      </c>
      <c r="II91" s="18">
        <f t="shared" ref="II91" si="943">+IH96</f>
        <v>27789.869452302566</v>
      </c>
      <c r="IJ91" s="18">
        <f t="shared" ref="IJ91" si="944">+II96</f>
        <v>31758.779452302566</v>
      </c>
      <c r="IK91" s="18">
        <f t="shared" ref="IK91" si="945">+IJ96</f>
        <v>30762.869452302566</v>
      </c>
      <c r="IL91" s="560"/>
      <c r="IM91" s="561"/>
      <c r="IN91" s="561"/>
      <c r="IO91" s="561"/>
      <c r="IP91" s="561"/>
      <c r="IQ91" s="561"/>
      <c r="IR91" s="561"/>
      <c r="IS91" s="561"/>
      <c r="IT91" s="561"/>
      <c r="IU91" s="561"/>
      <c r="IV91" s="561"/>
      <c r="IW91" s="561"/>
      <c r="IX91" s="561"/>
      <c r="IY91" s="562"/>
    </row>
    <row r="92" spans="1:259" x14ac:dyDescent="0.2">
      <c r="B92" s="1" t="s">
        <v>309</v>
      </c>
      <c r="D92" s="17"/>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58"/>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23">
        <v>-722568.77</v>
      </c>
      <c r="HQ92" s="18"/>
      <c r="HR92" s="18"/>
      <c r="HS92" s="18"/>
      <c r="HT92" s="18"/>
      <c r="HU92" s="18"/>
      <c r="HV92" s="18"/>
      <c r="HW92" s="18"/>
      <c r="HX92" s="18"/>
      <c r="HY92" s="18"/>
      <c r="HZ92" s="18"/>
      <c r="IA92" s="18"/>
      <c r="IB92" s="467">
        <v>-544785.1</v>
      </c>
      <c r="IC92" s="18"/>
      <c r="ID92" s="18"/>
      <c r="IE92" s="18"/>
      <c r="IF92" s="18"/>
      <c r="IG92" s="18"/>
      <c r="IH92" s="18"/>
      <c r="II92" s="18"/>
      <c r="IJ92" s="18"/>
      <c r="IK92" s="18"/>
      <c r="IL92" s="560"/>
      <c r="IM92" s="561"/>
      <c r="IN92" s="564"/>
      <c r="IO92" s="561"/>
      <c r="IP92" s="561"/>
      <c r="IQ92" s="561"/>
      <c r="IR92" s="561"/>
      <c r="IS92" s="561"/>
      <c r="IT92" s="561"/>
      <c r="IU92" s="561"/>
      <c r="IV92" s="561"/>
      <c r="IW92" s="561"/>
      <c r="IX92" s="561"/>
      <c r="IY92" s="562"/>
    </row>
    <row r="93" spans="1:259" x14ac:dyDescent="0.2">
      <c r="B93" s="1" t="s">
        <v>164</v>
      </c>
      <c r="D93" s="21"/>
      <c r="E93" s="21">
        <v>-4181078.77</v>
      </c>
      <c r="F93" s="21"/>
      <c r="G93" s="21"/>
      <c r="H93" s="21"/>
      <c r="I93" s="21"/>
      <c r="J93" s="21"/>
      <c r="K93" s="21"/>
      <c r="L93" s="21"/>
      <c r="M93" s="21"/>
      <c r="N93" s="21"/>
      <c r="O93" s="21"/>
      <c r="P93" s="21"/>
      <c r="Q93" s="21"/>
      <c r="R93" s="21"/>
      <c r="S93" s="21"/>
      <c r="T93" s="21"/>
      <c r="U93" s="21"/>
      <c r="V93" s="21">
        <v>2902829.61</v>
      </c>
      <c r="W93" s="21"/>
      <c r="X93" s="21"/>
      <c r="Y93" s="21">
        <v>297154.09999999998</v>
      </c>
      <c r="Z93" s="21"/>
      <c r="AA93" s="21"/>
      <c r="AB93" s="21"/>
      <c r="AC93" s="21"/>
      <c r="AD93" s="21"/>
      <c r="AE93" s="21">
        <v>-60848.08</v>
      </c>
      <c r="AF93" s="21"/>
      <c r="AG93" s="21"/>
      <c r="AH93" s="21"/>
      <c r="AI93" s="21"/>
      <c r="AJ93" s="21"/>
      <c r="AK93" s="21"/>
      <c r="AL93" s="21"/>
      <c r="AM93" s="21"/>
      <c r="AN93" s="21">
        <v>0</v>
      </c>
      <c r="AO93" s="21">
        <v>0</v>
      </c>
      <c r="AP93" s="21">
        <v>0</v>
      </c>
      <c r="AQ93" s="21">
        <v>-83829</v>
      </c>
      <c r="AR93" s="21">
        <v>0</v>
      </c>
      <c r="AS93" s="21">
        <v>0</v>
      </c>
      <c r="AT93" s="21">
        <v>0</v>
      </c>
      <c r="AU93" s="21">
        <v>0</v>
      </c>
      <c r="AV93" s="21">
        <v>0</v>
      </c>
      <c r="AW93" s="21">
        <v>0</v>
      </c>
      <c r="AX93" s="21">
        <v>0</v>
      </c>
      <c r="AY93" s="20"/>
      <c r="AZ93" s="22"/>
      <c r="BA93" s="22"/>
      <c r="BB93" s="22"/>
      <c r="BC93" s="22">
        <v>-593875</v>
      </c>
      <c r="BD93" s="22">
        <v>0</v>
      </c>
      <c r="BE93" s="22">
        <v>0</v>
      </c>
      <c r="BF93" s="22">
        <v>0</v>
      </c>
      <c r="BG93" s="22">
        <v>0</v>
      </c>
      <c r="BH93" s="18"/>
      <c r="BI93" s="18"/>
      <c r="BJ93" s="18"/>
      <c r="BK93" s="18"/>
      <c r="BL93" s="18"/>
      <c r="BM93" s="18"/>
      <c r="BN93" s="22">
        <v>0</v>
      </c>
      <c r="BO93" s="22">
        <v>-3252364</v>
      </c>
      <c r="BP93" s="18"/>
      <c r="BQ93" s="18"/>
      <c r="BR93" s="18"/>
      <c r="BS93" s="18"/>
      <c r="BT93" s="18"/>
      <c r="BU93" s="18"/>
      <c r="BV93" s="18"/>
      <c r="BW93" s="18"/>
      <c r="BX93" s="18"/>
      <c r="BY93" s="18"/>
      <c r="BZ93" s="59"/>
      <c r="CA93" s="25">
        <v>3815276</v>
      </c>
      <c r="CB93" s="18"/>
      <c r="CC93" s="18"/>
      <c r="CD93" s="18"/>
      <c r="CE93" s="18"/>
      <c r="CF93" s="18"/>
      <c r="CG93" s="18"/>
      <c r="CH93" s="18"/>
      <c r="CI93" s="18"/>
      <c r="CJ93" s="18"/>
      <c r="CK93" s="18"/>
      <c r="CL93" s="18"/>
      <c r="CM93" s="22">
        <v>2425328.0594523018</v>
      </c>
      <c r="CN93" s="18"/>
      <c r="CO93" s="18"/>
      <c r="CP93" s="18"/>
      <c r="CQ93" s="18"/>
      <c r="CR93" s="18"/>
      <c r="CS93" s="18"/>
      <c r="CT93" s="18"/>
      <c r="CU93" s="22">
        <v>376119</v>
      </c>
      <c r="CV93" s="18"/>
      <c r="CW93" s="18"/>
      <c r="CX93" s="18"/>
      <c r="CY93" s="22">
        <v>712145</v>
      </c>
      <c r="CZ93" s="18"/>
      <c r="DA93" s="18"/>
      <c r="DB93" s="18"/>
      <c r="DC93" s="18"/>
      <c r="DD93" s="18"/>
      <c r="DE93" s="18"/>
      <c r="DF93" s="18"/>
      <c r="DG93" s="18"/>
      <c r="DH93" s="18"/>
      <c r="DI93" s="18"/>
      <c r="DJ93" s="18"/>
      <c r="DK93" s="18"/>
      <c r="DL93" s="23">
        <v>120505</v>
      </c>
      <c r="DM93" s="18"/>
      <c r="DN93" s="18"/>
      <c r="DO93" s="18"/>
      <c r="DP93" s="18"/>
      <c r="DQ93" s="18"/>
      <c r="DR93" s="18"/>
      <c r="DS93" s="18"/>
      <c r="DT93" s="18"/>
      <c r="DU93" s="18"/>
      <c r="DV93" s="18"/>
      <c r="DW93" s="18"/>
      <c r="DX93" s="23">
        <v>-71719</v>
      </c>
      <c r="DY93" s="18"/>
      <c r="DZ93" s="18"/>
      <c r="EA93" s="18"/>
      <c r="EB93" s="18"/>
      <c r="EC93" s="18"/>
      <c r="ED93" s="18"/>
      <c r="EE93" s="18"/>
      <c r="EF93" s="18"/>
      <c r="EG93" s="18"/>
      <c r="EH93" s="18"/>
      <c r="EI93" s="18"/>
      <c r="EJ93" s="23">
        <v>657209</v>
      </c>
      <c r="EK93" s="18"/>
      <c r="EL93" s="18"/>
      <c r="EM93" s="18"/>
      <c r="EN93" s="18"/>
      <c r="EO93" s="18"/>
      <c r="EP93" s="18"/>
      <c r="EQ93" s="18"/>
      <c r="ER93" s="18"/>
      <c r="ES93" s="18"/>
      <c r="ET93" s="18"/>
      <c r="EU93" s="18"/>
      <c r="EV93" s="23">
        <v>-120114</v>
      </c>
      <c r="EW93" s="18"/>
      <c r="EX93" s="18"/>
      <c r="EY93" s="18"/>
      <c r="EZ93" s="18"/>
      <c r="FA93" s="18"/>
      <c r="FB93" s="18"/>
      <c r="FC93" s="18"/>
      <c r="FD93" s="18"/>
      <c r="FE93" s="18"/>
      <c r="FF93" s="18"/>
      <c r="FG93" s="18"/>
      <c r="FH93" s="23">
        <v>-683368</v>
      </c>
      <c r="FI93" s="18"/>
      <c r="FJ93" s="18"/>
      <c r="FK93" s="18"/>
      <c r="FL93" s="18"/>
      <c r="FM93" s="18"/>
      <c r="FN93" s="18"/>
      <c r="FO93" s="18"/>
      <c r="FP93" s="18"/>
      <c r="FQ93" s="18"/>
      <c r="FR93" s="18"/>
      <c r="FS93" s="18"/>
      <c r="FT93" s="23">
        <v>608960</v>
      </c>
      <c r="FU93" s="18"/>
      <c r="FV93" s="18"/>
      <c r="FW93" s="18"/>
      <c r="FX93" s="18"/>
      <c r="FY93" s="18"/>
      <c r="FZ93" s="18"/>
      <c r="GA93" s="18"/>
      <c r="GB93" s="18"/>
      <c r="GC93" s="18"/>
      <c r="GD93" s="18"/>
      <c r="GE93" s="18"/>
      <c r="GF93" s="23">
        <v>214684</v>
      </c>
      <c r="GG93" s="18"/>
      <c r="GH93" s="18"/>
      <c r="GI93" s="18"/>
      <c r="GJ93" s="18"/>
      <c r="GK93" s="18"/>
      <c r="GL93" s="18"/>
      <c r="GM93" s="18"/>
      <c r="GN93" s="18"/>
      <c r="GO93" s="18"/>
      <c r="GP93" s="18"/>
      <c r="GQ93" s="18"/>
      <c r="GR93" s="23">
        <v>-56692</v>
      </c>
      <c r="GS93" s="18"/>
      <c r="GT93" s="18"/>
      <c r="GU93" s="18"/>
      <c r="GV93" s="18"/>
      <c r="GW93" s="18"/>
      <c r="GX93" s="18"/>
      <c r="GY93" s="18"/>
      <c r="GZ93" s="18"/>
      <c r="HA93" s="18"/>
      <c r="HB93" s="23"/>
      <c r="HC93" s="23"/>
      <c r="HD93" s="23">
        <v>997225</v>
      </c>
      <c r="HE93" s="23"/>
      <c r="HF93" s="23"/>
      <c r="HG93" s="23"/>
      <c r="HH93" s="18"/>
      <c r="HI93" s="18"/>
      <c r="HJ93" s="296">
        <v>-328225.71000000002</v>
      </c>
      <c r="HK93" s="18"/>
      <c r="HL93" s="18"/>
      <c r="HM93" s="18"/>
      <c r="HN93" s="18"/>
      <c r="HO93" s="18"/>
      <c r="HP93" s="23">
        <v>-3680587.86</v>
      </c>
      <c r="HQ93" s="18"/>
      <c r="HR93" s="18"/>
      <c r="HS93" s="18"/>
      <c r="HT93" s="18"/>
      <c r="HU93" s="18"/>
      <c r="HV93" s="18"/>
      <c r="HW93" s="18"/>
      <c r="HX93" s="18"/>
      <c r="HY93" s="18"/>
      <c r="HZ93" s="18"/>
      <c r="IA93" s="18"/>
      <c r="IB93" s="18"/>
      <c r="IC93" s="18"/>
      <c r="ID93" s="18"/>
      <c r="IE93" s="18"/>
      <c r="IF93" s="18"/>
      <c r="IG93" s="18"/>
      <c r="IH93" s="18"/>
      <c r="II93" s="18"/>
      <c r="IJ93" s="18"/>
      <c r="IK93" s="18"/>
      <c r="IL93" s="560"/>
      <c r="IM93" s="561"/>
      <c r="IN93" s="564"/>
      <c r="IO93" s="561"/>
      <c r="IP93" s="561"/>
      <c r="IQ93" s="561"/>
      <c r="IR93" s="561"/>
      <c r="IS93" s="561"/>
      <c r="IT93" s="561"/>
      <c r="IU93" s="561"/>
      <c r="IV93" s="561"/>
      <c r="IW93" s="561"/>
      <c r="IX93" s="561"/>
      <c r="IY93" s="562"/>
    </row>
    <row r="94" spans="1:259" x14ac:dyDescent="0.2">
      <c r="B94" s="1" t="s">
        <v>192</v>
      </c>
      <c r="D94" s="21">
        <v>432128.96</v>
      </c>
      <c r="E94" s="21">
        <v>372061.46</v>
      </c>
      <c r="F94" s="21">
        <v>292453.09999999998</v>
      </c>
      <c r="G94" s="21">
        <v>-78138.789999999994</v>
      </c>
      <c r="H94" s="21">
        <v>-126217.84</v>
      </c>
      <c r="I94" s="21">
        <v>-187720.54</v>
      </c>
      <c r="J94" s="21">
        <v>-178244.86</v>
      </c>
      <c r="K94" s="21">
        <v>-187756.82</v>
      </c>
      <c r="L94" s="21">
        <v>-246888.07</v>
      </c>
      <c r="M94" s="21">
        <v>-230682.51</v>
      </c>
      <c r="N94" s="21">
        <v>-264175.96000000002</v>
      </c>
      <c r="O94" s="21">
        <v>-285125.14</v>
      </c>
      <c r="P94" s="21">
        <v>-311192.69</v>
      </c>
      <c r="Q94" s="21">
        <v>-339158.52</v>
      </c>
      <c r="R94" s="21">
        <v>-360208.25</v>
      </c>
      <c r="S94" s="21">
        <v>-399772.72</v>
      </c>
      <c r="T94" s="21">
        <v>-401572.97</v>
      </c>
      <c r="U94" s="21">
        <v>-402556.74</v>
      </c>
      <c r="V94" s="21">
        <v>425703.17</v>
      </c>
      <c r="W94" s="21">
        <v>27755.58</v>
      </c>
      <c r="X94" s="21">
        <v>53516.86</v>
      </c>
      <c r="Y94" s="21">
        <v>129162.45</v>
      </c>
      <c r="Z94" s="21">
        <v>8426.31</v>
      </c>
      <c r="AA94" s="21">
        <v>9971.8700000000008</v>
      </c>
      <c r="AB94" s="21">
        <v>10445.459999999999</v>
      </c>
      <c r="AC94" s="21">
        <v>1548.49</v>
      </c>
      <c r="AD94" s="21">
        <v>-24368.400000000001</v>
      </c>
      <c r="AE94" s="21">
        <v>-26396.79</v>
      </c>
      <c r="AF94" s="21">
        <v>-36739.5</v>
      </c>
      <c r="AG94" s="21">
        <v>-36222.1</v>
      </c>
      <c r="AH94" s="21">
        <v>-32106.799999999999</v>
      </c>
      <c r="AI94" s="21">
        <v>-7460.75</v>
      </c>
      <c r="AJ94" s="21">
        <v>13836.55</v>
      </c>
      <c r="AK94" s="21">
        <v>24317.5</v>
      </c>
      <c r="AL94" s="21">
        <v>24404.639999999999</v>
      </c>
      <c r="AM94" s="21">
        <v>24282.36</v>
      </c>
      <c r="AN94" s="21">
        <v>23648.32</v>
      </c>
      <c r="AO94" s="21">
        <v>11542.18</v>
      </c>
      <c r="AP94" s="21">
        <v>5631.68</v>
      </c>
      <c r="AQ94" s="21">
        <v>61.25</v>
      </c>
      <c r="AR94" s="21">
        <v>-37612.21</v>
      </c>
      <c r="AS94" s="21">
        <v>-8967.27</v>
      </c>
      <c r="AT94" s="21">
        <v>9161.19</v>
      </c>
      <c r="AU94" s="21">
        <v>15834.5</v>
      </c>
      <c r="AV94" s="21">
        <v>51228.82</v>
      </c>
      <c r="AW94" s="21">
        <v>-66100.7</v>
      </c>
      <c r="AX94" s="21">
        <v>218464.08</v>
      </c>
      <c r="AY94" s="21">
        <v>96768.04</v>
      </c>
      <c r="AZ94" s="22">
        <v>119988.4</v>
      </c>
      <c r="BA94" s="22">
        <v>118465.26</v>
      </c>
      <c r="BB94" s="22">
        <v>67160.03</v>
      </c>
      <c r="BC94" s="22">
        <v>89925.46</v>
      </c>
      <c r="BD94" s="22">
        <v>19193.54</v>
      </c>
      <c r="BE94" s="22">
        <v>112721.9</v>
      </c>
      <c r="BF94" s="22">
        <v>229293.46</v>
      </c>
      <c r="BG94" s="22">
        <v>283552.17</v>
      </c>
      <c r="BH94" s="22">
        <v>349320.94</v>
      </c>
      <c r="BI94" s="22">
        <v>373435.83</v>
      </c>
      <c r="BJ94" s="22">
        <v>348280.94</v>
      </c>
      <c r="BK94" s="30">
        <v>355921.97</v>
      </c>
      <c r="BL94" s="30">
        <v>382066.13</v>
      </c>
      <c r="BM94" s="30">
        <v>383030.87</v>
      </c>
      <c r="BN94" s="30">
        <v>364946.41</v>
      </c>
      <c r="BO94" s="30">
        <v>375083.34</v>
      </c>
      <c r="BP94" s="30">
        <v>-109378.96</v>
      </c>
      <c r="BQ94" s="60">
        <v>-337380.3</v>
      </c>
      <c r="BR94" s="30">
        <v>-161392.62</v>
      </c>
      <c r="BS94" s="30">
        <v>-210235.89</v>
      </c>
      <c r="BT94" s="30">
        <v>-279431.45</v>
      </c>
      <c r="BU94" s="30">
        <v>-306588.98</v>
      </c>
      <c r="BV94" s="30">
        <v>-410488.66</v>
      </c>
      <c r="BW94" s="30">
        <v>-481208.31</v>
      </c>
      <c r="BX94" s="30">
        <v>-581688.5</v>
      </c>
      <c r="BY94" s="55">
        <v>-642257.68000000005</v>
      </c>
      <c r="BZ94" s="61">
        <v>-677655.53</v>
      </c>
      <c r="CA94" s="25">
        <v>-786594.69</v>
      </c>
      <c r="CB94" s="30">
        <v>456520.37</v>
      </c>
      <c r="CC94" s="30">
        <v>-294589.13</v>
      </c>
      <c r="CD94" s="30">
        <v>-292623.7</v>
      </c>
      <c r="CE94" s="30">
        <v>-297951.84999999998</v>
      </c>
      <c r="CF94" s="30">
        <v>-323731.61</v>
      </c>
      <c r="CG94" s="30">
        <v>-249215.54</v>
      </c>
      <c r="CH94" s="30">
        <v>-200616.26</v>
      </c>
      <c r="CI94" s="30">
        <v>-156971.54999999999</v>
      </c>
      <c r="CJ94" s="30">
        <v>-103780.69</v>
      </c>
      <c r="CK94" s="30">
        <v>-95701.1</v>
      </c>
      <c r="CL94" s="30">
        <v>-135762.13</v>
      </c>
      <c r="CM94" s="30">
        <v>-48898.66</v>
      </c>
      <c r="CN94" s="30">
        <v>-104954.68</v>
      </c>
      <c r="CO94" s="30">
        <v>-74189.429999999993</v>
      </c>
      <c r="CP94" s="30">
        <v>-19289.61</v>
      </c>
      <c r="CQ94" s="30">
        <v>-13670.68</v>
      </c>
      <c r="CR94" s="30">
        <v>-61226.42</v>
      </c>
      <c r="CS94" s="30">
        <v>-59051.5</v>
      </c>
      <c r="CT94" s="30">
        <v>-107023.28</v>
      </c>
      <c r="CU94" s="30">
        <v>-93730.43</v>
      </c>
      <c r="CV94" s="30">
        <v>-122644.66</v>
      </c>
      <c r="CW94" s="30">
        <v>-139742.41</v>
      </c>
      <c r="CX94" s="30">
        <v>-167856.51</v>
      </c>
      <c r="CY94" s="30">
        <v>-3008.57</v>
      </c>
      <c r="CZ94" s="56">
        <v>-36150.03</v>
      </c>
      <c r="DA94" s="30">
        <v>-23463.74</v>
      </c>
      <c r="DB94" s="57">
        <v>443.03</v>
      </c>
      <c r="DC94" s="57">
        <v>13766.26</v>
      </c>
      <c r="DD94" s="30">
        <v>33934.199999999997</v>
      </c>
      <c r="DE94" s="30">
        <v>41862.44</v>
      </c>
      <c r="DF94" s="55">
        <v>13206.64</v>
      </c>
      <c r="DG94" s="30">
        <v>-11898.43</v>
      </c>
      <c r="DH94" s="22">
        <v>-19903.05</v>
      </c>
      <c r="DI94" s="22">
        <v>-29362.639999999999</v>
      </c>
      <c r="DJ94" s="22">
        <v>-42568.02</v>
      </c>
      <c r="DK94" s="22">
        <v>-52948.2</v>
      </c>
      <c r="DL94" s="22">
        <v>17467.11</v>
      </c>
      <c r="DM94" s="22">
        <v>17793.79</v>
      </c>
      <c r="DN94" s="22">
        <v>36836.97</v>
      </c>
      <c r="DO94" s="22">
        <v>46499.32</v>
      </c>
      <c r="DP94" s="22">
        <v>39861.279999999999</v>
      </c>
      <c r="DQ94" s="22">
        <v>28612.98</v>
      </c>
      <c r="DR94" s="22">
        <v>3066.92</v>
      </c>
      <c r="DS94" s="22">
        <v>-7415.7</v>
      </c>
      <c r="DT94" s="22">
        <v>-16563.669999999998</v>
      </c>
      <c r="DU94" s="22">
        <v>-22452.080000000002</v>
      </c>
      <c r="DV94" s="22">
        <v>-41134.04</v>
      </c>
      <c r="DW94" s="22">
        <v>-48340.51</v>
      </c>
      <c r="DX94" s="22">
        <v>-360.97</v>
      </c>
      <c r="DY94" s="22">
        <v>-12070.12</v>
      </c>
      <c r="DZ94" s="22">
        <v>-15744.28</v>
      </c>
      <c r="EA94" s="22">
        <v>-19034.86</v>
      </c>
      <c r="EB94" s="22">
        <v>-32410.52</v>
      </c>
      <c r="EC94" s="22">
        <v>-68399.41</v>
      </c>
      <c r="ED94" s="22">
        <v>-89622.720000000001</v>
      </c>
      <c r="EE94" s="22">
        <v>-71557.320000000007</v>
      </c>
      <c r="EF94" s="22">
        <v>-62370.03</v>
      </c>
      <c r="EG94" s="22">
        <v>-103695.66</v>
      </c>
      <c r="EH94" s="22">
        <v>-82959.789999999994</v>
      </c>
      <c r="EI94" s="22">
        <v>-100148.39</v>
      </c>
      <c r="EJ94" s="22">
        <v>-14591.96</v>
      </c>
      <c r="EK94" s="22">
        <v>-3107.34</v>
      </c>
      <c r="EL94" s="22">
        <v>9439.48</v>
      </c>
      <c r="EM94" s="22">
        <v>14044.16</v>
      </c>
      <c r="EN94" s="22">
        <v>19941.490000000002</v>
      </c>
      <c r="EO94" s="22">
        <v>28969.32</v>
      </c>
      <c r="EP94" s="22">
        <v>27274.11</v>
      </c>
      <c r="EQ94" s="22">
        <v>19901.349999999999</v>
      </c>
      <c r="ER94" s="22">
        <v>19029.86</v>
      </c>
      <c r="ES94" s="22">
        <v>8989.76</v>
      </c>
      <c r="ET94" s="56">
        <v>3513.23</v>
      </c>
      <c r="EU94" s="56">
        <v>-15115.04</v>
      </c>
      <c r="EV94" s="56">
        <v>3644.63</v>
      </c>
      <c r="EW94" s="56">
        <v>14012.08</v>
      </c>
      <c r="EX94" s="56">
        <v>26984.9</v>
      </c>
      <c r="EY94" s="56">
        <v>33000.910000000003</v>
      </c>
      <c r="EZ94" s="56">
        <v>60561.81</v>
      </c>
      <c r="FA94" s="56">
        <v>68389.279999999999</v>
      </c>
      <c r="FB94" s="56">
        <v>74231.72</v>
      </c>
      <c r="FC94" s="56">
        <v>71579.11</v>
      </c>
      <c r="FD94" s="56">
        <v>81471.98</v>
      </c>
      <c r="FE94" s="56">
        <v>84559.91</v>
      </c>
      <c r="FF94" s="56">
        <v>78262.61</v>
      </c>
      <c r="FG94" s="56">
        <v>81460.17</v>
      </c>
      <c r="FH94" s="56">
        <v>-796.1</v>
      </c>
      <c r="FI94" s="56">
        <v>-681.71</v>
      </c>
      <c r="FJ94" s="56">
        <v>-2848.61</v>
      </c>
      <c r="FK94" s="56">
        <v>-10782.39</v>
      </c>
      <c r="FL94" s="56">
        <v>-23483.200000000001</v>
      </c>
      <c r="FM94" s="56">
        <v>-40023.86</v>
      </c>
      <c r="FN94" s="56">
        <v>-65639.42</v>
      </c>
      <c r="FO94" s="56">
        <v>-75744.22</v>
      </c>
      <c r="FP94" s="56">
        <v>-82956.98</v>
      </c>
      <c r="FQ94" s="56">
        <v>-87964.87</v>
      </c>
      <c r="FR94" s="56">
        <v>-94983.11</v>
      </c>
      <c r="FS94" s="56">
        <v>-107323.53</v>
      </c>
      <c r="FT94" s="56">
        <v>12924.71</v>
      </c>
      <c r="FU94" s="56">
        <v>14897.38</v>
      </c>
      <c r="FV94" s="56">
        <v>10322.92</v>
      </c>
      <c r="FW94" s="56">
        <v>9865.91</v>
      </c>
      <c r="FX94" s="56">
        <v>9382.24</v>
      </c>
      <c r="FY94" s="56">
        <v>-2647.02</v>
      </c>
      <c r="FZ94" s="56">
        <v>-17272.91</v>
      </c>
      <c r="GA94" s="56">
        <v>-30157.15</v>
      </c>
      <c r="GB94" s="56">
        <v>-42463.16</v>
      </c>
      <c r="GC94" s="56">
        <v>-54585.94</v>
      </c>
      <c r="GD94" s="56">
        <v>-62725.95</v>
      </c>
      <c r="GE94" s="56">
        <v>-74074.850000000006</v>
      </c>
      <c r="GF94" s="56">
        <v>68.09</v>
      </c>
      <c r="GG94" s="56">
        <v>4352.9799999999996</v>
      </c>
      <c r="GH94" s="56">
        <v>25456.84</v>
      </c>
      <c r="GI94" s="56">
        <v>38113.96</v>
      </c>
      <c r="GJ94" s="56">
        <v>37741.01</v>
      </c>
      <c r="GK94" s="56">
        <v>26861.82</v>
      </c>
      <c r="GL94" s="56">
        <v>15480.47</v>
      </c>
      <c r="GM94" s="56">
        <v>4668.5200000000004</v>
      </c>
      <c r="GN94" s="56">
        <v>-3407.32</v>
      </c>
      <c r="GO94" s="56">
        <v>-17406.080000000002</v>
      </c>
      <c r="GP94" s="56">
        <v>-33446.29</v>
      </c>
      <c r="GQ94" s="56">
        <v>-52090.559999999998</v>
      </c>
      <c r="GR94" s="62">
        <v>-19121.53</v>
      </c>
      <c r="GS94" s="56">
        <v>-25949.33</v>
      </c>
      <c r="GT94" s="56">
        <v>-18854.669999999998</v>
      </c>
      <c r="GU94" s="56">
        <v>-25799.85</v>
      </c>
      <c r="GV94" s="56">
        <v>-32296.02</v>
      </c>
      <c r="GW94" s="56">
        <v>-53039.9</v>
      </c>
      <c r="GX94" s="56">
        <v>-79376.160000000003</v>
      </c>
      <c r="GY94" s="56">
        <v>-94623.74</v>
      </c>
      <c r="GZ94" s="56">
        <v>-123984.13</v>
      </c>
      <c r="HA94" s="56">
        <v>-147676.54</v>
      </c>
      <c r="HB94" s="62">
        <v>-116945.34</v>
      </c>
      <c r="HC94" s="62">
        <v>-249289.77</v>
      </c>
      <c r="HD94" s="297">
        <v>15760.95</v>
      </c>
      <c r="HE94" s="297">
        <v>110007.25</v>
      </c>
      <c r="HF94" s="297">
        <v>202457.51</v>
      </c>
      <c r="HG94" s="288">
        <v>224074.97</v>
      </c>
      <c r="HH94" s="289">
        <v>498493.8</v>
      </c>
      <c r="HI94" s="56">
        <v>751517.86</v>
      </c>
      <c r="HJ94" s="56">
        <v>509348.01</v>
      </c>
      <c r="HK94" s="56">
        <v>488038.87</v>
      </c>
      <c r="HL94" s="56">
        <v>505672.18</v>
      </c>
      <c r="HM94" s="56">
        <v>493278.23</v>
      </c>
      <c r="HN94" s="56">
        <v>465569.65</v>
      </c>
      <c r="HO94" s="56">
        <v>457835.68</v>
      </c>
      <c r="HP94" s="56">
        <v>-2929.81</v>
      </c>
      <c r="HQ94" s="56">
        <v>21429.21</v>
      </c>
      <c r="HR94" s="56">
        <v>33549.83</v>
      </c>
      <c r="HS94" s="56">
        <v>49742.46</v>
      </c>
      <c r="HT94" s="56">
        <v>69294.94</v>
      </c>
      <c r="HU94" s="56">
        <v>76301.2</v>
      </c>
      <c r="HV94" s="56">
        <v>71104.67</v>
      </c>
      <c r="HW94" s="56">
        <v>65114.28</v>
      </c>
      <c r="HX94" s="56">
        <v>43889.279999999999</v>
      </c>
      <c r="HY94" s="469">
        <v>42292.23</v>
      </c>
      <c r="HZ94" s="467">
        <v>39588.629999999997</v>
      </c>
      <c r="IA94" s="467">
        <v>35175.32</v>
      </c>
      <c r="IB94" s="467">
        <v>409.22</v>
      </c>
      <c r="IC94" s="467">
        <v>6023.8</v>
      </c>
      <c r="ID94" s="467">
        <v>11919.46</v>
      </c>
      <c r="IE94" s="467">
        <v>17476.46</v>
      </c>
      <c r="IF94" s="467">
        <v>-5072.46</v>
      </c>
      <c r="IG94" s="467">
        <v>955.05</v>
      </c>
      <c r="IH94" s="467">
        <v>961.45</v>
      </c>
      <c r="II94" s="467">
        <v>3968.91</v>
      </c>
      <c r="IJ94" s="467">
        <v>-995.91</v>
      </c>
      <c r="IK94" s="467">
        <v>-5866.66</v>
      </c>
      <c r="IL94" s="569"/>
      <c r="IM94" s="570"/>
      <c r="IN94" s="564"/>
      <c r="IO94" s="570"/>
      <c r="IP94" s="570"/>
      <c r="IQ94" s="570"/>
      <c r="IR94" s="570"/>
      <c r="IS94" s="564"/>
      <c r="IT94" s="564"/>
      <c r="IU94" s="564"/>
      <c r="IV94" s="570"/>
      <c r="IW94" s="570"/>
      <c r="IX94" s="570"/>
      <c r="IY94" s="571"/>
    </row>
    <row r="95" spans="1:259" x14ac:dyDescent="0.2">
      <c r="B95" s="1" t="s">
        <v>167</v>
      </c>
      <c r="D95" s="53">
        <f>SUM(D92:D94)</f>
        <v>432128.96</v>
      </c>
      <c r="E95" s="53">
        <f t="shared" ref="E95:BO95" si="946">SUM(E92:E94)</f>
        <v>-3809017.31</v>
      </c>
      <c r="F95" s="53">
        <f t="shared" si="946"/>
        <v>292453.09999999998</v>
      </c>
      <c r="G95" s="53">
        <f t="shared" si="946"/>
        <v>-78138.789999999994</v>
      </c>
      <c r="H95" s="53">
        <f t="shared" si="946"/>
        <v>-126217.84</v>
      </c>
      <c r="I95" s="53">
        <f t="shared" si="946"/>
        <v>-187720.54</v>
      </c>
      <c r="J95" s="53">
        <f t="shared" si="946"/>
        <v>-178244.86</v>
      </c>
      <c r="K95" s="53">
        <f t="shared" si="946"/>
        <v>-187756.82</v>
      </c>
      <c r="L95" s="53">
        <f t="shared" si="946"/>
        <v>-246888.07</v>
      </c>
      <c r="M95" s="53">
        <f t="shared" si="946"/>
        <v>-230682.51</v>
      </c>
      <c r="N95" s="53">
        <f t="shared" si="946"/>
        <v>-264175.96000000002</v>
      </c>
      <c r="O95" s="53">
        <f t="shared" si="946"/>
        <v>-285125.14</v>
      </c>
      <c r="P95" s="53">
        <f t="shared" si="946"/>
        <v>-311192.69</v>
      </c>
      <c r="Q95" s="53">
        <f t="shared" si="946"/>
        <v>-339158.52</v>
      </c>
      <c r="R95" s="53">
        <f t="shared" si="946"/>
        <v>-360208.25</v>
      </c>
      <c r="S95" s="53">
        <f t="shared" si="946"/>
        <v>-399772.72</v>
      </c>
      <c r="T95" s="53">
        <f t="shared" si="946"/>
        <v>-401572.97</v>
      </c>
      <c r="U95" s="53">
        <f t="shared" si="946"/>
        <v>-402556.74</v>
      </c>
      <c r="V95" s="53">
        <f t="shared" si="946"/>
        <v>3328532.78</v>
      </c>
      <c r="W95" s="53">
        <f t="shared" si="946"/>
        <v>27755.58</v>
      </c>
      <c r="X95" s="53">
        <f t="shared" si="946"/>
        <v>53516.86</v>
      </c>
      <c r="Y95" s="53">
        <f t="shared" si="946"/>
        <v>426316.55</v>
      </c>
      <c r="Z95" s="53">
        <f t="shared" si="946"/>
        <v>8426.31</v>
      </c>
      <c r="AA95" s="53">
        <f t="shared" si="946"/>
        <v>9971.8700000000008</v>
      </c>
      <c r="AB95" s="53">
        <f t="shared" si="946"/>
        <v>10445.459999999999</v>
      </c>
      <c r="AC95" s="53">
        <f t="shared" si="946"/>
        <v>1548.49</v>
      </c>
      <c r="AD95" s="53">
        <f t="shared" si="946"/>
        <v>-24368.400000000001</v>
      </c>
      <c r="AE95" s="53">
        <f t="shared" si="946"/>
        <v>-87244.87</v>
      </c>
      <c r="AF95" s="53">
        <f t="shared" si="946"/>
        <v>-36739.5</v>
      </c>
      <c r="AG95" s="53">
        <f t="shared" si="946"/>
        <v>-36222.1</v>
      </c>
      <c r="AH95" s="53">
        <f t="shared" si="946"/>
        <v>-32106.799999999999</v>
      </c>
      <c r="AI95" s="53">
        <f t="shared" si="946"/>
        <v>-7460.75</v>
      </c>
      <c r="AJ95" s="53">
        <f t="shared" si="946"/>
        <v>13836.55</v>
      </c>
      <c r="AK95" s="53">
        <f t="shared" si="946"/>
        <v>24317.5</v>
      </c>
      <c r="AL95" s="53">
        <f t="shared" si="946"/>
        <v>24404.639999999999</v>
      </c>
      <c r="AM95" s="53">
        <f t="shared" si="946"/>
        <v>24282.36</v>
      </c>
      <c r="AN95" s="53">
        <f t="shared" si="946"/>
        <v>23648.32</v>
      </c>
      <c r="AO95" s="53">
        <f t="shared" si="946"/>
        <v>11542.18</v>
      </c>
      <c r="AP95" s="53">
        <f t="shared" si="946"/>
        <v>5631.68</v>
      </c>
      <c r="AQ95" s="53">
        <f t="shared" si="946"/>
        <v>-83767.75</v>
      </c>
      <c r="AR95" s="53">
        <f t="shared" si="946"/>
        <v>-37612.21</v>
      </c>
      <c r="AS95" s="53">
        <f t="shared" si="946"/>
        <v>-8967.27</v>
      </c>
      <c r="AT95" s="53">
        <f t="shared" si="946"/>
        <v>9161.19</v>
      </c>
      <c r="AU95" s="53">
        <f t="shared" si="946"/>
        <v>15834.5</v>
      </c>
      <c r="AV95" s="53">
        <f t="shared" si="946"/>
        <v>51228.82</v>
      </c>
      <c r="AW95" s="53">
        <f t="shared" si="946"/>
        <v>-66100.7</v>
      </c>
      <c r="AX95" s="53">
        <f t="shared" si="946"/>
        <v>218464.08</v>
      </c>
      <c r="AY95" s="53">
        <f t="shared" si="946"/>
        <v>96768.04</v>
      </c>
      <c r="AZ95" s="53">
        <f t="shared" si="946"/>
        <v>119988.4</v>
      </c>
      <c r="BA95" s="53">
        <f t="shared" si="946"/>
        <v>118465.26</v>
      </c>
      <c r="BB95" s="53">
        <f t="shared" si="946"/>
        <v>67160.03</v>
      </c>
      <c r="BC95" s="53">
        <f t="shared" si="946"/>
        <v>-503949.54</v>
      </c>
      <c r="BD95" s="53">
        <f t="shared" si="946"/>
        <v>19193.54</v>
      </c>
      <c r="BE95" s="53">
        <f t="shared" si="946"/>
        <v>112721.9</v>
      </c>
      <c r="BF95" s="53">
        <f t="shared" si="946"/>
        <v>229293.46</v>
      </c>
      <c r="BG95" s="53">
        <f t="shared" si="946"/>
        <v>283552.17</v>
      </c>
      <c r="BH95" s="53">
        <f t="shared" si="946"/>
        <v>349320.94</v>
      </c>
      <c r="BI95" s="53">
        <f t="shared" si="946"/>
        <v>373435.83</v>
      </c>
      <c r="BJ95" s="53">
        <f t="shared" si="946"/>
        <v>348280.94</v>
      </c>
      <c r="BK95" s="53">
        <f t="shared" si="946"/>
        <v>355921.97</v>
      </c>
      <c r="BL95" s="53">
        <f t="shared" si="946"/>
        <v>382066.13</v>
      </c>
      <c r="BM95" s="53">
        <f t="shared" si="946"/>
        <v>383030.87</v>
      </c>
      <c r="BN95" s="53">
        <f t="shared" si="946"/>
        <v>364946.41</v>
      </c>
      <c r="BO95" s="53">
        <f t="shared" si="946"/>
        <v>-2877280.66</v>
      </c>
      <c r="BP95" s="53">
        <f t="shared" ref="BP95:EA95" si="947">SUM(BP92:BP94)</f>
        <v>-109378.96</v>
      </c>
      <c r="BQ95" s="53">
        <f t="shared" si="947"/>
        <v>-337380.3</v>
      </c>
      <c r="BR95" s="53">
        <f t="shared" si="947"/>
        <v>-161392.62</v>
      </c>
      <c r="BS95" s="53">
        <f t="shared" si="947"/>
        <v>-210235.89</v>
      </c>
      <c r="BT95" s="53">
        <f t="shared" si="947"/>
        <v>-279431.45</v>
      </c>
      <c r="BU95" s="53">
        <f t="shared" si="947"/>
        <v>-306588.98</v>
      </c>
      <c r="BV95" s="53">
        <f t="shared" si="947"/>
        <v>-410488.66</v>
      </c>
      <c r="BW95" s="53">
        <f t="shared" si="947"/>
        <v>-481208.31</v>
      </c>
      <c r="BX95" s="53">
        <f t="shared" si="947"/>
        <v>-581688.5</v>
      </c>
      <c r="BY95" s="53">
        <f t="shared" si="947"/>
        <v>-642257.68000000005</v>
      </c>
      <c r="BZ95" s="53">
        <f t="shared" si="947"/>
        <v>-677655.53</v>
      </c>
      <c r="CA95" s="53">
        <f t="shared" si="947"/>
        <v>3028681.31</v>
      </c>
      <c r="CB95" s="53">
        <f t="shared" si="947"/>
        <v>456520.37</v>
      </c>
      <c r="CC95" s="53">
        <f t="shared" si="947"/>
        <v>-294589.13</v>
      </c>
      <c r="CD95" s="53">
        <f t="shared" si="947"/>
        <v>-292623.7</v>
      </c>
      <c r="CE95" s="53">
        <f t="shared" si="947"/>
        <v>-297951.84999999998</v>
      </c>
      <c r="CF95" s="53">
        <f t="shared" si="947"/>
        <v>-323731.61</v>
      </c>
      <c r="CG95" s="53">
        <f t="shared" si="947"/>
        <v>-249215.54</v>
      </c>
      <c r="CH95" s="53">
        <f t="shared" si="947"/>
        <v>-200616.26</v>
      </c>
      <c r="CI95" s="31">
        <f t="shared" si="947"/>
        <v>-156971.54999999999</v>
      </c>
      <c r="CJ95" s="53">
        <f t="shared" si="947"/>
        <v>-103780.69</v>
      </c>
      <c r="CK95" s="53">
        <f t="shared" si="947"/>
        <v>-95701.1</v>
      </c>
      <c r="CL95" s="53">
        <f t="shared" si="947"/>
        <v>-135762.13</v>
      </c>
      <c r="CM95" s="53">
        <f t="shared" si="947"/>
        <v>2376429.3994523017</v>
      </c>
      <c r="CN95" s="53">
        <f t="shared" si="947"/>
        <v>-104954.68</v>
      </c>
      <c r="CO95" s="53">
        <f t="shared" si="947"/>
        <v>-74189.429999999993</v>
      </c>
      <c r="CP95" s="53">
        <f t="shared" si="947"/>
        <v>-19289.61</v>
      </c>
      <c r="CQ95" s="53">
        <f t="shared" si="947"/>
        <v>-13670.68</v>
      </c>
      <c r="CR95" s="53">
        <f t="shared" si="947"/>
        <v>-61226.42</v>
      </c>
      <c r="CS95" s="53">
        <f t="shared" si="947"/>
        <v>-59051.5</v>
      </c>
      <c r="CT95" s="53">
        <f t="shared" si="947"/>
        <v>-107023.28</v>
      </c>
      <c r="CU95" s="53">
        <f t="shared" si="947"/>
        <v>282388.57</v>
      </c>
      <c r="CV95" s="53">
        <f t="shared" si="947"/>
        <v>-122644.66</v>
      </c>
      <c r="CW95" s="53">
        <f t="shared" si="947"/>
        <v>-139742.41</v>
      </c>
      <c r="CX95" s="53">
        <f t="shared" si="947"/>
        <v>-167856.51</v>
      </c>
      <c r="CY95" s="53">
        <f t="shared" si="947"/>
        <v>709136.43</v>
      </c>
      <c r="CZ95" s="53">
        <f t="shared" si="947"/>
        <v>-36150.03</v>
      </c>
      <c r="DA95" s="53">
        <f t="shared" si="947"/>
        <v>-23463.74</v>
      </c>
      <c r="DB95" s="53">
        <f t="shared" si="947"/>
        <v>443.03</v>
      </c>
      <c r="DC95" s="53">
        <f t="shared" si="947"/>
        <v>13766.26</v>
      </c>
      <c r="DD95" s="53">
        <f t="shared" si="947"/>
        <v>33934.199999999997</v>
      </c>
      <c r="DE95" s="53">
        <f t="shared" si="947"/>
        <v>41862.44</v>
      </c>
      <c r="DF95" s="53">
        <f t="shared" si="947"/>
        <v>13206.64</v>
      </c>
      <c r="DG95" s="53">
        <f t="shared" si="947"/>
        <v>-11898.43</v>
      </c>
      <c r="DH95" s="53">
        <f t="shared" si="947"/>
        <v>-19903.05</v>
      </c>
      <c r="DI95" s="53">
        <f t="shared" si="947"/>
        <v>-29362.639999999999</v>
      </c>
      <c r="DJ95" s="53">
        <f t="shared" si="947"/>
        <v>-42568.02</v>
      </c>
      <c r="DK95" s="53">
        <f t="shared" si="947"/>
        <v>-52948.2</v>
      </c>
      <c r="DL95" s="48">
        <f t="shared" si="947"/>
        <v>137972.10999999999</v>
      </c>
      <c r="DM95" s="48">
        <f t="shared" si="947"/>
        <v>17793.79</v>
      </c>
      <c r="DN95" s="48">
        <f t="shared" si="947"/>
        <v>36836.97</v>
      </c>
      <c r="DO95" s="48">
        <f t="shared" si="947"/>
        <v>46499.32</v>
      </c>
      <c r="DP95" s="48">
        <f t="shared" si="947"/>
        <v>39861.279999999999</v>
      </c>
      <c r="DQ95" s="48">
        <f t="shared" si="947"/>
        <v>28612.98</v>
      </c>
      <c r="DR95" s="48">
        <f t="shared" si="947"/>
        <v>3066.92</v>
      </c>
      <c r="DS95" s="48">
        <f t="shared" si="947"/>
        <v>-7415.7</v>
      </c>
      <c r="DT95" s="48">
        <f t="shared" si="947"/>
        <v>-16563.669999999998</v>
      </c>
      <c r="DU95" s="48">
        <f t="shared" si="947"/>
        <v>-22452.080000000002</v>
      </c>
      <c r="DV95" s="48">
        <f t="shared" si="947"/>
        <v>-41134.04</v>
      </c>
      <c r="DW95" s="48">
        <f t="shared" si="947"/>
        <v>-48340.51</v>
      </c>
      <c r="DX95" s="48">
        <f t="shared" si="947"/>
        <v>-72079.97</v>
      </c>
      <c r="DY95" s="48">
        <f t="shared" si="947"/>
        <v>-12070.12</v>
      </c>
      <c r="DZ95" s="48">
        <f t="shared" si="947"/>
        <v>-15744.28</v>
      </c>
      <c r="EA95" s="48">
        <f t="shared" si="947"/>
        <v>-19034.86</v>
      </c>
      <c r="EB95" s="48">
        <f t="shared" ref="EB95:GM95" si="948">SUM(EB92:EB94)</f>
        <v>-32410.52</v>
      </c>
      <c r="EC95" s="48">
        <f t="shared" si="948"/>
        <v>-68399.41</v>
      </c>
      <c r="ED95" s="48">
        <f t="shared" si="948"/>
        <v>-89622.720000000001</v>
      </c>
      <c r="EE95" s="48">
        <f t="shared" si="948"/>
        <v>-71557.320000000007</v>
      </c>
      <c r="EF95" s="48">
        <f t="shared" si="948"/>
        <v>-62370.03</v>
      </c>
      <c r="EG95" s="48">
        <f t="shared" si="948"/>
        <v>-103695.66</v>
      </c>
      <c r="EH95" s="48">
        <f t="shared" si="948"/>
        <v>-82959.789999999994</v>
      </c>
      <c r="EI95" s="48">
        <f t="shared" si="948"/>
        <v>-100148.39</v>
      </c>
      <c r="EJ95" s="48">
        <f t="shared" si="948"/>
        <v>642617.04</v>
      </c>
      <c r="EK95" s="48">
        <f t="shared" si="948"/>
        <v>-3107.34</v>
      </c>
      <c r="EL95" s="48">
        <f t="shared" si="948"/>
        <v>9439.48</v>
      </c>
      <c r="EM95" s="48">
        <f t="shared" si="948"/>
        <v>14044.16</v>
      </c>
      <c r="EN95" s="48">
        <f t="shared" si="948"/>
        <v>19941.490000000002</v>
      </c>
      <c r="EO95" s="48">
        <f t="shared" si="948"/>
        <v>28969.32</v>
      </c>
      <c r="EP95" s="48">
        <f t="shared" si="948"/>
        <v>27274.11</v>
      </c>
      <c r="EQ95" s="48">
        <f t="shared" si="948"/>
        <v>19901.349999999999</v>
      </c>
      <c r="ER95" s="48">
        <f t="shared" si="948"/>
        <v>19029.86</v>
      </c>
      <c r="ES95" s="48">
        <f t="shared" si="948"/>
        <v>8989.76</v>
      </c>
      <c r="ET95" s="48">
        <f t="shared" si="948"/>
        <v>3513.23</v>
      </c>
      <c r="EU95" s="48">
        <f t="shared" si="948"/>
        <v>-15115.04</v>
      </c>
      <c r="EV95" s="48">
        <f t="shared" si="948"/>
        <v>-116469.37</v>
      </c>
      <c r="EW95" s="48">
        <f t="shared" si="948"/>
        <v>14012.08</v>
      </c>
      <c r="EX95" s="48">
        <f t="shared" si="948"/>
        <v>26984.9</v>
      </c>
      <c r="EY95" s="48">
        <f t="shared" si="948"/>
        <v>33000.910000000003</v>
      </c>
      <c r="EZ95" s="48">
        <f t="shared" si="948"/>
        <v>60561.81</v>
      </c>
      <c r="FA95" s="48">
        <f t="shared" si="948"/>
        <v>68389.279999999999</v>
      </c>
      <c r="FB95" s="48">
        <f t="shared" si="948"/>
        <v>74231.72</v>
      </c>
      <c r="FC95" s="48">
        <f t="shared" si="948"/>
        <v>71579.11</v>
      </c>
      <c r="FD95" s="48">
        <f t="shared" si="948"/>
        <v>81471.98</v>
      </c>
      <c r="FE95" s="48">
        <f t="shared" si="948"/>
        <v>84559.91</v>
      </c>
      <c r="FF95" s="48">
        <f t="shared" si="948"/>
        <v>78262.61</v>
      </c>
      <c r="FG95" s="48">
        <f t="shared" si="948"/>
        <v>81460.17</v>
      </c>
      <c r="FH95" s="48">
        <f t="shared" si="948"/>
        <v>-684164.1</v>
      </c>
      <c r="FI95" s="48">
        <f t="shared" si="948"/>
        <v>-681.71</v>
      </c>
      <c r="FJ95" s="48">
        <f t="shared" si="948"/>
        <v>-2848.61</v>
      </c>
      <c r="FK95" s="48">
        <f t="shared" si="948"/>
        <v>-10782.39</v>
      </c>
      <c r="FL95" s="48">
        <f t="shared" si="948"/>
        <v>-23483.200000000001</v>
      </c>
      <c r="FM95" s="48">
        <f t="shared" si="948"/>
        <v>-40023.86</v>
      </c>
      <c r="FN95" s="48">
        <f t="shared" si="948"/>
        <v>-65639.42</v>
      </c>
      <c r="FO95" s="48">
        <f t="shared" si="948"/>
        <v>-75744.22</v>
      </c>
      <c r="FP95" s="48">
        <f t="shared" si="948"/>
        <v>-82956.98</v>
      </c>
      <c r="FQ95" s="48">
        <f t="shared" si="948"/>
        <v>-87964.87</v>
      </c>
      <c r="FR95" s="48">
        <f t="shared" si="948"/>
        <v>-94983.11</v>
      </c>
      <c r="FS95" s="48">
        <f t="shared" si="948"/>
        <v>-107323.53</v>
      </c>
      <c r="FT95" s="48">
        <f t="shared" si="948"/>
        <v>621884.71</v>
      </c>
      <c r="FU95" s="48">
        <f t="shared" si="948"/>
        <v>14897.38</v>
      </c>
      <c r="FV95" s="48">
        <f t="shared" si="948"/>
        <v>10322.92</v>
      </c>
      <c r="FW95" s="48">
        <f t="shared" si="948"/>
        <v>9865.91</v>
      </c>
      <c r="FX95" s="48">
        <f t="shared" si="948"/>
        <v>9382.24</v>
      </c>
      <c r="FY95" s="48">
        <f t="shared" si="948"/>
        <v>-2647.02</v>
      </c>
      <c r="FZ95" s="48">
        <f t="shared" si="948"/>
        <v>-17272.91</v>
      </c>
      <c r="GA95" s="48">
        <f t="shared" si="948"/>
        <v>-30157.15</v>
      </c>
      <c r="GB95" s="48">
        <f t="shared" si="948"/>
        <v>-42463.16</v>
      </c>
      <c r="GC95" s="48">
        <f t="shared" si="948"/>
        <v>-54585.94</v>
      </c>
      <c r="GD95" s="48">
        <f t="shared" si="948"/>
        <v>-62725.95</v>
      </c>
      <c r="GE95" s="48">
        <f t="shared" si="948"/>
        <v>-74074.850000000006</v>
      </c>
      <c r="GF95" s="48">
        <f t="shared" si="948"/>
        <v>214752.09</v>
      </c>
      <c r="GG95" s="48">
        <f t="shared" si="948"/>
        <v>4352.9799999999996</v>
      </c>
      <c r="GH95" s="48">
        <f t="shared" si="948"/>
        <v>25456.84</v>
      </c>
      <c r="GI95" s="48">
        <f t="shared" si="948"/>
        <v>38113.96</v>
      </c>
      <c r="GJ95" s="48">
        <f t="shared" si="948"/>
        <v>37741.01</v>
      </c>
      <c r="GK95" s="48">
        <f t="shared" si="948"/>
        <v>26861.82</v>
      </c>
      <c r="GL95" s="48">
        <f t="shared" si="948"/>
        <v>15480.47</v>
      </c>
      <c r="GM95" s="48">
        <f t="shared" si="948"/>
        <v>4668.5200000000004</v>
      </c>
      <c r="GN95" s="48">
        <f t="shared" ref="GN95:HM95" si="949">SUM(GN92:GN94)</f>
        <v>-3407.32</v>
      </c>
      <c r="GO95" s="48">
        <f t="shared" si="949"/>
        <v>-17406.080000000002</v>
      </c>
      <c r="GP95" s="48">
        <f t="shared" si="949"/>
        <v>-33446.29</v>
      </c>
      <c r="GQ95" s="48">
        <f t="shared" si="949"/>
        <v>-52090.559999999998</v>
      </c>
      <c r="GR95" s="48">
        <f t="shared" si="949"/>
        <v>-75813.53</v>
      </c>
      <c r="GS95" s="48">
        <f t="shared" si="949"/>
        <v>-25949.33</v>
      </c>
      <c r="GT95" s="48">
        <f t="shared" si="949"/>
        <v>-18854.669999999998</v>
      </c>
      <c r="GU95" s="48">
        <f t="shared" si="949"/>
        <v>-25799.85</v>
      </c>
      <c r="GV95" s="48">
        <f t="shared" si="949"/>
        <v>-32296.02</v>
      </c>
      <c r="GW95" s="48">
        <f t="shared" si="949"/>
        <v>-53039.9</v>
      </c>
      <c r="GX95" s="48">
        <f t="shared" si="949"/>
        <v>-79376.160000000003</v>
      </c>
      <c r="GY95" s="48">
        <f t="shared" si="949"/>
        <v>-94623.74</v>
      </c>
      <c r="GZ95" s="48">
        <f t="shared" si="949"/>
        <v>-123984.13</v>
      </c>
      <c r="HA95" s="48">
        <f t="shared" si="949"/>
        <v>-147676.54</v>
      </c>
      <c r="HB95" s="48">
        <f t="shared" si="949"/>
        <v>-116945.34</v>
      </c>
      <c r="HC95" s="48">
        <f t="shared" si="949"/>
        <v>-249289.77</v>
      </c>
      <c r="HD95" s="48">
        <f t="shared" si="949"/>
        <v>1012985.95</v>
      </c>
      <c r="HE95" s="48">
        <f t="shared" si="949"/>
        <v>110007.25</v>
      </c>
      <c r="HF95" s="48">
        <f t="shared" si="949"/>
        <v>202457.51</v>
      </c>
      <c r="HG95" s="48">
        <f t="shared" si="949"/>
        <v>224074.97</v>
      </c>
      <c r="HH95" s="48">
        <f t="shared" si="949"/>
        <v>498493.8</v>
      </c>
      <c r="HI95" s="48">
        <f t="shared" si="949"/>
        <v>751517.86</v>
      </c>
      <c r="HJ95" s="48">
        <f t="shared" si="949"/>
        <v>181122.3</v>
      </c>
      <c r="HK95" s="48">
        <f t="shared" si="949"/>
        <v>488038.87</v>
      </c>
      <c r="HL95" s="48">
        <f t="shared" si="949"/>
        <v>505672.18</v>
      </c>
      <c r="HM95" s="48">
        <f t="shared" si="949"/>
        <v>493278.23</v>
      </c>
      <c r="HN95" s="48">
        <f t="shared" ref="HN95:HY95" si="950">SUM(HN92:HN94)</f>
        <v>465569.65</v>
      </c>
      <c r="HO95" s="48">
        <f t="shared" si="950"/>
        <v>457835.68</v>
      </c>
      <c r="HP95" s="48">
        <f t="shared" si="950"/>
        <v>-4406086.4399999995</v>
      </c>
      <c r="HQ95" s="48">
        <f t="shared" si="950"/>
        <v>21429.21</v>
      </c>
      <c r="HR95" s="48">
        <f t="shared" si="950"/>
        <v>33549.83</v>
      </c>
      <c r="HS95" s="48">
        <f t="shared" si="950"/>
        <v>49742.46</v>
      </c>
      <c r="HT95" s="48">
        <f t="shared" si="950"/>
        <v>69294.94</v>
      </c>
      <c r="HU95" s="48">
        <f t="shared" si="950"/>
        <v>76301.2</v>
      </c>
      <c r="HV95" s="48">
        <f t="shared" si="950"/>
        <v>71104.67</v>
      </c>
      <c r="HW95" s="48">
        <f t="shared" si="950"/>
        <v>65114.28</v>
      </c>
      <c r="HX95" s="48">
        <f t="shared" si="950"/>
        <v>43889.279999999999</v>
      </c>
      <c r="HY95" s="48">
        <f t="shared" si="950"/>
        <v>42292.23</v>
      </c>
      <c r="HZ95" s="48">
        <f t="shared" ref="HZ95:IK95" si="951">SUM(HZ92:HZ94)</f>
        <v>39588.629999999997</v>
      </c>
      <c r="IA95" s="48">
        <f t="shared" si="951"/>
        <v>35175.32</v>
      </c>
      <c r="IB95" s="48">
        <f t="shared" si="951"/>
        <v>-544375.88</v>
      </c>
      <c r="IC95" s="48">
        <f t="shared" si="951"/>
        <v>6023.8</v>
      </c>
      <c r="ID95" s="48">
        <f t="shared" si="951"/>
        <v>11919.46</v>
      </c>
      <c r="IE95" s="48">
        <f t="shared" si="951"/>
        <v>17476.46</v>
      </c>
      <c r="IF95" s="48">
        <f t="shared" si="951"/>
        <v>-5072.46</v>
      </c>
      <c r="IG95" s="48">
        <f t="shared" si="951"/>
        <v>955.05</v>
      </c>
      <c r="IH95" s="48">
        <f t="shared" si="951"/>
        <v>961.45</v>
      </c>
      <c r="II95" s="48">
        <f t="shared" si="951"/>
        <v>3968.91</v>
      </c>
      <c r="IJ95" s="48">
        <f t="shared" si="951"/>
        <v>-995.91</v>
      </c>
      <c r="IK95" s="48">
        <f t="shared" si="951"/>
        <v>-5866.66</v>
      </c>
      <c r="IL95" s="578"/>
      <c r="IM95" s="579"/>
      <c r="IN95" s="579"/>
      <c r="IO95" s="579"/>
      <c r="IP95" s="579"/>
      <c r="IQ95" s="579"/>
      <c r="IR95" s="579"/>
      <c r="IS95" s="579"/>
      <c r="IT95" s="579"/>
      <c r="IU95" s="579"/>
      <c r="IV95" s="579"/>
      <c r="IW95" s="579"/>
      <c r="IX95" s="579"/>
      <c r="IY95" s="580"/>
    </row>
    <row r="96" spans="1:259" x14ac:dyDescent="0.2">
      <c r="B96" s="1" t="s">
        <v>168</v>
      </c>
      <c r="D96" s="15">
        <f t="shared" ref="D96:AB96" si="952">+D91+D95</f>
        <v>3809017.31</v>
      </c>
      <c r="E96" s="15">
        <f t="shared" si="952"/>
        <v>0</v>
      </c>
      <c r="F96" s="15">
        <f t="shared" si="952"/>
        <v>292453.09999999998</v>
      </c>
      <c r="G96" s="15">
        <f t="shared" si="952"/>
        <v>214314.31</v>
      </c>
      <c r="H96" s="15">
        <f t="shared" si="952"/>
        <v>88096.47</v>
      </c>
      <c r="I96" s="15">
        <f t="shared" si="952"/>
        <v>-99624.07</v>
      </c>
      <c r="J96" s="15">
        <f t="shared" si="952"/>
        <v>-277868.93</v>
      </c>
      <c r="K96" s="15">
        <f t="shared" si="952"/>
        <v>-465625.75</v>
      </c>
      <c r="L96" s="15">
        <f t="shared" si="952"/>
        <v>-712513.82000000007</v>
      </c>
      <c r="M96" s="15">
        <f t="shared" si="952"/>
        <v>-943196.33</v>
      </c>
      <c r="N96" s="15">
        <f t="shared" si="952"/>
        <v>-1207372.29</v>
      </c>
      <c r="O96" s="15">
        <f t="shared" si="952"/>
        <v>-1492497.4300000002</v>
      </c>
      <c r="P96" s="15">
        <f t="shared" si="952"/>
        <v>-1803690.1199999999</v>
      </c>
      <c r="Q96" s="15">
        <f t="shared" si="952"/>
        <v>-2142848.64</v>
      </c>
      <c r="R96" s="15">
        <f t="shared" si="952"/>
        <v>-2503056.89</v>
      </c>
      <c r="S96" s="15">
        <f t="shared" si="952"/>
        <v>-2902829.6100000003</v>
      </c>
      <c r="T96" s="15">
        <f t="shared" si="952"/>
        <v>-3304402.58</v>
      </c>
      <c r="U96" s="15">
        <f t="shared" si="952"/>
        <v>-3706959.3200000003</v>
      </c>
      <c r="V96" s="15">
        <f t="shared" si="952"/>
        <v>-378426.54000000004</v>
      </c>
      <c r="W96" s="15">
        <f t="shared" si="952"/>
        <v>-350670.95999999996</v>
      </c>
      <c r="X96" s="15">
        <f t="shared" si="952"/>
        <v>-297154.10000000003</v>
      </c>
      <c r="Y96" s="15">
        <f t="shared" si="952"/>
        <v>129162.45000000001</v>
      </c>
      <c r="Z96" s="15">
        <f t="shared" si="952"/>
        <v>137588.76</v>
      </c>
      <c r="AA96" s="15">
        <f t="shared" si="952"/>
        <v>147560.63</v>
      </c>
      <c r="AB96" s="15">
        <f t="shared" si="952"/>
        <v>158006.09</v>
      </c>
      <c r="AC96" s="15">
        <f>+AC91+AC95</f>
        <v>159554.57999999999</v>
      </c>
      <c r="AD96" s="15">
        <f>+AD91+AD95</f>
        <v>135186.18</v>
      </c>
      <c r="AE96" s="15">
        <f t="shared" ref="AE96:AP96" si="953">+AE91+AE95</f>
        <v>47941.31</v>
      </c>
      <c r="AF96" s="15">
        <f t="shared" si="953"/>
        <v>11201.809999999998</v>
      </c>
      <c r="AG96" s="15">
        <f t="shared" si="953"/>
        <v>-25020.29</v>
      </c>
      <c r="AH96" s="15">
        <f t="shared" si="953"/>
        <v>-57127.09</v>
      </c>
      <c r="AI96" s="15">
        <f t="shared" si="953"/>
        <v>-64587.839999999997</v>
      </c>
      <c r="AJ96" s="15">
        <f t="shared" si="953"/>
        <v>-50751.289999999994</v>
      </c>
      <c r="AK96" s="15">
        <f t="shared" si="953"/>
        <v>-26433.789999999994</v>
      </c>
      <c r="AL96" s="15">
        <f t="shared" si="953"/>
        <v>-2029.1499999999942</v>
      </c>
      <c r="AM96" s="15">
        <f t="shared" si="953"/>
        <v>22253.210000000006</v>
      </c>
      <c r="AN96" s="15">
        <f t="shared" si="953"/>
        <v>45901.530000000006</v>
      </c>
      <c r="AO96" s="15">
        <f t="shared" si="953"/>
        <v>57443.710000000006</v>
      </c>
      <c r="AP96" s="15">
        <f t="shared" si="953"/>
        <v>63075.390000000007</v>
      </c>
      <c r="AQ96" s="15">
        <f>+AQ91+AQ95</f>
        <v>-20692.359999999993</v>
      </c>
      <c r="AR96" s="15">
        <f>+AR91+AR95</f>
        <v>-58304.569999999992</v>
      </c>
      <c r="AS96" s="15">
        <f>+AS91+AS95</f>
        <v>-67271.839999999997</v>
      </c>
      <c r="AT96" s="15">
        <f t="shared" ref="AT96:DE96" si="954">+AT91+AT95</f>
        <v>-58110.649999999994</v>
      </c>
      <c r="AU96" s="15">
        <f t="shared" si="954"/>
        <v>-42276.149999999994</v>
      </c>
      <c r="AV96" s="15">
        <f t="shared" si="954"/>
        <v>8952.6700000000055</v>
      </c>
      <c r="AW96" s="15">
        <f t="shared" si="954"/>
        <v>-57148.029999999992</v>
      </c>
      <c r="AX96" s="15">
        <f t="shared" si="954"/>
        <v>161316.04999999999</v>
      </c>
      <c r="AY96" s="15">
        <f t="shared" si="954"/>
        <v>258084.08999999997</v>
      </c>
      <c r="AZ96" s="16">
        <f t="shared" si="954"/>
        <v>378072.49</v>
      </c>
      <c r="BA96" s="16">
        <f t="shared" si="954"/>
        <v>496537.75</v>
      </c>
      <c r="BB96" s="16">
        <f t="shared" si="954"/>
        <v>563697.78</v>
      </c>
      <c r="BC96" s="16">
        <f t="shared" si="954"/>
        <v>59748.240000000049</v>
      </c>
      <c r="BD96" s="16">
        <f t="shared" si="954"/>
        <v>78941.780000000057</v>
      </c>
      <c r="BE96" s="16">
        <f t="shared" si="954"/>
        <v>191663.68000000005</v>
      </c>
      <c r="BF96" s="16">
        <f t="shared" si="954"/>
        <v>420957.14</v>
      </c>
      <c r="BG96" s="16">
        <f t="shared" si="954"/>
        <v>704509.31</v>
      </c>
      <c r="BH96" s="16">
        <f t="shared" si="954"/>
        <v>1053830.25</v>
      </c>
      <c r="BI96" s="16">
        <f t="shared" si="954"/>
        <v>1427266.08</v>
      </c>
      <c r="BJ96" s="16">
        <f t="shared" si="954"/>
        <v>1775547.02</v>
      </c>
      <c r="BK96" s="16">
        <f t="shared" si="954"/>
        <v>2131468.9900000002</v>
      </c>
      <c r="BL96" s="16">
        <f t="shared" si="954"/>
        <v>2513535.12</v>
      </c>
      <c r="BM96" s="16">
        <f t="shared" si="954"/>
        <v>2896565.99</v>
      </c>
      <c r="BN96" s="16">
        <f t="shared" si="954"/>
        <v>3261512.4000000004</v>
      </c>
      <c r="BO96" s="16">
        <f t="shared" si="954"/>
        <v>384231.74000000022</v>
      </c>
      <c r="BP96" s="16">
        <f t="shared" si="954"/>
        <v>274852.7800000002</v>
      </c>
      <c r="BQ96" s="16">
        <f t="shared" si="954"/>
        <v>-62527.519999999786</v>
      </c>
      <c r="BR96" s="16">
        <v>-223920.14</v>
      </c>
      <c r="BS96" s="16">
        <f t="shared" si="954"/>
        <v>-434156.03</v>
      </c>
      <c r="BT96" s="16">
        <f t="shared" si="954"/>
        <v>-713587.48</v>
      </c>
      <c r="BU96" s="16">
        <f t="shared" si="954"/>
        <v>-1020176.46</v>
      </c>
      <c r="BV96" s="16">
        <f t="shared" si="954"/>
        <v>-1430665.1199999999</v>
      </c>
      <c r="BW96" s="16">
        <f t="shared" si="954"/>
        <v>-1911873.43</v>
      </c>
      <c r="BX96" s="16">
        <f t="shared" si="954"/>
        <v>-2493561.9299999997</v>
      </c>
      <c r="BY96" s="16">
        <f t="shared" si="954"/>
        <v>-3135819.61</v>
      </c>
      <c r="BZ96" s="16">
        <f t="shared" si="954"/>
        <v>-3813475.1399999997</v>
      </c>
      <c r="CA96" s="16">
        <f t="shared" si="954"/>
        <v>-784793.82999999961</v>
      </c>
      <c r="CB96" s="16">
        <f t="shared" si="954"/>
        <v>-328273.45999999961</v>
      </c>
      <c r="CC96" s="16">
        <f t="shared" si="954"/>
        <v>-622862.58999999962</v>
      </c>
      <c r="CD96" s="16">
        <f t="shared" si="954"/>
        <v>-915486.28999999957</v>
      </c>
      <c r="CE96" s="16">
        <f t="shared" si="954"/>
        <v>-1213438.1399999997</v>
      </c>
      <c r="CF96" s="16">
        <f t="shared" si="954"/>
        <v>-1537169.7499999995</v>
      </c>
      <c r="CG96" s="16">
        <f t="shared" si="954"/>
        <v>-1786385.2899999996</v>
      </c>
      <c r="CH96" s="16">
        <f t="shared" si="954"/>
        <v>-1987001.5499999996</v>
      </c>
      <c r="CI96" s="34">
        <f t="shared" si="954"/>
        <v>-2143973.0999999996</v>
      </c>
      <c r="CJ96" s="16">
        <f t="shared" si="954"/>
        <v>-2247753.7899999996</v>
      </c>
      <c r="CK96" s="16">
        <f t="shared" si="954"/>
        <v>-2343454.8899999997</v>
      </c>
      <c r="CL96" s="16">
        <f t="shared" si="954"/>
        <v>-2479217.0199999996</v>
      </c>
      <c r="CM96" s="16">
        <f t="shared" si="954"/>
        <v>-102787.62054769788</v>
      </c>
      <c r="CN96" s="16">
        <f t="shared" si="954"/>
        <v>-207742.30054769787</v>
      </c>
      <c r="CO96" s="16">
        <f t="shared" si="954"/>
        <v>-281931.73054769787</v>
      </c>
      <c r="CP96" s="16">
        <f t="shared" si="954"/>
        <v>-301221.34054769785</v>
      </c>
      <c r="CQ96" s="16">
        <f t="shared" si="954"/>
        <v>-314892.02054769784</v>
      </c>
      <c r="CR96" s="16">
        <f t="shared" si="954"/>
        <v>-376118.44054769783</v>
      </c>
      <c r="CS96" s="16">
        <f t="shared" si="954"/>
        <v>-435169.94054769783</v>
      </c>
      <c r="CT96" s="16">
        <f t="shared" si="954"/>
        <v>-542193.22054769786</v>
      </c>
      <c r="CU96" s="16">
        <f t="shared" si="954"/>
        <v>-259804.65054769785</v>
      </c>
      <c r="CV96" s="16">
        <f t="shared" si="954"/>
        <v>-382449.31054769782</v>
      </c>
      <c r="CW96" s="16">
        <f t="shared" si="954"/>
        <v>-522191.72054769786</v>
      </c>
      <c r="CX96" s="16">
        <f t="shared" si="954"/>
        <v>-690048.23054769787</v>
      </c>
      <c r="CY96" s="16">
        <f t="shared" si="954"/>
        <v>19088.199452302186</v>
      </c>
      <c r="CZ96" s="16">
        <f t="shared" si="954"/>
        <v>-17061.830547697813</v>
      </c>
      <c r="DA96" s="16">
        <f t="shared" si="954"/>
        <v>-40525.570547697818</v>
      </c>
      <c r="DB96" s="16">
        <f t="shared" si="954"/>
        <v>-40082.540547697819</v>
      </c>
      <c r="DC96" s="16">
        <f t="shared" si="954"/>
        <v>-26316.280547697817</v>
      </c>
      <c r="DD96" s="16">
        <f t="shared" si="954"/>
        <v>7617.9194523021797</v>
      </c>
      <c r="DE96" s="16">
        <f t="shared" si="954"/>
        <v>49480.359452302182</v>
      </c>
      <c r="DF96" s="16">
        <f t="shared" ref="DF96:DV96" si="955">+DF91+DF95</f>
        <v>62686.999452302181</v>
      </c>
      <c r="DG96" s="16">
        <f t="shared" si="955"/>
        <v>50788.569452302181</v>
      </c>
      <c r="DH96" s="16">
        <f t="shared" si="955"/>
        <v>30885.519452302182</v>
      </c>
      <c r="DI96" s="16">
        <f t="shared" si="955"/>
        <v>1522.8794523021825</v>
      </c>
      <c r="DJ96" s="16">
        <f t="shared" si="955"/>
        <v>-41045.140547697811</v>
      </c>
      <c r="DK96" s="16">
        <f t="shared" si="955"/>
        <v>-93993.340547697808</v>
      </c>
      <c r="DL96" s="18">
        <f t="shared" si="955"/>
        <v>43978.769452302178</v>
      </c>
      <c r="DM96" s="18">
        <f t="shared" si="955"/>
        <v>61772.559452302179</v>
      </c>
      <c r="DN96" s="18">
        <f t="shared" si="955"/>
        <v>98609.529452302173</v>
      </c>
      <c r="DO96" s="18">
        <f t="shared" si="955"/>
        <v>145108.84945230218</v>
      </c>
      <c r="DP96" s="18">
        <f t="shared" si="955"/>
        <v>184970.12945230218</v>
      </c>
      <c r="DQ96" s="18">
        <f t="shared" si="955"/>
        <v>213583.10945230219</v>
      </c>
      <c r="DR96" s="18">
        <f t="shared" si="955"/>
        <v>216650.0294523022</v>
      </c>
      <c r="DS96" s="18">
        <f t="shared" si="955"/>
        <v>209234.32945230219</v>
      </c>
      <c r="DT96" s="18">
        <f t="shared" si="955"/>
        <v>192670.65945230221</v>
      </c>
      <c r="DU96" s="18">
        <f t="shared" si="955"/>
        <v>170218.57945230219</v>
      </c>
      <c r="DV96" s="18">
        <f t="shared" si="955"/>
        <v>129084.53945230218</v>
      </c>
      <c r="DW96" s="18">
        <f>+DW91+DW95</f>
        <v>80744.029452302173</v>
      </c>
      <c r="DX96" s="18">
        <f>+DX91+DX95</f>
        <v>8664.0594523021718</v>
      </c>
      <c r="DY96" s="18">
        <f>+DY91+DY95</f>
        <v>-3406.060547697829</v>
      </c>
      <c r="DZ96" s="18">
        <f>+DZ91+DZ95</f>
        <v>-19150.34054769783</v>
      </c>
      <c r="EA96" s="18">
        <f>+EA91+EA95</f>
        <v>-38185.20054769783</v>
      </c>
      <c r="EB96" s="18">
        <f t="shared" ref="EB96:FC96" si="956">+EB91+EB95</f>
        <v>-70595.720547697827</v>
      </c>
      <c r="EC96" s="18">
        <f t="shared" si="956"/>
        <v>-138995.13054769783</v>
      </c>
      <c r="ED96" s="18">
        <f t="shared" si="956"/>
        <v>-228617.85054769783</v>
      </c>
      <c r="EE96" s="18">
        <f t="shared" si="956"/>
        <v>-300175.17054769781</v>
      </c>
      <c r="EF96" s="18">
        <f t="shared" si="956"/>
        <v>-362545.20054769784</v>
      </c>
      <c r="EG96" s="18">
        <f t="shared" si="956"/>
        <v>-466240.86054769787</v>
      </c>
      <c r="EH96" s="18">
        <f t="shared" si="956"/>
        <v>-549200.65054769791</v>
      </c>
      <c r="EI96" s="18">
        <f t="shared" si="956"/>
        <v>-649349.04054769792</v>
      </c>
      <c r="EJ96" s="18">
        <f t="shared" si="956"/>
        <v>-6732.000547697884</v>
      </c>
      <c r="EK96" s="18">
        <f t="shared" si="956"/>
        <v>-9839.3405476978842</v>
      </c>
      <c r="EL96" s="18">
        <f t="shared" si="956"/>
        <v>-399.86054769788461</v>
      </c>
      <c r="EM96" s="18">
        <f t="shared" si="956"/>
        <v>13644.299452302115</v>
      </c>
      <c r="EN96" s="18">
        <f t="shared" si="956"/>
        <v>33585.789452302117</v>
      </c>
      <c r="EO96" s="18">
        <f t="shared" si="956"/>
        <v>62555.109452302117</v>
      </c>
      <c r="EP96" s="18">
        <f t="shared" si="956"/>
        <v>89829.219452302117</v>
      </c>
      <c r="EQ96" s="18">
        <f t="shared" si="956"/>
        <v>109730.56945230212</v>
      </c>
      <c r="ER96" s="18">
        <f t="shared" si="956"/>
        <v>128760.42945230212</v>
      </c>
      <c r="ES96" s="18">
        <f t="shared" si="956"/>
        <v>137750.18945230212</v>
      </c>
      <c r="ET96" s="18">
        <f t="shared" si="956"/>
        <v>141263.41945230213</v>
      </c>
      <c r="EU96" s="18">
        <f t="shared" si="956"/>
        <v>126148.37945230212</v>
      </c>
      <c r="EV96" s="18">
        <f t="shared" si="956"/>
        <v>9679.0094523021253</v>
      </c>
      <c r="EW96" s="18">
        <f t="shared" si="956"/>
        <v>23691.089452302127</v>
      </c>
      <c r="EX96" s="18">
        <f t="shared" si="956"/>
        <v>50675.989452302128</v>
      </c>
      <c r="EY96" s="18">
        <f t="shared" si="956"/>
        <v>83676.899452302139</v>
      </c>
      <c r="EZ96" s="18">
        <f t="shared" si="956"/>
        <v>144238.70945230214</v>
      </c>
      <c r="FA96" s="18">
        <f t="shared" si="956"/>
        <v>212627.98945230214</v>
      </c>
      <c r="FB96" s="18">
        <f t="shared" si="956"/>
        <v>286859.70945230214</v>
      </c>
      <c r="FC96" s="18">
        <f t="shared" si="956"/>
        <v>358438.81945230212</v>
      </c>
      <c r="FD96" s="18">
        <f>+FD91+FD95</f>
        <v>439910.7994523021</v>
      </c>
      <c r="FE96" s="18">
        <f>+FE91+FE95</f>
        <v>524470.70945230208</v>
      </c>
      <c r="FF96" s="18">
        <f t="shared" ref="FF96:GO96" si="957">+FF91+FF95</f>
        <v>602733.31945230206</v>
      </c>
      <c r="FG96" s="18">
        <f t="shared" si="957"/>
        <v>684193.48945230211</v>
      </c>
      <c r="FH96" s="18">
        <f t="shared" si="957"/>
        <v>29.389452302129939</v>
      </c>
      <c r="FI96" s="18">
        <f t="shared" si="957"/>
        <v>-652.3205476978701</v>
      </c>
      <c r="FJ96" s="18">
        <f t="shared" si="957"/>
        <v>-3500.9305476978702</v>
      </c>
      <c r="FK96" s="18">
        <f t="shared" si="957"/>
        <v>-14283.320547697869</v>
      </c>
      <c r="FL96" s="18">
        <f t="shared" si="957"/>
        <v>-37766.520547697874</v>
      </c>
      <c r="FM96" s="18">
        <f t="shared" si="957"/>
        <v>-77790.380547697874</v>
      </c>
      <c r="FN96" s="18">
        <f t="shared" si="957"/>
        <v>-143429.80054769787</v>
      </c>
      <c r="FO96" s="18">
        <f t="shared" si="957"/>
        <v>-219174.02054769787</v>
      </c>
      <c r="FP96" s="18">
        <f t="shared" si="957"/>
        <v>-302131.00054769788</v>
      </c>
      <c r="FQ96" s="18">
        <f t="shared" si="957"/>
        <v>-390095.87054769788</v>
      </c>
      <c r="FR96" s="18">
        <f t="shared" si="957"/>
        <v>-485078.98054769787</v>
      </c>
      <c r="FS96" s="18">
        <f t="shared" si="957"/>
        <v>-592402.51054769789</v>
      </c>
      <c r="FT96" s="18">
        <f t="shared" si="957"/>
        <v>29482.199452302069</v>
      </c>
      <c r="FU96" s="18">
        <f t="shared" si="957"/>
        <v>44379.579452302067</v>
      </c>
      <c r="FV96" s="18">
        <f t="shared" si="957"/>
        <v>54702.499452302065</v>
      </c>
      <c r="FW96" s="18">
        <f t="shared" si="957"/>
        <v>64568.409452302061</v>
      </c>
      <c r="FX96" s="18">
        <f t="shared" si="957"/>
        <v>73950.649452302066</v>
      </c>
      <c r="FY96" s="18">
        <f t="shared" si="957"/>
        <v>71303.629452302062</v>
      </c>
      <c r="FZ96" s="18">
        <f t="shared" si="957"/>
        <v>54030.719452302059</v>
      </c>
      <c r="GA96" s="18">
        <f t="shared" si="957"/>
        <v>23873.569452302057</v>
      </c>
      <c r="GB96" s="18">
        <f t="shared" si="957"/>
        <v>-18589.590547697946</v>
      </c>
      <c r="GC96" s="18">
        <f t="shared" si="957"/>
        <v>-73175.530547697941</v>
      </c>
      <c r="GD96" s="18">
        <f t="shared" si="957"/>
        <v>-135901.48054769792</v>
      </c>
      <c r="GE96" s="18">
        <f t="shared" si="957"/>
        <v>-209976.33054769793</v>
      </c>
      <c r="GF96" s="18">
        <f t="shared" si="957"/>
        <v>4775.7594523020671</v>
      </c>
      <c r="GG96" s="18">
        <f t="shared" si="957"/>
        <v>9128.7394523020666</v>
      </c>
      <c r="GH96" s="18">
        <f t="shared" si="957"/>
        <v>34585.579452302067</v>
      </c>
      <c r="GI96" s="18">
        <f t="shared" si="957"/>
        <v>72699.539452302066</v>
      </c>
      <c r="GJ96" s="18">
        <f t="shared" si="957"/>
        <v>110440.54945230208</v>
      </c>
      <c r="GK96" s="18">
        <f t="shared" si="957"/>
        <v>137302.36945230208</v>
      </c>
      <c r="GL96" s="18">
        <f t="shared" si="957"/>
        <v>152782.83945230208</v>
      </c>
      <c r="GM96" s="18">
        <f t="shared" si="957"/>
        <v>157451.35945230207</v>
      </c>
      <c r="GN96" s="18">
        <f t="shared" si="957"/>
        <v>154044.03945230207</v>
      </c>
      <c r="GO96" s="18">
        <f t="shared" si="957"/>
        <v>136637.95945230208</v>
      </c>
      <c r="GP96" s="18">
        <f t="shared" ref="GP96:GT96" si="958">+GP91+GP95</f>
        <v>103191.66945230207</v>
      </c>
      <c r="GQ96" s="18">
        <f t="shared" si="958"/>
        <v>51101.109452302073</v>
      </c>
      <c r="GR96" s="18">
        <f t="shared" si="958"/>
        <v>-24712.420547697926</v>
      </c>
      <c r="GS96" s="18">
        <f t="shared" si="958"/>
        <v>-50661.750547697928</v>
      </c>
      <c r="GT96" s="18">
        <f t="shared" si="958"/>
        <v>-69516.420547697926</v>
      </c>
      <c r="GU96" s="18">
        <f t="shared" ref="GU96:GZ96" si="959">+GU91+GU95</f>
        <v>-95316.270547697932</v>
      </c>
      <c r="GV96" s="18">
        <f t="shared" si="959"/>
        <v>-127612.29054769794</v>
      </c>
      <c r="GW96" s="18">
        <f t="shared" si="959"/>
        <v>-180652.19054769794</v>
      </c>
      <c r="GX96" s="18">
        <f t="shared" si="959"/>
        <v>-260028.35054769795</v>
      </c>
      <c r="GY96" s="18">
        <f t="shared" si="959"/>
        <v>-354652.09054769797</v>
      </c>
      <c r="GZ96" s="18">
        <f t="shared" si="959"/>
        <v>-478636.22054769797</v>
      </c>
      <c r="HA96" s="18">
        <f t="shared" ref="HA96:HM96" si="960">+HA91+HA95</f>
        <v>-626312.76054769801</v>
      </c>
      <c r="HB96" s="18">
        <f t="shared" si="960"/>
        <v>-743258.10054769798</v>
      </c>
      <c r="HC96" s="18">
        <f t="shared" si="960"/>
        <v>-992547.870547698</v>
      </c>
      <c r="HD96" s="18">
        <f t="shared" si="960"/>
        <v>20438.079452301958</v>
      </c>
      <c r="HE96" s="18">
        <f t="shared" si="960"/>
        <v>130445.32945230196</v>
      </c>
      <c r="HF96" s="18">
        <f t="shared" si="960"/>
        <v>332902.83945230197</v>
      </c>
      <c r="HG96" s="18">
        <f t="shared" si="960"/>
        <v>556977.80945230194</v>
      </c>
      <c r="HH96" s="18">
        <f t="shared" si="960"/>
        <v>1055471.6094523019</v>
      </c>
      <c r="HI96" s="18">
        <f t="shared" si="960"/>
        <v>1806989.469452302</v>
      </c>
      <c r="HJ96" s="18">
        <f t="shared" si="960"/>
        <v>1988111.769452302</v>
      </c>
      <c r="HK96" s="18">
        <f t="shared" si="960"/>
        <v>2476150.6394523019</v>
      </c>
      <c r="HL96" s="18">
        <f t="shared" si="960"/>
        <v>2981822.8194523021</v>
      </c>
      <c r="HM96" s="18">
        <f t="shared" si="960"/>
        <v>3475101.049452302</v>
      </c>
      <c r="HN96" s="18">
        <f t="shared" ref="HN96:HY96" si="961">+HN91+HN95</f>
        <v>3940670.699452302</v>
      </c>
      <c r="HO96" s="18">
        <f t="shared" si="961"/>
        <v>4398506.3794523021</v>
      </c>
      <c r="HP96" s="18">
        <f t="shared" si="961"/>
        <v>-7580.0605476973578</v>
      </c>
      <c r="HQ96" s="18">
        <f t="shared" si="961"/>
        <v>13849.149452302641</v>
      </c>
      <c r="HR96" s="18">
        <f t="shared" si="961"/>
        <v>47398.979452302643</v>
      </c>
      <c r="HS96" s="18">
        <f t="shared" si="961"/>
        <v>97141.439452302642</v>
      </c>
      <c r="HT96" s="18">
        <f t="shared" si="961"/>
        <v>166436.37945230264</v>
      </c>
      <c r="HU96" s="18">
        <f t="shared" si="961"/>
        <v>242737.57945230266</v>
      </c>
      <c r="HV96" s="18">
        <f t="shared" si="961"/>
        <v>313842.24945230264</v>
      </c>
      <c r="HW96" s="18">
        <f t="shared" si="961"/>
        <v>378956.52945230261</v>
      </c>
      <c r="HX96" s="18">
        <f t="shared" si="961"/>
        <v>422845.80945230264</v>
      </c>
      <c r="HY96" s="18">
        <f t="shared" si="961"/>
        <v>465138.03945230262</v>
      </c>
      <c r="HZ96" s="18">
        <f t="shared" ref="HZ96:IK96" si="962">+HZ91+HZ95</f>
        <v>504726.66945230262</v>
      </c>
      <c r="IA96" s="18">
        <f t="shared" si="962"/>
        <v>539901.98945230257</v>
      </c>
      <c r="IB96" s="18">
        <f t="shared" si="962"/>
        <v>-4473.8905476974323</v>
      </c>
      <c r="IC96" s="18">
        <f t="shared" si="962"/>
        <v>1549.9094523025678</v>
      </c>
      <c r="ID96" s="18">
        <f t="shared" si="962"/>
        <v>13469.369452302566</v>
      </c>
      <c r="IE96" s="18">
        <f t="shared" si="962"/>
        <v>30945.829452302565</v>
      </c>
      <c r="IF96" s="18">
        <f t="shared" si="962"/>
        <v>25873.369452302566</v>
      </c>
      <c r="IG96" s="18">
        <f t="shared" si="962"/>
        <v>26828.419452302565</v>
      </c>
      <c r="IH96" s="18">
        <f t="shared" si="962"/>
        <v>27789.869452302566</v>
      </c>
      <c r="II96" s="18">
        <f t="shared" si="962"/>
        <v>31758.779452302566</v>
      </c>
      <c r="IJ96" s="18">
        <f t="shared" si="962"/>
        <v>30762.869452302566</v>
      </c>
      <c r="IK96" s="18">
        <f t="shared" si="962"/>
        <v>24896.209452302566</v>
      </c>
      <c r="IL96" s="560"/>
      <c r="IM96" s="561"/>
      <c r="IN96" s="561"/>
      <c r="IO96" s="561"/>
      <c r="IP96" s="561"/>
      <c r="IQ96" s="561"/>
      <c r="IR96" s="561"/>
      <c r="IS96" s="561"/>
      <c r="IT96" s="561"/>
      <c r="IU96" s="561"/>
      <c r="IV96" s="561"/>
      <c r="IW96" s="561"/>
      <c r="IX96" s="561"/>
      <c r="IY96" s="562"/>
    </row>
    <row r="97" spans="1:259" x14ac:dyDescent="0.2">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560"/>
      <c r="IM97" s="561"/>
      <c r="IN97" s="561"/>
      <c r="IO97" s="561"/>
      <c r="IP97" s="561"/>
      <c r="IQ97" s="561"/>
      <c r="IR97" s="561"/>
      <c r="IS97" s="561"/>
      <c r="IT97" s="561"/>
      <c r="IU97" s="561"/>
      <c r="IV97" s="561"/>
      <c r="IW97" s="561"/>
      <c r="IX97" s="561"/>
      <c r="IY97" s="562"/>
    </row>
    <row r="98" spans="1:259" x14ac:dyDescent="0.2">
      <c r="A98" s="7" t="s">
        <v>193</v>
      </c>
      <c r="D98" s="15"/>
      <c r="E98" s="15"/>
      <c r="F98" s="15"/>
      <c r="G98" s="15"/>
      <c r="H98" s="15"/>
      <c r="I98" s="15"/>
      <c r="J98" s="15"/>
      <c r="K98" s="15"/>
      <c r="L98" s="15"/>
      <c r="M98" s="15"/>
      <c r="N98" s="15"/>
      <c r="O98" s="15"/>
      <c r="P98" s="15"/>
      <c r="Q98" s="15"/>
      <c r="R98" s="15"/>
      <c r="S98" s="15"/>
      <c r="T98" s="15"/>
      <c r="U98" s="15"/>
      <c r="V98" s="15"/>
      <c r="W98" s="15"/>
      <c r="X98" s="15"/>
      <c r="Y98" s="15"/>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583"/>
      <c r="IM98" s="584"/>
      <c r="IN98" s="584"/>
      <c r="IO98" s="584"/>
      <c r="IP98" s="584"/>
      <c r="IQ98" s="584"/>
      <c r="IR98" s="584"/>
      <c r="IS98" s="584"/>
      <c r="IT98" s="584"/>
      <c r="IU98" s="584"/>
      <c r="IV98" s="584"/>
      <c r="IW98" s="584"/>
      <c r="IX98" s="584"/>
      <c r="IY98" s="585"/>
    </row>
    <row r="99" spans="1:259" x14ac:dyDescent="0.2">
      <c r="B99" s="1" t="s">
        <v>163</v>
      </c>
      <c r="D99" s="16">
        <f t="shared" ref="D99:BO99" si="963">+D46+D60+D71+D83+D91</f>
        <v>131627476.53999999</v>
      </c>
      <c r="E99" s="16">
        <f t="shared" si="963"/>
        <v>126713238.77000001</v>
      </c>
      <c r="F99" s="16">
        <f t="shared" si="963"/>
        <v>119395395.34999999</v>
      </c>
      <c r="G99" s="16">
        <f t="shared" si="963"/>
        <v>113255159.94600001</v>
      </c>
      <c r="H99" s="16">
        <f t="shared" si="963"/>
        <v>93538254.093808442</v>
      </c>
      <c r="I99" s="16">
        <f t="shared" si="963"/>
        <v>68483107.599999994</v>
      </c>
      <c r="J99" s="16">
        <f t="shared" si="963"/>
        <v>37227989.709999993</v>
      </c>
      <c r="K99" s="16">
        <f t="shared" si="963"/>
        <v>5253019.4900000012</v>
      </c>
      <c r="L99" s="16">
        <f t="shared" si="963"/>
        <v>-24812256.73</v>
      </c>
      <c r="M99" s="16">
        <f t="shared" si="963"/>
        <v>-56318068.539999999</v>
      </c>
      <c r="N99" s="16">
        <f t="shared" si="963"/>
        <v>-76098360.649999991</v>
      </c>
      <c r="O99" s="16">
        <f t="shared" si="963"/>
        <v>-91392881.24000001</v>
      </c>
      <c r="P99" s="16">
        <f t="shared" si="963"/>
        <v>-91384731.440000013</v>
      </c>
      <c r="Q99" s="16">
        <f t="shared" si="963"/>
        <v>-92524118.280000001</v>
      </c>
      <c r="R99" s="16">
        <f t="shared" si="963"/>
        <v>-96073820.339999989</v>
      </c>
      <c r="S99" s="16">
        <f t="shared" si="963"/>
        <v>-98584219.519999996</v>
      </c>
      <c r="T99" s="16">
        <f t="shared" si="963"/>
        <v>-101690940.98</v>
      </c>
      <c r="U99" s="16">
        <f t="shared" si="963"/>
        <v>-92969596.280000001</v>
      </c>
      <c r="V99" s="16">
        <f t="shared" si="963"/>
        <v>-83810712.109999985</v>
      </c>
      <c r="W99" s="16">
        <f t="shared" si="963"/>
        <v>-74412262.290000007</v>
      </c>
      <c r="X99" s="16">
        <f t="shared" si="963"/>
        <v>-64613403.119999997</v>
      </c>
      <c r="Y99" s="16">
        <f t="shared" si="963"/>
        <v>-32975878.84</v>
      </c>
      <c r="Z99" s="16">
        <f t="shared" si="963"/>
        <v>-25213087.25</v>
      </c>
      <c r="AA99" s="16">
        <f t="shared" si="963"/>
        <v>-20432988.909999996</v>
      </c>
      <c r="AB99" s="16">
        <f t="shared" si="963"/>
        <v>-14310454.642276661</v>
      </c>
      <c r="AC99" s="16">
        <f t="shared" si="963"/>
        <v>-10442727.523276662</v>
      </c>
      <c r="AD99" s="16">
        <f t="shared" si="963"/>
        <v>-12220219.093276659</v>
      </c>
      <c r="AE99" s="16">
        <f t="shared" si="963"/>
        <v>-6776625.1832766617</v>
      </c>
      <c r="AF99" s="16">
        <f t="shared" si="963"/>
        <v>-7220409.543276662</v>
      </c>
      <c r="AG99" s="16">
        <f t="shared" si="963"/>
        <v>-9827893.1532766614</v>
      </c>
      <c r="AH99" s="16">
        <f t="shared" si="963"/>
        <v>-11984404.733276661</v>
      </c>
      <c r="AI99" s="16">
        <f t="shared" si="963"/>
        <v>-8769437.833276663</v>
      </c>
      <c r="AJ99" s="16">
        <f t="shared" si="963"/>
        <v>-4074766.3432766628</v>
      </c>
      <c r="AK99" s="16">
        <f t="shared" si="963"/>
        <v>-900927.15327666292</v>
      </c>
      <c r="AL99" s="16">
        <f t="shared" si="963"/>
        <v>1366169.3367233365</v>
      </c>
      <c r="AM99" s="16">
        <f t="shared" si="963"/>
        <v>5626929.3567233356</v>
      </c>
      <c r="AN99" s="16">
        <f t="shared" si="963"/>
        <v>9746946.1567233372</v>
      </c>
      <c r="AO99" s="16">
        <f t="shared" si="963"/>
        <v>11580510.006723337</v>
      </c>
      <c r="AP99" s="16">
        <f t="shared" si="963"/>
        <v>15048460.526723338</v>
      </c>
      <c r="AQ99" s="16">
        <f t="shared" si="963"/>
        <v>18172328.826723333</v>
      </c>
      <c r="AR99" s="16">
        <f t="shared" si="963"/>
        <v>12910597.281843353</v>
      </c>
      <c r="AS99" s="16">
        <f t="shared" si="963"/>
        <v>18860049.311843354</v>
      </c>
      <c r="AT99" s="16">
        <f t="shared" si="963"/>
        <v>19088469.681843355</v>
      </c>
      <c r="AU99" s="16">
        <f t="shared" si="963"/>
        <v>14604850.211843353</v>
      </c>
      <c r="AV99" s="16">
        <f t="shared" si="963"/>
        <v>19329421.971843354</v>
      </c>
      <c r="AW99" s="16">
        <f t="shared" si="963"/>
        <v>22330868.651843354</v>
      </c>
      <c r="AX99" s="16">
        <f t="shared" si="963"/>
        <v>26326428.951843351</v>
      </c>
      <c r="AY99" s="16">
        <f t="shared" si="963"/>
        <v>32753291.281843353</v>
      </c>
      <c r="AZ99" s="16">
        <f t="shared" si="963"/>
        <v>32562605.471843351</v>
      </c>
      <c r="BA99" s="16">
        <f t="shared" si="963"/>
        <v>36836725.49184335</v>
      </c>
      <c r="BB99" s="16">
        <f t="shared" si="963"/>
        <v>30388228.341843352</v>
      </c>
      <c r="BC99" s="16">
        <f t="shared" si="963"/>
        <v>37507566.561843351</v>
      </c>
      <c r="BD99" s="16">
        <f t="shared" si="963"/>
        <v>44993065.611843355</v>
      </c>
      <c r="BE99" s="16">
        <f t="shared" si="963"/>
        <v>57043407.291843355</v>
      </c>
      <c r="BF99" s="16">
        <f t="shared" si="963"/>
        <v>67334810.821843371</v>
      </c>
      <c r="BG99" s="16">
        <f t="shared" si="963"/>
        <v>75886512.771843359</v>
      </c>
      <c r="BH99" s="16">
        <f t="shared" si="963"/>
        <v>75311383.04184337</v>
      </c>
      <c r="BI99" s="16">
        <f t="shared" si="963"/>
        <v>72413535.071843356</v>
      </c>
      <c r="BJ99" s="16">
        <f t="shared" si="963"/>
        <v>65078335.201843351</v>
      </c>
      <c r="BK99" s="16">
        <f t="shared" si="963"/>
        <v>70304574.831843361</v>
      </c>
      <c r="BL99" s="16">
        <f t="shared" si="963"/>
        <v>72972957.55184336</v>
      </c>
      <c r="BM99" s="16">
        <f t="shared" si="963"/>
        <v>77539851.031843364</v>
      </c>
      <c r="BN99" s="16">
        <f t="shared" si="963"/>
        <v>81081382.861843348</v>
      </c>
      <c r="BO99" s="16">
        <f t="shared" si="963"/>
        <v>83652373.721843362</v>
      </c>
      <c r="BP99" s="16">
        <f t="shared" ref="BP99:DV99" si="964">+BP46+BP60+BP71+BP83+BP91</f>
        <v>65707477.891843379</v>
      </c>
      <c r="BQ99" s="16">
        <f t="shared" si="964"/>
        <v>54559384.411843359</v>
      </c>
      <c r="BR99" s="16">
        <f t="shared" si="964"/>
        <v>39821608.341843367</v>
      </c>
      <c r="BS99" s="16">
        <f t="shared" si="964"/>
        <v>15812969.899778802</v>
      </c>
      <c r="BT99" s="16">
        <f t="shared" si="964"/>
        <v>5815935.0097787995</v>
      </c>
      <c r="BU99" s="16">
        <f t="shared" si="964"/>
        <v>-3844153.9102211921</v>
      </c>
      <c r="BV99" s="16">
        <f t="shared" si="964"/>
        <v>-22020482.800221194</v>
      </c>
      <c r="BW99" s="16">
        <f t="shared" si="964"/>
        <v>-32789166.830221198</v>
      </c>
      <c r="BX99" s="16">
        <f t="shared" si="964"/>
        <v>-41603576.48022119</v>
      </c>
      <c r="BY99" s="16">
        <f t="shared" si="964"/>
        <v>-45484199.900221199</v>
      </c>
      <c r="BZ99" s="16">
        <f t="shared" si="964"/>
        <v>-48917401.430221193</v>
      </c>
      <c r="CA99" s="16">
        <f t="shared" si="964"/>
        <v>-61157957.420221195</v>
      </c>
      <c r="CB99" s="16">
        <f t="shared" si="964"/>
        <v>-76088935.840221196</v>
      </c>
      <c r="CC99" s="16">
        <f>+CC46+CC60+CC71+CC83+CC91</f>
        <v>-79120023.280221194</v>
      </c>
      <c r="CD99" s="16">
        <f>+CD46+CD60+CD71+CD83+CD91</f>
        <v>-77863717.590221196</v>
      </c>
      <c r="CE99" s="16">
        <f>+CE46+CE60+CE71+CE83+CE91</f>
        <v>-78824901.600221202</v>
      </c>
      <c r="CF99" s="16">
        <f t="shared" si="964"/>
        <v>-75667446.970221207</v>
      </c>
      <c r="CG99" s="16">
        <f>+CG46+CG60+CG71+CG83+CG91</f>
        <v>-68427831.290221199</v>
      </c>
      <c r="CH99" s="16">
        <f t="shared" si="964"/>
        <v>-53163381.310221203</v>
      </c>
      <c r="CI99" s="16">
        <f t="shared" si="964"/>
        <v>-39300056.870221205</v>
      </c>
      <c r="CJ99" s="16">
        <f t="shared" si="964"/>
        <v>-26763671.92022121</v>
      </c>
      <c r="CK99" s="16">
        <f t="shared" si="964"/>
        <v>-16682521.220221212</v>
      </c>
      <c r="CL99" s="16">
        <f t="shared" si="964"/>
        <v>-18838551.060221214</v>
      </c>
      <c r="CM99" s="16">
        <f t="shared" si="964"/>
        <v>-16190627.370221211</v>
      </c>
      <c r="CN99" s="16">
        <f t="shared" si="964"/>
        <v>-26720091.23202087</v>
      </c>
      <c r="CO99" s="16">
        <f t="shared" si="964"/>
        <v>-16854324.562020872</v>
      </c>
      <c r="CP99" s="16">
        <f t="shared" si="964"/>
        <v>-8891908.5320208762</v>
      </c>
      <c r="CQ99" s="16">
        <f t="shared" si="964"/>
        <v>-10603230.562020876</v>
      </c>
      <c r="CR99" s="16">
        <f t="shared" si="964"/>
        <v>-23839656.292020876</v>
      </c>
      <c r="CS99" s="16">
        <f t="shared" si="964"/>
        <v>-29724671.822020873</v>
      </c>
      <c r="CT99" s="16">
        <f t="shared" si="964"/>
        <v>-43241674.602020882</v>
      </c>
      <c r="CU99" s="16">
        <f t="shared" si="964"/>
        <v>-55655565.532020882</v>
      </c>
      <c r="CV99" s="16">
        <f t="shared" si="964"/>
        <v>-62896831.672020875</v>
      </c>
      <c r="CW99" s="16">
        <f t="shared" si="964"/>
        <v>-61802817.66202087</v>
      </c>
      <c r="CX99" s="16">
        <f t="shared" si="964"/>
        <v>-67486565.632020876</v>
      </c>
      <c r="CY99" s="16">
        <f t="shared" si="964"/>
        <v>-70351268.512020886</v>
      </c>
      <c r="CZ99" s="16">
        <f t="shared" si="964"/>
        <v>-76603333.662020877</v>
      </c>
      <c r="DA99" s="16">
        <f t="shared" si="964"/>
        <v>-65126294.822020888</v>
      </c>
      <c r="DB99" s="16">
        <f t="shared" si="964"/>
        <v>-49587265.61202088</v>
      </c>
      <c r="DC99" s="16">
        <f t="shared" si="964"/>
        <v>-35303419.152020879</v>
      </c>
      <c r="DD99" s="16">
        <f t="shared" si="964"/>
        <v>-20120465.012020878</v>
      </c>
      <c r="DE99" s="16">
        <f t="shared" si="964"/>
        <v>-7823282.5220208755</v>
      </c>
      <c r="DF99" s="16">
        <f t="shared" si="964"/>
        <v>-10896575.172020877</v>
      </c>
      <c r="DG99" s="16">
        <f t="shared" si="964"/>
        <v>-12167968.612020874</v>
      </c>
      <c r="DH99" s="16">
        <f t="shared" si="964"/>
        <v>-7380378.2320208745</v>
      </c>
      <c r="DI99" s="16">
        <f t="shared" si="964"/>
        <v>-2790926.9520208766</v>
      </c>
      <c r="DJ99" s="16">
        <f t="shared" si="964"/>
        <v>-867496.78202087665</v>
      </c>
      <c r="DK99" s="16">
        <f t="shared" si="964"/>
        <v>3545776.6079791239</v>
      </c>
      <c r="DL99" s="18">
        <f t="shared" si="964"/>
        <v>2857262.6279791235</v>
      </c>
      <c r="DM99" s="18">
        <f t="shared" si="964"/>
        <v>1673810.5879791209</v>
      </c>
      <c r="DN99" s="18">
        <f t="shared" si="964"/>
        <v>5991768.4279791228</v>
      </c>
      <c r="DO99" s="18">
        <f t="shared" si="964"/>
        <v>8328102.3879791247</v>
      </c>
      <c r="DP99" s="18">
        <f t="shared" si="964"/>
        <v>1413430.5679791237</v>
      </c>
      <c r="DQ99" s="18">
        <f t="shared" si="964"/>
        <v>-2757576.0920208758</v>
      </c>
      <c r="DR99" s="18">
        <f t="shared" si="964"/>
        <v>-12884555.162020877</v>
      </c>
      <c r="DS99" s="18">
        <f t="shared" si="964"/>
        <v>-14270259.872020874</v>
      </c>
      <c r="DT99" s="18">
        <f t="shared" si="964"/>
        <v>-12723621.542020876</v>
      </c>
      <c r="DU99" s="18">
        <f t="shared" si="964"/>
        <v>-8181391.5420208741</v>
      </c>
      <c r="DV99" s="18">
        <f t="shared" si="964"/>
        <v>-9910219.502020875</v>
      </c>
      <c r="DW99" s="18">
        <f>+DW46+DW60+DW71+DW83+DW91</f>
        <v>-11022601.612020874</v>
      </c>
      <c r="DX99" s="18">
        <f>+DX46+DX60+DX71+DX83+DX91</f>
        <v>-13784478.782020872</v>
      </c>
      <c r="DY99" s="18">
        <f>+DY46+DY60+DY71+DY83+DY91</f>
        <v>-21301256.682020873</v>
      </c>
      <c r="DZ99" s="18">
        <f>+DZ46+DZ60+DZ71+DZ83+DZ91</f>
        <v>-25940163.602020875</v>
      </c>
      <c r="EA99" s="18">
        <f>+EA46+EA60+EA71+EA83+EA91</f>
        <v>-32086431.572020873</v>
      </c>
      <c r="EB99" s="18">
        <f t="shared" ref="EB99:GM99" si="965">+EB46+EB60+EB71+EB83+EB91</f>
        <v>-38589075.922020875</v>
      </c>
      <c r="EC99" s="18">
        <f t="shared" si="965"/>
        <v>-56149898.212020881</v>
      </c>
      <c r="ED99" s="18">
        <f t="shared" si="965"/>
        <v>-61261133.742020875</v>
      </c>
      <c r="EE99" s="18">
        <f t="shared" si="965"/>
        <v>-58955296.602020882</v>
      </c>
      <c r="EF99" s="18">
        <f t="shared" si="965"/>
        <v>-49611017.10202089</v>
      </c>
      <c r="EG99" s="18">
        <f t="shared" si="965"/>
        <v>-45044724.092020877</v>
      </c>
      <c r="EH99" s="18">
        <f t="shared" si="965"/>
        <v>-38326739.67202089</v>
      </c>
      <c r="EI99" s="18">
        <f t="shared" si="965"/>
        <v>-38069958.992020883</v>
      </c>
      <c r="EJ99" s="18">
        <f t="shared" si="965"/>
        <v>-40075539.322020881</v>
      </c>
      <c r="EK99" s="18">
        <f t="shared" si="965"/>
        <v>-35412377.972020887</v>
      </c>
      <c r="EL99" s="18">
        <f t="shared" si="965"/>
        <v>-32587139.442020889</v>
      </c>
      <c r="EM99" s="18">
        <f t="shared" si="965"/>
        <v>-34061985.852020882</v>
      </c>
      <c r="EN99" s="18">
        <f t="shared" si="965"/>
        <v>-32836238.63202088</v>
      </c>
      <c r="EO99" s="18">
        <f t="shared" si="965"/>
        <v>-26869248.752020884</v>
      </c>
      <c r="EP99" s="18">
        <f>+EP46+EP60+EP71+EP83+EP91</f>
        <v>-24192917.292020883</v>
      </c>
      <c r="EQ99" s="18">
        <f>+EQ46+EQ60+EQ71+EQ83+EQ91</f>
        <v>-20969104.222020883</v>
      </c>
      <c r="ER99" s="18">
        <f t="shared" si="965"/>
        <v>-14509263.642020883</v>
      </c>
      <c r="ES99" s="18">
        <f t="shared" si="965"/>
        <v>-10493336.112020886</v>
      </c>
      <c r="ET99" s="18">
        <f t="shared" si="965"/>
        <v>-4370812.4120208845</v>
      </c>
      <c r="EU99" s="18">
        <f t="shared" si="965"/>
        <v>-4650565.1620208845</v>
      </c>
      <c r="EV99" s="18">
        <f>+EV46+EV60+EV71+EV83+EV91</f>
        <v>-5004977.1620208835</v>
      </c>
      <c r="EW99" s="18">
        <f t="shared" si="965"/>
        <v>-3005608.892020883</v>
      </c>
      <c r="EX99" s="18">
        <f t="shared" si="965"/>
        <v>-5937697.8120208848</v>
      </c>
      <c r="EY99" s="18">
        <f t="shared" si="965"/>
        <v>-8177487.4220208833</v>
      </c>
      <c r="EZ99" s="18">
        <f t="shared" si="965"/>
        <v>-5335966.0020208843</v>
      </c>
      <c r="FA99" s="18">
        <f t="shared" si="965"/>
        <v>-2858500.8020208832</v>
      </c>
      <c r="FB99" s="18">
        <f t="shared" si="965"/>
        <v>407463.66797912074</v>
      </c>
      <c r="FC99" s="18">
        <f t="shared" si="965"/>
        <v>3812456.3379791235</v>
      </c>
      <c r="FD99" s="18">
        <f t="shared" si="965"/>
        <v>12539248.037979124</v>
      </c>
      <c r="FE99" s="18">
        <f t="shared" si="965"/>
        <v>20467934.487979122</v>
      </c>
      <c r="FF99" s="18">
        <f t="shared" si="965"/>
        <v>25904921.717979126</v>
      </c>
      <c r="FG99" s="18">
        <f t="shared" si="965"/>
        <v>32392554.427979123</v>
      </c>
      <c r="FH99" s="18">
        <f t="shared" si="965"/>
        <v>36265473.867979124</v>
      </c>
      <c r="FI99" s="18">
        <f t="shared" si="965"/>
        <v>29808744.647979122</v>
      </c>
      <c r="FJ99" s="18">
        <f t="shared" si="965"/>
        <v>21073054.887979124</v>
      </c>
      <c r="FK99" s="18">
        <f t="shared" si="965"/>
        <v>11083794.767979123</v>
      </c>
      <c r="FL99" s="18">
        <f t="shared" si="965"/>
        <v>3259787.1879791198</v>
      </c>
      <c r="FM99" s="18">
        <f t="shared" si="965"/>
        <v>-5545284.952020878</v>
      </c>
      <c r="FN99" s="18">
        <f t="shared" si="965"/>
        <v>-16041772.62202088</v>
      </c>
      <c r="FO99" s="18">
        <f t="shared" si="965"/>
        <v>-17968188.442020878</v>
      </c>
      <c r="FP99" s="18">
        <f t="shared" si="965"/>
        <v>-14889667.952020876</v>
      </c>
      <c r="FQ99" s="18">
        <f t="shared" si="965"/>
        <v>-12276992.622020878</v>
      </c>
      <c r="FR99" s="18">
        <f t="shared" si="965"/>
        <v>-11812739.682020873</v>
      </c>
      <c r="FS99" s="18">
        <f t="shared" si="965"/>
        <v>-8346859.1020208756</v>
      </c>
      <c r="FT99" s="18">
        <f t="shared" si="965"/>
        <v>-10706026.602020871</v>
      </c>
      <c r="FU99" s="18">
        <f t="shared" si="965"/>
        <v>-9863117.3920208756</v>
      </c>
      <c r="FV99" s="18">
        <f t="shared" si="965"/>
        <v>-12589439.862020873</v>
      </c>
      <c r="FW99" s="18">
        <f t="shared" si="965"/>
        <v>-13806810.942020874</v>
      </c>
      <c r="FX99" s="18">
        <f t="shared" si="965"/>
        <v>-12327185.282020876</v>
      </c>
      <c r="FY99" s="18">
        <f t="shared" si="965"/>
        <v>-14478712.402020875</v>
      </c>
      <c r="FZ99" s="18">
        <f t="shared" si="965"/>
        <v>-15206986.822020879</v>
      </c>
      <c r="GA99" s="18">
        <f t="shared" si="965"/>
        <v>-14271394.382020876</v>
      </c>
      <c r="GB99" s="18">
        <f t="shared" si="965"/>
        <v>-11561605.512020877</v>
      </c>
      <c r="GC99" s="18">
        <f t="shared" si="965"/>
        <v>-8745149.1820208784</v>
      </c>
      <c r="GD99" s="18">
        <f t="shared" si="965"/>
        <v>-4815462.6720208758</v>
      </c>
      <c r="GE99" s="18">
        <f t="shared" si="965"/>
        <v>-1846464.5120208773</v>
      </c>
      <c r="GF99" s="18">
        <f t="shared" si="965"/>
        <v>-829523.59202087729</v>
      </c>
      <c r="GG99" s="18">
        <f t="shared" si="965"/>
        <v>1901162.4879791231</v>
      </c>
      <c r="GH99" s="18">
        <f t="shared" si="965"/>
        <v>2784765.2679791246</v>
      </c>
      <c r="GI99" s="18">
        <f t="shared" si="965"/>
        <v>1293123.2379791238</v>
      </c>
      <c r="GJ99" s="18">
        <f t="shared" si="965"/>
        <v>-4601488.532020878</v>
      </c>
      <c r="GK99" s="18">
        <f t="shared" si="965"/>
        <v>-10589822.642020874</v>
      </c>
      <c r="GL99" s="18">
        <f t="shared" si="965"/>
        <v>-14224199.802020878</v>
      </c>
      <c r="GM99" s="18">
        <f t="shared" si="965"/>
        <v>-14410369.332020877</v>
      </c>
      <c r="GN99" s="18">
        <f t="shared" ref="GN99:GO99" si="966">+GN46+GN60+GN71+GN83+GN91</f>
        <v>-10979924.202020876</v>
      </c>
      <c r="GO99" s="18">
        <f t="shared" si="966"/>
        <v>-8730799.3920208775</v>
      </c>
      <c r="GP99" s="18">
        <f t="shared" ref="GP99:HA99" si="967">+GP46+GP60+GP71+GP83+GP91</f>
        <v>-7305835.6020208765</v>
      </c>
      <c r="GQ99" s="18">
        <f t="shared" si="967"/>
        <v>-5784139.5220208783</v>
      </c>
      <c r="GR99" s="18">
        <f t="shared" si="967"/>
        <v>-10004734.222020881</v>
      </c>
      <c r="GS99" s="18">
        <f t="shared" si="967"/>
        <v>-12726506.352020878</v>
      </c>
      <c r="GT99" s="18">
        <f t="shared" si="967"/>
        <v>-16050963.502020879</v>
      </c>
      <c r="GU99" s="18">
        <f t="shared" si="967"/>
        <v>-21635815.832020879</v>
      </c>
      <c r="GV99" s="18">
        <f t="shared" si="967"/>
        <v>-26523193.962020878</v>
      </c>
      <c r="GW99" s="18">
        <f t="shared" si="967"/>
        <v>-33662916.522020884</v>
      </c>
      <c r="GX99" s="18">
        <f t="shared" si="967"/>
        <v>-39290921.592020877</v>
      </c>
      <c r="GY99" s="18">
        <f t="shared" si="967"/>
        <v>-38820826.762020878</v>
      </c>
      <c r="GZ99" s="18">
        <f t="shared" si="967"/>
        <v>-38645217.442020878</v>
      </c>
      <c r="HA99" s="18">
        <f t="shared" si="967"/>
        <v>-37782568.172020882</v>
      </c>
      <c r="HB99" s="18">
        <f t="shared" ref="HB99:HL99" si="968">+HB46+HB60+HB71+HB83+HB91</f>
        <v>-37734842.382020883</v>
      </c>
      <c r="HC99" s="18">
        <f t="shared" si="968"/>
        <v>-35961542.372020885</v>
      </c>
      <c r="HD99" s="18">
        <f t="shared" si="968"/>
        <v>-36403749.222020879</v>
      </c>
      <c r="HE99" s="18">
        <f t="shared" si="968"/>
        <v>-10703205.662020886</v>
      </c>
      <c r="HF99" s="18">
        <f t="shared" si="968"/>
        <v>9921987.4779791106</v>
      </c>
      <c r="HG99" s="18">
        <f t="shared" si="968"/>
        <v>20605824.477979109</v>
      </c>
      <c r="HH99" s="18">
        <f t="shared" si="968"/>
        <v>76655664.3779791</v>
      </c>
      <c r="HI99" s="18">
        <f t="shared" si="968"/>
        <v>137093320.30797911</v>
      </c>
      <c r="HJ99" s="18">
        <f t="shared" si="968"/>
        <v>135597091.05797911</v>
      </c>
      <c r="HK99" s="18">
        <f t="shared" si="968"/>
        <v>139321814.61797908</v>
      </c>
      <c r="HL99" s="18">
        <f t="shared" si="968"/>
        <v>144917457.4079791</v>
      </c>
      <c r="HM99" s="18">
        <f>+HM46+HM60+HM71+HM83+HM91</f>
        <v>149010819.75797912</v>
      </c>
      <c r="HN99" s="18">
        <f t="shared" ref="HN99:HY99" si="969">+HN46+HN60+HN71+HN83+HN91</f>
        <v>153465733.7879791</v>
      </c>
      <c r="HO99" s="18">
        <f t="shared" si="969"/>
        <v>155710167.4079791</v>
      </c>
      <c r="HP99" s="18">
        <f t="shared" si="969"/>
        <v>155143705.45797905</v>
      </c>
      <c r="HQ99" s="18">
        <f t="shared" si="969"/>
        <v>148847954.84797907</v>
      </c>
      <c r="HR99" s="18">
        <f t="shared" si="969"/>
        <v>132766288.20797907</v>
      </c>
      <c r="HS99" s="18">
        <f t="shared" si="969"/>
        <v>117807327.37797906</v>
      </c>
      <c r="HT99" s="18">
        <f t="shared" si="969"/>
        <v>104082576.64797907</v>
      </c>
      <c r="HU99" s="18">
        <f t="shared" si="969"/>
        <v>91337732.857979074</v>
      </c>
      <c r="HV99" s="18">
        <f t="shared" si="969"/>
        <v>83369245.227979079</v>
      </c>
      <c r="HW99" s="18">
        <f t="shared" si="969"/>
        <v>85015926.627979085</v>
      </c>
      <c r="HX99" s="18">
        <f t="shared" si="969"/>
        <v>86932159.75797908</v>
      </c>
      <c r="HY99" s="18">
        <f t="shared" si="969"/>
        <v>92271856.597979054</v>
      </c>
      <c r="HZ99" s="18">
        <f t="shared" ref="HZ99:IK99" si="970">+HZ46+HZ60+HZ71+HZ83+HZ91</f>
        <v>98077713.287979096</v>
      </c>
      <c r="IA99" s="18">
        <f t="shared" si="970"/>
        <v>101906480.02797908</v>
      </c>
      <c r="IB99" s="18">
        <f t="shared" si="970"/>
        <v>104211033.18797909</v>
      </c>
      <c r="IC99" s="18">
        <f t="shared" si="970"/>
        <v>97644686.827979088</v>
      </c>
      <c r="ID99" s="18">
        <f t="shared" si="970"/>
        <v>87655393.25797908</v>
      </c>
      <c r="IE99" s="18">
        <f t="shared" si="970"/>
        <v>78531453.057979092</v>
      </c>
      <c r="IF99" s="18">
        <f t="shared" si="970"/>
        <v>55025858.187979087</v>
      </c>
      <c r="IG99" s="18">
        <f t="shared" si="970"/>
        <v>46786679.837979078</v>
      </c>
      <c r="IH99" s="18">
        <f t="shared" si="970"/>
        <v>43864489.07797908</v>
      </c>
      <c r="II99" s="18">
        <f t="shared" si="970"/>
        <v>46734748.257979088</v>
      </c>
      <c r="IJ99" s="18">
        <f t="shared" si="970"/>
        <v>49424653.93797908</v>
      </c>
      <c r="IK99" s="18">
        <f t="shared" si="970"/>
        <v>53988545.177979082</v>
      </c>
      <c r="IL99" s="560"/>
      <c r="IM99" s="561"/>
      <c r="IN99" s="561"/>
      <c r="IO99" s="561"/>
      <c r="IP99" s="561"/>
      <c r="IQ99" s="561"/>
      <c r="IR99" s="561"/>
      <c r="IS99" s="561"/>
      <c r="IT99" s="561"/>
      <c r="IU99" s="561"/>
      <c r="IV99" s="561"/>
      <c r="IW99" s="561"/>
      <c r="IX99" s="561"/>
      <c r="IY99" s="562"/>
    </row>
    <row r="100" spans="1:259" x14ac:dyDescent="0.2">
      <c r="B100" s="1" t="s">
        <v>167</v>
      </c>
      <c r="D100" s="20">
        <f t="shared" ref="D100:AI100" si="971">+D56+D67+D79+D87+D95</f>
        <v>-4914237.7699999996</v>
      </c>
      <c r="E100" s="20">
        <f t="shared" si="971"/>
        <v>-7317843.4199999897</v>
      </c>
      <c r="F100" s="20">
        <f t="shared" si="971"/>
        <v>-6140235.4040000001</v>
      </c>
      <c r="G100" s="20">
        <f t="shared" si="971"/>
        <v>-19716905.852191567</v>
      </c>
      <c r="H100" s="20">
        <f t="shared" si="971"/>
        <v>-25055146.489887673</v>
      </c>
      <c r="I100" s="20">
        <f t="shared" si="971"/>
        <v>-31255117.88062194</v>
      </c>
      <c r="J100" s="20">
        <f t="shared" si="971"/>
        <v>-31974970.218424674</v>
      </c>
      <c r="K100" s="20">
        <f t="shared" si="971"/>
        <v>-30065276.213278845</v>
      </c>
      <c r="L100" s="20">
        <f t="shared" si="971"/>
        <v>-31505811.804761462</v>
      </c>
      <c r="M100" s="20">
        <f t="shared" si="971"/>
        <v>-19780292.118087612</v>
      </c>
      <c r="N100" s="20">
        <f t="shared" si="971"/>
        <v>-15294520.592978055</v>
      </c>
      <c r="O100" s="20">
        <f t="shared" si="971"/>
        <v>8149.793088992883</v>
      </c>
      <c r="P100" s="20">
        <f t="shared" si="971"/>
        <v>-1139386.8470444507</v>
      </c>
      <c r="Q100" s="20">
        <f t="shared" si="971"/>
        <v>-3549702.0616190117</v>
      </c>
      <c r="R100" s="20">
        <f t="shared" si="971"/>
        <v>-2510399.1757047642</v>
      </c>
      <c r="S100" s="20">
        <f t="shared" si="971"/>
        <v>-3106721.4558403026</v>
      </c>
      <c r="T100" s="20">
        <f t="shared" si="971"/>
        <v>8721344.7103729863</v>
      </c>
      <c r="U100" s="20">
        <f t="shared" si="971"/>
        <v>9158884.1641427577</v>
      </c>
      <c r="V100" s="20">
        <f t="shared" si="971"/>
        <v>9398449.8191184439</v>
      </c>
      <c r="W100" s="20">
        <f t="shared" si="971"/>
        <v>9798859.1686274428</v>
      </c>
      <c r="X100" s="20">
        <f t="shared" si="971"/>
        <v>31637524.289222915</v>
      </c>
      <c r="Y100" s="20">
        <f t="shared" si="971"/>
        <v>7762791.5920669977</v>
      </c>
      <c r="Z100" s="20">
        <f t="shared" si="971"/>
        <v>4780098.336593857</v>
      </c>
      <c r="AA100" s="20">
        <f t="shared" si="971"/>
        <v>6122534.2715927204</v>
      </c>
      <c r="AB100" s="20">
        <f t="shared" si="971"/>
        <v>3867727.1189999986</v>
      </c>
      <c r="AC100" s="20">
        <f t="shared" si="971"/>
        <v>-1777491.5699999994</v>
      </c>
      <c r="AD100" s="20">
        <f t="shared" si="971"/>
        <v>5443593.9099999992</v>
      </c>
      <c r="AE100" s="20">
        <f t="shared" si="971"/>
        <v>-443784.3581546215</v>
      </c>
      <c r="AF100" s="20">
        <f t="shared" si="971"/>
        <v>-2607483.61</v>
      </c>
      <c r="AG100" s="20">
        <f t="shared" si="971"/>
        <v>-2156511.5800000005</v>
      </c>
      <c r="AH100" s="20">
        <f t="shared" si="971"/>
        <v>3214966.9000000013</v>
      </c>
      <c r="AI100" s="20">
        <f t="shared" si="971"/>
        <v>4694671.4899999993</v>
      </c>
      <c r="AJ100" s="20">
        <f t="shared" ref="AJ100:BO100" si="972">+AJ56+AJ67+AJ79+AJ87+AJ95</f>
        <v>3173839.1899999995</v>
      </c>
      <c r="AK100" s="20">
        <f t="shared" si="972"/>
        <v>2267096.4900000002</v>
      </c>
      <c r="AL100" s="20">
        <f t="shared" si="972"/>
        <v>4260760.0199999996</v>
      </c>
      <c r="AM100" s="20">
        <f t="shared" si="972"/>
        <v>4120016.8000000003</v>
      </c>
      <c r="AN100" s="20">
        <f t="shared" si="972"/>
        <v>1833563.8500000003</v>
      </c>
      <c r="AO100" s="20">
        <f t="shared" si="972"/>
        <v>3467950.5200000005</v>
      </c>
      <c r="AP100" s="20">
        <f t="shared" si="972"/>
        <v>3123868.3</v>
      </c>
      <c r="AQ100" s="20">
        <f t="shared" si="972"/>
        <v>-5261731.5419346644</v>
      </c>
      <c r="AR100" s="20">
        <f t="shared" si="972"/>
        <v>5949452.0300000003</v>
      </c>
      <c r="AS100" s="20">
        <f t="shared" si="972"/>
        <v>228420.3699999988</v>
      </c>
      <c r="AT100" s="20">
        <f t="shared" si="972"/>
        <v>-4483619.4699999988</v>
      </c>
      <c r="AU100" s="20">
        <f t="shared" si="972"/>
        <v>4724571.76</v>
      </c>
      <c r="AV100" s="20">
        <f t="shared" si="972"/>
        <v>3001446.6799999997</v>
      </c>
      <c r="AW100" s="20">
        <f t="shared" si="972"/>
        <v>3995560.3</v>
      </c>
      <c r="AX100" s="20">
        <f t="shared" si="972"/>
        <v>6426862.3300000001</v>
      </c>
      <c r="AY100" s="20">
        <f t="shared" si="972"/>
        <v>-190685.81000000011</v>
      </c>
      <c r="AZ100" s="20">
        <f t="shared" si="972"/>
        <v>4274120.0199999996</v>
      </c>
      <c r="BA100" s="20">
        <f t="shared" si="972"/>
        <v>-6448497.1499999994</v>
      </c>
      <c r="BB100" s="20">
        <f t="shared" si="972"/>
        <v>7119338.2200000007</v>
      </c>
      <c r="BC100" s="20">
        <f t="shared" si="972"/>
        <v>7485499.0500000007</v>
      </c>
      <c r="BD100" s="18">
        <f t="shared" si="972"/>
        <v>12050341.68</v>
      </c>
      <c r="BE100" s="18">
        <f t="shared" si="972"/>
        <v>10291403.530000003</v>
      </c>
      <c r="BF100" s="18">
        <f t="shared" si="972"/>
        <v>8551701.9500000011</v>
      </c>
      <c r="BG100" s="18">
        <f t="shared" si="972"/>
        <v>-575129.73000000021</v>
      </c>
      <c r="BH100" s="18">
        <f t="shared" si="972"/>
        <v>-2897847.97</v>
      </c>
      <c r="BI100" s="18">
        <f t="shared" si="972"/>
        <v>-7335199.8699999992</v>
      </c>
      <c r="BJ100" s="18">
        <f t="shared" si="972"/>
        <v>5226239.63</v>
      </c>
      <c r="BK100" s="18">
        <f t="shared" si="972"/>
        <v>2668382.7199999997</v>
      </c>
      <c r="BL100" s="18">
        <f t="shared" si="972"/>
        <v>4566893.4800000004</v>
      </c>
      <c r="BM100" s="18">
        <f t="shared" si="972"/>
        <v>3541531.83</v>
      </c>
      <c r="BN100" s="18">
        <f t="shared" si="972"/>
        <v>2570990.86</v>
      </c>
      <c r="BO100" s="18">
        <f t="shared" si="972"/>
        <v>-17944895.829999991</v>
      </c>
      <c r="BP100" s="18">
        <f t="shared" ref="BP100:CU100" si="973">+BP56+BP67+BP79+BP87+BP95</f>
        <v>-11148093.48</v>
      </c>
      <c r="BQ100" s="18">
        <f t="shared" si="973"/>
        <v>-14737776.07</v>
      </c>
      <c r="BR100" s="18">
        <f t="shared" si="973"/>
        <v>-24008638.539999999</v>
      </c>
      <c r="BS100" s="18">
        <f t="shared" si="973"/>
        <v>-9997034.8900000006</v>
      </c>
      <c r="BT100" s="18">
        <f t="shared" si="973"/>
        <v>-9660088.9199999981</v>
      </c>
      <c r="BU100" s="18">
        <f t="shared" si="973"/>
        <v>-18176328.890000001</v>
      </c>
      <c r="BV100" s="18">
        <f t="shared" si="973"/>
        <v>-10768684.030000001</v>
      </c>
      <c r="BW100" s="18">
        <f t="shared" si="973"/>
        <v>-8814409.6500000004</v>
      </c>
      <c r="BX100" s="18">
        <f t="shared" si="973"/>
        <v>-3880623.4200000032</v>
      </c>
      <c r="BY100" s="18">
        <f t="shared" si="973"/>
        <v>-3433201.5300000007</v>
      </c>
      <c r="BZ100" s="18">
        <f t="shared" si="973"/>
        <v>-12240555.99</v>
      </c>
      <c r="CA100" s="18">
        <f t="shared" si="973"/>
        <v>-14930978.420000004</v>
      </c>
      <c r="CB100" s="18">
        <f t="shared" si="973"/>
        <v>-3031087.4399999995</v>
      </c>
      <c r="CC100" s="18">
        <f t="shared" si="973"/>
        <v>1256305.6899999972</v>
      </c>
      <c r="CD100" s="18">
        <f t="shared" si="973"/>
        <v>-961184.00999999838</v>
      </c>
      <c r="CE100" s="18">
        <f t="shared" si="973"/>
        <v>3157454.6300000013</v>
      </c>
      <c r="CF100" s="18">
        <f t="shared" si="973"/>
        <v>7239615.6799999988</v>
      </c>
      <c r="CG100" s="18">
        <f t="shared" si="973"/>
        <v>15264449.98</v>
      </c>
      <c r="CH100" s="18">
        <f t="shared" si="973"/>
        <v>13863324.439999999</v>
      </c>
      <c r="CI100" s="18">
        <f t="shared" si="973"/>
        <v>12536384.949999999</v>
      </c>
      <c r="CJ100" s="18">
        <f t="shared" si="973"/>
        <v>10081150.699999999</v>
      </c>
      <c r="CK100" s="18">
        <f t="shared" si="973"/>
        <v>-2156029.8400000008</v>
      </c>
      <c r="CL100" s="18">
        <f t="shared" si="973"/>
        <v>2647923.6900000013</v>
      </c>
      <c r="CM100" s="18">
        <f t="shared" si="973"/>
        <v>-10529463.859999996</v>
      </c>
      <c r="CN100" s="18">
        <f t="shared" si="973"/>
        <v>9865766.6699999999</v>
      </c>
      <c r="CO100" s="18">
        <f t="shared" si="973"/>
        <v>7962416.0299999993</v>
      </c>
      <c r="CP100" s="18">
        <f t="shared" si="973"/>
        <v>-1711322.0300000007</v>
      </c>
      <c r="CQ100" s="18">
        <f t="shared" si="973"/>
        <v>-13236425.73</v>
      </c>
      <c r="CR100" s="18">
        <f t="shared" si="973"/>
        <v>-5885015.5300000003</v>
      </c>
      <c r="CS100" s="18">
        <f t="shared" si="973"/>
        <v>-13517002.779999999</v>
      </c>
      <c r="CT100" s="18">
        <f t="shared" si="973"/>
        <v>-12413890.93</v>
      </c>
      <c r="CU100" s="18">
        <f t="shared" si="973"/>
        <v>-7241266.1400000025</v>
      </c>
      <c r="CV100" s="18">
        <f t="shared" ref="CV100:EA100" si="974">+CV56+CV67+CV79+CV87+CV95</f>
        <v>1094014.0100000007</v>
      </c>
      <c r="CW100" s="18">
        <f t="shared" si="974"/>
        <v>-5683747.9699999997</v>
      </c>
      <c r="CX100" s="18">
        <f t="shared" si="974"/>
        <v>-2864702.8800000008</v>
      </c>
      <c r="CY100" s="18">
        <f t="shared" si="974"/>
        <v>-6252065.1500000013</v>
      </c>
      <c r="CZ100" s="18">
        <f t="shared" si="974"/>
        <v>11477038.84</v>
      </c>
      <c r="DA100" s="18">
        <f t="shared" si="974"/>
        <v>15539029.209999997</v>
      </c>
      <c r="DB100" s="18">
        <f t="shared" si="974"/>
        <v>14283846.459999997</v>
      </c>
      <c r="DC100" s="18">
        <f t="shared" si="974"/>
        <v>15182954.140000001</v>
      </c>
      <c r="DD100" s="18">
        <f t="shared" si="974"/>
        <v>12297182.49</v>
      </c>
      <c r="DE100" s="18">
        <f t="shared" si="974"/>
        <v>-3073292.6499999985</v>
      </c>
      <c r="DF100" s="18">
        <f t="shared" si="974"/>
        <v>-1271393.4400000004</v>
      </c>
      <c r="DG100" s="18">
        <f t="shared" si="974"/>
        <v>4787590.38</v>
      </c>
      <c r="DH100" s="18">
        <f t="shared" si="974"/>
        <v>4589451.28</v>
      </c>
      <c r="DI100" s="18">
        <f t="shared" si="974"/>
        <v>1923430.1699999997</v>
      </c>
      <c r="DJ100" s="18">
        <f t="shared" si="974"/>
        <v>4413273.3900000006</v>
      </c>
      <c r="DK100" s="18">
        <f t="shared" si="974"/>
        <v>-688513.98000000056</v>
      </c>
      <c r="DL100" s="18">
        <f t="shared" si="974"/>
        <v>-1183452.040000001</v>
      </c>
      <c r="DM100" s="18">
        <f t="shared" si="974"/>
        <v>4317957.8400000008</v>
      </c>
      <c r="DN100" s="18">
        <f t="shared" si="974"/>
        <v>2336333.9600000009</v>
      </c>
      <c r="DO100" s="18">
        <f t="shared" si="974"/>
        <v>-6914671.8200000003</v>
      </c>
      <c r="DP100" s="18">
        <f t="shared" si="974"/>
        <v>-4171006.6600000006</v>
      </c>
      <c r="DQ100" s="18">
        <f t="shared" si="974"/>
        <v>-10126979.07</v>
      </c>
      <c r="DR100" s="18">
        <f t="shared" si="974"/>
        <v>-1385704.7100000004</v>
      </c>
      <c r="DS100" s="18">
        <f t="shared" si="974"/>
        <v>1546638.3299999998</v>
      </c>
      <c r="DT100" s="18">
        <f t="shared" si="974"/>
        <v>4542230</v>
      </c>
      <c r="DU100" s="18">
        <f t="shared" si="974"/>
        <v>-1728827.9599999995</v>
      </c>
      <c r="DV100" s="18">
        <f t="shared" si="974"/>
        <v>-1112382.1100000001</v>
      </c>
      <c r="DW100" s="18">
        <f t="shared" si="974"/>
        <v>-2761877.1700000009</v>
      </c>
      <c r="DX100" s="18">
        <f t="shared" si="974"/>
        <v>-7516777.9000000041</v>
      </c>
      <c r="DY100" s="18">
        <f t="shared" si="974"/>
        <v>-4638906.92</v>
      </c>
      <c r="DZ100" s="18">
        <f t="shared" si="974"/>
        <v>-6146267.9699999997</v>
      </c>
      <c r="EA100" s="18">
        <f t="shared" si="974"/>
        <v>-6502644.3499999996</v>
      </c>
      <c r="EB100" s="18">
        <f t="shared" ref="EB100:FG100" si="975">+EB56+EB67+EB79+EB87+EB95</f>
        <v>-17560822.289999999</v>
      </c>
      <c r="EC100" s="18">
        <f t="shared" si="975"/>
        <v>-5111235.5300000012</v>
      </c>
      <c r="ED100" s="18">
        <f t="shared" si="975"/>
        <v>2305837.1399999997</v>
      </c>
      <c r="EE100" s="18">
        <f t="shared" si="975"/>
        <v>9344279.5</v>
      </c>
      <c r="EF100" s="18">
        <f t="shared" si="975"/>
        <v>4566293.01</v>
      </c>
      <c r="EG100" s="18">
        <f t="shared" si="975"/>
        <v>6717984.4199999999</v>
      </c>
      <c r="EH100" s="18">
        <f t="shared" si="975"/>
        <v>256780.67999999941</v>
      </c>
      <c r="EI100" s="18">
        <f t="shared" si="975"/>
        <v>-2005580.3299999989</v>
      </c>
      <c r="EJ100" s="18">
        <f t="shared" si="975"/>
        <v>4663161.3499999931</v>
      </c>
      <c r="EK100" s="18">
        <f t="shared" si="975"/>
        <v>2825238.5300000012</v>
      </c>
      <c r="EL100" s="18">
        <f t="shared" si="975"/>
        <v>-1474846.4100000004</v>
      </c>
      <c r="EM100" s="18">
        <f t="shared" si="975"/>
        <v>1225747.2199999997</v>
      </c>
      <c r="EN100" s="18">
        <f t="shared" si="975"/>
        <v>5966989.8800000008</v>
      </c>
      <c r="EO100" s="18">
        <f t="shared" si="975"/>
        <v>2676331.46</v>
      </c>
      <c r="EP100" s="18">
        <f t="shared" si="975"/>
        <v>3223813.07</v>
      </c>
      <c r="EQ100" s="18">
        <f t="shared" si="975"/>
        <v>6459840.5800000001</v>
      </c>
      <c r="ER100" s="18">
        <f t="shared" si="975"/>
        <v>4015927.53</v>
      </c>
      <c r="ES100" s="18">
        <f t="shared" si="975"/>
        <v>6122523.6999999993</v>
      </c>
      <c r="ET100" s="18">
        <f t="shared" si="975"/>
        <v>-279752.75000000041</v>
      </c>
      <c r="EU100" s="18">
        <f t="shared" si="975"/>
        <v>-354412.00000000017</v>
      </c>
      <c r="EV100" s="18">
        <f t="shared" si="975"/>
        <v>1999368.2699999982</v>
      </c>
      <c r="EW100" s="18">
        <f t="shared" si="975"/>
        <v>-2932088.9199999995</v>
      </c>
      <c r="EX100" s="18">
        <f t="shared" si="975"/>
        <v>-2239789.61</v>
      </c>
      <c r="EY100" s="18">
        <f t="shared" si="975"/>
        <v>2841521.42</v>
      </c>
      <c r="EZ100" s="18">
        <f t="shared" si="975"/>
        <v>2477465.2000000007</v>
      </c>
      <c r="FA100" s="18">
        <f t="shared" si="975"/>
        <v>3265964.4699999997</v>
      </c>
      <c r="FB100" s="18">
        <f t="shared" si="975"/>
        <v>3404992.67</v>
      </c>
      <c r="FC100" s="18">
        <f t="shared" si="975"/>
        <v>8726791.6999999993</v>
      </c>
      <c r="FD100" s="18">
        <f t="shared" si="975"/>
        <v>7928686.4500000011</v>
      </c>
      <c r="FE100" s="18">
        <f t="shared" si="975"/>
        <v>5436987.2300000004</v>
      </c>
      <c r="FF100" s="18">
        <f t="shared" si="975"/>
        <v>6487632.71</v>
      </c>
      <c r="FG100" s="18">
        <f t="shared" si="975"/>
        <v>3872919.44</v>
      </c>
      <c r="FH100" s="18">
        <f t="shared" ref="FH100:GO100" si="976">+FH56+FH67+FH79+FH87+FH95</f>
        <v>-6456729.2199999979</v>
      </c>
      <c r="FI100" s="18">
        <f t="shared" si="976"/>
        <v>-8735689.7599999998</v>
      </c>
      <c r="FJ100" s="18">
        <f t="shared" si="976"/>
        <v>-9989260.1199999992</v>
      </c>
      <c r="FK100" s="18">
        <f t="shared" si="976"/>
        <v>-7824007.5800000001</v>
      </c>
      <c r="FL100" s="18">
        <f t="shared" si="976"/>
        <v>-8805072.1399999987</v>
      </c>
      <c r="FM100" s="18">
        <f t="shared" si="976"/>
        <v>-10496487.67</v>
      </c>
      <c r="FN100" s="18">
        <f t="shared" si="976"/>
        <v>-1926415.8199999998</v>
      </c>
      <c r="FO100" s="18">
        <f t="shared" si="976"/>
        <v>3078520.4899999998</v>
      </c>
      <c r="FP100" s="18">
        <f t="shared" si="976"/>
        <v>2612675.33</v>
      </c>
      <c r="FQ100" s="18">
        <f t="shared" si="976"/>
        <v>464252.93999999994</v>
      </c>
      <c r="FR100" s="18">
        <f t="shared" si="976"/>
        <v>3465880.58</v>
      </c>
      <c r="FS100" s="18">
        <f t="shared" si="976"/>
        <v>-2359167.4999999995</v>
      </c>
      <c r="FT100" s="18">
        <f t="shared" si="976"/>
        <v>842909.21000000322</v>
      </c>
      <c r="FU100" s="18">
        <f t="shared" si="976"/>
        <v>-2726322.47</v>
      </c>
      <c r="FV100" s="18">
        <f t="shared" si="976"/>
        <v>-1217371.080000001</v>
      </c>
      <c r="FW100" s="18">
        <f t="shared" si="976"/>
        <v>1479625.66</v>
      </c>
      <c r="FX100" s="18">
        <f t="shared" si="976"/>
        <v>-2151527.12</v>
      </c>
      <c r="FY100" s="18">
        <f t="shared" si="976"/>
        <v>-728274.42000000062</v>
      </c>
      <c r="FZ100" s="18">
        <f t="shared" si="976"/>
        <v>935592.43999999866</v>
      </c>
      <c r="GA100" s="18">
        <f t="shared" si="976"/>
        <v>2709788.87</v>
      </c>
      <c r="GB100" s="18">
        <f t="shared" si="976"/>
        <v>2816456.3299999996</v>
      </c>
      <c r="GC100" s="18">
        <f t="shared" si="976"/>
        <v>3929686.51</v>
      </c>
      <c r="GD100" s="18">
        <f t="shared" si="976"/>
        <v>2968998.1599999992</v>
      </c>
      <c r="GE100" s="18">
        <f t="shared" si="976"/>
        <v>1016940.9200000005</v>
      </c>
      <c r="GF100" s="18">
        <f t="shared" si="976"/>
        <v>2730686.0800000019</v>
      </c>
      <c r="GG100" s="18">
        <f t="shared" si="976"/>
        <v>883602.78000000166</v>
      </c>
      <c r="GH100" s="18">
        <f t="shared" si="976"/>
        <v>-1491642.03</v>
      </c>
      <c r="GI100" s="18">
        <f t="shared" si="976"/>
        <v>-5894611.7700000005</v>
      </c>
      <c r="GJ100" s="18">
        <f t="shared" si="976"/>
        <v>-5988334.1100000003</v>
      </c>
      <c r="GK100" s="18">
        <f t="shared" si="976"/>
        <v>-3634377.16</v>
      </c>
      <c r="GL100" s="18">
        <f t="shared" si="976"/>
        <v>-186169.5300000002</v>
      </c>
      <c r="GM100" s="18">
        <f t="shared" si="976"/>
        <v>3430445.1300000004</v>
      </c>
      <c r="GN100" s="18">
        <f t="shared" si="976"/>
        <v>2249124.810000001</v>
      </c>
      <c r="GO100" s="18">
        <f t="shared" si="976"/>
        <v>1424963.7899999998</v>
      </c>
      <c r="GP100" s="18">
        <f t="shared" ref="GP100:HA100" si="977">+GP56+GP67+GP79+GP87+GP95</f>
        <v>1521696.0799999996</v>
      </c>
      <c r="GQ100" s="18">
        <f t="shared" si="977"/>
        <v>-4220594.7</v>
      </c>
      <c r="GR100" s="18">
        <f t="shared" si="977"/>
        <v>-2721772.1300000013</v>
      </c>
      <c r="GS100" s="18">
        <f t="shared" si="977"/>
        <v>-3324457.1500000004</v>
      </c>
      <c r="GT100" s="18">
        <f t="shared" si="977"/>
        <v>-5584852.3299999991</v>
      </c>
      <c r="GU100" s="18">
        <f t="shared" si="977"/>
        <v>-4887378.129999999</v>
      </c>
      <c r="GV100" s="18">
        <f t="shared" si="977"/>
        <v>-7139722.5599999996</v>
      </c>
      <c r="GW100" s="18">
        <f t="shared" si="977"/>
        <v>-5628005.0700000012</v>
      </c>
      <c r="GX100" s="18">
        <f t="shared" si="977"/>
        <v>470094.83000000066</v>
      </c>
      <c r="GY100" s="18">
        <f t="shared" si="977"/>
        <v>175609.32000000088</v>
      </c>
      <c r="GZ100" s="18">
        <f t="shared" si="977"/>
        <v>862649.2699999999</v>
      </c>
      <c r="HA100" s="18">
        <f t="shared" si="977"/>
        <v>47725.789999999281</v>
      </c>
      <c r="HB100" s="18">
        <f t="shared" ref="HB100:HL100" si="978">+HB56+HB67+HB79+HB87+HB95</f>
        <v>1773300.0100000002</v>
      </c>
      <c r="HC100" s="18">
        <f t="shared" si="978"/>
        <v>-442206.85000000021</v>
      </c>
      <c r="HD100" s="18">
        <f t="shared" si="978"/>
        <v>25700543.559999991</v>
      </c>
      <c r="HE100" s="18">
        <f t="shared" si="978"/>
        <v>20625193.140000001</v>
      </c>
      <c r="HF100" s="18">
        <f t="shared" si="978"/>
        <v>10683837</v>
      </c>
      <c r="HG100" s="18">
        <f t="shared" si="978"/>
        <v>56049839.899999991</v>
      </c>
      <c r="HH100" s="18">
        <f t="shared" si="978"/>
        <v>60437655.930000007</v>
      </c>
      <c r="HI100" s="18">
        <f t="shared" si="978"/>
        <v>-1496229.2500000009</v>
      </c>
      <c r="HJ100" s="18">
        <f t="shared" si="978"/>
        <v>3724723.5599999996</v>
      </c>
      <c r="HK100" s="18">
        <f t="shared" si="978"/>
        <v>5595642.79</v>
      </c>
      <c r="HL100" s="18">
        <f t="shared" si="978"/>
        <v>4093362.3499999996</v>
      </c>
      <c r="HM100" s="18">
        <f>+HM56+HM67+HM79+HM87+HM95</f>
        <v>4454914.03</v>
      </c>
      <c r="HN100" s="18">
        <f t="shared" ref="HN100:HY100" si="979">+HN56+HN67+HN79+HN87+HN95</f>
        <v>2244433.62</v>
      </c>
      <c r="HO100" s="18">
        <f t="shared" si="979"/>
        <v>-566461.95000000019</v>
      </c>
      <c r="HP100" s="18">
        <f t="shared" si="979"/>
        <v>-6295750.609999992</v>
      </c>
      <c r="HQ100" s="18">
        <f t="shared" si="979"/>
        <v>-16081666.639999999</v>
      </c>
      <c r="HR100" s="18">
        <f t="shared" si="979"/>
        <v>-14958960.829999998</v>
      </c>
      <c r="HS100" s="18">
        <f t="shared" si="979"/>
        <v>-13724750.729999999</v>
      </c>
      <c r="HT100" s="18">
        <f t="shared" si="979"/>
        <v>-12744843.789999999</v>
      </c>
      <c r="HU100" s="18">
        <f t="shared" si="979"/>
        <v>-7968487.6299999999</v>
      </c>
      <c r="HV100" s="18">
        <f t="shared" si="979"/>
        <v>1646681.4000000004</v>
      </c>
      <c r="HW100" s="18">
        <f t="shared" si="979"/>
        <v>1916233.13</v>
      </c>
      <c r="HX100" s="18">
        <f t="shared" si="979"/>
        <v>5339696.84</v>
      </c>
      <c r="HY100" s="18">
        <f t="shared" si="979"/>
        <v>5805856.6900000004</v>
      </c>
      <c r="HZ100" s="18">
        <f t="shared" ref="HZ100:IK100" si="980">+HZ56+HZ67+HZ79+HZ87+HZ95</f>
        <v>3828766.7400000007</v>
      </c>
      <c r="IA100" s="18">
        <f t="shared" si="980"/>
        <v>2304553.1599999997</v>
      </c>
      <c r="IB100" s="18">
        <f t="shared" si="980"/>
        <v>-6566346.3600000022</v>
      </c>
      <c r="IC100" s="18">
        <f t="shared" si="980"/>
        <v>-9989293.5700000003</v>
      </c>
      <c r="ID100" s="18">
        <f t="shared" si="980"/>
        <v>-9123940.1999999993</v>
      </c>
      <c r="IE100" s="18">
        <f t="shared" si="980"/>
        <v>-23505594.870000001</v>
      </c>
      <c r="IF100" s="18">
        <f t="shared" si="980"/>
        <v>-8239178.3500000006</v>
      </c>
      <c r="IG100" s="18">
        <f t="shared" si="980"/>
        <v>-2922190.76</v>
      </c>
      <c r="IH100" s="18">
        <f t="shared" si="980"/>
        <v>2870259.1799999997</v>
      </c>
      <c r="II100" s="18">
        <f t="shared" si="980"/>
        <v>2689905.68</v>
      </c>
      <c r="IJ100" s="18">
        <f t="shared" si="980"/>
        <v>4563891.2399999993</v>
      </c>
      <c r="IK100" s="18">
        <f t="shared" si="980"/>
        <v>1967807.5999999999</v>
      </c>
      <c r="IL100" s="560"/>
      <c r="IM100" s="561"/>
      <c r="IN100" s="561"/>
      <c r="IO100" s="561"/>
      <c r="IP100" s="561"/>
      <c r="IQ100" s="561"/>
      <c r="IR100" s="561"/>
      <c r="IS100" s="561"/>
      <c r="IT100" s="561"/>
      <c r="IU100" s="561"/>
      <c r="IV100" s="561"/>
      <c r="IW100" s="561"/>
      <c r="IX100" s="561"/>
      <c r="IY100" s="562"/>
    </row>
    <row r="101" spans="1:259" ht="12" thickBot="1" x14ac:dyDescent="0.25">
      <c r="B101" s="1" t="s">
        <v>168</v>
      </c>
      <c r="D101" s="66">
        <f t="shared" ref="D101:AI101" si="981">+D57+D68+D80+D88+D96</f>
        <v>126713238.77000001</v>
      </c>
      <c r="E101" s="66">
        <f t="shared" si="981"/>
        <v>119395395.34999999</v>
      </c>
      <c r="F101" s="66">
        <f t="shared" si="981"/>
        <v>113255159.94600001</v>
      </c>
      <c r="G101" s="66">
        <f t="shared" si="981"/>
        <v>93538254.093808442</v>
      </c>
      <c r="H101" s="66">
        <f t="shared" si="981"/>
        <v>68483107.603920758</v>
      </c>
      <c r="I101" s="66">
        <f t="shared" si="981"/>
        <v>37227989.719378047</v>
      </c>
      <c r="J101" s="66">
        <f t="shared" si="981"/>
        <v>5253019.4915753147</v>
      </c>
      <c r="K101" s="66">
        <f t="shared" si="981"/>
        <v>-24812256.723278839</v>
      </c>
      <c r="L101" s="66">
        <f t="shared" si="981"/>
        <v>-56318068.534761466</v>
      </c>
      <c r="M101" s="66">
        <f t="shared" si="981"/>
        <v>-76098360.658087611</v>
      </c>
      <c r="N101" s="66">
        <f t="shared" si="981"/>
        <v>-91392881.242978066</v>
      </c>
      <c r="O101" s="66">
        <f t="shared" si="981"/>
        <v>-91384731.446911022</v>
      </c>
      <c r="P101" s="66">
        <f t="shared" si="981"/>
        <v>-92524118.287044451</v>
      </c>
      <c r="Q101" s="66">
        <f t="shared" si="981"/>
        <v>-96073820.341619015</v>
      </c>
      <c r="R101" s="66">
        <f t="shared" si="981"/>
        <v>-98584219.515704766</v>
      </c>
      <c r="S101" s="66">
        <f t="shared" si="981"/>
        <v>-101690940.9758403</v>
      </c>
      <c r="T101" s="66">
        <f t="shared" si="981"/>
        <v>-92969596.269627005</v>
      </c>
      <c r="U101" s="66">
        <f t="shared" si="981"/>
        <v>-83810712.115857214</v>
      </c>
      <c r="V101" s="66">
        <f t="shared" si="981"/>
        <v>-74412262.290881559</v>
      </c>
      <c r="W101" s="66">
        <f t="shared" si="981"/>
        <v>-64613403.121372566</v>
      </c>
      <c r="X101" s="66">
        <f t="shared" si="981"/>
        <v>-32975878.830777097</v>
      </c>
      <c r="Y101" s="66">
        <f t="shared" si="981"/>
        <v>-25213087.247932993</v>
      </c>
      <c r="Z101" s="66">
        <f t="shared" si="981"/>
        <v>-20432988.913406141</v>
      </c>
      <c r="AA101" s="66">
        <f t="shared" si="981"/>
        <v>-14310454.638407277</v>
      </c>
      <c r="AB101" s="66">
        <f t="shared" si="981"/>
        <v>-10442727.523276662</v>
      </c>
      <c r="AC101" s="66">
        <f t="shared" si="981"/>
        <v>-12220219.093276659</v>
      </c>
      <c r="AD101" s="66">
        <f t="shared" si="981"/>
        <v>-6776625.1832766598</v>
      </c>
      <c r="AE101" s="66">
        <f t="shared" si="981"/>
        <v>-7220409.5414312817</v>
      </c>
      <c r="AF101" s="66">
        <f t="shared" si="981"/>
        <v>-9827893.1532766614</v>
      </c>
      <c r="AG101" s="66">
        <f t="shared" si="981"/>
        <v>-11984404.733276661</v>
      </c>
      <c r="AH101" s="66">
        <f t="shared" si="981"/>
        <v>-8769437.8332766611</v>
      </c>
      <c r="AI101" s="66">
        <f t="shared" si="981"/>
        <v>-4074766.3432766628</v>
      </c>
      <c r="AJ101" s="66">
        <f t="shared" ref="AJ101:BO101" si="982">+AJ57+AJ68+AJ80+AJ88+AJ96</f>
        <v>-900927.15327666292</v>
      </c>
      <c r="AK101" s="66">
        <f t="shared" si="982"/>
        <v>1366169.3367233365</v>
      </c>
      <c r="AL101" s="66">
        <f t="shared" si="982"/>
        <v>5626929.3567233356</v>
      </c>
      <c r="AM101" s="66">
        <f t="shared" si="982"/>
        <v>9746946.1567233372</v>
      </c>
      <c r="AN101" s="66">
        <f t="shared" si="982"/>
        <v>11580510.006723337</v>
      </c>
      <c r="AO101" s="66">
        <f t="shared" si="982"/>
        <v>15048460.526723338</v>
      </c>
      <c r="AP101" s="66">
        <f t="shared" si="982"/>
        <v>18172328.826723333</v>
      </c>
      <c r="AQ101" s="66">
        <f t="shared" si="982"/>
        <v>12910597.284788672</v>
      </c>
      <c r="AR101" s="66">
        <f t="shared" si="982"/>
        <v>18860049.311843354</v>
      </c>
      <c r="AS101" s="66">
        <f t="shared" si="982"/>
        <v>19088469.681843355</v>
      </c>
      <c r="AT101" s="66">
        <f t="shared" si="982"/>
        <v>14604850.211843353</v>
      </c>
      <c r="AU101" s="66">
        <f t="shared" si="982"/>
        <v>19329421.971843354</v>
      </c>
      <c r="AV101" s="66">
        <f t="shared" si="982"/>
        <v>22330868.651843354</v>
      </c>
      <c r="AW101" s="66">
        <f t="shared" si="982"/>
        <v>26326428.951843351</v>
      </c>
      <c r="AX101" s="66">
        <f t="shared" si="982"/>
        <v>32753291.281843353</v>
      </c>
      <c r="AY101" s="66">
        <f t="shared" si="982"/>
        <v>32562605.471843351</v>
      </c>
      <c r="AZ101" s="66">
        <f t="shared" si="982"/>
        <v>36836725.49184335</v>
      </c>
      <c r="BA101" s="66">
        <f t="shared" si="982"/>
        <v>30388228.341843352</v>
      </c>
      <c r="BB101" s="66">
        <f t="shared" si="982"/>
        <v>37507566.561843351</v>
      </c>
      <c r="BC101" s="66">
        <f t="shared" si="982"/>
        <v>44993065.611843355</v>
      </c>
      <c r="BD101" s="66">
        <f t="shared" si="982"/>
        <v>57043407.291843355</v>
      </c>
      <c r="BE101" s="66">
        <f t="shared" si="982"/>
        <v>67334810.821843371</v>
      </c>
      <c r="BF101" s="66">
        <f t="shared" si="982"/>
        <v>75886512.771843359</v>
      </c>
      <c r="BG101" s="66">
        <f t="shared" si="982"/>
        <v>75311383.04184337</v>
      </c>
      <c r="BH101" s="66">
        <f t="shared" si="982"/>
        <v>72413535.071843356</v>
      </c>
      <c r="BI101" s="66">
        <f t="shared" si="982"/>
        <v>65078335.201843351</v>
      </c>
      <c r="BJ101" s="66">
        <f t="shared" si="982"/>
        <v>70304574.831843361</v>
      </c>
      <c r="BK101" s="66">
        <f t="shared" si="982"/>
        <v>72972957.55184336</v>
      </c>
      <c r="BL101" s="66">
        <f t="shared" si="982"/>
        <v>77539851.031843364</v>
      </c>
      <c r="BM101" s="66">
        <f t="shared" si="982"/>
        <v>81081382.861843348</v>
      </c>
      <c r="BN101" s="66">
        <f t="shared" si="982"/>
        <v>83652373.721843362</v>
      </c>
      <c r="BO101" s="66">
        <f t="shared" si="982"/>
        <v>65707477.891843379</v>
      </c>
      <c r="BP101" s="66">
        <f t="shared" ref="BP101:CU101" si="983">+BP57+BP68+BP80+BP88+BP96</f>
        <v>54559384.411843374</v>
      </c>
      <c r="BQ101" s="66">
        <f t="shared" si="983"/>
        <v>39821608.341843367</v>
      </c>
      <c r="BR101" s="66">
        <f t="shared" si="983"/>
        <v>15812969.899778809</v>
      </c>
      <c r="BS101" s="66">
        <f t="shared" si="983"/>
        <v>5815935.0097787995</v>
      </c>
      <c r="BT101" s="66">
        <f t="shared" si="983"/>
        <v>-3844153.9102211995</v>
      </c>
      <c r="BU101" s="66">
        <f t="shared" si="983"/>
        <v>-22020482.800221194</v>
      </c>
      <c r="BV101" s="66">
        <f t="shared" si="983"/>
        <v>-32789166.830221191</v>
      </c>
      <c r="BW101" s="66">
        <f t="shared" si="983"/>
        <v>-41603576.48022119</v>
      </c>
      <c r="BX101" s="66">
        <f t="shared" si="983"/>
        <v>-45484199.900221199</v>
      </c>
      <c r="BY101" s="66">
        <f t="shared" si="983"/>
        <v>-48917401.430221193</v>
      </c>
      <c r="BZ101" s="66">
        <f t="shared" si="983"/>
        <v>-61157957.420221195</v>
      </c>
      <c r="CA101" s="66">
        <f t="shared" si="983"/>
        <v>-76088935.840221196</v>
      </c>
      <c r="CB101" s="66">
        <f t="shared" si="983"/>
        <v>-79120023.280221194</v>
      </c>
      <c r="CC101" s="66">
        <f t="shared" si="983"/>
        <v>-77863717.590221211</v>
      </c>
      <c r="CD101" s="66">
        <f t="shared" si="983"/>
        <v>-78824901.600221202</v>
      </c>
      <c r="CE101" s="66">
        <f t="shared" si="983"/>
        <v>-75667446.970221207</v>
      </c>
      <c r="CF101" s="66">
        <f t="shared" si="983"/>
        <v>-68427831.290221199</v>
      </c>
      <c r="CG101" s="66">
        <f t="shared" si="983"/>
        <v>-53163381.310221203</v>
      </c>
      <c r="CH101" s="66">
        <f t="shared" si="983"/>
        <v>-39300056.870221205</v>
      </c>
      <c r="CI101" s="66">
        <f t="shared" si="983"/>
        <v>-26763671.92022121</v>
      </c>
      <c r="CJ101" s="66">
        <f t="shared" si="983"/>
        <v>-16682521.220221212</v>
      </c>
      <c r="CK101" s="67">
        <f t="shared" si="983"/>
        <v>-18838551.060221218</v>
      </c>
      <c r="CL101" s="67">
        <f t="shared" si="983"/>
        <v>-16190627.370221211</v>
      </c>
      <c r="CM101" s="67">
        <f t="shared" si="983"/>
        <v>-26720091.230221208</v>
      </c>
      <c r="CN101" s="67">
        <f t="shared" si="983"/>
        <v>-16854324.562020872</v>
      </c>
      <c r="CO101" s="67">
        <f t="shared" si="983"/>
        <v>-8891908.5320208762</v>
      </c>
      <c r="CP101" s="67">
        <f t="shared" si="983"/>
        <v>-10603230.562020876</v>
      </c>
      <c r="CQ101" s="67">
        <f t="shared" si="983"/>
        <v>-23839656.292020872</v>
      </c>
      <c r="CR101" s="67">
        <f t="shared" si="983"/>
        <v>-29724671.822020873</v>
      </c>
      <c r="CS101" s="67">
        <f t="shared" si="983"/>
        <v>-43241674.602020882</v>
      </c>
      <c r="CT101" s="67">
        <f t="shared" si="983"/>
        <v>-55655565.532020882</v>
      </c>
      <c r="CU101" s="67">
        <f t="shared" si="983"/>
        <v>-62896831.672020875</v>
      </c>
      <c r="CV101" s="67">
        <f t="shared" ref="CV101:EA101" si="984">+CV57+CV68+CV80+CV88+CV96</f>
        <v>-61802817.66202087</v>
      </c>
      <c r="CW101" s="67">
        <f t="shared" si="984"/>
        <v>-67486565.632020876</v>
      </c>
      <c r="CX101" s="67">
        <f t="shared" si="984"/>
        <v>-70351268.512020886</v>
      </c>
      <c r="CY101" s="67">
        <f t="shared" si="984"/>
        <v>-76603333.662020877</v>
      </c>
      <c r="CZ101" s="67">
        <f t="shared" si="984"/>
        <v>-65126294.822020888</v>
      </c>
      <c r="DA101" s="67">
        <f t="shared" si="984"/>
        <v>-49587265.612020895</v>
      </c>
      <c r="DB101" s="67">
        <f t="shared" si="984"/>
        <v>-35303419.152020879</v>
      </c>
      <c r="DC101" s="67">
        <f t="shared" si="984"/>
        <v>-20120465.012020878</v>
      </c>
      <c r="DD101" s="67">
        <f t="shared" si="984"/>
        <v>-7823282.5220208792</v>
      </c>
      <c r="DE101" s="67">
        <f t="shared" si="984"/>
        <v>-10896575.172020873</v>
      </c>
      <c r="DF101" s="67">
        <f t="shared" si="984"/>
        <v>-12167968.612020874</v>
      </c>
      <c r="DG101" s="67">
        <f t="shared" si="984"/>
        <v>-7380378.2320208745</v>
      </c>
      <c r="DH101" s="67">
        <f t="shared" si="984"/>
        <v>-2790926.9520208747</v>
      </c>
      <c r="DI101" s="67">
        <f t="shared" si="984"/>
        <v>-867496.78202087665</v>
      </c>
      <c r="DJ101" s="67">
        <f t="shared" si="984"/>
        <v>3545776.6079791239</v>
      </c>
      <c r="DK101" s="67">
        <f t="shared" si="984"/>
        <v>2857262.6279791235</v>
      </c>
      <c r="DL101" s="68">
        <f t="shared" si="984"/>
        <v>1673810.5879791209</v>
      </c>
      <c r="DM101" s="68">
        <f t="shared" si="984"/>
        <v>5991768.427979121</v>
      </c>
      <c r="DN101" s="68">
        <f t="shared" si="984"/>
        <v>8328102.3879791247</v>
      </c>
      <c r="DO101" s="68">
        <f t="shared" si="984"/>
        <v>1413430.5679791237</v>
      </c>
      <c r="DP101" s="68">
        <f t="shared" si="984"/>
        <v>-2757576.0920208758</v>
      </c>
      <c r="DQ101" s="68">
        <f t="shared" si="984"/>
        <v>-12884555.162020877</v>
      </c>
      <c r="DR101" s="68">
        <f t="shared" si="984"/>
        <v>-14270259.872020876</v>
      </c>
      <c r="DS101" s="68">
        <f t="shared" si="984"/>
        <v>-12723621.542020876</v>
      </c>
      <c r="DT101" s="68">
        <f t="shared" si="984"/>
        <v>-8181391.5420208741</v>
      </c>
      <c r="DU101" s="68">
        <f t="shared" si="984"/>
        <v>-9910219.502020875</v>
      </c>
      <c r="DV101" s="68">
        <f t="shared" si="984"/>
        <v>-11022601.612020874</v>
      </c>
      <c r="DW101" s="68">
        <f t="shared" si="984"/>
        <v>-13784478.782020872</v>
      </c>
      <c r="DX101" s="68">
        <f t="shared" si="984"/>
        <v>-21301256.682020877</v>
      </c>
      <c r="DY101" s="68">
        <f t="shared" si="984"/>
        <v>-25940163.602020875</v>
      </c>
      <c r="DZ101" s="68">
        <f t="shared" si="984"/>
        <v>-32086431.572020881</v>
      </c>
      <c r="EA101" s="68">
        <f t="shared" si="984"/>
        <v>-38589075.922020867</v>
      </c>
      <c r="EB101" s="68">
        <f t="shared" ref="EB101:FG101" si="985">+EB57+EB68+EB80+EB88+EB96</f>
        <v>-56149898.212020881</v>
      </c>
      <c r="EC101" s="68">
        <f t="shared" si="985"/>
        <v>-61261133.742020875</v>
      </c>
      <c r="ED101" s="68">
        <f t="shared" si="985"/>
        <v>-58955296.602020882</v>
      </c>
      <c r="EE101" s="68">
        <f t="shared" si="985"/>
        <v>-49611017.10202089</v>
      </c>
      <c r="EF101" s="68">
        <f t="shared" si="985"/>
        <v>-45044724.092020877</v>
      </c>
      <c r="EG101" s="68">
        <f t="shared" si="985"/>
        <v>-38326739.67202089</v>
      </c>
      <c r="EH101" s="68">
        <f t="shared" si="985"/>
        <v>-38069958.992020883</v>
      </c>
      <c r="EI101" s="68">
        <f t="shared" si="985"/>
        <v>-40075539.322020881</v>
      </c>
      <c r="EJ101" s="68">
        <f t="shared" si="985"/>
        <v>-35412377.972020894</v>
      </c>
      <c r="EK101" s="68">
        <f t="shared" si="985"/>
        <v>-32587139.442020889</v>
      </c>
      <c r="EL101" s="68">
        <f t="shared" si="985"/>
        <v>-34061985.852020882</v>
      </c>
      <c r="EM101" s="68">
        <f t="shared" si="985"/>
        <v>-32836238.63202088</v>
      </c>
      <c r="EN101" s="68">
        <f t="shared" si="985"/>
        <v>-26869248.752020884</v>
      </c>
      <c r="EO101" s="68">
        <f t="shared" si="985"/>
        <v>-24192917.292020883</v>
      </c>
      <c r="EP101" s="68">
        <f t="shared" si="985"/>
        <v>-20969104.222020883</v>
      </c>
      <c r="EQ101" s="68">
        <f t="shared" si="985"/>
        <v>-14509263.642020879</v>
      </c>
      <c r="ER101" s="68">
        <f t="shared" si="985"/>
        <v>-10493336.112020886</v>
      </c>
      <c r="ES101" s="68">
        <f t="shared" si="985"/>
        <v>-4370812.4120208845</v>
      </c>
      <c r="ET101" s="68">
        <f t="shared" si="985"/>
        <v>-4650565.1620208845</v>
      </c>
      <c r="EU101" s="68">
        <f t="shared" si="985"/>
        <v>-5004977.1620208835</v>
      </c>
      <c r="EV101" s="68">
        <f t="shared" si="985"/>
        <v>-3005608.8920208849</v>
      </c>
      <c r="EW101" s="68">
        <f t="shared" si="985"/>
        <v>-5937697.812020883</v>
      </c>
      <c r="EX101" s="68">
        <f t="shared" si="985"/>
        <v>-8177487.4220208833</v>
      </c>
      <c r="EY101" s="68">
        <f t="shared" si="985"/>
        <v>-5335966.0020208843</v>
      </c>
      <c r="EZ101" s="68">
        <f t="shared" si="985"/>
        <v>-2858500.8020208832</v>
      </c>
      <c r="FA101" s="68">
        <f t="shared" si="985"/>
        <v>407463.66797912074</v>
      </c>
      <c r="FB101" s="68">
        <f t="shared" si="985"/>
        <v>3812456.3379791197</v>
      </c>
      <c r="FC101" s="68">
        <f t="shared" si="985"/>
        <v>12539248.037979124</v>
      </c>
      <c r="FD101" s="68">
        <f t="shared" si="985"/>
        <v>20467934.487979122</v>
      </c>
      <c r="FE101" s="68">
        <f t="shared" si="985"/>
        <v>25904921.717979126</v>
      </c>
      <c r="FF101" s="68">
        <f t="shared" si="985"/>
        <v>32392554.427979123</v>
      </c>
      <c r="FG101" s="68">
        <f t="shared" si="985"/>
        <v>36265473.867979124</v>
      </c>
      <c r="FH101" s="68">
        <f t="shared" ref="FH101:GO101" si="986">+FH57+FH68+FH80+FH88+FH96</f>
        <v>29808744.647979122</v>
      </c>
      <c r="FI101" s="68">
        <f t="shared" si="986"/>
        <v>21073054.887979124</v>
      </c>
      <c r="FJ101" s="68">
        <f t="shared" si="986"/>
        <v>11083794.767979123</v>
      </c>
      <c r="FK101" s="68">
        <f t="shared" si="986"/>
        <v>3259787.1879791198</v>
      </c>
      <c r="FL101" s="68">
        <f t="shared" si="986"/>
        <v>-5545284.9520208798</v>
      </c>
      <c r="FM101" s="68">
        <f t="shared" si="986"/>
        <v>-16041772.62202088</v>
      </c>
      <c r="FN101" s="68">
        <f t="shared" si="986"/>
        <v>-17968188.442020878</v>
      </c>
      <c r="FO101" s="68">
        <f t="shared" si="986"/>
        <v>-14889667.952020876</v>
      </c>
      <c r="FP101" s="68">
        <f t="shared" si="986"/>
        <v>-12276992.622020878</v>
      </c>
      <c r="FQ101" s="68">
        <f t="shared" si="986"/>
        <v>-11812739.682020873</v>
      </c>
      <c r="FR101" s="68">
        <f t="shared" si="986"/>
        <v>-8346859.1020208756</v>
      </c>
      <c r="FS101" s="68">
        <f t="shared" si="986"/>
        <v>-10706026.602020871</v>
      </c>
      <c r="FT101" s="68">
        <f t="shared" si="986"/>
        <v>-9863117.3920208719</v>
      </c>
      <c r="FU101" s="68">
        <f t="shared" si="986"/>
        <v>-12589439.862020873</v>
      </c>
      <c r="FV101" s="68">
        <f t="shared" si="986"/>
        <v>-13806810.942020874</v>
      </c>
      <c r="FW101" s="68">
        <f t="shared" si="986"/>
        <v>-12327185.282020876</v>
      </c>
      <c r="FX101" s="68">
        <f t="shared" si="986"/>
        <v>-14478712.402020875</v>
      </c>
      <c r="FY101" s="68">
        <f t="shared" si="986"/>
        <v>-15206986.822020879</v>
      </c>
      <c r="FZ101" s="68">
        <f t="shared" si="986"/>
        <v>-14271394.382020876</v>
      </c>
      <c r="GA101" s="68">
        <f t="shared" si="986"/>
        <v>-11561605.512020877</v>
      </c>
      <c r="GB101" s="68">
        <f t="shared" si="986"/>
        <v>-8745149.1820208784</v>
      </c>
      <c r="GC101" s="68">
        <f t="shared" si="986"/>
        <v>-4815462.6720208758</v>
      </c>
      <c r="GD101" s="68">
        <f t="shared" si="986"/>
        <v>-1846464.5120208773</v>
      </c>
      <c r="GE101" s="68">
        <f t="shared" si="986"/>
        <v>-829523.59202087729</v>
      </c>
      <c r="GF101" s="68">
        <f t="shared" si="986"/>
        <v>1901162.4879791213</v>
      </c>
      <c r="GG101" s="68">
        <f t="shared" si="986"/>
        <v>2784765.2679791246</v>
      </c>
      <c r="GH101" s="68">
        <f t="shared" si="986"/>
        <v>1293123.2379791257</v>
      </c>
      <c r="GI101" s="68">
        <f t="shared" si="986"/>
        <v>-4601488.532020878</v>
      </c>
      <c r="GJ101" s="68">
        <f t="shared" si="986"/>
        <v>-10589822.642020877</v>
      </c>
      <c r="GK101" s="68">
        <f t="shared" si="986"/>
        <v>-14224199.802020878</v>
      </c>
      <c r="GL101" s="68">
        <f t="shared" si="986"/>
        <v>-14410369.332020877</v>
      </c>
      <c r="GM101" s="68">
        <f t="shared" si="986"/>
        <v>-10979924.202020878</v>
      </c>
      <c r="GN101" s="68">
        <f t="shared" si="986"/>
        <v>-8730799.3920208775</v>
      </c>
      <c r="GO101" s="68">
        <f t="shared" si="986"/>
        <v>-7305835.6020208765</v>
      </c>
      <c r="GP101" s="68">
        <f t="shared" ref="GP101:HA101" si="987">+GP57+GP68+GP80+GP88+GP96</f>
        <v>-5784139.5220208783</v>
      </c>
      <c r="GQ101" s="68">
        <f t="shared" si="987"/>
        <v>-10004734.222020881</v>
      </c>
      <c r="GR101" s="68">
        <f t="shared" si="987"/>
        <v>-12726506.35202088</v>
      </c>
      <c r="GS101" s="68">
        <f t="shared" si="987"/>
        <v>-16050963.502020879</v>
      </c>
      <c r="GT101" s="68">
        <f t="shared" si="987"/>
        <v>-21635815.832020879</v>
      </c>
      <c r="GU101" s="68">
        <f t="shared" si="987"/>
        <v>-26523193.962020878</v>
      </c>
      <c r="GV101" s="68">
        <f t="shared" si="987"/>
        <v>-33662916.522020884</v>
      </c>
      <c r="GW101" s="68">
        <f t="shared" si="987"/>
        <v>-39290921.592020877</v>
      </c>
      <c r="GX101" s="68">
        <f t="shared" si="987"/>
        <v>-38820826.762020878</v>
      </c>
      <c r="GY101" s="68">
        <f t="shared" si="987"/>
        <v>-38645217.442020878</v>
      </c>
      <c r="GZ101" s="68">
        <f t="shared" si="987"/>
        <v>-37782568.172020882</v>
      </c>
      <c r="HA101" s="68">
        <f t="shared" si="987"/>
        <v>-37734842.382020883</v>
      </c>
      <c r="HB101" s="68">
        <f t="shared" ref="HB101:HM101" si="988">+HB57+HB68+HB80+HB88+HB96</f>
        <v>-35961542.372020885</v>
      </c>
      <c r="HC101" s="68">
        <f t="shared" si="988"/>
        <v>-36403749.222020879</v>
      </c>
      <c r="HD101" s="68">
        <f t="shared" si="988"/>
        <v>-10703205.662020886</v>
      </c>
      <c r="HE101" s="68">
        <f t="shared" si="988"/>
        <v>9921987.477979118</v>
      </c>
      <c r="HF101" s="68">
        <f t="shared" si="988"/>
        <v>20605824.477979109</v>
      </c>
      <c r="HG101" s="68">
        <f t="shared" si="988"/>
        <v>76655664.3779791</v>
      </c>
      <c r="HH101" s="68">
        <f t="shared" si="988"/>
        <v>137093320.30797911</v>
      </c>
      <c r="HI101" s="68">
        <f t="shared" si="988"/>
        <v>135597091.05797911</v>
      </c>
      <c r="HJ101" s="68">
        <f t="shared" si="988"/>
        <v>139321814.61797908</v>
      </c>
      <c r="HK101" s="68">
        <f t="shared" si="988"/>
        <v>144917457.4079791</v>
      </c>
      <c r="HL101" s="68">
        <f t="shared" si="988"/>
        <v>149010819.75797912</v>
      </c>
      <c r="HM101" s="68">
        <f t="shared" si="988"/>
        <v>153465733.78797907</v>
      </c>
      <c r="HN101" s="68">
        <f t="shared" ref="HN101:HY101" si="989">+HN57+HN68+HN80+HN88+HN96</f>
        <v>155710167.4079791</v>
      </c>
      <c r="HO101" s="68">
        <f t="shared" si="989"/>
        <v>155143705.45797905</v>
      </c>
      <c r="HP101" s="68">
        <f t="shared" si="989"/>
        <v>148847954.84797907</v>
      </c>
      <c r="HQ101" s="68">
        <f t="shared" si="989"/>
        <v>132766288.20797907</v>
      </c>
      <c r="HR101" s="68">
        <f t="shared" si="989"/>
        <v>117807327.37797906</v>
      </c>
      <c r="HS101" s="68">
        <f t="shared" si="989"/>
        <v>104082576.64797907</v>
      </c>
      <c r="HT101" s="68">
        <f t="shared" si="989"/>
        <v>91337732.857979074</v>
      </c>
      <c r="HU101" s="68">
        <f t="shared" si="989"/>
        <v>83369245.227979079</v>
      </c>
      <c r="HV101" s="68">
        <f t="shared" si="989"/>
        <v>85015926.627979085</v>
      </c>
      <c r="HW101" s="68">
        <f t="shared" si="989"/>
        <v>86932159.75797908</v>
      </c>
      <c r="HX101" s="68">
        <f t="shared" si="989"/>
        <v>92271856.597979054</v>
      </c>
      <c r="HY101" s="68">
        <f t="shared" si="989"/>
        <v>98077713.287979096</v>
      </c>
      <c r="HZ101" s="68">
        <f t="shared" ref="HZ101:IK101" si="990">+HZ57+HZ68+HZ80+HZ88+HZ96</f>
        <v>101906480.02797908</v>
      </c>
      <c r="IA101" s="68">
        <f t="shared" si="990"/>
        <v>104211033.18797909</v>
      </c>
      <c r="IB101" s="68">
        <f t="shared" si="990"/>
        <v>97644686.827979088</v>
      </c>
      <c r="IC101" s="68">
        <f t="shared" si="990"/>
        <v>87655393.25797908</v>
      </c>
      <c r="ID101" s="68">
        <f t="shared" si="990"/>
        <v>78531453.057979092</v>
      </c>
      <c r="IE101" s="68">
        <f t="shared" si="990"/>
        <v>55025858.187979095</v>
      </c>
      <c r="IF101" s="68">
        <f t="shared" si="990"/>
        <v>46786679.837979078</v>
      </c>
      <c r="IG101" s="68">
        <f t="shared" si="990"/>
        <v>43864489.077979073</v>
      </c>
      <c r="IH101" s="68">
        <f t="shared" si="990"/>
        <v>46734748.257979088</v>
      </c>
      <c r="II101" s="68">
        <f t="shared" si="990"/>
        <v>49424653.93797908</v>
      </c>
      <c r="IJ101" s="68">
        <f t="shared" si="990"/>
        <v>53988545.177979082</v>
      </c>
      <c r="IK101" s="68">
        <f t="shared" si="990"/>
        <v>55956352.777979083</v>
      </c>
      <c r="IL101" s="586"/>
      <c r="IM101" s="587"/>
      <c r="IN101" s="587"/>
      <c r="IO101" s="587"/>
      <c r="IP101" s="587"/>
      <c r="IQ101" s="587"/>
      <c r="IR101" s="587"/>
      <c r="IS101" s="587"/>
      <c r="IT101" s="587"/>
      <c r="IU101" s="587"/>
      <c r="IV101" s="587"/>
      <c r="IW101" s="587"/>
      <c r="IX101" s="587"/>
      <c r="IY101" s="588"/>
    </row>
    <row r="102" spans="1:259" ht="18" customHeight="1" thickTop="1" x14ac:dyDescent="0.2">
      <c r="A102" s="1" t="s">
        <v>194</v>
      </c>
      <c r="D102" s="15">
        <f t="shared" ref="D102:AA102" si="991">+D57</f>
        <v>59812470.350000001</v>
      </c>
      <c r="E102" s="15">
        <f t="shared" si="991"/>
        <v>120745657.28</v>
      </c>
      <c r="F102" s="15">
        <f t="shared" si="991"/>
        <v>116400172.34</v>
      </c>
      <c r="G102" s="15">
        <f t="shared" si="991"/>
        <v>105985135.08006337</v>
      </c>
      <c r="H102" s="15">
        <f t="shared" si="991"/>
        <v>92410074.882628947</v>
      </c>
      <c r="I102" s="15">
        <f t="shared" si="991"/>
        <v>73649281.133495629</v>
      </c>
      <c r="J102" s="15">
        <f t="shared" si="991"/>
        <v>54385898.571054831</v>
      </c>
      <c r="K102" s="15">
        <f t="shared" si="991"/>
        <v>37849031.228008136</v>
      </c>
      <c r="L102" s="15">
        <f t="shared" si="991"/>
        <v>19641296.89888484</v>
      </c>
      <c r="M102" s="15">
        <f t="shared" si="991"/>
        <v>7841036.4775772225</v>
      </c>
      <c r="N102" s="15">
        <f t="shared" si="991"/>
        <v>-1010074.6028453317</v>
      </c>
      <c r="O102" s="15">
        <f t="shared" si="991"/>
        <v>-869527.96</v>
      </c>
      <c r="P102" s="15">
        <f t="shared" si="991"/>
        <v>-903317.99</v>
      </c>
      <c r="Q102" s="15">
        <f t="shared" si="991"/>
        <v>-937108.02</v>
      </c>
      <c r="R102" s="15">
        <f t="shared" si="991"/>
        <v>-404021.02</v>
      </c>
      <c r="S102" s="15">
        <f t="shared" si="991"/>
        <v>-167814.39000000004</v>
      </c>
      <c r="T102" s="15">
        <f t="shared" si="991"/>
        <v>7284028.3326132959</v>
      </c>
      <c r="U102" s="15">
        <f t="shared" si="991"/>
        <v>16456818.117644336</v>
      </c>
      <c r="V102" s="15">
        <f t="shared" si="991"/>
        <v>-83020072.083796158</v>
      </c>
      <c r="W102" s="15">
        <f t="shared" si="991"/>
        <v>-74655652.509488285</v>
      </c>
      <c r="X102" s="15">
        <f t="shared" si="991"/>
        <v>-67370116.098532259</v>
      </c>
      <c r="Y102" s="15">
        <f t="shared" si="991"/>
        <v>-23540349.660309456</v>
      </c>
      <c r="Z102" s="15">
        <f t="shared" si="991"/>
        <v>-21389993.739909839</v>
      </c>
      <c r="AA102" s="15">
        <f t="shared" si="991"/>
        <v>-20155529.386130616</v>
      </c>
      <c r="AB102" s="15">
        <f>+AB57</f>
        <v>-19157897.949999999</v>
      </c>
      <c r="AC102" s="15">
        <f>+AC57</f>
        <v>-17677541.829999998</v>
      </c>
      <c r="AD102" s="15">
        <f>+AD57</f>
        <v>-16440523.599999998</v>
      </c>
      <c r="AE102" s="15">
        <f t="shared" ref="AE102:AP102" si="992">+AE57</f>
        <v>-9467391.0081546195</v>
      </c>
      <c r="AF102" s="15">
        <f t="shared" si="992"/>
        <v>-8097534.0999999996</v>
      </c>
      <c r="AG102" s="15">
        <f t="shared" si="992"/>
        <v>-6589680.9100000001</v>
      </c>
      <c r="AH102" s="15">
        <f t="shared" si="992"/>
        <v>-5015530.6099999994</v>
      </c>
      <c r="AI102" s="15">
        <f t="shared" si="992"/>
        <v>-3737067.5300000003</v>
      </c>
      <c r="AJ102" s="15">
        <f t="shared" si="992"/>
        <v>-2649582.36</v>
      </c>
      <c r="AK102" s="15">
        <f t="shared" si="992"/>
        <v>-1998438.8199999998</v>
      </c>
      <c r="AL102" s="15">
        <f t="shared" si="992"/>
        <v>-1478820.69</v>
      </c>
      <c r="AM102" s="15">
        <f t="shared" si="992"/>
        <v>-1094126.3299999998</v>
      </c>
      <c r="AN102" s="15">
        <f t="shared" si="992"/>
        <v>-775943.88000000012</v>
      </c>
      <c r="AO102" s="15">
        <f t="shared" si="992"/>
        <v>-417583.8</v>
      </c>
      <c r="AP102" s="15">
        <f t="shared" si="992"/>
        <v>24831.340000000026</v>
      </c>
      <c r="AQ102" s="15">
        <f>+AQ57</f>
        <v>8843522.0329453163</v>
      </c>
      <c r="AR102" s="15">
        <f>+AR57</f>
        <v>7798610.8599999994</v>
      </c>
      <c r="AS102" s="15">
        <f>+AS57</f>
        <v>6502736.5099999998</v>
      </c>
      <c r="AT102" s="15">
        <f t="shared" ref="AT102:DE102" si="993">+AT57</f>
        <v>5072724.59</v>
      </c>
      <c r="AU102" s="15">
        <f t="shared" si="993"/>
        <v>3940228.01</v>
      </c>
      <c r="AV102" s="15">
        <f>+AV57</f>
        <v>3103055.42</v>
      </c>
      <c r="AW102" s="15">
        <f t="shared" si="993"/>
        <v>2348258.41</v>
      </c>
      <c r="AX102" s="15">
        <f t="shared" si="993"/>
        <v>1932732.7900000003</v>
      </c>
      <c r="AY102" s="15">
        <f t="shared" si="993"/>
        <v>1572373.78</v>
      </c>
      <c r="AZ102" s="15">
        <f t="shared" si="993"/>
        <v>1290114.3700000001</v>
      </c>
      <c r="BA102" s="15">
        <f t="shared" si="993"/>
        <v>990401.12000000011</v>
      </c>
      <c r="BB102" s="15">
        <f t="shared" si="993"/>
        <v>615834.31000000006</v>
      </c>
      <c r="BC102" s="15">
        <f t="shared" si="993"/>
        <v>30581310.789999999</v>
      </c>
      <c r="BD102" s="16">
        <f t="shared" si="993"/>
        <v>26559645.299999997</v>
      </c>
      <c r="BE102" s="16">
        <f t="shared" si="993"/>
        <v>21781178.890000001</v>
      </c>
      <c r="BF102" s="16">
        <f t="shared" si="993"/>
        <v>17469056</v>
      </c>
      <c r="BG102" s="16">
        <f t="shared" si="993"/>
        <v>13039483.300000001</v>
      </c>
      <c r="BH102" s="16">
        <f t="shared" si="993"/>
        <v>9224436.5100000016</v>
      </c>
      <c r="BI102" s="16">
        <f t="shared" si="993"/>
        <v>6581711.9000000004</v>
      </c>
      <c r="BJ102" s="16">
        <f t="shared" si="993"/>
        <v>4861599.01</v>
      </c>
      <c r="BK102" s="16">
        <f t="shared" si="993"/>
        <v>3724037.84</v>
      </c>
      <c r="BL102" s="16">
        <f t="shared" si="993"/>
        <v>2782475.2199999997</v>
      </c>
      <c r="BM102" s="16">
        <f t="shared" si="993"/>
        <v>1795259.86</v>
      </c>
      <c r="BN102" s="16">
        <f t="shared" si="993"/>
        <v>577870.62000000011</v>
      </c>
      <c r="BO102" s="16">
        <f t="shared" si="993"/>
        <v>69846585.370000005</v>
      </c>
      <c r="BP102" s="16">
        <f t="shared" si="993"/>
        <v>65742726.470000006</v>
      </c>
      <c r="BQ102" s="16">
        <f t="shared" si="993"/>
        <v>60654038.82</v>
      </c>
      <c r="BR102" s="16">
        <f t="shared" si="993"/>
        <v>54761597.620000005</v>
      </c>
      <c r="BS102" s="16">
        <f t="shared" si="993"/>
        <v>50569240.469999999</v>
      </c>
      <c r="BT102" s="16">
        <f t="shared" si="993"/>
        <v>46886948.269999996</v>
      </c>
      <c r="BU102" s="16">
        <f t="shared" si="993"/>
        <v>44140413.130000003</v>
      </c>
      <c r="BV102" s="16">
        <f t="shared" si="993"/>
        <v>42319665.150000006</v>
      </c>
      <c r="BW102" s="16">
        <f t="shared" si="993"/>
        <v>41080896.57</v>
      </c>
      <c r="BX102" s="16">
        <f t="shared" si="993"/>
        <v>40230459.299999997</v>
      </c>
      <c r="BY102" s="16">
        <f t="shared" si="993"/>
        <v>39297519.009999998</v>
      </c>
      <c r="BZ102" s="16">
        <f t="shared" si="993"/>
        <v>37968909.449999996</v>
      </c>
      <c r="CA102" s="16">
        <f t="shared" si="993"/>
        <v>-55736249.280000001</v>
      </c>
      <c r="CB102" s="16">
        <f t="shared" si="993"/>
        <v>-49394191.270000003</v>
      </c>
      <c r="CC102" s="16">
        <f>+CC57</f>
        <v>-40643132.850000009</v>
      </c>
      <c r="CD102" s="16">
        <f>+CD57</f>
        <v>-30961309.350000001</v>
      </c>
      <c r="CE102" s="16">
        <f>+CE57</f>
        <v>-23643546.32</v>
      </c>
      <c r="CF102" s="16">
        <f t="shared" si="993"/>
        <v>-16092033.010000002</v>
      </c>
      <c r="CG102" s="16">
        <f>+CG57</f>
        <v>-10075018.710000001</v>
      </c>
      <c r="CH102" s="16">
        <f t="shared" si="993"/>
        <v>-6543801.0600000005</v>
      </c>
      <c r="CI102" s="16">
        <f t="shared" si="993"/>
        <v>-3540656.8699999996</v>
      </c>
      <c r="CJ102" s="16">
        <f t="shared" si="993"/>
        <v>-1610029.9500000002</v>
      </c>
      <c r="CK102" s="16">
        <f t="shared" si="993"/>
        <v>742229.96999999951</v>
      </c>
      <c r="CL102" s="16">
        <f t="shared" si="993"/>
        <v>3063647.17</v>
      </c>
      <c r="CM102" s="16">
        <f t="shared" si="993"/>
        <v>-15502796.248200336</v>
      </c>
      <c r="CN102" s="16">
        <f t="shared" si="993"/>
        <v>-13965541.16</v>
      </c>
      <c r="CO102" s="16">
        <f t="shared" si="993"/>
        <v>-11228537.449999999</v>
      </c>
      <c r="CP102" s="16">
        <f t="shared" si="993"/>
        <v>-8537179.5299999993</v>
      </c>
      <c r="CQ102" s="16">
        <f t="shared" si="993"/>
        <v>-6356424.9499999993</v>
      </c>
      <c r="CR102" s="16">
        <f t="shared" si="993"/>
        <v>-4077308.62</v>
      </c>
      <c r="CS102" s="16">
        <f t="shared" si="993"/>
        <v>-2636575.52</v>
      </c>
      <c r="CT102" s="16">
        <f t="shared" si="993"/>
        <v>-1677845.5899999999</v>
      </c>
      <c r="CU102" s="16">
        <f t="shared" si="993"/>
        <v>-21810226.350000001</v>
      </c>
      <c r="CV102" s="16">
        <f t="shared" si="993"/>
        <v>-20812350.23</v>
      </c>
      <c r="CW102" s="16">
        <f t="shared" si="993"/>
        <v>-19513898.210000001</v>
      </c>
      <c r="CX102" s="16">
        <f t="shared" si="993"/>
        <v>-18279061.960000001</v>
      </c>
      <c r="CY102" s="16">
        <f t="shared" si="993"/>
        <v>-76477619.510000005</v>
      </c>
      <c r="CZ102" s="16">
        <f t="shared" si="993"/>
        <v>-67705823.180000007</v>
      </c>
      <c r="DA102" s="16">
        <f t="shared" si="993"/>
        <v>-53687985.870000012</v>
      </c>
      <c r="DB102" s="16">
        <f t="shared" si="993"/>
        <v>-44043096.25</v>
      </c>
      <c r="DC102" s="16">
        <f t="shared" si="993"/>
        <v>-35629286.380000003</v>
      </c>
      <c r="DD102" s="16">
        <f t="shared" si="993"/>
        <v>-27002796.470000003</v>
      </c>
      <c r="DE102" s="16">
        <f t="shared" si="993"/>
        <v>-19928628.959999997</v>
      </c>
      <c r="DF102" s="16">
        <f t="shared" ref="DF102:DV102" si="994">+DF57</f>
        <v>-14491586.59</v>
      </c>
      <c r="DG102" s="16">
        <f>+DG57</f>
        <v>-11550805.43</v>
      </c>
      <c r="DH102" s="69">
        <f t="shared" si="994"/>
        <v>-9450506.0499999989</v>
      </c>
      <c r="DI102" s="69">
        <f t="shared" si="994"/>
        <v>-7126068.8400000008</v>
      </c>
      <c r="DJ102" s="69">
        <f t="shared" si="994"/>
        <v>-4813752.1999999993</v>
      </c>
      <c r="DK102" s="69">
        <f t="shared" si="994"/>
        <v>-483397.36000000034</v>
      </c>
      <c r="DL102" s="70">
        <f t="shared" si="994"/>
        <v>-14932396.970000001</v>
      </c>
      <c r="DM102" s="70">
        <f t="shared" si="994"/>
        <v>-12666303.120000001</v>
      </c>
      <c r="DN102" s="70">
        <f t="shared" si="994"/>
        <v>-10334601</v>
      </c>
      <c r="DO102" s="70">
        <f t="shared" si="994"/>
        <v>-8031333.0099999998</v>
      </c>
      <c r="DP102" s="70">
        <f t="shared" si="994"/>
        <v>-6058509.5099999998</v>
      </c>
      <c r="DQ102" s="70">
        <f t="shared" si="994"/>
        <v>-4230306.4800000004</v>
      </c>
      <c r="DR102" s="70">
        <f t="shared" si="994"/>
        <v>-3121583.6200000006</v>
      </c>
      <c r="DS102" s="70">
        <f t="shared" si="994"/>
        <v>-2391342.38</v>
      </c>
      <c r="DT102" s="70">
        <f t="shared" si="994"/>
        <v>-1815587.2799999998</v>
      </c>
      <c r="DU102" s="70">
        <f t="shared" si="994"/>
        <v>-1064507.8999999999</v>
      </c>
      <c r="DV102" s="70">
        <f t="shared" si="994"/>
        <v>-481655.39999999991</v>
      </c>
      <c r="DW102" s="70">
        <f>+DW57</f>
        <v>748012.39999999956</v>
      </c>
      <c r="DX102" s="70">
        <f>+DX57</f>
        <v>-19639623.070000004</v>
      </c>
      <c r="DY102" s="70">
        <f>+DY57</f>
        <v>-16272242.300000001</v>
      </c>
      <c r="DZ102" s="70">
        <f>+DZ57</f>
        <v>-12771007.200000001</v>
      </c>
      <c r="EA102" s="70">
        <f>+EA57</f>
        <v>-9953493.2299999986</v>
      </c>
      <c r="EB102" s="70">
        <f t="shared" ref="EB102:GM102" si="995">+EB57</f>
        <v>-6756305.9900000002</v>
      </c>
      <c r="EC102" s="70">
        <f t="shared" si="995"/>
        <v>-5042015.5600000005</v>
      </c>
      <c r="ED102" s="70">
        <f t="shared" si="995"/>
        <v>-3768029.9799999995</v>
      </c>
      <c r="EE102" s="70">
        <f t="shared" si="995"/>
        <v>-2783986.75</v>
      </c>
      <c r="EF102" s="70">
        <f t="shared" si="995"/>
        <v>-2029132.17</v>
      </c>
      <c r="EG102" s="70">
        <f t="shared" si="995"/>
        <v>-1352525.21</v>
      </c>
      <c r="EH102" s="70">
        <f t="shared" si="995"/>
        <v>-575027.89999999991</v>
      </c>
      <c r="EI102" s="70">
        <f t="shared" si="995"/>
        <v>1000711.18</v>
      </c>
      <c r="EJ102" s="70">
        <f t="shared" si="995"/>
        <v>-31140785.500000004</v>
      </c>
      <c r="EK102" s="70">
        <f t="shared" si="995"/>
        <v>-26231978.699999999</v>
      </c>
      <c r="EL102" s="70">
        <f t="shared" si="995"/>
        <v>-20504782.59</v>
      </c>
      <c r="EM102" s="70">
        <f t="shared" si="995"/>
        <v>-16411918.289999999</v>
      </c>
      <c r="EN102" s="70">
        <f t="shared" si="995"/>
        <v>-12697280.41</v>
      </c>
      <c r="EO102" s="70">
        <f t="shared" si="995"/>
        <v>-9978409.8399999999</v>
      </c>
      <c r="EP102" s="70">
        <f t="shared" si="995"/>
        <v>-8168400.21</v>
      </c>
      <c r="EQ102" s="70">
        <f t="shared" si="995"/>
        <v>-7022427.5299999993</v>
      </c>
      <c r="ER102" s="70">
        <f t="shared" si="995"/>
        <v>-5986236.6299999999</v>
      </c>
      <c r="ES102" s="70">
        <f t="shared" si="995"/>
        <v>-5105492.17</v>
      </c>
      <c r="ET102" s="70">
        <f t="shared" si="995"/>
        <v>-3777616.62</v>
      </c>
      <c r="EU102" s="70">
        <f t="shared" si="995"/>
        <v>-963409.42000000039</v>
      </c>
      <c r="EV102" s="70">
        <f t="shared" si="995"/>
        <v>-9693499.4500000011</v>
      </c>
      <c r="EW102" s="70">
        <f t="shared" si="995"/>
        <v>-7879246.6099999994</v>
      </c>
      <c r="EX102" s="70">
        <f t="shared" si="995"/>
        <v>-6301236.8800000008</v>
      </c>
      <c r="EY102" s="70">
        <f t="shared" si="995"/>
        <v>-4712989.1399999997</v>
      </c>
      <c r="EZ102" s="70">
        <f t="shared" si="995"/>
        <v>-3510242.9999999995</v>
      </c>
      <c r="FA102" s="70">
        <f t="shared" si="995"/>
        <v>-2684396.83</v>
      </c>
      <c r="FB102" s="70">
        <f t="shared" si="995"/>
        <v>-2153144.5100000002</v>
      </c>
      <c r="FC102" s="70">
        <f t="shared" si="995"/>
        <v>-1764801.3499999999</v>
      </c>
      <c r="FD102" s="70">
        <f t="shared" si="995"/>
        <v>-1448211.08</v>
      </c>
      <c r="FE102" s="70">
        <f t="shared" si="995"/>
        <v>-1135251.46</v>
      </c>
      <c r="FF102" s="70">
        <f t="shared" si="995"/>
        <v>-786311.75</v>
      </c>
      <c r="FG102" s="70">
        <f t="shared" si="995"/>
        <v>-221204.17000000004</v>
      </c>
      <c r="FH102" s="70">
        <f t="shared" si="995"/>
        <v>27061218.109999999</v>
      </c>
      <c r="FI102" s="70">
        <f t="shared" si="995"/>
        <v>23412921.899999999</v>
      </c>
      <c r="FJ102" s="70">
        <f t="shared" si="995"/>
        <v>19936038.219999999</v>
      </c>
      <c r="FK102" s="70">
        <f t="shared" si="995"/>
        <v>17269315.489999998</v>
      </c>
      <c r="FL102" s="70">
        <f t="shared" si="995"/>
        <v>14679658.999999998</v>
      </c>
      <c r="FM102" s="70">
        <f t="shared" si="995"/>
        <v>12474547.369999999</v>
      </c>
      <c r="FN102" s="70">
        <f t="shared" si="995"/>
        <v>11158429.039999999</v>
      </c>
      <c r="FO102" s="70">
        <f t="shared" si="995"/>
        <v>10282606.84</v>
      </c>
      <c r="FP102" s="70">
        <f t="shared" si="995"/>
        <v>9554955.3399999999</v>
      </c>
      <c r="FQ102" s="70">
        <f t="shared" si="995"/>
        <v>8788246.5</v>
      </c>
      <c r="FR102" s="70">
        <f t="shared" si="995"/>
        <v>7739045.3200000003</v>
      </c>
      <c r="FS102" s="70">
        <f t="shared" si="995"/>
        <v>6221622.2400000002</v>
      </c>
      <c r="FT102" s="70">
        <f t="shared" si="995"/>
        <v>-30801284.299999997</v>
      </c>
      <c r="FU102" s="70">
        <f t="shared" si="995"/>
        <v>-26110357.289999999</v>
      </c>
      <c r="FV102" s="70">
        <f t="shared" si="995"/>
        <v>-21663884.100000001</v>
      </c>
      <c r="FW102" s="70">
        <f t="shared" si="995"/>
        <v>-18214914.07</v>
      </c>
      <c r="FX102" s="70">
        <f t="shared" si="995"/>
        <v>-14862274.48</v>
      </c>
      <c r="FY102" s="70">
        <f t="shared" si="995"/>
        <v>-13014861.050000001</v>
      </c>
      <c r="FZ102" s="70">
        <f t="shared" si="995"/>
        <v>-11568934.270000001</v>
      </c>
      <c r="GA102" s="70">
        <f t="shared" si="995"/>
        <v>-10440344.869999999</v>
      </c>
      <c r="GB102" s="70">
        <f t="shared" si="995"/>
        <v>-9361905.3399999999</v>
      </c>
      <c r="GC102" s="70">
        <f t="shared" si="995"/>
        <v>-8468763.2400000002</v>
      </c>
      <c r="GD102" s="70">
        <f t="shared" si="995"/>
        <v>-7298125.0200000005</v>
      </c>
      <c r="GE102" s="70">
        <f t="shared" si="995"/>
        <v>-5245650.0399999991</v>
      </c>
      <c r="GF102" s="70">
        <f t="shared" si="995"/>
        <v>-14721121.850000001</v>
      </c>
      <c r="GG102" s="70">
        <f t="shared" si="995"/>
        <v>-12301313.699999999</v>
      </c>
      <c r="GH102" s="70">
        <f t="shared" si="995"/>
        <v>-9661396.4699999988</v>
      </c>
      <c r="GI102" s="70">
        <f t="shared" si="995"/>
        <v>-7566544.6900000004</v>
      </c>
      <c r="GJ102" s="70">
        <f t="shared" si="995"/>
        <v>-5696755.1000000006</v>
      </c>
      <c r="GK102" s="70">
        <f t="shared" si="995"/>
        <v>-4352651.9899999993</v>
      </c>
      <c r="GL102" s="70">
        <f t="shared" si="995"/>
        <v>-3446460.47</v>
      </c>
      <c r="GM102" s="70">
        <f t="shared" si="995"/>
        <v>-2863852.8200000003</v>
      </c>
      <c r="GN102" s="70">
        <f t="shared" ref="GN102:GO102" si="996">+GN57</f>
        <v>-2375869.96</v>
      </c>
      <c r="GO102" s="70">
        <f t="shared" si="996"/>
        <v>-1943145.47</v>
      </c>
      <c r="GP102" s="70">
        <f t="shared" ref="GP102:HA102" si="997">+GP57</f>
        <v>-1399305.01</v>
      </c>
      <c r="GQ102" s="70">
        <f t="shared" si="997"/>
        <v>-239839.06000000006</v>
      </c>
      <c r="GR102" s="70">
        <f t="shared" si="997"/>
        <v>-13815978.180000002</v>
      </c>
      <c r="GS102" s="70">
        <f t="shared" si="997"/>
        <v>-11542868.6</v>
      </c>
      <c r="GT102" s="70">
        <f t="shared" si="997"/>
        <v>-9516850.6699999999</v>
      </c>
      <c r="GU102" s="70">
        <f t="shared" si="997"/>
        <v>-7473564.5499999998</v>
      </c>
      <c r="GV102" s="70">
        <f t="shared" si="997"/>
        <v>-5626654.9900000002</v>
      </c>
      <c r="GW102" s="70">
        <f t="shared" si="997"/>
        <v>-4372607</v>
      </c>
      <c r="GX102" s="70">
        <f t="shared" si="997"/>
        <v>-3709484.55</v>
      </c>
      <c r="GY102" s="70">
        <f t="shared" si="997"/>
        <v>-3061543.07</v>
      </c>
      <c r="GZ102" s="70">
        <f t="shared" si="997"/>
        <v>-2677560.54</v>
      </c>
      <c r="HA102" s="70">
        <f t="shared" si="997"/>
        <v>-2202586.48</v>
      </c>
      <c r="HB102" s="70">
        <f t="shared" ref="HB102:HM102" si="998">+HB57</f>
        <v>-1670799.58</v>
      </c>
      <c r="HC102" s="70">
        <f t="shared" si="998"/>
        <v>-565205.04</v>
      </c>
      <c r="HD102" s="70">
        <f t="shared" si="998"/>
        <v>-49919518.18</v>
      </c>
      <c r="HE102" s="70">
        <f t="shared" si="998"/>
        <v>-42678709.519999996</v>
      </c>
      <c r="HF102" s="70">
        <f t="shared" si="998"/>
        <v>-35706213.530000001</v>
      </c>
      <c r="HG102" s="70">
        <f t="shared" si="998"/>
        <v>-27413225.32</v>
      </c>
      <c r="HH102" s="70">
        <f t="shared" si="998"/>
        <v>-21188847.949999999</v>
      </c>
      <c r="HI102" s="70">
        <f t="shared" si="998"/>
        <v>-17220457.289999999</v>
      </c>
      <c r="HJ102" s="70">
        <f t="shared" si="998"/>
        <v>34681552.340000004</v>
      </c>
      <c r="HK102" s="70">
        <f t="shared" si="998"/>
        <v>34974948.470000006</v>
      </c>
      <c r="HL102" s="70">
        <f t="shared" si="998"/>
        <v>35257309.439999998</v>
      </c>
      <c r="HM102" s="70">
        <f t="shared" si="998"/>
        <v>35538163.629999995</v>
      </c>
      <c r="HN102" s="70">
        <f t="shared" ref="HN102:HY102" si="999">+HN57</f>
        <v>35844111.800000004</v>
      </c>
      <c r="HO102" s="70">
        <f t="shared" si="999"/>
        <v>36328156.189999998</v>
      </c>
      <c r="HP102" s="70">
        <f t="shared" si="999"/>
        <v>130951433.55000001</v>
      </c>
      <c r="HQ102" s="70">
        <f t="shared" si="999"/>
        <v>118886801.42</v>
      </c>
      <c r="HR102" s="70">
        <f t="shared" si="999"/>
        <v>106530267.33</v>
      </c>
      <c r="HS102" s="70">
        <f t="shared" si="999"/>
        <v>95134164.109999999</v>
      </c>
      <c r="HT102" s="70">
        <f t="shared" si="999"/>
        <v>84298532.390000001</v>
      </c>
      <c r="HU102" s="70">
        <f t="shared" si="999"/>
        <v>77898019.030000001</v>
      </c>
      <c r="HV102" s="70">
        <f t="shared" si="999"/>
        <v>76097873.780000001</v>
      </c>
      <c r="HW102" s="70">
        <f t="shared" si="999"/>
        <v>74688459.799999997</v>
      </c>
      <c r="HX102" s="70">
        <f t="shared" si="999"/>
        <v>73731921.409999996</v>
      </c>
      <c r="HY102" s="70">
        <f t="shared" si="999"/>
        <v>72823684.840000004</v>
      </c>
      <c r="HZ102" s="70">
        <f t="shared" ref="HZ102:IK102" si="1000">+HZ57</f>
        <v>71735018.450000003</v>
      </c>
      <c r="IA102" s="70">
        <f t="shared" si="1000"/>
        <v>71365725.230000004</v>
      </c>
      <c r="IB102" s="70">
        <f t="shared" si="1000"/>
        <v>83046842.450000003</v>
      </c>
      <c r="IC102" s="70">
        <f t="shared" si="1000"/>
        <v>77425214.900000006</v>
      </c>
      <c r="ID102" s="70">
        <f t="shared" si="1000"/>
        <v>71707219.260000005</v>
      </c>
      <c r="IE102" s="70">
        <f t="shared" si="1000"/>
        <v>65599116.960000008</v>
      </c>
      <c r="IF102" s="70">
        <f t="shared" si="1000"/>
        <v>60319531.759999998</v>
      </c>
      <c r="IG102" s="70">
        <f t="shared" si="1000"/>
        <v>57224935.519999996</v>
      </c>
      <c r="IH102" s="70">
        <f t="shared" si="1000"/>
        <v>55030584.43</v>
      </c>
      <c r="II102" s="70">
        <f t="shared" si="1000"/>
        <v>53663335.810000002</v>
      </c>
      <c r="IJ102" s="70">
        <f t="shared" si="1000"/>
        <v>52677748.490000002</v>
      </c>
      <c r="IK102" s="70">
        <f t="shared" si="1000"/>
        <v>51627440.400000006</v>
      </c>
      <c r="IL102" s="589"/>
      <c r="IM102" s="590"/>
      <c r="IN102" s="590"/>
      <c r="IO102" s="590"/>
      <c r="IP102" s="590"/>
      <c r="IQ102" s="590"/>
      <c r="IR102" s="590"/>
      <c r="IS102" s="590"/>
      <c r="IT102" s="590"/>
      <c r="IU102" s="590"/>
      <c r="IV102" s="590"/>
      <c r="IW102" s="590"/>
      <c r="IX102" s="590"/>
      <c r="IY102" s="591"/>
    </row>
    <row r="103" spans="1:259" ht="12" thickBot="1" x14ac:dyDescent="0.25">
      <c r="A103" s="1" t="s">
        <v>195</v>
      </c>
      <c r="D103" s="71">
        <f t="shared" ref="D103:AA103" si="1001">D101-D102</f>
        <v>66900768.420000009</v>
      </c>
      <c r="E103" s="71">
        <f t="shared" si="1001"/>
        <v>-1350261.9300000072</v>
      </c>
      <c r="F103" s="71">
        <f t="shared" si="1001"/>
        <v>-3145012.3939999938</v>
      </c>
      <c r="G103" s="71">
        <f t="shared" si="1001"/>
        <v>-12446880.98625493</v>
      </c>
      <c r="H103" s="71">
        <f t="shared" si="1001"/>
        <v>-23926967.27870819</v>
      </c>
      <c r="I103" s="71">
        <f t="shared" si="1001"/>
        <v>-36421291.414117582</v>
      </c>
      <c r="J103" s="71">
        <f t="shared" si="1001"/>
        <v>-49132879.079479516</v>
      </c>
      <c r="K103" s="71">
        <f t="shared" si="1001"/>
        <v>-62661287.951286972</v>
      </c>
      <c r="L103" s="71">
        <f t="shared" si="1001"/>
        <v>-75959365.433646306</v>
      </c>
      <c r="M103" s="71">
        <f t="shared" si="1001"/>
        <v>-83939397.135664836</v>
      </c>
      <c r="N103" s="71">
        <f t="shared" si="1001"/>
        <v>-90382806.64013274</v>
      </c>
      <c r="O103" s="71">
        <f t="shared" si="1001"/>
        <v>-90515203.486911029</v>
      </c>
      <c r="P103" s="71">
        <f t="shared" si="1001"/>
        <v>-91620800.297044456</v>
      </c>
      <c r="Q103" s="71">
        <f t="shared" si="1001"/>
        <v>-95136712.321619019</v>
      </c>
      <c r="R103" s="71">
        <f t="shared" si="1001"/>
        <v>-98180198.49570477</v>
      </c>
      <c r="S103" s="71">
        <f t="shared" si="1001"/>
        <v>-101523126.5858403</v>
      </c>
      <c r="T103" s="71">
        <f t="shared" si="1001"/>
        <v>-100253624.60224029</v>
      </c>
      <c r="U103" s="71">
        <f t="shared" si="1001"/>
        <v>-100267530.23350155</v>
      </c>
      <c r="V103" s="71">
        <f t="shared" si="1001"/>
        <v>8607809.7929145992</v>
      </c>
      <c r="W103" s="71">
        <f t="shared" si="1001"/>
        <v>10042249.388115719</v>
      </c>
      <c r="X103" s="71">
        <f t="shared" si="1001"/>
        <v>34394237.267755166</v>
      </c>
      <c r="Y103" s="71">
        <f t="shared" si="1001"/>
        <v>-1672737.5876235366</v>
      </c>
      <c r="Z103" s="71">
        <f t="shared" si="1001"/>
        <v>957004.82650369778</v>
      </c>
      <c r="AA103" s="71">
        <f t="shared" si="1001"/>
        <v>5845074.7477233391</v>
      </c>
      <c r="AB103" s="71">
        <f>AB101-AB102</f>
        <v>8715170.4267233368</v>
      </c>
      <c r="AC103" s="71">
        <f>AC101-AC102</f>
        <v>5457322.7367233392</v>
      </c>
      <c r="AD103" s="71">
        <f>AD101-AD102</f>
        <v>9663898.416723337</v>
      </c>
      <c r="AE103" s="71">
        <f t="shared" ref="AE103:AP103" si="1002">AE101-AE102</f>
        <v>2246981.4667233378</v>
      </c>
      <c r="AF103" s="71">
        <f t="shared" si="1002"/>
        <v>-1730359.0532766618</v>
      </c>
      <c r="AG103" s="71">
        <f t="shared" si="1002"/>
        <v>-5394723.8232766613</v>
      </c>
      <c r="AH103" s="71">
        <f t="shared" si="1002"/>
        <v>-3753907.2232766617</v>
      </c>
      <c r="AI103" s="71">
        <f t="shared" si="1002"/>
        <v>-337698.81327666249</v>
      </c>
      <c r="AJ103" s="71">
        <f t="shared" si="1002"/>
        <v>1748655.2067233371</v>
      </c>
      <c r="AK103" s="71">
        <f t="shared" si="1002"/>
        <v>3364608.1567233363</v>
      </c>
      <c r="AL103" s="71">
        <f t="shared" si="1002"/>
        <v>7105750.046723336</v>
      </c>
      <c r="AM103" s="71">
        <f t="shared" si="1002"/>
        <v>10841072.486723337</v>
      </c>
      <c r="AN103" s="71">
        <f t="shared" si="1002"/>
        <v>12356453.886723338</v>
      </c>
      <c r="AO103" s="71">
        <f t="shared" si="1002"/>
        <v>15466044.326723339</v>
      </c>
      <c r="AP103" s="71">
        <f t="shared" si="1002"/>
        <v>18147497.486723334</v>
      </c>
      <c r="AQ103" s="71">
        <f>AQ101-AQ102</f>
        <v>4067075.2518433556</v>
      </c>
      <c r="AR103" s="71">
        <f>AR101-AR102</f>
        <v>11061438.451843355</v>
      </c>
      <c r="AS103" s="71">
        <f>AS101-AS102</f>
        <v>12585733.171843356</v>
      </c>
      <c r="AT103" s="71">
        <f t="shared" ref="AT103:DE103" si="1003">AT101-AT102</f>
        <v>9532125.6218433529</v>
      </c>
      <c r="AU103" s="71">
        <f t="shared" si="1003"/>
        <v>15389193.961843355</v>
      </c>
      <c r="AV103" s="71">
        <f t="shared" si="1003"/>
        <v>19227813.231843352</v>
      </c>
      <c r="AW103" s="71">
        <f t="shared" si="1003"/>
        <v>23978170.541843351</v>
      </c>
      <c r="AX103" s="71">
        <f t="shared" si="1003"/>
        <v>30820558.491843354</v>
      </c>
      <c r="AY103" s="71">
        <f t="shared" si="1003"/>
        <v>30990231.691843349</v>
      </c>
      <c r="AZ103" s="71">
        <f t="shared" si="1003"/>
        <v>35546611.121843353</v>
      </c>
      <c r="BA103" s="71">
        <f t="shared" si="1003"/>
        <v>29397827.221843351</v>
      </c>
      <c r="BB103" s="71">
        <f t="shared" si="1003"/>
        <v>36891732.251843348</v>
      </c>
      <c r="BC103" s="71">
        <f t="shared" si="1003"/>
        <v>14411754.821843356</v>
      </c>
      <c r="BD103" s="71">
        <f t="shared" si="1003"/>
        <v>30483761.991843358</v>
      </c>
      <c r="BE103" s="71">
        <f t="shared" si="1003"/>
        <v>45553631.93184337</v>
      </c>
      <c r="BF103" s="71">
        <f t="shared" si="1003"/>
        <v>58417456.771843359</v>
      </c>
      <c r="BG103" s="71">
        <f t="shared" si="1003"/>
        <v>62271899.741843373</v>
      </c>
      <c r="BH103" s="71">
        <f t="shared" si="1003"/>
        <v>63189098.561843351</v>
      </c>
      <c r="BI103" s="71">
        <f t="shared" si="1003"/>
        <v>58496623.301843353</v>
      </c>
      <c r="BJ103" s="71">
        <f t="shared" si="1003"/>
        <v>65442975.821843363</v>
      </c>
      <c r="BK103" s="71">
        <f t="shared" si="1003"/>
        <v>69248919.711843356</v>
      </c>
      <c r="BL103" s="71">
        <f t="shared" si="1003"/>
        <v>74757375.811843365</v>
      </c>
      <c r="BM103" s="71">
        <f t="shared" si="1003"/>
        <v>79286123.001843348</v>
      </c>
      <c r="BN103" s="71">
        <f t="shared" si="1003"/>
        <v>83074503.101843357</v>
      </c>
      <c r="BO103" s="71">
        <f t="shared" si="1003"/>
        <v>-4139107.4781566262</v>
      </c>
      <c r="BP103" s="71">
        <f t="shared" si="1003"/>
        <v>-11183342.058156632</v>
      </c>
      <c r="BQ103" s="71">
        <f t="shared" si="1003"/>
        <v>-20832430.478156634</v>
      </c>
      <c r="BR103" s="71">
        <f t="shared" si="1003"/>
        <v>-38948627.720221192</v>
      </c>
      <c r="BS103" s="71">
        <f t="shared" si="1003"/>
        <v>-44753305.460221201</v>
      </c>
      <c r="BT103" s="71">
        <f t="shared" si="1003"/>
        <v>-50731102.180221193</v>
      </c>
      <c r="BU103" s="71">
        <f t="shared" si="1003"/>
        <v>-66160895.9302212</v>
      </c>
      <c r="BV103" s="71">
        <f t="shared" si="1003"/>
        <v>-75108831.980221197</v>
      </c>
      <c r="BW103" s="71">
        <f t="shared" si="1003"/>
        <v>-82684473.05022119</v>
      </c>
      <c r="BX103" s="71">
        <f t="shared" si="1003"/>
        <v>-85714659.200221196</v>
      </c>
      <c r="BY103" s="71">
        <f t="shared" si="1003"/>
        <v>-88214920.44022119</v>
      </c>
      <c r="BZ103" s="71">
        <f t="shared" si="1003"/>
        <v>-99126866.870221198</v>
      </c>
      <c r="CA103" s="71">
        <f t="shared" si="1003"/>
        <v>-20352686.560221195</v>
      </c>
      <c r="CB103" s="71">
        <f t="shared" si="1003"/>
        <v>-29725832.010221191</v>
      </c>
      <c r="CC103" s="71">
        <f>CC101-CC102</f>
        <v>-37220584.740221202</v>
      </c>
      <c r="CD103" s="71">
        <f>CD101-CD102</f>
        <v>-47863592.2502212</v>
      </c>
      <c r="CE103" s="71">
        <f t="shared" si="1003"/>
        <v>-52023900.650221206</v>
      </c>
      <c r="CF103" s="71">
        <f t="shared" si="1003"/>
        <v>-52335798.280221194</v>
      </c>
      <c r="CG103" s="71">
        <f t="shared" si="1003"/>
        <v>-43088362.600221202</v>
      </c>
      <c r="CH103" s="71">
        <f t="shared" si="1003"/>
        <v>-32756255.810221203</v>
      </c>
      <c r="CI103" s="71">
        <f t="shared" si="1003"/>
        <v>-23223015.050221208</v>
      </c>
      <c r="CJ103" s="71">
        <f t="shared" si="1003"/>
        <v>-15072491.270221211</v>
      </c>
      <c r="CK103" s="34">
        <f t="shared" si="1003"/>
        <v>-19580781.030221216</v>
      </c>
      <c r="CL103" s="34">
        <f t="shared" si="1003"/>
        <v>-19254274.540221211</v>
      </c>
      <c r="CM103" s="34">
        <f t="shared" si="1003"/>
        <v>-11217294.982020872</v>
      </c>
      <c r="CN103" s="34">
        <f t="shared" si="1003"/>
        <v>-2888783.4020208716</v>
      </c>
      <c r="CO103" s="34">
        <f t="shared" si="1003"/>
        <v>2336628.9179791231</v>
      </c>
      <c r="CP103" s="34">
        <f t="shared" si="1003"/>
        <v>-2066051.0320208762</v>
      </c>
      <c r="CQ103" s="34">
        <f t="shared" si="1003"/>
        <v>-17483231.342020873</v>
      </c>
      <c r="CR103" s="34">
        <f t="shared" si="1003"/>
        <v>-25647363.202020872</v>
      </c>
      <c r="CS103" s="34">
        <f t="shared" si="1003"/>
        <v>-40605099.082020879</v>
      </c>
      <c r="CT103" s="34">
        <f t="shared" si="1003"/>
        <v>-53977719.942020878</v>
      </c>
      <c r="CU103" s="34">
        <f t="shared" si="1003"/>
        <v>-41086605.322020873</v>
      </c>
      <c r="CV103" s="34">
        <f t="shared" si="1003"/>
        <v>-40990467.432020873</v>
      </c>
      <c r="CW103" s="34">
        <f t="shared" si="1003"/>
        <v>-47972667.422020875</v>
      </c>
      <c r="CX103" s="34">
        <f t="shared" si="1003"/>
        <v>-52072206.552020885</v>
      </c>
      <c r="CY103" s="34">
        <f t="shared" si="1003"/>
        <v>-125714.15202087164</v>
      </c>
      <c r="CZ103" s="34">
        <f t="shared" si="1003"/>
        <v>2579528.3579791188</v>
      </c>
      <c r="DA103" s="34">
        <f t="shared" si="1003"/>
        <v>4100720.2579791173</v>
      </c>
      <c r="DB103" s="34">
        <f t="shared" si="1003"/>
        <v>8739677.0979791209</v>
      </c>
      <c r="DC103" s="34">
        <f t="shared" si="1003"/>
        <v>15508821.367979124</v>
      </c>
      <c r="DD103" s="34">
        <f t="shared" si="1003"/>
        <v>19179513.947979122</v>
      </c>
      <c r="DE103" s="34">
        <f t="shared" si="1003"/>
        <v>9032053.7879791241</v>
      </c>
      <c r="DF103" s="34">
        <f t="shared" ref="DF103:DV103" si="1004">DF101-DF102</f>
        <v>2323617.9779791255</v>
      </c>
      <c r="DG103" s="34">
        <f t="shared" si="1004"/>
        <v>4170427.1979791252</v>
      </c>
      <c r="DH103" s="16">
        <f t="shared" si="1004"/>
        <v>6659579.0979791246</v>
      </c>
      <c r="DI103" s="16">
        <f t="shared" si="1004"/>
        <v>6258572.0579791237</v>
      </c>
      <c r="DJ103" s="16">
        <f t="shared" si="1004"/>
        <v>8359528.8079791237</v>
      </c>
      <c r="DK103" s="16">
        <f t="shared" si="1004"/>
        <v>3340659.9879791238</v>
      </c>
      <c r="DL103" s="18">
        <f t="shared" si="1004"/>
        <v>16606207.557979122</v>
      </c>
      <c r="DM103" s="18">
        <f t="shared" si="1004"/>
        <v>18658071.547979124</v>
      </c>
      <c r="DN103" s="18">
        <f t="shared" si="1004"/>
        <v>18662703.387979124</v>
      </c>
      <c r="DO103" s="18">
        <f t="shared" si="1004"/>
        <v>9444763.5779791232</v>
      </c>
      <c r="DP103" s="18">
        <f t="shared" si="1004"/>
        <v>3300933.417979124</v>
      </c>
      <c r="DQ103" s="18">
        <f t="shared" si="1004"/>
        <v>-8654248.6820208766</v>
      </c>
      <c r="DR103" s="18">
        <f t="shared" si="1004"/>
        <v>-11148676.252020875</v>
      </c>
      <c r="DS103" s="18">
        <f t="shared" si="1004"/>
        <v>-10332279.162020877</v>
      </c>
      <c r="DT103" s="18">
        <f t="shared" si="1004"/>
        <v>-6365804.2620208748</v>
      </c>
      <c r="DU103" s="18">
        <f t="shared" si="1004"/>
        <v>-8845711.6020208746</v>
      </c>
      <c r="DV103" s="18">
        <f t="shared" si="1004"/>
        <v>-10540946.212020874</v>
      </c>
      <c r="DW103" s="18">
        <f>DW101-DW102</f>
        <v>-14532491.182020873</v>
      </c>
      <c r="DX103" s="18">
        <f>DX101-DX102</f>
        <v>-1661633.6120208725</v>
      </c>
      <c r="DY103" s="18">
        <f>DY101-DY102</f>
        <v>-9667921.3020208739</v>
      </c>
      <c r="DZ103" s="18">
        <f>DZ101-DZ102</f>
        <v>-19315424.372020878</v>
      </c>
      <c r="EA103" s="18">
        <f>EA101-EA102</f>
        <v>-28635582.692020871</v>
      </c>
      <c r="EB103" s="18">
        <f t="shared" ref="EB103:GM103" si="1005">EB101-EB102</f>
        <v>-49393592.222020879</v>
      </c>
      <c r="EC103" s="18">
        <f t="shared" si="1005"/>
        <v>-56219118.182020873</v>
      </c>
      <c r="ED103" s="18">
        <f t="shared" si="1005"/>
        <v>-55187266.622020885</v>
      </c>
      <c r="EE103" s="18">
        <f t="shared" si="1005"/>
        <v>-46827030.35202089</v>
      </c>
      <c r="EF103" s="18">
        <f t="shared" si="1005"/>
        <v>-43015591.922020875</v>
      </c>
      <c r="EG103" s="18">
        <f t="shared" si="1005"/>
        <v>-36974214.462020889</v>
      </c>
      <c r="EH103" s="18">
        <f t="shared" si="1005"/>
        <v>-37494931.092020884</v>
      </c>
      <c r="EI103" s="18">
        <f t="shared" si="1005"/>
        <v>-41076250.502020881</v>
      </c>
      <c r="EJ103" s="18">
        <f t="shared" si="1005"/>
        <v>-4271592.4720208906</v>
      </c>
      <c r="EK103" s="18">
        <f t="shared" si="1005"/>
        <v>-6355160.7420208901</v>
      </c>
      <c r="EL103" s="18">
        <f t="shared" si="1005"/>
        <v>-13557203.262020882</v>
      </c>
      <c r="EM103" s="18">
        <f t="shared" si="1005"/>
        <v>-16424320.34202088</v>
      </c>
      <c r="EN103" s="18">
        <f t="shared" si="1005"/>
        <v>-14171968.342020884</v>
      </c>
      <c r="EO103" s="18">
        <f t="shared" si="1005"/>
        <v>-14214507.452020884</v>
      </c>
      <c r="EP103" s="18">
        <f t="shared" si="1005"/>
        <v>-12800704.012020882</v>
      </c>
      <c r="EQ103" s="18">
        <f t="shared" si="1005"/>
        <v>-7486836.11202088</v>
      </c>
      <c r="ER103" s="18">
        <f t="shared" si="1005"/>
        <v>-4507099.4820208857</v>
      </c>
      <c r="ES103" s="18">
        <f t="shared" si="1005"/>
        <v>734679.75797911547</v>
      </c>
      <c r="ET103" s="18">
        <f t="shared" si="1005"/>
        <v>-872948.54202088434</v>
      </c>
      <c r="EU103" s="18">
        <f t="shared" si="1005"/>
        <v>-4041567.7420208831</v>
      </c>
      <c r="EV103" s="18">
        <f t="shared" si="1005"/>
        <v>6687890.5579791162</v>
      </c>
      <c r="EW103" s="18">
        <f t="shared" si="1005"/>
        <v>1941548.7979791164</v>
      </c>
      <c r="EX103" s="18">
        <f t="shared" si="1005"/>
        <v>-1876250.5420208825</v>
      </c>
      <c r="EY103" s="18">
        <f t="shared" si="1005"/>
        <v>-622976.86202088464</v>
      </c>
      <c r="EZ103" s="18">
        <f t="shared" si="1005"/>
        <v>651742.19797911635</v>
      </c>
      <c r="FA103" s="18">
        <f t="shared" si="1005"/>
        <v>3091860.4979791208</v>
      </c>
      <c r="FB103" s="18">
        <f t="shared" si="1005"/>
        <v>5965600.84797912</v>
      </c>
      <c r="FC103" s="18">
        <f t="shared" si="1005"/>
        <v>14304049.387979124</v>
      </c>
      <c r="FD103" s="18">
        <f t="shared" si="1005"/>
        <v>21916145.56797912</v>
      </c>
      <c r="FE103" s="18">
        <f t="shared" si="1005"/>
        <v>27040173.177979127</v>
      </c>
      <c r="FF103" s="18">
        <f t="shared" si="1005"/>
        <v>33178866.177979123</v>
      </c>
      <c r="FG103" s="18">
        <f t="shared" si="1005"/>
        <v>36486678.037979126</v>
      </c>
      <c r="FH103" s="18">
        <f t="shared" si="1005"/>
        <v>2747526.5379791223</v>
      </c>
      <c r="FI103" s="18">
        <f t="shared" si="1005"/>
        <v>-2339867.0120208748</v>
      </c>
      <c r="FJ103" s="18">
        <f t="shared" si="1005"/>
        <v>-8852243.4520208761</v>
      </c>
      <c r="FK103" s="18">
        <f t="shared" si="1005"/>
        <v>-14009528.302020878</v>
      </c>
      <c r="FL103" s="18">
        <f t="shared" si="1005"/>
        <v>-20224943.952020876</v>
      </c>
      <c r="FM103" s="18">
        <f t="shared" si="1005"/>
        <v>-28516319.992020879</v>
      </c>
      <c r="FN103" s="18">
        <f t="shared" si="1005"/>
        <v>-29126617.482020877</v>
      </c>
      <c r="FO103" s="18">
        <f t="shared" si="1005"/>
        <v>-25172274.792020876</v>
      </c>
      <c r="FP103" s="18">
        <f t="shared" si="1005"/>
        <v>-21831947.962020878</v>
      </c>
      <c r="FQ103" s="18">
        <f t="shared" si="1005"/>
        <v>-20600986.182020873</v>
      </c>
      <c r="FR103" s="18">
        <f t="shared" si="1005"/>
        <v>-16085904.422020875</v>
      </c>
      <c r="FS103" s="18">
        <f t="shared" si="1005"/>
        <v>-16927648.842020869</v>
      </c>
      <c r="FT103" s="18">
        <f t="shared" si="1005"/>
        <v>20938166.907979123</v>
      </c>
      <c r="FU103" s="18">
        <f t="shared" si="1005"/>
        <v>13520917.427979127</v>
      </c>
      <c r="FV103" s="18">
        <f t="shared" si="1005"/>
        <v>7857073.157979127</v>
      </c>
      <c r="FW103" s="18">
        <f t="shared" si="1005"/>
        <v>5887728.7879791241</v>
      </c>
      <c r="FX103" s="18">
        <f t="shared" si="1005"/>
        <v>383562.07797912508</v>
      </c>
      <c r="FY103" s="18">
        <f t="shared" si="1005"/>
        <v>-2192125.7720208783</v>
      </c>
      <c r="FZ103" s="18">
        <f t="shared" si="1005"/>
        <v>-2702460.1120208744</v>
      </c>
      <c r="GA103" s="18">
        <f t="shared" si="1005"/>
        <v>-1121260.6420208775</v>
      </c>
      <c r="GB103" s="18">
        <f t="shared" si="1005"/>
        <v>616756.15797912143</v>
      </c>
      <c r="GC103" s="18">
        <f t="shared" si="1005"/>
        <v>3653300.5679791244</v>
      </c>
      <c r="GD103" s="18">
        <f t="shared" si="1005"/>
        <v>5451660.5079791229</v>
      </c>
      <c r="GE103" s="18">
        <f t="shared" si="1005"/>
        <v>4416126.4479791215</v>
      </c>
      <c r="GF103" s="18">
        <f t="shared" si="1005"/>
        <v>16622284.337979123</v>
      </c>
      <c r="GG103" s="18">
        <f t="shared" si="1005"/>
        <v>15086078.967979124</v>
      </c>
      <c r="GH103" s="18">
        <f t="shared" si="1005"/>
        <v>10954519.707979124</v>
      </c>
      <c r="GI103" s="18">
        <f t="shared" si="1005"/>
        <v>2965056.1579791224</v>
      </c>
      <c r="GJ103" s="18">
        <f t="shared" si="1005"/>
        <v>-4893067.5420208769</v>
      </c>
      <c r="GK103" s="18">
        <f t="shared" si="1005"/>
        <v>-9871547.8120208792</v>
      </c>
      <c r="GL103" s="18">
        <f t="shared" si="1005"/>
        <v>-10963908.862020876</v>
      </c>
      <c r="GM103" s="18">
        <f t="shared" si="1005"/>
        <v>-8116071.3820208777</v>
      </c>
      <c r="GN103" s="18">
        <f t="shared" ref="GN103:GO103" si="1006">GN101-GN102</f>
        <v>-6354929.4320208775</v>
      </c>
      <c r="GO103" s="18">
        <f t="shared" si="1006"/>
        <v>-5362690.1320208767</v>
      </c>
      <c r="GP103" s="18">
        <f t="shared" ref="GP103:HA103" si="1007">GP101-GP102</f>
        <v>-4384834.5120208785</v>
      </c>
      <c r="GQ103" s="18">
        <f t="shared" si="1007"/>
        <v>-9764895.1620208807</v>
      </c>
      <c r="GR103" s="18">
        <f t="shared" si="1007"/>
        <v>1089471.8279791214</v>
      </c>
      <c r="GS103" s="18">
        <f t="shared" si="1007"/>
        <v>-4508094.9020208791</v>
      </c>
      <c r="GT103" s="18">
        <f t="shared" si="1007"/>
        <v>-12118965.162020879</v>
      </c>
      <c r="GU103" s="18">
        <f t="shared" si="1007"/>
        <v>-19049629.412020877</v>
      </c>
      <c r="GV103" s="18">
        <f t="shared" si="1007"/>
        <v>-28036261.532020882</v>
      </c>
      <c r="GW103" s="18">
        <f t="shared" si="1007"/>
        <v>-34918314.592020877</v>
      </c>
      <c r="GX103" s="18">
        <f t="shared" si="1007"/>
        <v>-35111342.212020881</v>
      </c>
      <c r="GY103" s="18">
        <f t="shared" si="1007"/>
        <v>-35583674.372020878</v>
      </c>
      <c r="GZ103" s="18">
        <f t="shared" si="1007"/>
        <v>-35105007.632020883</v>
      </c>
      <c r="HA103" s="18">
        <f t="shared" si="1007"/>
        <v>-35532255.902020887</v>
      </c>
      <c r="HB103" s="18">
        <f t="shared" ref="HB103:HM103" si="1008">HB101-HB102</f>
        <v>-34290742.792020887</v>
      </c>
      <c r="HC103" s="18">
        <f t="shared" si="1008"/>
        <v>-35838544.18202088</v>
      </c>
      <c r="HD103" s="18">
        <f t="shared" si="1008"/>
        <v>39216312.517979115</v>
      </c>
      <c r="HE103" s="18">
        <f t="shared" si="1008"/>
        <v>52600696.997979112</v>
      </c>
      <c r="HF103" s="18">
        <f t="shared" si="1008"/>
        <v>56312038.00797911</v>
      </c>
      <c r="HG103" s="18">
        <f t="shared" si="1008"/>
        <v>104068889.69797909</v>
      </c>
      <c r="HH103" s="18">
        <f t="shared" si="1008"/>
        <v>158282168.25797909</v>
      </c>
      <c r="HI103" s="18">
        <f t="shared" si="1008"/>
        <v>152817548.3479791</v>
      </c>
      <c r="HJ103" s="18">
        <f t="shared" si="1008"/>
        <v>104640262.27797908</v>
      </c>
      <c r="HK103" s="18">
        <f t="shared" si="1008"/>
        <v>109942508.9379791</v>
      </c>
      <c r="HL103" s="18">
        <f t="shared" si="1008"/>
        <v>113753510.31797913</v>
      </c>
      <c r="HM103" s="18">
        <f t="shared" si="1008"/>
        <v>117927570.15797907</v>
      </c>
      <c r="HN103" s="18">
        <f t="shared" ref="HN103:HY103" si="1009">HN101-HN102</f>
        <v>119866055.60797909</v>
      </c>
      <c r="HO103" s="18">
        <f t="shared" si="1009"/>
        <v>118815549.26797906</v>
      </c>
      <c r="HP103" s="18">
        <f t="shared" si="1009"/>
        <v>17896521.297979057</v>
      </c>
      <c r="HQ103" s="18">
        <f t="shared" si="1009"/>
        <v>13879486.787979066</v>
      </c>
      <c r="HR103" s="18">
        <f t="shared" si="1009"/>
        <v>11277060.047979057</v>
      </c>
      <c r="HS103" s="18">
        <f t="shared" si="1009"/>
        <v>8948412.5379790664</v>
      </c>
      <c r="HT103" s="18">
        <f t="shared" si="1009"/>
        <v>7039200.4679790735</v>
      </c>
      <c r="HU103" s="18">
        <f t="shared" si="1009"/>
        <v>5471226.1979790777</v>
      </c>
      <c r="HV103" s="18">
        <f t="shared" si="1009"/>
        <v>8918052.8479790837</v>
      </c>
      <c r="HW103" s="18">
        <f t="shared" si="1009"/>
        <v>12243699.957979083</v>
      </c>
      <c r="HX103" s="18">
        <f t="shared" si="1009"/>
        <v>18539935.187979057</v>
      </c>
      <c r="HY103" s="18">
        <f t="shared" si="1009"/>
        <v>25254028.447979093</v>
      </c>
      <c r="HZ103" s="18">
        <f t="shared" ref="HZ103:IK103" si="1010">HZ101-HZ102</f>
        <v>30171461.577979073</v>
      </c>
      <c r="IA103" s="18">
        <f t="shared" si="1010"/>
        <v>32845307.957979083</v>
      </c>
      <c r="IB103" s="18">
        <f t="shared" si="1010"/>
        <v>14597844.377979085</v>
      </c>
      <c r="IC103" s="18">
        <f t="shared" si="1010"/>
        <v>10230178.357979074</v>
      </c>
      <c r="ID103" s="18">
        <f t="shared" si="1010"/>
        <v>6824233.7979790866</v>
      </c>
      <c r="IE103" s="18">
        <f t="shared" si="1010"/>
        <v>-10573258.772020914</v>
      </c>
      <c r="IF103" s="18">
        <f t="shared" si="1010"/>
        <v>-13532851.92202092</v>
      </c>
      <c r="IG103" s="18">
        <f t="shared" si="1010"/>
        <v>-13360446.442020923</v>
      </c>
      <c r="IH103" s="18">
        <f t="shared" si="1010"/>
        <v>-8295836.1720209122</v>
      </c>
      <c r="II103" s="18">
        <f t="shared" si="1010"/>
        <v>-4238681.8720209226</v>
      </c>
      <c r="IJ103" s="18">
        <f t="shared" si="1010"/>
        <v>1310796.6879790798</v>
      </c>
      <c r="IK103" s="18">
        <f t="shared" si="1010"/>
        <v>4328912.3779790774</v>
      </c>
      <c r="IL103" s="592"/>
      <c r="IM103" s="593"/>
      <c r="IN103" s="593"/>
      <c r="IO103" s="593"/>
      <c r="IP103" s="593"/>
      <c r="IQ103" s="593"/>
      <c r="IR103" s="593"/>
      <c r="IS103" s="593"/>
      <c r="IT103" s="593"/>
      <c r="IU103" s="593"/>
      <c r="IV103" s="593"/>
      <c r="IW103" s="593"/>
      <c r="IX103" s="593"/>
      <c r="IY103" s="594"/>
    </row>
    <row r="104" spans="1:259" ht="12" thickTop="1" x14ac:dyDescent="0.2"/>
    <row r="105" spans="1:259" x14ac:dyDescent="0.2">
      <c r="C105" s="72"/>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K105" s="73"/>
      <c r="DL105" s="74"/>
    </row>
    <row r="106" spans="1:259" x14ac:dyDescent="0.2">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K106" s="73"/>
      <c r="DL106" s="73"/>
    </row>
    <row r="107" spans="1:259" x14ac:dyDescent="0.2">
      <c r="BY107" s="73"/>
      <c r="BZ107" s="38"/>
      <c r="CA107" s="38"/>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K107" s="75"/>
    </row>
    <row r="108" spans="1:259" x14ac:dyDescent="0.2">
      <c r="A108" s="7"/>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73"/>
      <c r="BZ108" s="38"/>
      <c r="CA108" s="38"/>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row>
    <row r="109" spans="1:259" x14ac:dyDescent="0.2">
      <c r="B109" s="6"/>
      <c r="C109" s="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73"/>
      <c r="BZ109" s="38"/>
      <c r="CA109" s="38"/>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row>
    <row r="110" spans="1:259" x14ac:dyDescent="0.2">
      <c r="B110" s="6"/>
      <c r="C110" s="6"/>
      <c r="D110" s="6"/>
      <c r="E110" s="6"/>
      <c r="F110" s="6"/>
      <c r="G110" s="6"/>
      <c r="H110" s="6"/>
      <c r="I110" s="6"/>
      <c r="AD110" s="38"/>
      <c r="AE110" s="38"/>
      <c r="BY110" s="73"/>
      <c r="BZ110" s="38"/>
      <c r="CA110" s="38"/>
    </row>
    <row r="111" spans="1:259" x14ac:dyDescent="0.2">
      <c r="B111" s="6"/>
      <c r="C111" s="6"/>
      <c r="D111" s="76"/>
      <c r="E111" s="76"/>
      <c r="F111" s="76"/>
      <c r="G111" s="76"/>
      <c r="H111" s="76"/>
      <c r="I111" s="6"/>
      <c r="AD111" s="38"/>
      <c r="AE111" s="38"/>
      <c r="BY111" s="73"/>
      <c r="BZ111" s="38"/>
      <c r="CA111" s="38"/>
    </row>
    <row r="112" spans="1:259" x14ac:dyDescent="0.2">
      <c r="B112" s="6"/>
      <c r="C112" s="6"/>
      <c r="D112" s="58"/>
      <c r="E112" s="58"/>
      <c r="F112" s="58"/>
      <c r="G112" s="58"/>
      <c r="H112" s="58"/>
      <c r="I112" s="6"/>
      <c r="AD112" s="38"/>
      <c r="AE112" s="38"/>
      <c r="BY112" s="73"/>
      <c r="BZ112" s="38"/>
      <c r="CA112" s="38"/>
    </row>
    <row r="113" spans="2:79" x14ac:dyDescent="0.2">
      <c r="B113" s="6"/>
      <c r="C113" s="6"/>
      <c r="D113" s="58"/>
      <c r="E113" s="58"/>
      <c r="F113" s="58"/>
      <c r="G113" s="58"/>
      <c r="H113" s="58"/>
      <c r="I113" s="6"/>
      <c r="BY113" s="73"/>
      <c r="BZ113" s="38"/>
      <c r="CA113" s="38"/>
    </row>
    <row r="114" spans="2:79" x14ac:dyDescent="0.2">
      <c r="B114" s="6"/>
      <c r="C114" s="6"/>
      <c r="D114" s="58"/>
      <c r="E114" s="58"/>
      <c r="F114" s="58"/>
      <c r="G114" s="58"/>
      <c r="H114" s="58"/>
      <c r="I114" s="6"/>
      <c r="BZ114" s="38"/>
      <c r="CA114" s="38"/>
    </row>
    <row r="115" spans="2:79" x14ac:dyDescent="0.2">
      <c r="B115" s="6"/>
      <c r="C115" s="6"/>
      <c r="D115" s="58"/>
      <c r="E115" s="58"/>
      <c r="F115" s="58"/>
      <c r="G115" s="58"/>
      <c r="H115" s="58"/>
      <c r="I115" s="6"/>
      <c r="BZ115" s="38"/>
      <c r="CA115" s="38"/>
    </row>
    <row r="116" spans="2:79" x14ac:dyDescent="0.2">
      <c r="B116" s="6"/>
      <c r="C116" s="6"/>
      <c r="D116" s="6"/>
      <c r="E116" s="6"/>
      <c r="F116" s="6"/>
      <c r="G116" s="6"/>
      <c r="H116" s="6"/>
      <c r="I116" s="6"/>
      <c r="CA116" s="38"/>
    </row>
    <row r="117" spans="2:79" x14ac:dyDescent="0.2">
      <c r="B117" s="6"/>
      <c r="C117" s="6"/>
      <c r="D117" s="76"/>
      <c r="E117" s="76"/>
      <c r="F117" s="76"/>
      <c r="G117" s="76"/>
      <c r="H117" s="76"/>
      <c r="I117" s="6"/>
      <c r="CA117" s="38"/>
    </row>
    <row r="118" spans="2:79" x14ac:dyDescent="0.2">
      <c r="B118" s="6"/>
      <c r="C118" s="6"/>
      <c r="D118" s="58"/>
      <c r="E118" s="58"/>
      <c r="F118" s="58"/>
      <c r="G118" s="58"/>
      <c r="H118" s="58"/>
      <c r="I118" s="6"/>
    </row>
    <row r="119" spans="2:79" x14ac:dyDescent="0.2">
      <c r="B119" s="6"/>
      <c r="C119" s="6"/>
      <c r="D119" s="58"/>
      <c r="E119" s="58"/>
      <c r="F119" s="58"/>
      <c r="G119" s="58"/>
      <c r="H119" s="58"/>
      <c r="I119" s="6"/>
    </row>
    <row r="120" spans="2:79" x14ac:dyDescent="0.2">
      <c r="B120" s="6"/>
      <c r="C120" s="6"/>
      <c r="D120" s="58"/>
      <c r="E120" s="58"/>
      <c r="F120" s="58"/>
      <c r="G120" s="58"/>
      <c r="H120" s="58"/>
      <c r="I120" s="6"/>
    </row>
    <row r="121" spans="2:79" x14ac:dyDescent="0.2">
      <c r="B121" s="6"/>
      <c r="C121" s="6"/>
      <c r="D121" s="58"/>
      <c r="E121" s="58"/>
      <c r="F121" s="58"/>
      <c r="G121" s="58"/>
      <c r="H121" s="58"/>
      <c r="I121" s="6"/>
    </row>
    <row r="122" spans="2:79" x14ac:dyDescent="0.2">
      <c r="B122" s="6"/>
      <c r="C122" s="6"/>
      <c r="D122" s="58"/>
      <c r="E122" s="58"/>
      <c r="F122" s="58"/>
      <c r="G122" s="58"/>
      <c r="H122" s="58"/>
      <c r="I122" s="6"/>
    </row>
    <row r="123" spans="2:79" x14ac:dyDescent="0.2">
      <c r="B123" s="6"/>
      <c r="C123" s="6"/>
      <c r="D123" s="6"/>
      <c r="E123" s="6"/>
      <c r="F123" s="6"/>
      <c r="G123" s="6"/>
      <c r="H123" s="6"/>
      <c r="I123" s="6"/>
    </row>
    <row r="124" spans="2:79" x14ac:dyDescent="0.2">
      <c r="B124" s="6"/>
      <c r="C124" s="6"/>
      <c r="D124" s="6"/>
      <c r="E124" s="6"/>
      <c r="F124" s="6"/>
      <c r="G124" s="6"/>
      <c r="H124" s="6"/>
      <c r="I124" s="6"/>
    </row>
    <row r="125" spans="2:79" x14ac:dyDescent="0.2">
      <c r="B125" s="6"/>
      <c r="C125" s="6"/>
      <c r="D125" s="76"/>
      <c r="E125" s="76"/>
      <c r="F125" s="76"/>
      <c r="G125" s="76"/>
      <c r="H125" s="76"/>
      <c r="I125" s="6"/>
    </row>
    <row r="126" spans="2:79" x14ac:dyDescent="0.2">
      <c r="B126" s="6"/>
      <c r="C126" s="6"/>
      <c r="D126" s="77"/>
      <c r="E126" s="77"/>
      <c r="F126" s="77"/>
      <c r="G126" s="77"/>
      <c r="H126" s="77"/>
      <c r="I126" s="6"/>
    </row>
    <row r="127" spans="2:79" x14ac:dyDescent="0.2">
      <c r="B127" s="6"/>
      <c r="C127" s="6"/>
      <c r="D127" s="77"/>
      <c r="E127" s="77"/>
      <c r="F127" s="77"/>
      <c r="G127" s="77"/>
      <c r="H127" s="77"/>
      <c r="I127" s="6"/>
    </row>
    <row r="128" spans="2:79" x14ac:dyDescent="0.2">
      <c r="B128" s="6"/>
      <c r="C128" s="6"/>
      <c r="D128" s="77"/>
      <c r="E128" s="77"/>
      <c r="F128" s="77"/>
      <c r="G128" s="77"/>
      <c r="H128" s="77"/>
      <c r="I128" s="6"/>
    </row>
    <row r="129" spans="2:9" x14ac:dyDescent="0.2">
      <c r="B129" s="6"/>
      <c r="C129" s="6"/>
      <c r="D129" s="77"/>
      <c r="E129" s="77"/>
      <c r="F129" s="77"/>
      <c r="G129" s="77"/>
      <c r="H129" s="77"/>
      <c r="I129" s="6"/>
    </row>
    <row r="130" spans="2:9" x14ac:dyDescent="0.2">
      <c r="B130" s="6"/>
      <c r="C130" s="6"/>
      <c r="D130" s="58"/>
      <c r="E130" s="58"/>
      <c r="F130" s="58"/>
      <c r="G130" s="58"/>
      <c r="H130" s="58"/>
      <c r="I130" s="6"/>
    </row>
    <row r="131" spans="2:9" x14ac:dyDescent="0.2">
      <c r="B131" s="6"/>
      <c r="C131" s="6"/>
      <c r="D131" s="6"/>
      <c r="E131" s="6"/>
      <c r="F131" s="6"/>
      <c r="G131" s="6"/>
      <c r="H131" s="6"/>
      <c r="I131" s="6"/>
    </row>
    <row r="132" spans="2:9" x14ac:dyDescent="0.2">
      <c r="B132" s="6"/>
      <c r="C132" s="6"/>
      <c r="D132" s="49"/>
      <c r="E132" s="49"/>
      <c r="F132" s="49"/>
      <c r="G132" s="49"/>
      <c r="H132" s="49"/>
      <c r="I132" s="6"/>
    </row>
    <row r="133" spans="2:9" x14ac:dyDescent="0.2">
      <c r="B133" s="58"/>
      <c r="C133" s="6"/>
      <c r="D133" s="78"/>
      <c r="E133" s="78"/>
      <c r="F133" s="78"/>
      <c r="G133" s="78"/>
      <c r="H133" s="78"/>
      <c r="I133" s="6"/>
    </row>
    <row r="134" spans="2:9" x14ac:dyDescent="0.2">
      <c r="B134" s="77"/>
      <c r="C134" s="6"/>
      <c r="D134" s="6"/>
      <c r="E134" s="6"/>
      <c r="F134" s="6"/>
      <c r="G134" s="6"/>
      <c r="H134" s="6"/>
      <c r="I134" s="6"/>
    </row>
    <row r="135" spans="2:9" x14ac:dyDescent="0.2">
      <c r="B135" s="77"/>
      <c r="C135" s="6"/>
      <c r="D135" s="49"/>
      <c r="E135" s="49"/>
      <c r="F135" s="49"/>
      <c r="G135" s="49"/>
      <c r="H135" s="49"/>
      <c r="I135" s="6"/>
    </row>
  </sheetData>
  <mergeCells count="2">
    <mergeCell ref="IZ2:JK2"/>
    <mergeCell ref="IL2:IY2"/>
  </mergeCells>
  <pageMargins left="0.4" right="0.41" top="1.1000000000000001" bottom="0.75" header="0.5" footer="0.5"/>
  <pageSetup scale="51" fitToWidth="7" fitToHeight="2" orientation="landscape" r:id="rId1"/>
  <headerFooter alignWithMargins="0">
    <oddHeader xml:space="preserve">&amp;C&amp;"Arial,Bold"Puget Sound Energy
Actual and Projected 191 Accounts
</oddHeader>
    <oddFooter>&amp;CPage &amp;P of &amp;N&amp;R&amp;F
&amp;A</oddFooter>
  </headerFooter>
  <rowBreaks count="1" manualBreakCount="1">
    <brk id="58" max="246" man="1"/>
  </rowBreaks>
  <colBreaks count="2" manualBreakCount="2">
    <brk id="245" min="1" max="102" man="1"/>
    <brk id="259" min="1" max="102" man="1"/>
  </colBreaks>
  <customProperties>
    <customPr name="_pios_id" r:id="rId2"/>
  </customPropertie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42"/>
  <sheetViews>
    <sheetView workbookViewId="0">
      <selection activeCell="I16" sqref="I16"/>
    </sheetView>
  </sheetViews>
  <sheetFormatPr defaultColWidth="9.140625" defaultRowHeight="11.25" x14ac:dyDescent="0.2"/>
  <cols>
    <col min="1" max="1" width="26.28515625" style="37" customWidth="1"/>
    <col min="2" max="15" width="10.7109375" style="37" bestFit="1" customWidth="1"/>
    <col min="16" max="16" width="14" style="37" bestFit="1" customWidth="1"/>
    <col min="17" max="17" width="13.42578125" style="37" bestFit="1" customWidth="1"/>
    <col min="18" max="16384" width="9.140625" style="37"/>
  </cols>
  <sheetData>
    <row r="1" spans="1:17" x14ac:dyDescent="0.2">
      <c r="A1" s="642" t="str">
        <f>'106 Tracker Amort Balances'!A1:E1</f>
        <v>Puget Sound Energy</v>
      </c>
      <c r="B1" s="643"/>
      <c r="C1" s="643"/>
      <c r="D1" s="643"/>
      <c r="E1" s="643"/>
      <c r="F1" s="643"/>
      <c r="G1" s="643"/>
      <c r="H1" s="643"/>
      <c r="I1" s="643"/>
      <c r="J1" s="643"/>
      <c r="K1" s="643"/>
      <c r="L1" s="643"/>
      <c r="M1" s="643"/>
      <c r="N1" s="643"/>
      <c r="O1" s="643"/>
      <c r="P1" s="643"/>
    </row>
    <row r="2" spans="1:17" x14ac:dyDescent="0.2">
      <c r="A2" s="642" t="str">
        <f>'106 Tracker Amort Balances'!A2:E2</f>
        <v xml:space="preserve">PGA Deferral Amortization 106 Tracker Filing </v>
      </c>
      <c r="B2" s="643"/>
      <c r="C2" s="643"/>
      <c r="D2" s="643"/>
      <c r="E2" s="643"/>
      <c r="F2" s="643"/>
      <c r="G2" s="643"/>
      <c r="H2" s="643"/>
      <c r="I2" s="643"/>
      <c r="J2" s="643"/>
      <c r="K2" s="643"/>
      <c r="L2" s="643"/>
      <c r="M2" s="643"/>
      <c r="N2" s="643"/>
      <c r="O2" s="643"/>
      <c r="P2" s="643"/>
    </row>
    <row r="3" spans="1:17" x14ac:dyDescent="0.2">
      <c r="A3" s="644" t="s">
        <v>231</v>
      </c>
      <c r="B3" s="613"/>
      <c r="C3" s="613"/>
      <c r="D3" s="613"/>
      <c r="E3" s="613"/>
      <c r="F3" s="613"/>
      <c r="G3" s="613"/>
      <c r="H3" s="613"/>
      <c r="I3" s="613"/>
      <c r="J3" s="613"/>
      <c r="K3" s="613"/>
      <c r="L3" s="613"/>
      <c r="M3" s="613"/>
      <c r="N3" s="613"/>
      <c r="O3" s="613"/>
      <c r="P3" s="613"/>
    </row>
    <row r="4" spans="1:17" x14ac:dyDescent="0.2">
      <c r="A4" s="642" t="str">
        <f>'106 Tracker Amort Balances'!A4:E4</f>
        <v>Effective November 1, 2021</v>
      </c>
      <c r="B4" s="643"/>
      <c r="C4" s="643"/>
      <c r="D4" s="643"/>
      <c r="E4" s="643"/>
      <c r="F4" s="643"/>
      <c r="G4" s="643"/>
      <c r="H4" s="643"/>
      <c r="I4" s="643"/>
      <c r="J4" s="643"/>
      <c r="K4" s="643"/>
      <c r="L4" s="643"/>
      <c r="M4" s="643"/>
      <c r="N4" s="643"/>
      <c r="O4" s="643"/>
      <c r="P4" s="643"/>
    </row>
    <row r="5" spans="1:17" ht="12.75" customHeight="1" x14ac:dyDescent="0.2">
      <c r="A5" s="300"/>
      <c r="B5" s="301"/>
      <c r="C5" s="301"/>
      <c r="D5" s="301"/>
      <c r="E5" s="301"/>
      <c r="F5" s="301"/>
      <c r="J5" s="301"/>
      <c r="K5" s="301"/>
      <c r="L5" s="301"/>
      <c r="M5" s="301"/>
      <c r="N5" s="301"/>
      <c r="O5" s="301"/>
      <c r="P5" s="301"/>
    </row>
    <row r="6" spans="1:17" x14ac:dyDescent="0.2">
      <c r="A6" s="83"/>
      <c r="B6" s="636" t="s">
        <v>321</v>
      </c>
      <c r="C6" s="645"/>
      <c r="D6" s="645"/>
      <c r="E6" s="645"/>
      <c r="F6" s="645"/>
      <c r="G6" s="645"/>
      <c r="H6" s="645"/>
      <c r="I6" s="613"/>
      <c r="J6" s="613"/>
      <c r="K6" s="613"/>
      <c r="L6" s="613"/>
      <c r="M6" s="613"/>
      <c r="N6" s="613"/>
      <c r="O6" s="613"/>
    </row>
    <row r="7" spans="1:17" x14ac:dyDescent="0.2">
      <c r="A7" s="83"/>
      <c r="G7" s="644" t="s">
        <v>429</v>
      </c>
      <c r="H7" s="644"/>
      <c r="I7" s="644"/>
      <c r="P7" s="41"/>
    </row>
    <row r="8" spans="1:17" x14ac:dyDescent="0.2">
      <c r="B8" s="302">
        <v>44440</v>
      </c>
      <c r="C8" s="303">
        <f>EDATE(B8,1)</f>
        <v>44470</v>
      </c>
      <c r="D8" s="303">
        <f t="shared" ref="D8:O8" si="0">EDATE(C8,1)</f>
        <v>44501</v>
      </c>
      <c r="E8" s="303">
        <f t="shared" si="0"/>
        <v>44531</v>
      </c>
      <c r="F8" s="303">
        <f t="shared" si="0"/>
        <v>44562</v>
      </c>
      <c r="G8" s="303">
        <f t="shared" si="0"/>
        <v>44593</v>
      </c>
      <c r="H8" s="303">
        <f t="shared" si="0"/>
        <v>44621</v>
      </c>
      <c r="I8" s="303">
        <f t="shared" si="0"/>
        <v>44652</v>
      </c>
      <c r="J8" s="303">
        <f t="shared" si="0"/>
        <v>44682</v>
      </c>
      <c r="K8" s="303">
        <f t="shared" si="0"/>
        <v>44713</v>
      </c>
      <c r="L8" s="303">
        <f t="shared" si="0"/>
        <v>44743</v>
      </c>
      <c r="M8" s="303">
        <f t="shared" si="0"/>
        <v>44774</v>
      </c>
      <c r="N8" s="303">
        <f t="shared" si="0"/>
        <v>44805</v>
      </c>
      <c r="O8" s="303">
        <f t="shared" si="0"/>
        <v>44835</v>
      </c>
      <c r="P8" s="304" t="s">
        <v>408</v>
      </c>
      <c r="Q8" s="305"/>
    </row>
    <row r="9" spans="1:17" ht="12" thickBot="1" x14ac:dyDescent="0.25">
      <c r="A9" s="83" t="s">
        <v>232</v>
      </c>
      <c r="D9" s="41"/>
    </row>
    <row r="10" spans="1:17" ht="12" thickTop="1" x14ac:dyDescent="0.2">
      <c r="A10" s="37" t="s">
        <v>233</v>
      </c>
      <c r="B10" s="595"/>
      <c r="C10" s="596"/>
      <c r="D10" s="596"/>
      <c r="E10" s="596"/>
      <c r="F10" s="596"/>
      <c r="G10" s="596"/>
      <c r="H10" s="596"/>
      <c r="I10" s="596"/>
      <c r="J10" s="596"/>
      <c r="K10" s="596"/>
      <c r="L10" s="596"/>
      <c r="M10" s="596"/>
      <c r="N10" s="596"/>
      <c r="O10" s="597"/>
      <c r="P10" s="108">
        <f>SUM(D10:O10)</f>
        <v>0</v>
      </c>
    </row>
    <row r="11" spans="1:17" x14ac:dyDescent="0.2">
      <c r="A11" s="37" t="s">
        <v>234</v>
      </c>
      <c r="B11" s="598"/>
      <c r="C11" s="599"/>
      <c r="D11" s="599"/>
      <c r="E11" s="599"/>
      <c r="F11" s="599"/>
      <c r="G11" s="599"/>
      <c r="H11" s="599"/>
      <c r="I11" s="599"/>
      <c r="J11" s="599"/>
      <c r="K11" s="599"/>
      <c r="L11" s="599"/>
      <c r="M11" s="599"/>
      <c r="N11" s="599"/>
      <c r="O11" s="600"/>
      <c r="P11" s="306">
        <f>SUM(D11:O11)</f>
        <v>0</v>
      </c>
      <c r="Q11" s="108"/>
    </row>
    <row r="12" spans="1:17" ht="12" thickBot="1" x14ac:dyDescent="0.25">
      <c r="A12" s="37" t="s">
        <v>235</v>
      </c>
      <c r="B12" s="601"/>
      <c r="C12" s="602"/>
      <c r="D12" s="602"/>
      <c r="E12" s="602"/>
      <c r="F12" s="602"/>
      <c r="G12" s="602"/>
      <c r="H12" s="602"/>
      <c r="I12" s="602"/>
      <c r="J12" s="602"/>
      <c r="K12" s="602"/>
      <c r="L12" s="602"/>
      <c r="M12" s="602"/>
      <c r="N12" s="602"/>
      <c r="O12" s="603"/>
      <c r="P12" s="108">
        <f>SUM(P10:P11)</f>
        <v>0</v>
      </c>
    </row>
    <row r="13" spans="1:17" ht="12" thickTop="1" x14ac:dyDescent="0.2">
      <c r="A13" s="307"/>
      <c r="B13" s="308"/>
      <c r="C13" s="308"/>
      <c r="D13" s="108"/>
      <c r="E13" s="108"/>
      <c r="F13" s="108"/>
      <c r="G13" s="108"/>
      <c r="H13" s="108"/>
      <c r="I13" s="108"/>
      <c r="J13" s="108"/>
      <c r="K13" s="108"/>
      <c r="L13" s="108"/>
      <c r="M13" s="108"/>
      <c r="N13" s="108"/>
      <c r="O13" s="108"/>
      <c r="P13" s="41"/>
    </row>
    <row r="14" spans="1:17" x14ac:dyDescent="0.2">
      <c r="B14" s="303"/>
      <c r="C14" s="303"/>
      <c r="D14" s="303"/>
      <c r="E14" s="303"/>
      <c r="F14" s="303"/>
      <c r="G14" s="303"/>
      <c r="H14" s="303"/>
      <c r="I14" s="303"/>
      <c r="J14" s="303"/>
      <c r="K14" s="303"/>
      <c r="L14" s="303"/>
      <c r="M14" s="303"/>
      <c r="N14" s="303"/>
      <c r="O14" s="303"/>
      <c r="P14" s="305"/>
    </row>
    <row r="15" spans="1:17" x14ac:dyDescent="0.2">
      <c r="B15" s="303"/>
      <c r="C15" s="303"/>
      <c r="D15" s="303"/>
      <c r="E15" s="303"/>
      <c r="F15" s="303"/>
      <c r="G15" s="303"/>
      <c r="H15" s="309"/>
      <c r="I15" s="309"/>
      <c r="J15" s="309"/>
      <c r="K15" s="309"/>
      <c r="L15" s="309"/>
      <c r="M15" s="309"/>
      <c r="N15" s="309"/>
      <c r="O15" s="309"/>
      <c r="P15" s="305"/>
      <c r="Q15" s="309"/>
    </row>
    <row r="16" spans="1:17" x14ac:dyDescent="0.2">
      <c r="B16" s="303"/>
      <c r="C16" s="303"/>
      <c r="D16" s="303"/>
      <c r="E16" s="303"/>
      <c r="F16" s="303"/>
      <c r="G16" s="303"/>
      <c r="H16" s="303"/>
      <c r="I16" s="303"/>
      <c r="J16" s="303"/>
      <c r="K16" s="303"/>
      <c r="L16" s="303"/>
      <c r="M16" s="303"/>
      <c r="N16" s="303"/>
      <c r="O16" s="303"/>
      <c r="P16" s="305"/>
    </row>
    <row r="17" spans="1:18" x14ac:dyDescent="0.2">
      <c r="A17" s="310" t="s">
        <v>236</v>
      </c>
      <c r="B17" s="311"/>
      <c r="C17" s="311"/>
      <c r="D17" s="311"/>
      <c r="E17" s="311"/>
      <c r="F17" s="311"/>
      <c r="G17" s="311"/>
      <c r="H17" s="311"/>
      <c r="I17" s="311"/>
      <c r="J17" s="311"/>
      <c r="K17" s="311"/>
      <c r="L17" s="311"/>
      <c r="M17" s="311"/>
      <c r="N17" s="311"/>
      <c r="O17" s="311"/>
      <c r="P17" s="108"/>
    </row>
    <row r="18" spans="1:18" x14ac:dyDescent="0.2">
      <c r="A18" s="500" t="s">
        <v>412</v>
      </c>
      <c r="B18" s="17"/>
      <c r="C18" s="17"/>
      <c r="D18" s="17"/>
      <c r="E18" s="17"/>
      <c r="F18" s="17"/>
      <c r="G18" s="17"/>
      <c r="H18" s="311"/>
      <c r="I18" s="311"/>
      <c r="J18" s="311"/>
      <c r="K18" s="311"/>
      <c r="L18" s="311"/>
      <c r="M18" s="311"/>
      <c r="N18" s="311"/>
      <c r="O18" s="311"/>
      <c r="P18" s="108"/>
    </row>
    <row r="19" spans="1:18" s="41" customFormat="1" x14ac:dyDescent="0.2">
      <c r="A19" s="313"/>
      <c r="E19" s="308"/>
      <c r="F19" s="308"/>
      <c r="G19" s="308"/>
      <c r="H19" s="308"/>
      <c r="I19" s="308"/>
      <c r="J19" s="308"/>
      <c r="K19" s="308"/>
      <c r="L19" s="308"/>
      <c r="M19" s="308"/>
      <c r="N19" s="308"/>
      <c r="O19" s="308"/>
      <c r="P19" s="308"/>
      <c r="Q19" s="308"/>
    </row>
    <row r="20" spans="1:18" s="41" customFormat="1" x14ac:dyDescent="0.2">
      <c r="E20" s="308"/>
      <c r="F20" s="308"/>
      <c r="G20" s="308"/>
      <c r="H20" s="308"/>
      <c r="I20" s="308"/>
      <c r="J20" s="308"/>
      <c r="K20" s="308"/>
      <c r="L20" s="308"/>
      <c r="M20" s="308"/>
      <c r="N20" s="308"/>
      <c r="O20" s="308"/>
      <c r="P20" s="308"/>
      <c r="Q20" s="308"/>
      <c r="R20" s="314"/>
    </row>
    <row r="21" spans="1:18" s="41" customFormat="1" x14ac:dyDescent="0.2">
      <c r="A21" s="286"/>
      <c r="B21" s="76"/>
      <c r="C21" s="76"/>
      <c r="D21" s="76"/>
      <c r="E21" s="76"/>
      <c r="F21" s="76"/>
      <c r="G21" s="76"/>
      <c r="H21" s="76"/>
      <c r="I21" s="76"/>
      <c r="J21" s="76"/>
      <c r="K21" s="76"/>
      <c r="L21" s="76"/>
      <c r="M21" s="76"/>
      <c r="N21" s="76"/>
      <c r="O21" s="76"/>
      <c r="P21" s="315"/>
      <c r="Q21" s="308"/>
      <c r="R21" s="314"/>
    </row>
    <row r="22" spans="1:18" s="41" customFormat="1" x14ac:dyDescent="0.2">
      <c r="A22" s="286"/>
      <c r="Q22" s="308"/>
      <c r="R22" s="314"/>
    </row>
    <row r="23" spans="1:18" s="41" customFormat="1" x14ac:dyDescent="0.2">
      <c r="B23" s="316"/>
      <c r="C23" s="316"/>
      <c r="D23" s="314"/>
      <c r="E23" s="314"/>
      <c r="F23" s="314"/>
      <c r="G23" s="314"/>
      <c r="H23" s="314"/>
      <c r="I23" s="314"/>
      <c r="J23" s="314"/>
      <c r="K23" s="314"/>
      <c r="L23" s="314"/>
      <c r="M23" s="314"/>
      <c r="N23" s="314"/>
      <c r="O23" s="314"/>
      <c r="P23" s="308"/>
      <c r="Q23" s="308"/>
      <c r="R23" s="314"/>
    </row>
    <row r="24" spans="1:18" s="41" customFormat="1" x14ac:dyDescent="0.2">
      <c r="B24" s="316"/>
      <c r="C24" s="316"/>
      <c r="D24" s="314"/>
      <c r="E24" s="314"/>
      <c r="F24" s="314"/>
      <c r="G24" s="314"/>
      <c r="H24" s="314"/>
      <c r="I24" s="314"/>
      <c r="J24" s="314"/>
      <c r="K24" s="314"/>
      <c r="L24" s="314"/>
      <c r="M24" s="314"/>
      <c r="N24" s="314"/>
      <c r="O24" s="314"/>
      <c r="P24" s="308"/>
      <c r="Q24" s="308"/>
      <c r="R24" s="314"/>
    </row>
    <row r="25" spans="1:18" s="41" customFormat="1" x14ac:dyDescent="0.2">
      <c r="B25" s="16"/>
      <c r="C25" s="16"/>
      <c r="D25" s="308"/>
      <c r="E25" s="308"/>
      <c r="F25" s="308"/>
      <c r="G25" s="308"/>
      <c r="H25" s="308"/>
      <c r="I25" s="308"/>
      <c r="J25" s="308"/>
      <c r="K25" s="308"/>
      <c r="L25" s="308"/>
      <c r="M25" s="308"/>
      <c r="N25" s="308"/>
      <c r="O25" s="308"/>
      <c r="P25" s="308"/>
      <c r="Q25" s="308"/>
      <c r="R25" s="314"/>
    </row>
    <row r="26" spans="1:18" s="41" customFormat="1" x14ac:dyDescent="0.2">
      <c r="A26" s="312"/>
      <c r="B26" s="308"/>
      <c r="C26" s="308"/>
      <c r="D26" s="308"/>
      <c r="E26" s="308"/>
      <c r="F26" s="308"/>
      <c r="G26" s="308"/>
      <c r="H26" s="308"/>
      <c r="I26" s="308"/>
      <c r="J26" s="308"/>
      <c r="K26" s="308"/>
      <c r="L26" s="308"/>
      <c r="M26" s="308"/>
      <c r="N26" s="308"/>
      <c r="O26" s="308"/>
      <c r="Q26" s="308"/>
      <c r="R26" s="314"/>
    </row>
    <row r="27" spans="1:18" s="41" customFormat="1" x14ac:dyDescent="0.2">
      <c r="A27" s="312"/>
      <c r="E27" s="308"/>
      <c r="F27" s="308"/>
      <c r="G27" s="308"/>
      <c r="H27" s="308"/>
      <c r="I27" s="308"/>
      <c r="J27" s="308"/>
      <c r="K27" s="308"/>
      <c r="L27" s="308"/>
      <c r="M27" s="308"/>
      <c r="N27" s="308"/>
      <c r="O27" s="308"/>
      <c r="P27" s="308"/>
      <c r="Q27" s="308"/>
    </row>
    <row r="28" spans="1:18" s="41" customFormat="1" x14ac:dyDescent="0.2">
      <c r="A28" s="312"/>
      <c r="B28" s="76"/>
      <c r="C28" s="76"/>
      <c r="G28" s="317"/>
      <c r="H28" s="317"/>
      <c r="I28" s="317"/>
      <c r="J28" s="317"/>
      <c r="K28" s="317"/>
      <c r="L28" s="317"/>
      <c r="M28" s="317"/>
      <c r="N28" s="317"/>
      <c r="O28" s="317"/>
      <c r="Q28" s="318"/>
    </row>
    <row r="29" spans="1:18" s="41" customFormat="1" x14ac:dyDescent="0.2">
      <c r="G29" s="287"/>
      <c r="H29" s="287"/>
      <c r="I29" s="287"/>
      <c r="J29" s="287"/>
      <c r="K29" s="287"/>
      <c r="L29" s="287"/>
      <c r="M29" s="287"/>
      <c r="N29" s="287"/>
      <c r="O29" s="287"/>
    </row>
    <row r="30" spans="1:18" s="41" customFormat="1" x14ac:dyDescent="0.2">
      <c r="A30" s="312"/>
      <c r="B30" s="316"/>
      <c r="C30" s="316"/>
      <c r="G30" s="319"/>
      <c r="H30" s="319"/>
      <c r="I30" s="319"/>
      <c r="J30" s="319"/>
      <c r="K30" s="319"/>
      <c r="L30" s="319"/>
      <c r="M30" s="319"/>
      <c r="N30" s="319"/>
      <c r="O30" s="319"/>
    </row>
    <row r="31" spans="1:18" s="41" customFormat="1" x14ac:dyDescent="0.2">
      <c r="B31" s="316"/>
      <c r="C31" s="316"/>
    </row>
    <row r="32" spans="1:18" s="41" customFormat="1" x14ac:dyDescent="0.2">
      <c r="B32" s="16"/>
      <c r="C32" s="16"/>
      <c r="H32" s="287"/>
      <c r="I32" s="287"/>
      <c r="J32" s="287"/>
      <c r="K32" s="287"/>
      <c r="L32" s="287"/>
      <c r="M32" s="287"/>
      <c r="N32" s="287"/>
      <c r="O32" s="287"/>
      <c r="Q32" s="287"/>
    </row>
    <row r="33" s="41" customFormat="1" x14ac:dyDescent="0.2"/>
    <row r="34" s="41" customFormat="1" x14ac:dyDescent="0.2"/>
    <row r="35" s="41" customFormat="1" x14ac:dyDescent="0.2"/>
    <row r="36" s="41" customFormat="1" x14ac:dyDescent="0.2"/>
    <row r="37" s="41" customFormat="1" x14ac:dyDescent="0.2"/>
    <row r="38" s="41" customFormat="1" x14ac:dyDescent="0.2"/>
    <row r="39" s="41" customFormat="1" x14ac:dyDescent="0.2"/>
    <row r="40" s="41" customFormat="1" x14ac:dyDescent="0.2"/>
    <row r="41" s="41" customFormat="1" x14ac:dyDescent="0.2"/>
    <row r="42" s="41" customFormat="1" x14ac:dyDescent="0.2"/>
  </sheetData>
  <mergeCells count="6">
    <mergeCell ref="A1:P1"/>
    <mergeCell ref="A2:P2"/>
    <mergeCell ref="A4:P4"/>
    <mergeCell ref="A3:P3"/>
    <mergeCell ref="B6:O6"/>
    <mergeCell ref="G7:I7"/>
  </mergeCells>
  <printOptions horizontalCentered="1"/>
  <pageMargins left="0" right="0" top="1" bottom="1" header="0.5" footer="0.5"/>
  <pageSetup scale="67" orientation="landscape" r:id="rId1"/>
  <headerFooter alignWithMargins="0">
    <oddFooter>&amp;CPage &amp;P of &amp;N&amp;R&amp;F
&amp;A</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55"/>
  <sheetViews>
    <sheetView zoomScaleNormal="100" workbookViewId="0">
      <pane xSplit="2" ySplit="3" topLeftCell="C4" activePane="bottomRight" state="frozen"/>
      <selection activeCell="J29" sqref="J29"/>
      <selection pane="topRight" activeCell="J29" sqref="J29"/>
      <selection pane="bottomLeft" activeCell="J29" sqref="J29"/>
      <selection pane="bottomRight" activeCell="C18" sqref="C18"/>
    </sheetView>
  </sheetViews>
  <sheetFormatPr defaultColWidth="9.140625" defaultRowHeight="11.25" x14ac:dyDescent="0.2"/>
  <cols>
    <col min="1" max="1" width="4.42578125" style="1" customWidth="1"/>
    <col min="2" max="2" width="62.7109375" style="1" customWidth="1"/>
    <col min="3" max="3" width="10.42578125" style="1" bestFit="1" customWidth="1"/>
    <col min="4" max="4" width="10.7109375" style="1" bestFit="1" customWidth="1"/>
    <col min="5" max="9" width="11.28515625" style="1" bestFit="1" customWidth="1"/>
    <col min="10" max="10" width="10.7109375" style="1" bestFit="1" customWidth="1"/>
    <col min="11" max="15" width="10.42578125" style="1" bestFit="1" customWidth="1"/>
    <col min="16" max="22" width="10.7109375" style="1" bestFit="1" customWidth="1"/>
    <col min="23" max="27" width="9.85546875" style="1" bestFit="1" customWidth="1"/>
    <col min="28" max="28" width="10.7109375" style="1" bestFit="1" customWidth="1"/>
    <col min="29" max="16384" width="9.140625" style="1"/>
  </cols>
  <sheetData>
    <row r="1" spans="1:28" x14ac:dyDescent="0.2">
      <c r="A1" s="7" t="s">
        <v>5</v>
      </c>
    </row>
    <row r="2" spans="1:28" ht="12" thickBot="1" x14ac:dyDescent="0.25">
      <c r="A2" s="7" t="s">
        <v>196</v>
      </c>
    </row>
    <row r="3" spans="1:28" x14ac:dyDescent="0.2">
      <c r="C3" s="161">
        <f>'F2021 Forecast'!B7</f>
        <v>44440</v>
      </c>
      <c r="D3" s="117">
        <f>EDATE(C3,1)</f>
        <v>44470</v>
      </c>
      <c r="E3" s="233">
        <f t="shared" ref="E3:P3" si="0">EDATE(D3,1)</f>
        <v>44501</v>
      </c>
      <c r="F3" s="230">
        <f t="shared" si="0"/>
        <v>44531</v>
      </c>
      <c r="G3" s="230">
        <f t="shared" si="0"/>
        <v>44562</v>
      </c>
      <c r="H3" s="230">
        <f t="shared" si="0"/>
        <v>44593</v>
      </c>
      <c r="I3" s="230">
        <f t="shared" si="0"/>
        <v>44621</v>
      </c>
      <c r="J3" s="230">
        <f t="shared" si="0"/>
        <v>44652</v>
      </c>
      <c r="K3" s="230">
        <f t="shared" si="0"/>
        <v>44682</v>
      </c>
      <c r="L3" s="230">
        <f t="shared" si="0"/>
        <v>44713</v>
      </c>
      <c r="M3" s="230">
        <f t="shared" si="0"/>
        <v>44743</v>
      </c>
      <c r="N3" s="230">
        <f t="shared" si="0"/>
        <v>44774</v>
      </c>
      <c r="O3" s="230">
        <f t="shared" si="0"/>
        <v>44805</v>
      </c>
      <c r="P3" s="231">
        <f t="shared" si="0"/>
        <v>44835</v>
      </c>
      <c r="Q3" s="233">
        <f t="shared" ref="Q3" si="1">EDATE(P3,1)</f>
        <v>44866</v>
      </c>
      <c r="R3" s="230">
        <f t="shared" ref="R3" si="2">EDATE(Q3,1)</f>
        <v>44896</v>
      </c>
      <c r="S3" s="230">
        <f t="shared" ref="S3" si="3">EDATE(R3,1)</f>
        <v>44927</v>
      </c>
      <c r="T3" s="230">
        <f t="shared" ref="T3" si="4">EDATE(S3,1)</f>
        <v>44958</v>
      </c>
      <c r="U3" s="230">
        <f t="shared" ref="U3" si="5">EDATE(T3,1)</f>
        <v>44986</v>
      </c>
      <c r="V3" s="230">
        <f t="shared" ref="V3" si="6">EDATE(U3,1)</f>
        <v>45017</v>
      </c>
      <c r="W3" s="230">
        <f t="shared" ref="W3" si="7">EDATE(V3,1)</f>
        <v>45047</v>
      </c>
      <c r="X3" s="230">
        <f t="shared" ref="X3" si="8">EDATE(W3,1)</f>
        <v>45078</v>
      </c>
      <c r="Y3" s="230">
        <f t="shared" ref="Y3" si="9">EDATE(X3,1)</f>
        <v>45108</v>
      </c>
      <c r="Z3" s="230">
        <f t="shared" ref="Z3" si="10">EDATE(Y3,1)</f>
        <v>45139</v>
      </c>
      <c r="AA3" s="230">
        <f t="shared" ref="AA3" si="11">EDATE(Z3,1)</f>
        <v>45170</v>
      </c>
      <c r="AB3" s="231">
        <f t="shared" ref="AB3" si="12">EDATE(AA3,1)</f>
        <v>45200</v>
      </c>
    </row>
    <row r="4" spans="1:28" x14ac:dyDescent="0.2">
      <c r="A4" s="1" t="s">
        <v>197</v>
      </c>
      <c r="E4" s="237"/>
      <c r="F4" s="6"/>
      <c r="G4" s="6"/>
      <c r="H4" s="6"/>
      <c r="I4" s="6"/>
      <c r="J4" s="6"/>
      <c r="K4" s="6"/>
      <c r="L4" s="6"/>
      <c r="M4" s="6"/>
      <c r="N4" s="6"/>
      <c r="O4" s="6"/>
      <c r="P4" s="238"/>
      <c r="Q4" s="237"/>
      <c r="R4" s="6"/>
      <c r="S4" s="6"/>
      <c r="T4" s="6"/>
      <c r="U4" s="6"/>
      <c r="V4" s="6"/>
      <c r="W4" s="6"/>
      <c r="X4" s="6"/>
      <c r="Y4" s="6"/>
      <c r="Z4" s="6"/>
      <c r="AA4" s="6"/>
      <c r="AB4" s="238"/>
    </row>
    <row r="5" spans="1:28" x14ac:dyDescent="0.2">
      <c r="B5" s="1" t="s">
        <v>198</v>
      </c>
      <c r="C5" s="489">
        <f>'F2021 Forecast'!B8</f>
        <v>20596781</v>
      </c>
      <c r="D5" s="489">
        <f>'F2021 Forecast'!C8</f>
        <v>47193209</v>
      </c>
      <c r="E5" s="490">
        <f>'F2021 Forecast'!D8</f>
        <v>77226266</v>
      </c>
      <c r="F5" s="491">
        <f>'F2021 Forecast'!E8</f>
        <v>101228189</v>
      </c>
      <c r="G5" s="491">
        <f>'F2021 Forecast'!F8</f>
        <v>97629643</v>
      </c>
      <c r="H5" s="491">
        <f>'F2021 Forecast'!G8</f>
        <v>82776520</v>
      </c>
      <c r="I5" s="491">
        <f>'F2021 Forecast'!H8</f>
        <v>75711323</v>
      </c>
      <c r="J5" s="491">
        <f>'F2021 Forecast'!I8</f>
        <v>53531967</v>
      </c>
      <c r="K5" s="491">
        <f>'F2021 Forecast'!J8</f>
        <v>30642000</v>
      </c>
      <c r="L5" s="491">
        <f>'F2021 Forecast'!K8</f>
        <v>20339874</v>
      </c>
      <c r="M5" s="491">
        <f>'F2021 Forecast'!L8</f>
        <v>14770079</v>
      </c>
      <c r="N5" s="491">
        <f>'F2021 Forecast'!M8</f>
        <v>14130402</v>
      </c>
      <c r="O5" s="491">
        <f>'F2021 Forecast'!N8</f>
        <v>20723185</v>
      </c>
      <c r="P5" s="492">
        <f>'F2021 Forecast'!O8</f>
        <v>47412595</v>
      </c>
      <c r="Q5" s="490">
        <f>'F2021 Forecast'!P8</f>
        <v>77550271</v>
      </c>
      <c r="R5" s="491">
        <f>'F2021 Forecast'!Q8</f>
        <v>101606379</v>
      </c>
      <c r="S5" s="491">
        <f>'F2021 Forecast'!R8</f>
        <v>97941516</v>
      </c>
      <c r="T5" s="491">
        <f>'F2021 Forecast'!S8</f>
        <v>83022104</v>
      </c>
      <c r="U5" s="491">
        <f>'F2021 Forecast'!T8</f>
        <v>75914577</v>
      </c>
      <c r="V5" s="491">
        <f>'F2021 Forecast'!U8</f>
        <v>53571434</v>
      </c>
      <c r="W5" s="491">
        <f>'F2021 Forecast'!V8</f>
        <v>30561974</v>
      </c>
      <c r="X5" s="491">
        <f>'F2021 Forecast'!W8</f>
        <v>20171882</v>
      </c>
      <c r="Y5" s="491">
        <f>'F2021 Forecast'!X8</f>
        <v>14529332</v>
      </c>
      <c r="Z5" s="491">
        <f>'F2021 Forecast'!Y8</f>
        <v>13851846</v>
      </c>
      <c r="AA5" s="491">
        <f>'F2021 Forecast'!Z8</f>
        <v>20485033</v>
      </c>
      <c r="AB5" s="492">
        <f>'F2021 Forecast'!AA8</f>
        <v>47224738</v>
      </c>
    </row>
    <row r="6" spans="1:28" x14ac:dyDescent="0.2">
      <c r="B6" s="1" t="s">
        <v>199</v>
      </c>
      <c r="C6" s="489">
        <f>'F2021 Forecast'!B9</f>
        <v>736</v>
      </c>
      <c r="D6" s="489">
        <f>'F2021 Forecast'!C9</f>
        <v>736</v>
      </c>
      <c r="E6" s="490">
        <f>'F2021 Forecast'!D9</f>
        <v>736</v>
      </c>
      <c r="F6" s="491">
        <f>'F2021 Forecast'!E9</f>
        <v>736</v>
      </c>
      <c r="G6" s="491">
        <f>'F2021 Forecast'!F9</f>
        <v>736</v>
      </c>
      <c r="H6" s="491">
        <f>'F2021 Forecast'!G9</f>
        <v>736</v>
      </c>
      <c r="I6" s="491">
        <f>'F2021 Forecast'!H9</f>
        <v>736</v>
      </c>
      <c r="J6" s="491">
        <f>'F2021 Forecast'!I9</f>
        <v>736</v>
      </c>
      <c r="K6" s="491">
        <f>'F2021 Forecast'!J9</f>
        <v>736</v>
      </c>
      <c r="L6" s="491">
        <f>'F2021 Forecast'!K9</f>
        <v>736</v>
      </c>
      <c r="M6" s="491">
        <f>'F2021 Forecast'!L9</f>
        <v>736</v>
      </c>
      <c r="N6" s="491">
        <f>'F2021 Forecast'!M9</f>
        <v>736</v>
      </c>
      <c r="O6" s="491">
        <f>'F2021 Forecast'!N9</f>
        <v>736</v>
      </c>
      <c r="P6" s="492">
        <f>'F2021 Forecast'!O9</f>
        <v>736</v>
      </c>
      <c r="Q6" s="490">
        <f>'F2021 Forecast'!P9</f>
        <v>736</v>
      </c>
      <c r="R6" s="491">
        <f>'F2021 Forecast'!Q9</f>
        <v>736</v>
      </c>
      <c r="S6" s="491">
        <f>'F2021 Forecast'!R9</f>
        <v>736</v>
      </c>
      <c r="T6" s="491">
        <f>'F2021 Forecast'!S9</f>
        <v>736</v>
      </c>
      <c r="U6" s="491">
        <f>'F2021 Forecast'!T9</f>
        <v>736</v>
      </c>
      <c r="V6" s="491">
        <f>'F2021 Forecast'!U9</f>
        <v>736</v>
      </c>
      <c r="W6" s="491">
        <f>'F2021 Forecast'!V9</f>
        <v>736</v>
      </c>
      <c r="X6" s="491">
        <f>'F2021 Forecast'!W9</f>
        <v>736</v>
      </c>
      <c r="Y6" s="491">
        <f>'F2021 Forecast'!X9</f>
        <v>736</v>
      </c>
      <c r="Z6" s="491">
        <f>'F2021 Forecast'!Y9</f>
        <v>736</v>
      </c>
      <c r="AA6" s="491">
        <f>'F2021 Forecast'!Z9</f>
        <v>736</v>
      </c>
      <c r="AB6" s="492">
        <f>'F2021 Forecast'!AA9</f>
        <v>736</v>
      </c>
    </row>
    <row r="7" spans="1:28" x14ac:dyDescent="0.2">
      <c r="B7" s="1" t="s">
        <v>200</v>
      </c>
      <c r="C7" s="489">
        <f>'F2021 Forecast'!B10</f>
        <v>9543462</v>
      </c>
      <c r="D7" s="489">
        <f>'F2021 Forecast'!C10</f>
        <v>16493076</v>
      </c>
      <c r="E7" s="490">
        <f>'F2021 Forecast'!D10</f>
        <v>25696666</v>
      </c>
      <c r="F7" s="491">
        <f>'F2021 Forecast'!E10</f>
        <v>34604284</v>
      </c>
      <c r="G7" s="491">
        <f>'F2021 Forecast'!F10</f>
        <v>32247826</v>
      </c>
      <c r="H7" s="491">
        <f>'F2021 Forecast'!G10</f>
        <v>29473501</v>
      </c>
      <c r="I7" s="491">
        <f>'F2021 Forecast'!H10</f>
        <v>26722299</v>
      </c>
      <c r="J7" s="491">
        <f>'F2021 Forecast'!I10</f>
        <v>19380229</v>
      </c>
      <c r="K7" s="491">
        <f>'F2021 Forecast'!J10</f>
        <v>13744464</v>
      </c>
      <c r="L7" s="491">
        <f>'F2021 Forecast'!K10</f>
        <v>10592700</v>
      </c>
      <c r="M7" s="491">
        <f>'F2021 Forecast'!L10</f>
        <v>8776103</v>
      </c>
      <c r="N7" s="491">
        <f>'F2021 Forecast'!M10</f>
        <v>9060379</v>
      </c>
      <c r="O7" s="491">
        <f>'F2021 Forecast'!N10</f>
        <v>10256642</v>
      </c>
      <c r="P7" s="492">
        <f>'F2021 Forecast'!O10</f>
        <v>17267214</v>
      </c>
      <c r="Q7" s="490">
        <f>'F2021 Forecast'!P10</f>
        <v>26421219</v>
      </c>
      <c r="R7" s="491">
        <f>'F2021 Forecast'!Q10</f>
        <v>35293715</v>
      </c>
      <c r="S7" s="491">
        <f>'F2021 Forecast'!R10</f>
        <v>32813557</v>
      </c>
      <c r="T7" s="491">
        <f>'F2021 Forecast'!S10</f>
        <v>30024226</v>
      </c>
      <c r="U7" s="491">
        <f>'F2021 Forecast'!T10</f>
        <v>27311157</v>
      </c>
      <c r="V7" s="491">
        <f>'F2021 Forecast'!U10</f>
        <v>19906497</v>
      </c>
      <c r="W7" s="491">
        <f>'F2021 Forecast'!V10</f>
        <v>14088839</v>
      </c>
      <c r="X7" s="491">
        <f>'F2021 Forecast'!W10</f>
        <v>10820806</v>
      </c>
      <c r="Y7" s="491">
        <f>'F2021 Forecast'!X10</f>
        <v>8981782</v>
      </c>
      <c r="Z7" s="491">
        <f>'F2021 Forecast'!Y10</f>
        <v>9265749</v>
      </c>
      <c r="AA7" s="491">
        <f>'F2021 Forecast'!Z10</f>
        <v>10441065</v>
      </c>
      <c r="AB7" s="492">
        <f>'F2021 Forecast'!AA10</f>
        <v>17481865</v>
      </c>
    </row>
    <row r="8" spans="1:28" x14ac:dyDescent="0.2">
      <c r="B8" s="1" t="s">
        <v>201</v>
      </c>
      <c r="C8" s="489">
        <f>'F2021 Forecast'!B11</f>
        <v>3327998</v>
      </c>
      <c r="D8" s="489">
        <f>'F2021 Forecast'!C11</f>
        <v>5227620</v>
      </c>
      <c r="E8" s="490">
        <f>'F2021 Forecast'!D11</f>
        <v>7215199</v>
      </c>
      <c r="F8" s="491">
        <f>'F2021 Forecast'!E11</f>
        <v>8430886</v>
      </c>
      <c r="G8" s="491">
        <f>'F2021 Forecast'!F11</f>
        <v>7828852</v>
      </c>
      <c r="H8" s="491">
        <f>'F2021 Forecast'!G11</f>
        <v>7587579</v>
      </c>
      <c r="I8" s="491">
        <f>'F2021 Forecast'!H11</f>
        <v>7109959</v>
      </c>
      <c r="J8" s="491">
        <f>'F2021 Forecast'!I11</f>
        <v>5558340</v>
      </c>
      <c r="K8" s="491">
        <f>'F2021 Forecast'!J11</f>
        <v>4385104</v>
      </c>
      <c r="L8" s="491">
        <f>'F2021 Forecast'!K11</f>
        <v>3622276</v>
      </c>
      <c r="M8" s="491">
        <f>'F2021 Forecast'!L11</f>
        <v>2887132</v>
      </c>
      <c r="N8" s="491">
        <f>'F2021 Forecast'!M11</f>
        <v>3010217</v>
      </c>
      <c r="O8" s="491">
        <f>'F2021 Forecast'!N11</f>
        <v>3460063</v>
      </c>
      <c r="P8" s="492">
        <f>'F2021 Forecast'!O11</f>
        <v>5364177</v>
      </c>
      <c r="Q8" s="490">
        <f>'F2021 Forecast'!P11</f>
        <v>7327707</v>
      </c>
      <c r="R8" s="491">
        <f>'F2021 Forecast'!Q11</f>
        <v>8529691</v>
      </c>
      <c r="S8" s="491">
        <f>'F2021 Forecast'!R11</f>
        <v>7910759</v>
      </c>
      <c r="T8" s="491">
        <f>'F2021 Forecast'!S11</f>
        <v>7671023</v>
      </c>
      <c r="U8" s="491">
        <f>'F2021 Forecast'!T11</f>
        <v>7204827</v>
      </c>
      <c r="V8" s="491">
        <f>'F2021 Forecast'!U11</f>
        <v>5641062</v>
      </c>
      <c r="W8" s="491">
        <f>'F2021 Forecast'!V11</f>
        <v>4422143</v>
      </c>
      <c r="X8" s="491">
        <f>'F2021 Forecast'!W11</f>
        <v>3620707</v>
      </c>
      <c r="Y8" s="491">
        <f>'F2021 Forecast'!X11</f>
        <v>2879055</v>
      </c>
      <c r="Z8" s="491">
        <f>'F2021 Forecast'!Y11</f>
        <v>2993984</v>
      </c>
      <c r="AA8" s="491">
        <f>'F2021 Forecast'!Z11</f>
        <v>3434869</v>
      </c>
      <c r="AB8" s="492">
        <f>'F2021 Forecast'!AA11</f>
        <v>5338183</v>
      </c>
    </row>
    <row r="9" spans="1:28" x14ac:dyDescent="0.2">
      <c r="B9" s="1" t="s">
        <v>202</v>
      </c>
      <c r="C9" s="489">
        <f>'F2021 Forecast'!B12</f>
        <v>769770</v>
      </c>
      <c r="D9" s="489">
        <f>'F2021 Forecast'!C12</f>
        <v>1083894</v>
      </c>
      <c r="E9" s="490">
        <f>'F2021 Forecast'!D12</f>
        <v>1230237</v>
      </c>
      <c r="F9" s="491">
        <f>'F2021 Forecast'!E12</f>
        <v>1558385</v>
      </c>
      <c r="G9" s="491">
        <f>'F2021 Forecast'!F12</f>
        <v>1304020</v>
      </c>
      <c r="H9" s="491">
        <f>'F2021 Forecast'!G12</f>
        <v>1285951</v>
      </c>
      <c r="I9" s="491">
        <f>'F2021 Forecast'!H12</f>
        <v>1181874</v>
      </c>
      <c r="J9" s="491">
        <f>'F2021 Forecast'!I12</f>
        <v>952572</v>
      </c>
      <c r="K9" s="491">
        <f>'F2021 Forecast'!J12</f>
        <v>858589</v>
      </c>
      <c r="L9" s="491">
        <f>'F2021 Forecast'!K12</f>
        <v>655198</v>
      </c>
      <c r="M9" s="491">
        <f>'F2021 Forecast'!L12</f>
        <v>618117</v>
      </c>
      <c r="N9" s="491">
        <f>'F2021 Forecast'!M12</f>
        <v>677311</v>
      </c>
      <c r="O9" s="491">
        <f>'F2021 Forecast'!N12</f>
        <v>685720</v>
      </c>
      <c r="P9" s="492">
        <f>'F2021 Forecast'!O12</f>
        <v>979115</v>
      </c>
      <c r="Q9" s="490">
        <f>'F2021 Forecast'!P12</f>
        <v>1121341</v>
      </c>
      <c r="R9" s="491">
        <f>'F2021 Forecast'!Q12</f>
        <v>1431001</v>
      </c>
      <c r="S9" s="491">
        <f>'F2021 Forecast'!R12</f>
        <v>1198131</v>
      </c>
      <c r="T9" s="491">
        <f>'F2021 Forecast'!S12</f>
        <v>1185502</v>
      </c>
      <c r="U9" s="491">
        <f>'F2021 Forecast'!T12</f>
        <v>1088001</v>
      </c>
      <c r="V9" s="491">
        <f>'F2021 Forecast'!U12</f>
        <v>873041</v>
      </c>
      <c r="W9" s="491">
        <f>'F2021 Forecast'!V12</f>
        <v>810165</v>
      </c>
      <c r="X9" s="491">
        <f>'F2021 Forecast'!W12</f>
        <v>636889</v>
      </c>
      <c r="Y9" s="491">
        <f>'F2021 Forecast'!X12</f>
        <v>601479</v>
      </c>
      <c r="Z9" s="491">
        <f>'F2021 Forecast'!Y12</f>
        <v>658849</v>
      </c>
      <c r="AA9" s="491">
        <f>'F2021 Forecast'!Z12</f>
        <v>666097</v>
      </c>
      <c r="AB9" s="492">
        <f>'F2021 Forecast'!AA12</f>
        <v>946492</v>
      </c>
    </row>
    <row r="10" spans="1:28" x14ac:dyDescent="0.2">
      <c r="B10" s="1" t="s">
        <v>203</v>
      </c>
      <c r="C10" s="489">
        <f>'F2021 Forecast'!B13</f>
        <v>192934</v>
      </c>
      <c r="D10" s="489">
        <f>'F2021 Forecast'!C13</f>
        <v>429544</v>
      </c>
      <c r="E10" s="490">
        <f>'F2021 Forecast'!D13</f>
        <v>650859</v>
      </c>
      <c r="F10" s="491">
        <f>'F2021 Forecast'!E13</f>
        <v>950945</v>
      </c>
      <c r="G10" s="491">
        <f>'F2021 Forecast'!F13</f>
        <v>816495</v>
      </c>
      <c r="H10" s="491">
        <f>'F2021 Forecast'!G13</f>
        <v>803229</v>
      </c>
      <c r="I10" s="491">
        <f>'F2021 Forecast'!H13</f>
        <v>753977</v>
      </c>
      <c r="J10" s="491">
        <f>'F2021 Forecast'!I13</f>
        <v>526235</v>
      </c>
      <c r="K10" s="491">
        <f>'F2021 Forecast'!J13</f>
        <v>441272</v>
      </c>
      <c r="L10" s="491">
        <f>'F2021 Forecast'!K13</f>
        <v>265181</v>
      </c>
      <c r="M10" s="491">
        <f>'F2021 Forecast'!L13</f>
        <v>191912</v>
      </c>
      <c r="N10" s="491">
        <f>'F2021 Forecast'!M13</f>
        <v>156558</v>
      </c>
      <c r="O10" s="491">
        <f>'F2021 Forecast'!N13</f>
        <v>175194</v>
      </c>
      <c r="P10" s="492">
        <f>'F2021 Forecast'!O13</f>
        <v>393875</v>
      </c>
      <c r="Q10" s="490">
        <f>'F2021 Forecast'!P13</f>
        <v>601693</v>
      </c>
      <c r="R10" s="491">
        <f>'F2021 Forecast'!Q13</f>
        <v>884286</v>
      </c>
      <c r="S10" s="491">
        <f>'F2021 Forecast'!R13</f>
        <v>759019</v>
      </c>
      <c r="T10" s="491">
        <f>'F2021 Forecast'!S13</f>
        <v>747461</v>
      </c>
      <c r="U10" s="491">
        <f>'F2021 Forecast'!T13</f>
        <v>701258</v>
      </c>
      <c r="V10" s="491">
        <f>'F2021 Forecast'!U13</f>
        <v>488483</v>
      </c>
      <c r="W10" s="491">
        <f>'F2021 Forecast'!V13</f>
        <v>417861</v>
      </c>
      <c r="X10" s="491">
        <f>'F2021 Forecast'!W13</f>
        <v>257965</v>
      </c>
      <c r="Y10" s="491">
        <f>'F2021 Forecast'!X13</f>
        <v>186909</v>
      </c>
      <c r="Z10" s="491">
        <f>'F2021 Forecast'!Y13</f>
        <v>152379</v>
      </c>
      <c r="AA10" s="491">
        <f>'F2021 Forecast'!Z13</f>
        <v>170002</v>
      </c>
      <c r="AB10" s="492">
        <f>'F2021 Forecast'!AA13</f>
        <v>380238</v>
      </c>
    </row>
    <row r="11" spans="1:28" x14ac:dyDescent="0.2">
      <c r="B11" s="1" t="s">
        <v>204</v>
      </c>
      <c r="C11" s="489">
        <f>'F2021 Forecast'!B14</f>
        <v>1155243</v>
      </c>
      <c r="D11" s="489">
        <f>'F2021 Forecast'!C14</f>
        <v>1812587</v>
      </c>
      <c r="E11" s="490">
        <f>'F2021 Forecast'!D14</f>
        <v>1890183</v>
      </c>
      <c r="F11" s="481">
        <f>'F2021 Forecast'!E14</f>
        <v>2322769</v>
      </c>
      <c r="G11" s="491">
        <f>'F2021 Forecast'!F14</f>
        <v>1713555</v>
      </c>
      <c r="H11" s="491">
        <f>'F2021 Forecast'!G14</f>
        <v>1658047</v>
      </c>
      <c r="I11" s="491">
        <f>'F2021 Forecast'!H14</f>
        <v>1575980</v>
      </c>
      <c r="J11" s="491">
        <f>'F2021 Forecast'!I14</f>
        <v>1204234</v>
      </c>
      <c r="K11" s="491">
        <f>'F2021 Forecast'!J14</f>
        <v>1185540</v>
      </c>
      <c r="L11" s="491">
        <f>'F2021 Forecast'!K14</f>
        <v>958990</v>
      </c>
      <c r="M11" s="491">
        <f>'F2021 Forecast'!L14</f>
        <v>955191</v>
      </c>
      <c r="N11" s="491">
        <f>'F2021 Forecast'!M14</f>
        <v>1028475</v>
      </c>
      <c r="O11" s="491">
        <f>'F2021 Forecast'!N14</f>
        <v>1054506</v>
      </c>
      <c r="P11" s="492">
        <f>'F2021 Forecast'!O14</f>
        <v>1669422</v>
      </c>
      <c r="Q11" s="490">
        <f>'F2021 Forecast'!P14</f>
        <v>1754240</v>
      </c>
      <c r="R11" s="491">
        <f>'F2021 Forecast'!Q14</f>
        <v>2164412</v>
      </c>
      <c r="S11" s="491">
        <f>'F2021 Forecast'!R14</f>
        <v>1597327</v>
      </c>
      <c r="T11" s="491">
        <f>'F2021 Forecast'!S14</f>
        <v>1546789</v>
      </c>
      <c r="U11" s="491">
        <f>'F2021 Forecast'!T14</f>
        <v>1470355</v>
      </c>
      <c r="V11" s="491">
        <f>'F2021 Forecast'!U14</f>
        <v>1122076</v>
      </c>
      <c r="W11" s="491">
        <f>'F2021 Forecast'!V14</f>
        <v>1124206</v>
      </c>
      <c r="X11" s="491">
        <f>'F2021 Forecast'!W14</f>
        <v>933119</v>
      </c>
      <c r="Y11" s="491">
        <f>'F2021 Forecast'!X14</f>
        <v>930519</v>
      </c>
      <c r="Z11" s="491">
        <f>'F2021 Forecast'!Y14</f>
        <v>1001227</v>
      </c>
      <c r="AA11" s="491">
        <f>'F2021 Forecast'!Z14</f>
        <v>1022966</v>
      </c>
      <c r="AB11" s="492">
        <f>'F2021 Forecast'!AA14</f>
        <v>1610990</v>
      </c>
    </row>
    <row r="12" spans="1:28" ht="13.5" customHeight="1" x14ac:dyDescent="0.2">
      <c r="B12" s="1" t="s">
        <v>16</v>
      </c>
      <c r="C12" s="162">
        <f>SUM(C5:C11)</f>
        <v>35586924</v>
      </c>
      <c r="D12" s="162">
        <f t="shared" ref="D12:P12" si="13">SUM(D5:D11)</f>
        <v>72240666</v>
      </c>
      <c r="E12" s="242">
        <f t="shared" si="13"/>
        <v>113910146</v>
      </c>
      <c r="F12" s="162">
        <f t="shared" si="13"/>
        <v>149096194</v>
      </c>
      <c r="G12" s="162">
        <f t="shared" si="13"/>
        <v>141541127</v>
      </c>
      <c r="H12" s="162">
        <f t="shared" si="13"/>
        <v>123585563</v>
      </c>
      <c r="I12" s="162">
        <f t="shared" si="13"/>
        <v>113056148</v>
      </c>
      <c r="J12" s="162">
        <f t="shared" si="13"/>
        <v>81154313</v>
      </c>
      <c r="K12" s="162">
        <f t="shared" si="13"/>
        <v>51257705</v>
      </c>
      <c r="L12" s="162">
        <f t="shared" si="13"/>
        <v>36434955</v>
      </c>
      <c r="M12" s="162">
        <f t="shared" si="13"/>
        <v>28199270</v>
      </c>
      <c r="N12" s="162">
        <f t="shared" si="13"/>
        <v>28064078</v>
      </c>
      <c r="O12" s="162">
        <f t="shared" si="13"/>
        <v>36356046</v>
      </c>
      <c r="P12" s="243">
        <f t="shared" si="13"/>
        <v>73087134</v>
      </c>
      <c r="Q12" s="242">
        <f t="shared" ref="Q12:AB12" si="14">SUM(Q5:Q11)</f>
        <v>114777207</v>
      </c>
      <c r="R12" s="162">
        <f t="shared" si="14"/>
        <v>149910220</v>
      </c>
      <c r="S12" s="162">
        <f t="shared" si="14"/>
        <v>142221045</v>
      </c>
      <c r="T12" s="162">
        <f t="shared" si="14"/>
        <v>124197841</v>
      </c>
      <c r="U12" s="162">
        <f t="shared" si="14"/>
        <v>113690911</v>
      </c>
      <c r="V12" s="162">
        <f t="shared" si="14"/>
        <v>81603329</v>
      </c>
      <c r="W12" s="162">
        <f t="shared" si="14"/>
        <v>51425924</v>
      </c>
      <c r="X12" s="162">
        <f t="shared" si="14"/>
        <v>36442104</v>
      </c>
      <c r="Y12" s="162">
        <f t="shared" si="14"/>
        <v>28109812</v>
      </c>
      <c r="Z12" s="162">
        <f t="shared" si="14"/>
        <v>27924770</v>
      </c>
      <c r="AA12" s="162">
        <f t="shared" si="14"/>
        <v>36220768</v>
      </c>
      <c r="AB12" s="243">
        <f t="shared" si="14"/>
        <v>72983242</v>
      </c>
    </row>
    <row r="13" spans="1:28" x14ac:dyDescent="0.2">
      <c r="B13" s="1" t="s">
        <v>205</v>
      </c>
      <c r="C13" s="489">
        <f>'F2021 Forecast'!B16</f>
        <v>13686721</v>
      </c>
      <c r="D13" s="489">
        <f>'F2021 Forecast'!C16</f>
        <v>14411256</v>
      </c>
      <c r="E13" s="493">
        <f>'F2021 Forecast'!D16</f>
        <v>15319486</v>
      </c>
      <c r="F13" s="494">
        <f>'F2021 Forecast'!E16</f>
        <v>15561930</v>
      </c>
      <c r="G13" s="494">
        <f>'F2021 Forecast'!F16</f>
        <v>13758932</v>
      </c>
      <c r="H13" s="494">
        <f>'F2021 Forecast'!G16</f>
        <v>17430227</v>
      </c>
      <c r="I13" s="494">
        <f>'F2021 Forecast'!H16</f>
        <v>13636464</v>
      </c>
      <c r="J13" s="494">
        <f>'F2021 Forecast'!I16</f>
        <v>14582076</v>
      </c>
      <c r="K13" s="494">
        <f>'F2021 Forecast'!J16</f>
        <v>13569541</v>
      </c>
      <c r="L13" s="494">
        <f>'F2021 Forecast'!K16</f>
        <v>14441973</v>
      </c>
      <c r="M13" s="494">
        <f>'F2021 Forecast'!L16</f>
        <v>14056634</v>
      </c>
      <c r="N13" s="494">
        <f>'F2021 Forecast'!M16</f>
        <v>13868248</v>
      </c>
      <c r="O13" s="494">
        <f>'F2021 Forecast'!N16</f>
        <v>13516475</v>
      </c>
      <c r="P13" s="495">
        <f>'F2021 Forecast'!O16</f>
        <v>14267356</v>
      </c>
      <c r="Q13" s="489">
        <f>'F2021 Forecast'!P16</f>
        <v>15191871</v>
      </c>
      <c r="R13" s="489">
        <f>'F2021 Forecast'!Q16</f>
        <v>15418967</v>
      </c>
      <c r="S13" s="489">
        <f>'F2021 Forecast'!R16</f>
        <v>13649719</v>
      </c>
      <c r="T13" s="489">
        <f>'F2021 Forecast'!S16</f>
        <v>17297185</v>
      </c>
      <c r="U13" s="489">
        <f>'F2021 Forecast'!T16</f>
        <v>13532647</v>
      </c>
      <c r="V13" s="489">
        <f>'F2021 Forecast'!U16</f>
        <v>14467863</v>
      </c>
      <c r="W13" s="489">
        <f>'F2021 Forecast'!V16</f>
        <v>13460673</v>
      </c>
      <c r="X13" s="489">
        <f>'F2021 Forecast'!W16</f>
        <v>14335815</v>
      </c>
      <c r="Y13" s="489">
        <f>'F2021 Forecast'!X16</f>
        <v>13950717</v>
      </c>
      <c r="Z13" s="489">
        <f>'F2021 Forecast'!Y16</f>
        <v>13777900</v>
      </c>
      <c r="AA13" s="489">
        <f>'F2021 Forecast'!Z16</f>
        <v>13430056</v>
      </c>
      <c r="AB13" s="495">
        <f>'F2021 Forecast'!AA16</f>
        <v>14199834</v>
      </c>
    </row>
    <row r="14" spans="1:28" x14ac:dyDescent="0.2">
      <c r="C14" s="163"/>
      <c r="D14" s="163"/>
      <c r="E14" s="244"/>
      <c r="F14" s="245"/>
      <c r="G14" s="245"/>
      <c r="H14" s="245"/>
      <c r="I14" s="245"/>
      <c r="J14" s="245"/>
      <c r="K14" s="245"/>
      <c r="L14" s="245"/>
      <c r="M14" s="245"/>
      <c r="N14" s="245"/>
      <c r="O14" s="245"/>
      <c r="P14" s="246"/>
      <c r="Q14" s="244"/>
      <c r="R14" s="245"/>
      <c r="S14" s="245"/>
      <c r="T14" s="245"/>
      <c r="U14" s="245"/>
      <c r="V14" s="245"/>
      <c r="W14" s="245"/>
      <c r="X14" s="245"/>
      <c r="Y14" s="245"/>
      <c r="Z14" s="245"/>
      <c r="AA14" s="245"/>
      <c r="AB14" s="246"/>
    </row>
    <row r="15" spans="1:28" x14ac:dyDescent="0.2">
      <c r="E15" s="237"/>
      <c r="F15" s="6"/>
      <c r="G15" s="6"/>
      <c r="H15" s="6"/>
      <c r="I15" s="6"/>
      <c r="J15" s="6"/>
      <c r="K15" s="6"/>
      <c r="L15" s="6"/>
      <c r="M15" s="6"/>
      <c r="N15" s="6"/>
      <c r="O15" s="6"/>
      <c r="P15" s="238"/>
      <c r="Q15" s="237"/>
      <c r="R15" s="6"/>
      <c r="S15" s="6"/>
      <c r="T15" s="6"/>
      <c r="U15" s="6"/>
      <c r="V15" s="6"/>
      <c r="W15" s="6"/>
      <c r="X15" s="6"/>
      <c r="Y15" s="6"/>
      <c r="Z15" s="6"/>
      <c r="AA15" s="6"/>
      <c r="AB15" s="238"/>
    </row>
    <row r="16" spans="1:28" x14ac:dyDescent="0.2">
      <c r="B16" s="1" t="s">
        <v>206</v>
      </c>
      <c r="C16" s="498">
        <v>377384.41502463049</v>
      </c>
      <c r="D16" s="24">
        <f>C16</f>
        <v>377384.41502463049</v>
      </c>
      <c r="E16" s="247">
        <f t="shared" ref="E16:P19" si="15">D16</f>
        <v>377384.41502463049</v>
      </c>
      <c r="F16" s="45">
        <f t="shared" si="15"/>
        <v>377384.41502463049</v>
      </c>
      <c r="G16" s="45">
        <f t="shared" si="15"/>
        <v>377384.41502463049</v>
      </c>
      <c r="H16" s="45">
        <f t="shared" si="15"/>
        <v>377384.41502463049</v>
      </c>
      <c r="I16" s="45">
        <f t="shared" si="15"/>
        <v>377384.41502463049</v>
      </c>
      <c r="J16" s="45">
        <f t="shared" si="15"/>
        <v>377384.41502463049</v>
      </c>
      <c r="K16" s="45">
        <f t="shared" si="15"/>
        <v>377384.41502463049</v>
      </c>
      <c r="L16" s="45">
        <f t="shared" si="15"/>
        <v>377384.41502463049</v>
      </c>
      <c r="M16" s="45">
        <f t="shared" si="15"/>
        <v>377384.41502463049</v>
      </c>
      <c r="N16" s="45">
        <f t="shared" si="15"/>
        <v>377384.41502463049</v>
      </c>
      <c r="O16" s="45">
        <f t="shared" si="15"/>
        <v>377384.41502463049</v>
      </c>
      <c r="P16" s="248">
        <f t="shared" si="15"/>
        <v>377384.41502463049</v>
      </c>
      <c r="Q16" s="247"/>
      <c r="R16" s="45"/>
      <c r="S16" s="45"/>
      <c r="T16" s="45"/>
      <c r="U16" s="45"/>
      <c r="V16" s="45"/>
      <c r="W16" s="45"/>
      <c r="X16" s="45"/>
      <c r="Y16" s="45"/>
      <c r="Z16" s="45"/>
      <c r="AA16" s="45"/>
      <c r="AB16" s="248"/>
    </row>
    <row r="17" spans="1:28" x14ac:dyDescent="0.2">
      <c r="B17" s="1" t="s">
        <v>207</v>
      </c>
      <c r="C17" s="498">
        <v>8526.1102564102566</v>
      </c>
      <c r="D17" s="24">
        <f>C17</f>
        <v>8526.1102564102566</v>
      </c>
      <c r="E17" s="247">
        <f t="shared" si="15"/>
        <v>8526.1102564102566</v>
      </c>
      <c r="F17" s="45">
        <f t="shared" si="15"/>
        <v>8526.1102564102566</v>
      </c>
      <c r="G17" s="45">
        <f t="shared" si="15"/>
        <v>8526.1102564102566</v>
      </c>
      <c r="H17" s="45">
        <f t="shared" si="15"/>
        <v>8526.1102564102566</v>
      </c>
      <c r="I17" s="45">
        <f t="shared" si="15"/>
        <v>8526.1102564102566</v>
      </c>
      <c r="J17" s="45">
        <f t="shared" si="15"/>
        <v>8526.1102564102566</v>
      </c>
      <c r="K17" s="45">
        <f t="shared" si="15"/>
        <v>8526.1102564102566</v>
      </c>
      <c r="L17" s="45">
        <f t="shared" si="15"/>
        <v>8526.1102564102566</v>
      </c>
      <c r="M17" s="45">
        <f t="shared" si="15"/>
        <v>8526.1102564102566</v>
      </c>
      <c r="N17" s="45">
        <f t="shared" si="15"/>
        <v>8526.1102564102566</v>
      </c>
      <c r="O17" s="45">
        <f t="shared" si="15"/>
        <v>8526.1102564102566</v>
      </c>
      <c r="P17" s="248">
        <f t="shared" si="15"/>
        <v>8526.1102564102566</v>
      </c>
      <c r="Q17" s="247"/>
      <c r="R17" s="45"/>
      <c r="S17" s="45"/>
      <c r="T17" s="45"/>
      <c r="U17" s="45"/>
      <c r="V17" s="45"/>
      <c r="W17" s="45"/>
      <c r="X17" s="45"/>
      <c r="Y17" s="45"/>
      <c r="Z17" s="45"/>
      <c r="AA17" s="45"/>
      <c r="AB17" s="248"/>
    </row>
    <row r="18" spans="1:28" x14ac:dyDescent="0.2">
      <c r="B18" s="1" t="s">
        <v>208</v>
      </c>
      <c r="C18" s="498">
        <v>3057.7280816826274</v>
      </c>
      <c r="D18" s="24">
        <f>C18</f>
        <v>3057.7280816826274</v>
      </c>
      <c r="E18" s="247">
        <f t="shared" si="15"/>
        <v>3057.7280816826274</v>
      </c>
      <c r="F18" s="45">
        <f t="shared" si="15"/>
        <v>3057.7280816826274</v>
      </c>
      <c r="G18" s="45">
        <f t="shared" si="15"/>
        <v>3057.7280816826274</v>
      </c>
      <c r="H18" s="45">
        <f t="shared" si="15"/>
        <v>3057.7280816826274</v>
      </c>
      <c r="I18" s="45">
        <f t="shared" si="15"/>
        <v>3057.7280816826274</v>
      </c>
      <c r="J18" s="45">
        <f t="shared" si="15"/>
        <v>3057.7280816826274</v>
      </c>
      <c r="K18" s="45">
        <f t="shared" si="15"/>
        <v>3057.7280816826274</v>
      </c>
      <c r="L18" s="45">
        <f t="shared" si="15"/>
        <v>3057.7280816826274</v>
      </c>
      <c r="M18" s="45">
        <f t="shared" si="15"/>
        <v>3057.7280816826274</v>
      </c>
      <c r="N18" s="45">
        <f t="shared" si="15"/>
        <v>3057.7280816826274</v>
      </c>
      <c r="O18" s="45">
        <f t="shared" si="15"/>
        <v>3057.7280816826274</v>
      </c>
      <c r="P18" s="248">
        <f t="shared" si="15"/>
        <v>3057.7280816826274</v>
      </c>
      <c r="Q18" s="247"/>
      <c r="R18" s="45"/>
      <c r="S18" s="45"/>
      <c r="T18" s="45"/>
      <c r="U18" s="45"/>
      <c r="V18" s="45"/>
      <c r="W18" s="45"/>
      <c r="X18" s="45"/>
      <c r="Y18" s="45"/>
      <c r="Z18" s="45"/>
      <c r="AA18" s="45"/>
      <c r="AB18" s="248"/>
    </row>
    <row r="19" spans="1:28" x14ac:dyDescent="0.2">
      <c r="B19" s="1" t="s">
        <v>209</v>
      </c>
      <c r="C19" s="499">
        <v>0</v>
      </c>
      <c r="D19" s="24">
        <f>C19</f>
        <v>0</v>
      </c>
      <c r="E19" s="247">
        <f t="shared" si="15"/>
        <v>0</v>
      </c>
      <c r="F19" s="45">
        <f t="shared" si="15"/>
        <v>0</v>
      </c>
      <c r="G19" s="45">
        <f t="shared" si="15"/>
        <v>0</v>
      </c>
      <c r="H19" s="45">
        <f t="shared" si="15"/>
        <v>0</v>
      </c>
      <c r="I19" s="45">
        <f t="shared" si="15"/>
        <v>0</v>
      </c>
      <c r="J19" s="45">
        <f t="shared" si="15"/>
        <v>0</v>
      </c>
      <c r="K19" s="45">
        <f t="shared" si="15"/>
        <v>0</v>
      </c>
      <c r="L19" s="45">
        <f t="shared" si="15"/>
        <v>0</v>
      </c>
      <c r="M19" s="45">
        <f t="shared" si="15"/>
        <v>0</v>
      </c>
      <c r="N19" s="45">
        <f t="shared" si="15"/>
        <v>0</v>
      </c>
      <c r="O19" s="45">
        <f t="shared" si="15"/>
        <v>0</v>
      </c>
      <c r="P19" s="248">
        <f t="shared" si="15"/>
        <v>0</v>
      </c>
      <c r="Q19" s="247"/>
      <c r="R19" s="45"/>
      <c r="S19" s="45"/>
      <c r="T19" s="45"/>
      <c r="U19" s="45"/>
      <c r="V19" s="45"/>
      <c r="W19" s="45"/>
      <c r="X19" s="45"/>
      <c r="Y19" s="45"/>
      <c r="Z19" s="45"/>
      <c r="AA19" s="45"/>
      <c r="AB19" s="248"/>
    </row>
    <row r="20" spans="1:28" x14ac:dyDescent="0.2">
      <c r="B20" s="1" t="s">
        <v>3</v>
      </c>
      <c r="C20" s="164">
        <f t="shared" ref="C20:P20" si="16">SUM(C16:C19)</f>
        <v>388968.25336272339</v>
      </c>
      <c r="D20" s="164">
        <f t="shared" si="16"/>
        <v>388968.25336272339</v>
      </c>
      <c r="E20" s="249">
        <f t="shared" si="16"/>
        <v>388968.25336272339</v>
      </c>
      <c r="F20" s="164">
        <f t="shared" si="16"/>
        <v>388968.25336272339</v>
      </c>
      <c r="G20" s="164">
        <f t="shared" si="16"/>
        <v>388968.25336272339</v>
      </c>
      <c r="H20" s="164">
        <f t="shared" si="16"/>
        <v>388968.25336272339</v>
      </c>
      <c r="I20" s="164">
        <f t="shared" si="16"/>
        <v>388968.25336272339</v>
      </c>
      <c r="J20" s="164">
        <f t="shared" si="16"/>
        <v>388968.25336272339</v>
      </c>
      <c r="K20" s="164">
        <f t="shared" si="16"/>
        <v>388968.25336272339</v>
      </c>
      <c r="L20" s="164">
        <f t="shared" si="16"/>
        <v>388968.25336272339</v>
      </c>
      <c r="M20" s="164">
        <f t="shared" si="16"/>
        <v>388968.25336272339</v>
      </c>
      <c r="N20" s="164">
        <f t="shared" si="16"/>
        <v>388968.25336272339</v>
      </c>
      <c r="O20" s="164">
        <f t="shared" si="16"/>
        <v>388968.25336272339</v>
      </c>
      <c r="P20" s="250">
        <f t="shared" si="16"/>
        <v>388968.25336272339</v>
      </c>
      <c r="Q20" s="249"/>
      <c r="R20" s="164"/>
      <c r="S20" s="164"/>
      <c r="T20" s="164"/>
      <c r="U20" s="164"/>
      <c r="V20" s="164"/>
      <c r="W20" s="164"/>
      <c r="X20" s="164"/>
      <c r="Y20" s="164"/>
      <c r="Z20" s="164"/>
      <c r="AA20" s="164"/>
      <c r="AB20" s="250"/>
    </row>
    <row r="21" spans="1:28" x14ac:dyDescent="0.2">
      <c r="E21" s="237"/>
      <c r="F21" s="6"/>
      <c r="G21" s="6"/>
      <c r="H21" s="6"/>
      <c r="I21" s="6"/>
      <c r="J21" s="6"/>
      <c r="K21" s="6"/>
      <c r="L21" s="6"/>
      <c r="M21" s="6"/>
      <c r="N21" s="6"/>
      <c r="O21" s="6"/>
      <c r="P21" s="238"/>
      <c r="Q21" s="237"/>
      <c r="R21" s="6"/>
      <c r="S21" s="6"/>
      <c r="T21" s="6"/>
      <c r="U21" s="6"/>
      <c r="V21" s="6"/>
      <c r="W21" s="6"/>
      <c r="X21" s="6"/>
      <c r="Y21" s="6"/>
      <c r="Z21" s="6"/>
      <c r="AA21" s="6"/>
      <c r="AB21" s="238"/>
    </row>
    <row r="22" spans="1:28" x14ac:dyDescent="0.2">
      <c r="A22" s="7" t="s">
        <v>210</v>
      </c>
      <c r="E22" s="237"/>
      <c r="F22" s="6"/>
      <c r="G22" s="6"/>
      <c r="H22" s="6"/>
      <c r="I22" s="6"/>
      <c r="J22" s="6"/>
      <c r="K22" s="6"/>
      <c r="L22" s="6"/>
      <c r="M22" s="6"/>
      <c r="N22" s="6"/>
      <c r="O22" s="6"/>
      <c r="P22" s="238"/>
      <c r="Q22" s="237"/>
      <c r="R22" s="6"/>
      <c r="S22" s="6"/>
      <c r="T22" s="6"/>
      <c r="U22" s="6"/>
      <c r="V22" s="6"/>
      <c r="W22" s="6"/>
      <c r="X22" s="6"/>
      <c r="Y22" s="6"/>
      <c r="Z22" s="6"/>
      <c r="AA22" s="6"/>
      <c r="AB22" s="238"/>
    </row>
    <row r="23" spans="1:28" x14ac:dyDescent="0.2">
      <c r="A23" s="180" t="s">
        <v>211</v>
      </c>
      <c r="E23" s="237"/>
      <c r="F23" s="6"/>
      <c r="G23" s="6"/>
      <c r="H23" s="6"/>
      <c r="I23" s="6"/>
      <c r="J23" s="6"/>
      <c r="K23" s="6"/>
      <c r="L23" s="6"/>
      <c r="M23" s="6"/>
      <c r="N23" s="6"/>
      <c r="O23" s="6"/>
      <c r="P23" s="238"/>
      <c r="Q23" s="237"/>
      <c r="R23" s="6"/>
      <c r="S23" s="6"/>
      <c r="T23" s="6"/>
      <c r="U23" s="6"/>
      <c r="V23" s="6"/>
      <c r="W23" s="6"/>
      <c r="X23" s="6"/>
      <c r="Y23" s="6"/>
      <c r="Z23" s="6"/>
      <c r="AA23" s="6"/>
      <c r="AB23" s="238"/>
    </row>
    <row r="24" spans="1:28" x14ac:dyDescent="0.2">
      <c r="B24" s="1" t="s">
        <v>198</v>
      </c>
      <c r="C24" s="251">
        <v>0.14990000000000001</v>
      </c>
      <c r="D24" s="159">
        <f>C24</f>
        <v>0.14990000000000001</v>
      </c>
      <c r="E24" s="251">
        <v>0.14330000000000001</v>
      </c>
      <c r="F24" s="252">
        <f>E24</f>
        <v>0.14330000000000001</v>
      </c>
      <c r="G24" s="252">
        <f t="shared" ref="G24:P24" si="17">F24</f>
        <v>0.14330000000000001</v>
      </c>
      <c r="H24" s="252">
        <f t="shared" si="17"/>
        <v>0.14330000000000001</v>
      </c>
      <c r="I24" s="252">
        <f t="shared" si="17"/>
        <v>0.14330000000000001</v>
      </c>
      <c r="J24" s="252">
        <f t="shared" si="17"/>
        <v>0.14330000000000001</v>
      </c>
      <c r="K24" s="252">
        <f t="shared" si="17"/>
        <v>0.14330000000000001</v>
      </c>
      <c r="L24" s="252">
        <f t="shared" si="17"/>
        <v>0.14330000000000001</v>
      </c>
      <c r="M24" s="252">
        <f t="shared" si="17"/>
        <v>0.14330000000000001</v>
      </c>
      <c r="N24" s="252">
        <f t="shared" si="17"/>
        <v>0.14330000000000001</v>
      </c>
      <c r="O24" s="252">
        <f t="shared" si="17"/>
        <v>0.14330000000000001</v>
      </c>
      <c r="P24" s="253">
        <f t="shared" si="17"/>
        <v>0.14330000000000001</v>
      </c>
      <c r="Q24" s="259"/>
      <c r="R24" s="252"/>
      <c r="S24" s="252"/>
      <c r="T24" s="252"/>
      <c r="U24" s="252"/>
      <c r="V24" s="252"/>
      <c r="W24" s="252"/>
      <c r="X24" s="252"/>
      <c r="Y24" s="252"/>
      <c r="Z24" s="252"/>
      <c r="AA24" s="252"/>
      <c r="AB24" s="253"/>
    </row>
    <row r="25" spans="1:28" x14ac:dyDescent="0.2">
      <c r="B25" s="1" t="s">
        <v>199</v>
      </c>
      <c r="C25" s="254">
        <v>0.14990000000000001</v>
      </c>
      <c r="D25" s="159">
        <f t="shared" ref="D25:D33" si="18">C25</f>
        <v>0.14990000000000001</v>
      </c>
      <c r="E25" s="254">
        <v>0.14330000000000001</v>
      </c>
      <c r="F25" s="252">
        <f t="shared" ref="F25:P33" si="19">E25</f>
        <v>0.14330000000000001</v>
      </c>
      <c r="G25" s="252">
        <f t="shared" si="19"/>
        <v>0.14330000000000001</v>
      </c>
      <c r="H25" s="252">
        <f t="shared" si="19"/>
        <v>0.14330000000000001</v>
      </c>
      <c r="I25" s="252">
        <f t="shared" si="19"/>
        <v>0.14330000000000001</v>
      </c>
      <c r="J25" s="252">
        <f t="shared" si="19"/>
        <v>0.14330000000000001</v>
      </c>
      <c r="K25" s="252">
        <f t="shared" si="19"/>
        <v>0.14330000000000001</v>
      </c>
      <c r="L25" s="252">
        <f t="shared" si="19"/>
        <v>0.14330000000000001</v>
      </c>
      <c r="M25" s="252">
        <f t="shared" si="19"/>
        <v>0.14330000000000001</v>
      </c>
      <c r="N25" s="252">
        <f t="shared" si="19"/>
        <v>0.14330000000000001</v>
      </c>
      <c r="O25" s="252">
        <f t="shared" si="19"/>
        <v>0.14330000000000001</v>
      </c>
      <c r="P25" s="253">
        <f t="shared" si="19"/>
        <v>0.14330000000000001</v>
      </c>
      <c r="Q25" s="259"/>
      <c r="R25" s="252"/>
      <c r="S25" s="252"/>
      <c r="T25" s="252"/>
      <c r="U25" s="252"/>
      <c r="V25" s="252"/>
      <c r="W25" s="252"/>
      <c r="X25" s="252"/>
      <c r="Y25" s="252"/>
      <c r="Z25" s="252"/>
      <c r="AA25" s="252"/>
      <c r="AB25" s="253"/>
    </row>
    <row r="26" spans="1:28" x14ac:dyDescent="0.2">
      <c r="B26" s="1" t="s">
        <v>200</v>
      </c>
      <c r="C26" s="254">
        <v>0.14213000000000001</v>
      </c>
      <c r="D26" s="159">
        <f t="shared" si="18"/>
        <v>0.14213000000000001</v>
      </c>
      <c r="E26" s="254">
        <v>0.13586999999999999</v>
      </c>
      <c r="F26" s="252">
        <f t="shared" si="19"/>
        <v>0.13586999999999999</v>
      </c>
      <c r="G26" s="252">
        <f t="shared" si="19"/>
        <v>0.13586999999999999</v>
      </c>
      <c r="H26" s="252">
        <f t="shared" si="19"/>
        <v>0.13586999999999999</v>
      </c>
      <c r="I26" s="252">
        <f t="shared" si="19"/>
        <v>0.13586999999999999</v>
      </c>
      <c r="J26" s="252">
        <f t="shared" si="19"/>
        <v>0.13586999999999999</v>
      </c>
      <c r="K26" s="252">
        <f t="shared" si="19"/>
        <v>0.13586999999999999</v>
      </c>
      <c r="L26" s="252">
        <f t="shared" si="19"/>
        <v>0.13586999999999999</v>
      </c>
      <c r="M26" s="252">
        <f t="shared" si="19"/>
        <v>0.13586999999999999</v>
      </c>
      <c r="N26" s="252">
        <f t="shared" si="19"/>
        <v>0.13586999999999999</v>
      </c>
      <c r="O26" s="252">
        <f t="shared" si="19"/>
        <v>0.13586999999999999</v>
      </c>
      <c r="P26" s="253">
        <f t="shared" si="19"/>
        <v>0.13586999999999999</v>
      </c>
      <c r="Q26" s="259"/>
      <c r="R26" s="252"/>
      <c r="S26" s="252"/>
      <c r="T26" s="252"/>
      <c r="U26" s="252"/>
      <c r="V26" s="252"/>
      <c r="W26" s="252"/>
      <c r="X26" s="252"/>
      <c r="Y26" s="252"/>
      <c r="Z26" s="252"/>
      <c r="AA26" s="252"/>
      <c r="AB26" s="253"/>
    </row>
    <row r="27" spans="1:28" x14ac:dyDescent="0.2">
      <c r="B27" s="1" t="s">
        <v>201</v>
      </c>
      <c r="C27" s="254">
        <v>3.7519999999999998E-2</v>
      </c>
      <c r="D27" s="159">
        <f t="shared" si="18"/>
        <v>3.7519999999999998E-2</v>
      </c>
      <c r="E27" s="254">
        <v>3.4020000000000002E-2</v>
      </c>
      <c r="F27" s="252">
        <f t="shared" si="19"/>
        <v>3.4020000000000002E-2</v>
      </c>
      <c r="G27" s="252">
        <f t="shared" si="19"/>
        <v>3.4020000000000002E-2</v>
      </c>
      <c r="H27" s="252">
        <f t="shared" si="19"/>
        <v>3.4020000000000002E-2</v>
      </c>
      <c r="I27" s="252">
        <f t="shared" si="19"/>
        <v>3.4020000000000002E-2</v>
      </c>
      <c r="J27" s="252">
        <f t="shared" si="19"/>
        <v>3.4020000000000002E-2</v>
      </c>
      <c r="K27" s="252">
        <f t="shared" si="19"/>
        <v>3.4020000000000002E-2</v>
      </c>
      <c r="L27" s="252">
        <f t="shared" si="19"/>
        <v>3.4020000000000002E-2</v>
      </c>
      <c r="M27" s="252">
        <f t="shared" si="19"/>
        <v>3.4020000000000002E-2</v>
      </c>
      <c r="N27" s="252">
        <f t="shared" si="19"/>
        <v>3.4020000000000002E-2</v>
      </c>
      <c r="O27" s="252">
        <f t="shared" si="19"/>
        <v>3.4020000000000002E-2</v>
      </c>
      <c r="P27" s="253">
        <f t="shared" si="19"/>
        <v>3.4020000000000002E-2</v>
      </c>
      <c r="Q27" s="259"/>
      <c r="R27" s="252"/>
      <c r="S27" s="252"/>
      <c r="T27" s="252"/>
      <c r="U27" s="252"/>
      <c r="V27" s="252"/>
      <c r="W27" s="252"/>
      <c r="X27" s="252"/>
      <c r="Y27" s="252"/>
      <c r="Z27" s="252"/>
      <c r="AA27" s="252"/>
      <c r="AB27" s="253"/>
    </row>
    <row r="28" spans="1:28" x14ac:dyDescent="0.2">
      <c r="B28" s="1" t="s">
        <v>202</v>
      </c>
      <c r="C28" s="254">
        <v>7.2919999999999999E-2</v>
      </c>
      <c r="D28" s="159">
        <f t="shared" si="18"/>
        <v>7.2919999999999999E-2</v>
      </c>
      <c r="E28" s="254">
        <v>7.0489999999999997E-2</v>
      </c>
      <c r="F28" s="252">
        <f t="shared" si="19"/>
        <v>7.0489999999999997E-2</v>
      </c>
      <c r="G28" s="252">
        <f t="shared" si="19"/>
        <v>7.0489999999999997E-2</v>
      </c>
      <c r="H28" s="252">
        <f t="shared" si="19"/>
        <v>7.0489999999999997E-2</v>
      </c>
      <c r="I28" s="252">
        <f t="shared" si="19"/>
        <v>7.0489999999999997E-2</v>
      </c>
      <c r="J28" s="252">
        <f t="shared" si="19"/>
        <v>7.0489999999999997E-2</v>
      </c>
      <c r="K28" s="252">
        <f t="shared" si="19"/>
        <v>7.0489999999999997E-2</v>
      </c>
      <c r="L28" s="252">
        <f t="shared" si="19"/>
        <v>7.0489999999999997E-2</v>
      </c>
      <c r="M28" s="252">
        <f t="shared" si="19"/>
        <v>7.0489999999999997E-2</v>
      </c>
      <c r="N28" s="252">
        <f t="shared" si="19"/>
        <v>7.0489999999999997E-2</v>
      </c>
      <c r="O28" s="252">
        <f t="shared" si="19"/>
        <v>7.0489999999999997E-2</v>
      </c>
      <c r="P28" s="253">
        <f t="shared" si="19"/>
        <v>7.0489999999999997E-2</v>
      </c>
      <c r="Q28" s="259"/>
      <c r="R28" s="252"/>
      <c r="S28" s="252"/>
      <c r="T28" s="252"/>
      <c r="U28" s="252"/>
      <c r="V28" s="252"/>
      <c r="W28" s="252"/>
      <c r="X28" s="252"/>
      <c r="Y28" s="252"/>
      <c r="Z28" s="252"/>
      <c r="AA28" s="252"/>
      <c r="AB28" s="253"/>
    </row>
    <row r="29" spans="1:28" x14ac:dyDescent="0.2">
      <c r="B29" s="1" t="s">
        <v>203</v>
      </c>
      <c r="C29" s="254">
        <v>8.5690000000000002E-2</v>
      </c>
      <c r="D29" s="159">
        <f t="shared" si="18"/>
        <v>8.5690000000000002E-2</v>
      </c>
      <c r="E29" s="254">
        <v>8.3669999999999994E-2</v>
      </c>
      <c r="F29" s="252">
        <f t="shared" si="19"/>
        <v>8.3669999999999994E-2</v>
      </c>
      <c r="G29" s="252">
        <f t="shared" si="19"/>
        <v>8.3669999999999994E-2</v>
      </c>
      <c r="H29" s="252">
        <f t="shared" si="19"/>
        <v>8.3669999999999994E-2</v>
      </c>
      <c r="I29" s="252">
        <f t="shared" si="19"/>
        <v>8.3669999999999994E-2</v>
      </c>
      <c r="J29" s="252">
        <f t="shared" si="19"/>
        <v>8.3669999999999994E-2</v>
      </c>
      <c r="K29" s="252">
        <f t="shared" si="19"/>
        <v>8.3669999999999994E-2</v>
      </c>
      <c r="L29" s="252">
        <f t="shared" si="19"/>
        <v>8.3669999999999994E-2</v>
      </c>
      <c r="M29" s="252">
        <f t="shared" si="19"/>
        <v>8.3669999999999994E-2</v>
      </c>
      <c r="N29" s="252">
        <f t="shared" si="19"/>
        <v>8.3669999999999994E-2</v>
      </c>
      <c r="O29" s="252">
        <f t="shared" si="19"/>
        <v>8.3669999999999994E-2</v>
      </c>
      <c r="P29" s="253">
        <f t="shared" si="19"/>
        <v>8.3669999999999994E-2</v>
      </c>
      <c r="Q29" s="259"/>
      <c r="R29" s="252"/>
      <c r="S29" s="252"/>
      <c r="T29" s="252"/>
      <c r="U29" s="252"/>
      <c r="V29" s="252"/>
      <c r="W29" s="252"/>
      <c r="X29" s="252"/>
      <c r="Y29" s="252"/>
      <c r="Z29" s="252"/>
      <c r="AA29" s="252"/>
      <c r="AB29" s="253"/>
    </row>
    <row r="30" spans="1:28" x14ac:dyDescent="0.2">
      <c r="B30" s="1" t="s">
        <v>204</v>
      </c>
      <c r="C30" s="254">
        <v>8.3610000000000004E-2</v>
      </c>
      <c r="D30" s="159">
        <f t="shared" si="18"/>
        <v>8.3610000000000004E-2</v>
      </c>
      <c r="E30" s="254">
        <v>7.9930000000000001E-2</v>
      </c>
      <c r="F30" s="252">
        <f t="shared" si="19"/>
        <v>7.9930000000000001E-2</v>
      </c>
      <c r="G30" s="252">
        <f t="shared" si="19"/>
        <v>7.9930000000000001E-2</v>
      </c>
      <c r="H30" s="252">
        <f t="shared" si="19"/>
        <v>7.9930000000000001E-2</v>
      </c>
      <c r="I30" s="252">
        <f t="shared" si="19"/>
        <v>7.9930000000000001E-2</v>
      </c>
      <c r="J30" s="252">
        <f t="shared" si="19"/>
        <v>7.9930000000000001E-2</v>
      </c>
      <c r="K30" s="252">
        <f t="shared" si="19"/>
        <v>7.9930000000000001E-2</v>
      </c>
      <c r="L30" s="252">
        <f t="shared" si="19"/>
        <v>7.9930000000000001E-2</v>
      </c>
      <c r="M30" s="252">
        <f t="shared" si="19"/>
        <v>7.9930000000000001E-2</v>
      </c>
      <c r="N30" s="252">
        <f t="shared" si="19"/>
        <v>7.9930000000000001E-2</v>
      </c>
      <c r="O30" s="252">
        <f t="shared" si="19"/>
        <v>7.9930000000000001E-2</v>
      </c>
      <c r="P30" s="253">
        <f t="shared" si="19"/>
        <v>7.9930000000000001E-2</v>
      </c>
      <c r="Q30" s="259"/>
      <c r="R30" s="252"/>
      <c r="S30" s="252"/>
      <c r="T30" s="252"/>
      <c r="U30" s="252"/>
      <c r="V30" s="252"/>
      <c r="W30" s="252"/>
      <c r="X30" s="252"/>
      <c r="Y30" s="252"/>
      <c r="Z30" s="252"/>
      <c r="AA30" s="252"/>
      <c r="AB30" s="253"/>
    </row>
    <row r="31" spans="1:28" x14ac:dyDescent="0.2">
      <c r="B31" s="1" t="s">
        <v>206</v>
      </c>
      <c r="C31" s="254">
        <v>1</v>
      </c>
      <c r="D31" s="159">
        <f t="shared" si="18"/>
        <v>1</v>
      </c>
      <c r="E31" s="254">
        <v>1</v>
      </c>
      <c r="F31" s="252">
        <f t="shared" si="19"/>
        <v>1</v>
      </c>
      <c r="G31" s="252">
        <f t="shared" si="19"/>
        <v>1</v>
      </c>
      <c r="H31" s="252">
        <f t="shared" si="19"/>
        <v>1</v>
      </c>
      <c r="I31" s="252">
        <f t="shared" si="19"/>
        <v>1</v>
      </c>
      <c r="J31" s="252">
        <f t="shared" si="19"/>
        <v>1</v>
      </c>
      <c r="K31" s="252">
        <f t="shared" si="19"/>
        <v>1</v>
      </c>
      <c r="L31" s="252">
        <f t="shared" si="19"/>
        <v>1</v>
      </c>
      <c r="M31" s="252">
        <f t="shared" si="19"/>
        <v>1</v>
      </c>
      <c r="N31" s="252">
        <f t="shared" si="19"/>
        <v>1</v>
      </c>
      <c r="O31" s="252">
        <f t="shared" si="19"/>
        <v>1</v>
      </c>
      <c r="P31" s="253">
        <f t="shared" si="19"/>
        <v>1</v>
      </c>
      <c r="Q31" s="259"/>
      <c r="R31" s="252"/>
      <c r="S31" s="252"/>
      <c r="T31" s="252"/>
      <c r="U31" s="252"/>
      <c r="V31" s="252"/>
      <c r="W31" s="252"/>
      <c r="X31" s="252"/>
      <c r="Y31" s="252"/>
      <c r="Z31" s="252"/>
      <c r="AA31" s="252"/>
      <c r="AB31" s="253"/>
    </row>
    <row r="32" spans="1:28" x14ac:dyDescent="0.2">
      <c r="B32" s="1" t="s">
        <v>212</v>
      </c>
      <c r="C32" s="254">
        <v>1</v>
      </c>
      <c r="D32" s="159">
        <f t="shared" si="18"/>
        <v>1</v>
      </c>
      <c r="E32" s="254">
        <v>1</v>
      </c>
      <c r="F32" s="252">
        <f t="shared" si="19"/>
        <v>1</v>
      </c>
      <c r="G32" s="252">
        <f t="shared" si="19"/>
        <v>1</v>
      </c>
      <c r="H32" s="252">
        <f t="shared" si="19"/>
        <v>1</v>
      </c>
      <c r="I32" s="252">
        <f t="shared" si="19"/>
        <v>1</v>
      </c>
      <c r="J32" s="252">
        <f t="shared" si="19"/>
        <v>1</v>
      </c>
      <c r="K32" s="252">
        <f t="shared" si="19"/>
        <v>1</v>
      </c>
      <c r="L32" s="252">
        <f t="shared" si="19"/>
        <v>1</v>
      </c>
      <c r="M32" s="252">
        <f t="shared" si="19"/>
        <v>1</v>
      </c>
      <c r="N32" s="252">
        <f t="shared" si="19"/>
        <v>1</v>
      </c>
      <c r="O32" s="252">
        <f t="shared" si="19"/>
        <v>1</v>
      </c>
      <c r="P32" s="253">
        <f t="shared" si="19"/>
        <v>1</v>
      </c>
      <c r="Q32" s="259"/>
      <c r="R32" s="252"/>
      <c r="S32" s="252"/>
      <c r="T32" s="252"/>
      <c r="U32" s="252"/>
      <c r="V32" s="252"/>
      <c r="W32" s="252"/>
      <c r="X32" s="252"/>
      <c r="Y32" s="252"/>
      <c r="Z32" s="252"/>
      <c r="AA32" s="252"/>
      <c r="AB32" s="253"/>
    </row>
    <row r="33" spans="1:28" x14ac:dyDescent="0.2">
      <c r="B33" s="1" t="s">
        <v>213</v>
      </c>
      <c r="C33" s="461">
        <v>1.3500000000000001E-3</v>
      </c>
      <c r="D33" s="159">
        <f t="shared" si="18"/>
        <v>1.3500000000000001E-3</v>
      </c>
      <c r="E33" s="461">
        <f>'2019 GRC - Gas Cost Allocation'!E54</f>
        <v>1.3500000000000001E-3</v>
      </c>
      <c r="F33" s="252">
        <f t="shared" si="19"/>
        <v>1.3500000000000001E-3</v>
      </c>
      <c r="G33" s="252">
        <f t="shared" si="19"/>
        <v>1.3500000000000001E-3</v>
      </c>
      <c r="H33" s="252">
        <f t="shared" si="19"/>
        <v>1.3500000000000001E-3</v>
      </c>
      <c r="I33" s="252">
        <f t="shared" si="19"/>
        <v>1.3500000000000001E-3</v>
      </c>
      <c r="J33" s="252">
        <f t="shared" si="19"/>
        <v>1.3500000000000001E-3</v>
      </c>
      <c r="K33" s="252">
        <f t="shared" si="19"/>
        <v>1.3500000000000001E-3</v>
      </c>
      <c r="L33" s="252">
        <f t="shared" si="19"/>
        <v>1.3500000000000001E-3</v>
      </c>
      <c r="M33" s="252">
        <f t="shared" si="19"/>
        <v>1.3500000000000001E-3</v>
      </c>
      <c r="N33" s="252">
        <f t="shared" si="19"/>
        <v>1.3500000000000001E-3</v>
      </c>
      <c r="O33" s="252">
        <f t="shared" si="19"/>
        <v>1.3500000000000001E-3</v>
      </c>
      <c r="P33" s="253">
        <f t="shared" si="19"/>
        <v>1.3500000000000001E-3</v>
      </c>
      <c r="Q33" s="259"/>
      <c r="R33" s="252"/>
      <c r="S33" s="252"/>
      <c r="T33" s="252"/>
      <c r="U33" s="252"/>
      <c r="V33" s="252"/>
      <c r="W33" s="252"/>
      <c r="X33" s="252"/>
      <c r="Y33" s="252"/>
      <c r="Z33" s="252"/>
      <c r="AA33" s="252"/>
      <c r="AB33" s="253"/>
    </row>
    <row r="34" spans="1:28" x14ac:dyDescent="0.2">
      <c r="E34" s="237"/>
      <c r="F34" s="6"/>
      <c r="G34" s="6"/>
      <c r="H34" s="6"/>
      <c r="I34" s="6"/>
      <c r="J34" s="6"/>
      <c r="K34" s="6"/>
      <c r="L34" s="6"/>
      <c r="M34" s="6"/>
      <c r="N34" s="6"/>
      <c r="O34" s="6"/>
      <c r="P34" s="238"/>
      <c r="Q34" s="237"/>
      <c r="R34" s="6"/>
      <c r="S34" s="6"/>
      <c r="T34" s="6"/>
      <c r="U34" s="6"/>
      <c r="V34" s="6"/>
      <c r="W34" s="6"/>
      <c r="X34" s="6"/>
      <c r="Y34" s="6"/>
      <c r="Z34" s="6"/>
      <c r="AA34" s="6"/>
      <c r="AB34" s="238"/>
    </row>
    <row r="35" spans="1:28" x14ac:dyDescent="0.2">
      <c r="A35" s="180" t="s">
        <v>214</v>
      </c>
      <c r="E35" s="237"/>
      <c r="F35" s="6"/>
      <c r="G35" s="6"/>
      <c r="H35" s="6"/>
      <c r="I35" s="6"/>
      <c r="J35" s="6"/>
      <c r="K35" s="6"/>
      <c r="L35" s="6"/>
      <c r="M35" s="6"/>
      <c r="N35" s="6"/>
      <c r="O35" s="6"/>
      <c r="P35" s="238"/>
      <c r="Q35" s="237"/>
      <c r="R35" s="6"/>
      <c r="S35" s="6"/>
      <c r="T35" s="6"/>
      <c r="U35" s="6"/>
      <c r="V35" s="6"/>
      <c r="W35" s="6"/>
      <c r="X35" s="6"/>
      <c r="Y35" s="6"/>
      <c r="Z35" s="6"/>
      <c r="AA35" s="6"/>
      <c r="AB35" s="238"/>
    </row>
    <row r="36" spans="1:28" x14ac:dyDescent="0.2">
      <c r="B36" s="1" t="s">
        <v>198</v>
      </c>
      <c r="C36" s="73">
        <f t="shared" ref="C36:P42" si="20">+C5*C24</f>
        <v>3087457.4719000002</v>
      </c>
      <c r="D36" s="73">
        <f t="shared" si="20"/>
        <v>7074262.0290999999</v>
      </c>
      <c r="E36" s="255">
        <f t="shared" si="20"/>
        <v>11066523.9178</v>
      </c>
      <c r="F36" s="58">
        <f t="shared" si="20"/>
        <v>14505999.483700002</v>
      </c>
      <c r="G36" s="58">
        <f t="shared" si="20"/>
        <v>13990327.8419</v>
      </c>
      <c r="H36" s="58">
        <f t="shared" si="20"/>
        <v>11861875.316000002</v>
      </c>
      <c r="I36" s="58">
        <f t="shared" si="20"/>
        <v>10849432.585900001</v>
      </c>
      <c r="J36" s="58">
        <f t="shared" si="20"/>
        <v>7671130.871100001</v>
      </c>
      <c r="K36" s="58">
        <f t="shared" si="20"/>
        <v>4390998.6000000006</v>
      </c>
      <c r="L36" s="58">
        <f t="shared" si="20"/>
        <v>2914703.9442000003</v>
      </c>
      <c r="M36" s="58">
        <f t="shared" si="20"/>
        <v>2116552.3207</v>
      </c>
      <c r="N36" s="58">
        <f t="shared" si="20"/>
        <v>2024886.6066000001</v>
      </c>
      <c r="O36" s="58">
        <f t="shared" si="20"/>
        <v>2969632.4105000002</v>
      </c>
      <c r="P36" s="256">
        <f t="shared" si="20"/>
        <v>6794224.8635000009</v>
      </c>
      <c r="Q36" s="255"/>
      <c r="R36" s="58"/>
      <c r="S36" s="58"/>
      <c r="T36" s="58"/>
      <c r="U36" s="58"/>
      <c r="V36" s="58"/>
      <c r="W36" s="58"/>
      <c r="X36" s="58"/>
      <c r="Y36" s="58"/>
      <c r="Z36" s="58"/>
      <c r="AA36" s="58"/>
      <c r="AB36" s="256"/>
    </row>
    <row r="37" spans="1:28" x14ac:dyDescent="0.2">
      <c r="B37" s="1" t="s">
        <v>199</v>
      </c>
      <c r="C37" s="73">
        <f t="shared" si="20"/>
        <v>110.32640000000001</v>
      </c>
      <c r="D37" s="73">
        <f t="shared" si="20"/>
        <v>110.32640000000001</v>
      </c>
      <c r="E37" s="255">
        <f t="shared" si="20"/>
        <v>105.4688</v>
      </c>
      <c r="F37" s="58">
        <f t="shared" si="20"/>
        <v>105.4688</v>
      </c>
      <c r="G37" s="58">
        <f t="shared" si="20"/>
        <v>105.4688</v>
      </c>
      <c r="H37" s="58">
        <f t="shared" si="20"/>
        <v>105.4688</v>
      </c>
      <c r="I37" s="58">
        <f t="shared" si="20"/>
        <v>105.4688</v>
      </c>
      <c r="J37" s="58">
        <f t="shared" si="20"/>
        <v>105.4688</v>
      </c>
      <c r="K37" s="58">
        <f t="shared" si="20"/>
        <v>105.4688</v>
      </c>
      <c r="L37" s="58">
        <f t="shared" si="20"/>
        <v>105.4688</v>
      </c>
      <c r="M37" s="58">
        <f t="shared" si="20"/>
        <v>105.4688</v>
      </c>
      <c r="N37" s="58">
        <f t="shared" si="20"/>
        <v>105.4688</v>
      </c>
      <c r="O37" s="58">
        <f t="shared" si="20"/>
        <v>105.4688</v>
      </c>
      <c r="P37" s="256">
        <f t="shared" si="20"/>
        <v>105.4688</v>
      </c>
      <c r="Q37" s="255"/>
      <c r="R37" s="58"/>
      <c r="S37" s="58"/>
      <c r="T37" s="58"/>
      <c r="U37" s="58"/>
      <c r="V37" s="58"/>
      <c r="W37" s="58"/>
      <c r="X37" s="58"/>
      <c r="Y37" s="58"/>
      <c r="Z37" s="58"/>
      <c r="AA37" s="58"/>
      <c r="AB37" s="256"/>
    </row>
    <row r="38" spans="1:28" x14ac:dyDescent="0.2">
      <c r="B38" s="1" t="s">
        <v>200</v>
      </c>
      <c r="C38" s="73">
        <f t="shared" si="20"/>
        <v>1356412.2540599999</v>
      </c>
      <c r="D38" s="73">
        <f t="shared" si="20"/>
        <v>2344160.89188</v>
      </c>
      <c r="E38" s="255">
        <f t="shared" si="20"/>
        <v>3491406.0094199996</v>
      </c>
      <c r="F38" s="58">
        <f t="shared" si="20"/>
        <v>4701684.0670799995</v>
      </c>
      <c r="G38" s="58">
        <f t="shared" si="20"/>
        <v>4381512.1186199998</v>
      </c>
      <c r="H38" s="58">
        <f t="shared" si="20"/>
        <v>4004564.5808699997</v>
      </c>
      <c r="I38" s="58">
        <f t="shared" si="20"/>
        <v>3630758.7651299997</v>
      </c>
      <c r="J38" s="58">
        <f t="shared" si="20"/>
        <v>2633191.71423</v>
      </c>
      <c r="K38" s="58">
        <f t="shared" si="20"/>
        <v>1867460.3236799999</v>
      </c>
      <c r="L38" s="58">
        <f t="shared" si="20"/>
        <v>1439230.149</v>
      </c>
      <c r="M38" s="58">
        <f t="shared" si="20"/>
        <v>1192409.1146099998</v>
      </c>
      <c r="N38" s="58">
        <f t="shared" si="20"/>
        <v>1231033.6947299999</v>
      </c>
      <c r="O38" s="58">
        <f t="shared" si="20"/>
        <v>1393569.94854</v>
      </c>
      <c r="P38" s="256">
        <f t="shared" si="20"/>
        <v>2346096.3661799999</v>
      </c>
      <c r="Q38" s="255"/>
      <c r="R38" s="58"/>
      <c r="S38" s="58"/>
      <c r="T38" s="58"/>
      <c r="U38" s="58"/>
      <c r="V38" s="58"/>
      <c r="W38" s="58"/>
      <c r="X38" s="58"/>
      <c r="Y38" s="58"/>
      <c r="Z38" s="58"/>
      <c r="AA38" s="58"/>
      <c r="AB38" s="256"/>
    </row>
    <row r="39" spans="1:28" x14ac:dyDescent="0.2">
      <c r="B39" s="1" t="s">
        <v>201</v>
      </c>
      <c r="C39" s="73">
        <f t="shared" si="20"/>
        <v>124866.48495999999</v>
      </c>
      <c r="D39" s="73">
        <f t="shared" si="20"/>
        <v>196140.30239999999</v>
      </c>
      <c r="E39" s="255">
        <f t="shared" si="20"/>
        <v>245461.06998</v>
      </c>
      <c r="F39" s="58">
        <f t="shared" si="20"/>
        <v>286818.74171999999</v>
      </c>
      <c r="G39" s="58">
        <f t="shared" si="20"/>
        <v>266337.54504</v>
      </c>
      <c r="H39" s="58">
        <f t="shared" si="20"/>
        <v>258129.43758</v>
      </c>
      <c r="I39" s="58">
        <f t="shared" si="20"/>
        <v>241880.80518000002</v>
      </c>
      <c r="J39" s="58">
        <f t="shared" si="20"/>
        <v>189094.7268</v>
      </c>
      <c r="K39" s="58">
        <f t="shared" si="20"/>
        <v>149181.23808000001</v>
      </c>
      <c r="L39" s="58">
        <f t="shared" si="20"/>
        <v>123229.82952</v>
      </c>
      <c r="M39" s="58">
        <f t="shared" si="20"/>
        <v>98220.230640000009</v>
      </c>
      <c r="N39" s="58">
        <f t="shared" si="20"/>
        <v>102407.58234000001</v>
      </c>
      <c r="O39" s="58">
        <f t="shared" si="20"/>
        <v>117711.34326000001</v>
      </c>
      <c r="P39" s="256">
        <f t="shared" si="20"/>
        <v>182489.30154000001</v>
      </c>
      <c r="Q39" s="255"/>
      <c r="R39" s="58"/>
      <c r="S39" s="58"/>
      <c r="T39" s="58"/>
      <c r="U39" s="58"/>
      <c r="V39" s="58"/>
      <c r="W39" s="58"/>
      <c r="X39" s="58"/>
      <c r="Y39" s="58"/>
      <c r="Z39" s="58"/>
      <c r="AA39" s="58"/>
      <c r="AB39" s="256"/>
    </row>
    <row r="40" spans="1:28" x14ac:dyDescent="0.2">
      <c r="B40" s="1" t="s">
        <v>202</v>
      </c>
      <c r="C40" s="73">
        <f t="shared" si="20"/>
        <v>56131.628400000001</v>
      </c>
      <c r="D40" s="73">
        <f t="shared" si="20"/>
        <v>79037.550480000005</v>
      </c>
      <c r="E40" s="255">
        <f t="shared" si="20"/>
        <v>86719.406130000003</v>
      </c>
      <c r="F40" s="58">
        <f t="shared" si="20"/>
        <v>109850.55864999999</v>
      </c>
      <c r="G40" s="58">
        <f t="shared" si="20"/>
        <v>91920.3698</v>
      </c>
      <c r="H40" s="58">
        <f t="shared" si="20"/>
        <v>90646.685989999998</v>
      </c>
      <c r="I40" s="58">
        <f t="shared" si="20"/>
        <v>83310.298259999996</v>
      </c>
      <c r="J40" s="58">
        <f t="shared" si="20"/>
        <v>67146.800279999996</v>
      </c>
      <c r="K40" s="58">
        <f t="shared" si="20"/>
        <v>60521.938609999997</v>
      </c>
      <c r="L40" s="58">
        <f t="shared" si="20"/>
        <v>46184.907019999999</v>
      </c>
      <c r="M40" s="58">
        <f t="shared" si="20"/>
        <v>43571.067329999998</v>
      </c>
      <c r="N40" s="58">
        <f t="shared" si="20"/>
        <v>47743.652389999996</v>
      </c>
      <c r="O40" s="58">
        <f t="shared" si="20"/>
        <v>48336.402799999996</v>
      </c>
      <c r="P40" s="256">
        <f t="shared" si="20"/>
        <v>69017.816349999994</v>
      </c>
      <c r="Q40" s="255"/>
      <c r="R40" s="58"/>
      <c r="S40" s="58"/>
      <c r="T40" s="58"/>
      <c r="U40" s="58"/>
      <c r="V40" s="58"/>
      <c r="W40" s="58"/>
      <c r="X40" s="58"/>
      <c r="Y40" s="58"/>
      <c r="Z40" s="58"/>
      <c r="AA40" s="58"/>
      <c r="AB40" s="256"/>
    </row>
    <row r="41" spans="1:28" x14ac:dyDescent="0.2">
      <c r="B41" s="1" t="s">
        <v>203</v>
      </c>
      <c r="C41" s="73">
        <f t="shared" si="20"/>
        <v>16532.514460000002</v>
      </c>
      <c r="D41" s="73">
        <f t="shared" si="20"/>
        <v>36807.625359999998</v>
      </c>
      <c r="E41" s="255">
        <f t="shared" si="20"/>
        <v>54457.372529999993</v>
      </c>
      <c r="F41" s="58">
        <f t="shared" si="20"/>
        <v>79565.568149999992</v>
      </c>
      <c r="G41" s="58">
        <f t="shared" si="20"/>
        <v>68316.13665</v>
      </c>
      <c r="H41" s="58">
        <f t="shared" si="20"/>
        <v>67206.170429999998</v>
      </c>
      <c r="I41" s="58">
        <f t="shared" si="20"/>
        <v>63085.255589999993</v>
      </c>
      <c r="J41" s="58">
        <f t="shared" si="20"/>
        <v>44030.082449999994</v>
      </c>
      <c r="K41" s="58">
        <f t="shared" si="20"/>
        <v>36921.228239999997</v>
      </c>
      <c r="L41" s="58">
        <f t="shared" si="20"/>
        <v>22187.69427</v>
      </c>
      <c r="M41" s="58">
        <f t="shared" si="20"/>
        <v>16057.277039999999</v>
      </c>
      <c r="N41" s="58">
        <f t="shared" si="20"/>
        <v>13099.207859999999</v>
      </c>
      <c r="O41" s="58">
        <f t="shared" si="20"/>
        <v>14658.481979999999</v>
      </c>
      <c r="P41" s="256">
        <f t="shared" si="20"/>
        <v>32955.521249999998</v>
      </c>
      <c r="Q41" s="255"/>
      <c r="R41" s="58"/>
      <c r="S41" s="58"/>
      <c r="T41" s="58"/>
      <c r="U41" s="58"/>
      <c r="V41" s="58"/>
      <c r="W41" s="58"/>
      <c r="X41" s="58"/>
      <c r="Y41" s="58"/>
      <c r="Z41" s="58"/>
      <c r="AA41" s="58"/>
      <c r="AB41" s="256"/>
    </row>
    <row r="42" spans="1:28" x14ac:dyDescent="0.2">
      <c r="B42" s="1" t="s">
        <v>204</v>
      </c>
      <c r="C42" s="73">
        <f t="shared" si="20"/>
        <v>96589.867230000003</v>
      </c>
      <c r="D42" s="73">
        <f t="shared" si="20"/>
        <v>151550.39907000001</v>
      </c>
      <c r="E42" s="255">
        <f t="shared" si="20"/>
        <v>151082.32719000001</v>
      </c>
      <c r="F42" s="58">
        <f t="shared" si="20"/>
        <v>185658.92616999999</v>
      </c>
      <c r="G42" s="58">
        <f t="shared" si="20"/>
        <v>136964.45115000001</v>
      </c>
      <c r="H42" s="58">
        <f t="shared" si="20"/>
        <v>132527.69670999999</v>
      </c>
      <c r="I42" s="58">
        <f t="shared" si="20"/>
        <v>125968.0814</v>
      </c>
      <c r="J42" s="58">
        <f t="shared" si="20"/>
        <v>96254.423620000001</v>
      </c>
      <c r="K42" s="58">
        <f t="shared" si="20"/>
        <v>94760.212199999994</v>
      </c>
      <c r="L42" s="58">
        <f t="shared" si="20"/>
        <v>76652.070699999997</v>
      </c>
      <c r="M42" s="58">
        <f t="shared" si="20"/>
        <v>76348.416630000007</v>
      </c>
      <c r="N42" s="58">
        <f t="shared" si="20"/>
        <v>82206.00675</v>
      </c>
      <c r="O42" s="58">
        <f t="shared" si="20"/>
        <v>84286.664579999997</v>
      </c>
      <c r="P42" s="256">
        <f t="shared" si="20"/>
        <v>133436.90046</v>
      </c>
      <c r="Q42" s="255"/>
      <c r="R42" s="58"/>
      <c r="S42" s="58"/>
      <c r="T42" s="58"/>
      <c r="U42" s="58"/>
      <c r="V42" s="58"/>
      <c r="W42" s="58"/>
      <c r="X42" s="58"/>
      <c r="Y42" s="58"/>
      <c r="Z42" s="58"/>
      <c r="AA42" s="58"/>
      <c r="AB42" s="256"/>
    </row>
    <row r="43" spans="1:28" x14ac:dyDescent="0.2">
      <c r="B43" s="1" t="s">
        <v>206</v>
      </c>
      <c r="C43" s="73">
        <f t="shared" ref="C43:P44" si="21">+C16*C31</f>
        <v>377384.41502463049</v>
      </c>
      <c r="D43" s="73">
        <f t="shared" si="21"/>
        <v>377384.41502463049</v>
      </c>
      <c r="E43" s="255">
        <f t="shared" si="21"/>
        <v>377384.41502463049</v>
      </c>
      <c r="F43" s="58">
        <f t="shared" si="21"/>
        <v>377384.41502463049</v>
      </c>
      <c r="G43" s="58">
        <f t="shared" si="21"/>
        <v>377384.41502463049</v>
      </c>
      <c r="H43" s="58">
        <f t="shared" si="21"/>
        <v>377384.41502463049</v>
      </c>
      <c r="I43" s="58">
        <f t="shared" si="21"/>
        <v>377384.41502463049</v>
      </c>
      <c r="J43" s="58">
        <f t="shared" si="21"/>
        <v>377384.41502463049</v>
      </c>
      <c r="K43" s="58">
        <f t="shared" si="21"/>
        <v>377384.41502463049</v>
      </c>
      <c r="L43" s="58">
        <f t="shared" si="21"/>
        <v>377384.41502463049</v>
      </c>
      <c r="M43" s="58">
        <f t="shared" si="21"/>
        <v>377384.41502463049</v>
      </c>
      <c r="N43" s="58">
        <f t="shared" si="21"/>
        <v>377384.41502463049</v>
      </c>
      <c r="O43" s="58">
        <f t="shared" si="21"/>
        <v>377384.41502463049</v>
      </c>
      <c r="P43" s="256">
        <f t="shared" si="21"/>
        <v>377384.41502463049</v>
      </c>
      <c r="Q43" s="255"/>
      <c r="R43" s="58"/>
      <c r="S43" s="58"/>
      <c r="T43" s="58"/>
      <c r="U43" s="58"/>
      <c r="V43" s="58"/>
      <c r="W43" s="58"/>
      <c r="X43" s="58"/>
      <c r="Y43" s="58"/>
      <c r="Z43" s="58"/>
      <c r="AA43" s="58"/>
      <c r="AB43" s="256"/>
    </row>
    <row r="44" spans="1:28" x14ac:dyDescent="0.2">
      <c r="B44" s="1" t="s">
        <v>215</v>
      </c>
      <c r="C44" s="73">
        <f t="shared" si="21"/>
        <v>8526.1102564102566</v>
      </c>
      <c r="D44" s="73">
        <f t="shared" si="21"/>
        <v>8526.1102564102566</v>
      </c>
      <c r="E44" s="255">
        <f t="shared" si="21"/>
        <v>8526.1102564102566</v>
      </c>
      <c r="F44" s="58">
        <f t="shared" si="21"/>
        <v>8526.1102564102566</v>
      </c>
      <c r="G44" s="58">
        <f t="shared" si="21"/>
        <v>8526.1102564102566</v>
      </c>
      <c r="H44" s="58">
        <f t="shared" si="21"/>
        <v>8526.1102564102566</v>
      </c>
      <c r="I44" s="58">
        <f t="shared" si="21"/>
        <v>8526.1102564102566</v>
      </c>
      <c r="J44" s="58">
        <f t="shared" si="21"/>
        <v>8526.1102564102566</v>
      </c>
      <c r="K44" s="58">
        <f t="shared" si="21"/>
        <v>8526.1102564102566</v>
      </c>
      <c r="L44" s="58">
        <f t="shared" si="21"/>
        <v>8526.1102564102566</v>
      </c>
      <c r="M44" s="58">
        <f t="shared" si="21"/>
        <v>8526.1102564102566</v>
      </c>
      <c r="N44" s="58">
        <f t="shared" si="21"/>
        <v>8526.1102564102566</v>
      </c>
      <c r="O44" s="58">
        <f t="shared" si="21"/>
        <v>8526.1102564102566</v>
      </c>
      <c r="P44" s="256">
        <f t="shared" si="21"/>
        <v>8526.1102564102566</v>
      </c>
      <c r="Q44" s="255"/>
      <c r="R44" s="58"/>
      <c r="S44" s="58"/>
      <c r="T44" s="58"/>
      <c r="U44" s="58"/>
      <c r="V44" s="58"/>
      <c r="W44" s="58"/>
      <c r="X44" s="58"/>
      <c r="Y44" s="58"/>
      <c r="Z44" s="58"/>
      <c r="AA44" s="58"/>
      <c r="AB44" s="256"/>
    </row>
    <row r="45" spans="1:28" x14ac:dyDescent="0.2">
      <c r="B45" s="1" t="s">
        <v>216</v>
      </c>
      <c r="C45" s="73">
        <f t="shared" ref="C45:P45" si="22">+C18*C32</f>
        <v>3057.7280816826274</v>
      </c>
      <c r="D45" s="73">
        <f t="shared" si="22"/>
        <v>3057.7280816826274</v>
      </c>
      <c r="E45" s="255">
        <f t="shared" si="22"/>
        <v>3057.7280816826274</v>
      </c>
      <c r="F45" s="58">
        <f t="shared" si="22"/>
        <v>3057.7280816826274</v>
      </c>
      <c r="G45" s="58">
        <f t="shared" si="22"/>
        <v>3057.7280816826274</v>
      </c>
      <c r="H45" s="58">
        <f t="shared" si="22"/>
        <v>3057.7280816826274</v>
      </c>
      <c r="I45" s="58">
        <f t="shared" si="22"/>
        <v>3057.7280816826274</v>
      </c>
      <c r="J45" s="58">
        <f t="shared" si="22"/>
        <v>3057.7280816826274</v>
      </c>
      <c r="K45" s="58">
        <f t="shared" si="22"/>
        <v>3057.7280816826274</v>
      </c>
      <c r="L45" s="58">
        <f t="shared" si="22"/>
        <v>3057.7280816826274</v>
      </c>
      <c r="M45" s="58">
        <f t="shared" si="22"/>
        <v>3057.7280816826274</v>
      </c>
      <c r="N45" s="58">
        <f t="shared" si="22"/>
        <v>3057.7280816826274</v>
      </c>
      <c r="O45" s="58">
        <f t="shared" si="22"/>
        <v>3057.7280816826274</v>
      </c>
      <c r="P45" s="256">
        <f t="shared" si="22"/>
        <v>3057.7280816826274</v>
      </c>
      <c r="Q45" s="255"/>
      <c r="R45" s="58"/>
      <c r="S45" s="58"/>
      <c r="T45" s="58"/>
      <c r="U45" s="58"/>
      <c r="V45" s="58"/>
      <c r="W45" s="58"/>
      <c r="X45" s="58"/>
      <c r="Y45" s="58"/>
      <c r="Z45" s="58"/>
      <c r="AA45" s="58"/>
      <c r="AB45" s="256"/>
    </row>
    <row r="46" spans="1:28" x14ac:dyDescent="0.2">
      <c r="B46" s="1" t="s">
        <v>217</v>
      </c>
      <c r="C46" s="73">
        <f t="shared" ref="C46:P46" si="23">+C19*C32</f>
        <v>0</v>
      </c>
      <c r="D46" s="73">
        <f t="shared" si="23"/>
        <v>0</v>
      </c>
      <c r="E46" s="255">
        <f t="shared" si="23"/>
        <v>0</v>
      </c>
      <c r="F46" s="58">
        <f t="shared" si="23"/>
        <v>0</v>
      </c>
      <c r="G46" s="58">
        <f t="shared" si="23"/>
        <v>0</v>
      </c>
      <c r="H46" s="58">
        <f t="shared" si="23"/>
        <v>0</v>
      </c>
      <c r="I46" s="58">
        <f t="shared" si="23"/>
        <v>0</v>
      </c>
      <c r="J46" s="58">
        <f t="shared" si="23"/>
        <v>0</v>
      </c>
      <c r="K46" s="58">
        <f t="shared" si="23"/>
        <v>0</v>
      </c>
      <c r="L46" s="58">
        <f t="shared" si="23"/>
        <v>0</v>
      </c>
      <c r="M46" s="58">
        <f t="shared" si="23"/>
        <v>0</v>
      </c>
      <c r="N46" s="58">
        <f t="shared" si="23"/>
        <v>0</v>
      </c>
      <c r="O46" s="58">
        <f t="shared" si="23"/>
        <v>0</v>
      </c>
      <c r="P46" s="256">
        <f t="shared" si="23"/>
        <v>0</v>
      </c>
      <c r="Q46" s="255"/>
      <c r="R46" s="58"/>
      <c r="S46" s="58"/>
      <c r="T46" s="58"/>
      <c r="U46" s="58"/>
      <c r="V46" s="58"/>
      <c r="W46" s="58"/>
      <c r="X46" s="58"/>
      <c r="Y46" s="58"/>
      <c r="Z46" s="58"/>
      <c r="AA46" s="58"/>
      <c r="AB46" s="256"/>
    </row>
    <row r="47" spans="1:28" x14ac:dyDescent="0.2">
      <c r="B47" s="1" t="s">
        <v>213</v>
      </c>
      <c r="C47" s="73">
        <f t="shared" ref="C47:P47" si="24">+C13*C33</f>
        <v>18477.073350000002</v>
      </c>
      <c r="D47" s="73">
        <f>+D13*D33</f>
        <v>19455.195600000003</v>
      </c>
      <c r="E47" s="255">
        <f t="shared" si="24"/>
        <v>20681.306100000002</v>
      </c>
      <c r="F47" s="58">
        <f t="shared" si="24"/>
        <v>21008.605500000001</v>
      </c>
      <c r="G47" s="58">
        <f t="shared" si="24"/>
        <v>18574.558199999999</v>
      </c>
      <c r="H47" s="58">
        <f t="shared" si="24"/>
        <v>23530.80645</v>
      </c>
      <c r="I47" s="58">
        <f t="shared" si="24"/>
        <v>18409.2264</v>
      </c>
      <c r="J47" s="58">
        <f t="shared" si="24"/>
        <v>19685.802600000003</v>
      </c>
      <c r="K47" s="58">
        <f t="shared" si="24"/>
        <v>18318.880349999999</v>
      </c>
      <c r="L47" s="58">
        <f t="shared" si="24"/>
        <v>19496.663550000001</v>
      </c>
      <c r="M47" s="58">
        <f t="shared" si="24"/>
        <v>18976.455900000001</v>
      </c>
      <c r="N47" s="58">
        <f t="shared" si="24"/>
        <v>18722.1348</v>
      </c>
      <c r="O47" s="58">
        <f t="shared" si="24"/>
        <v>18247.241250000003</v>
      </c>
      <c r="P47" s="256">
        <f t="shared" si="24"/>
        <v>19260.9306</v>
      </c>
      <c r="Q47" s="255"/>
      <c r="R47" s="58"/>
      <c r="S47" s="58"/>
      <c r="T47" s="58"/>
      <c r="U47" s="58"/>
      <c r="V47" s="58"/>
      <c r="W47" s="58"/>
      <c r="X47" s="58"/>
      <c r="Y47" s="58"/>
      <c r="Z47" s="58"/>
      <c r="AA47" s="58"/>
      <c r="AB47" s="256"/>
    </row>
    <row r="48" spans="1:28" x14ac:dyDescent="0.2">
      <c r="A48" s="165"/>
      <c r="B48" s="165" t="s">
        <v>218</v>
      </c>
      <c r="C48" s="166">
        <f>SUM(C36:C47)</f>
        <v>5145545.8741227239</v>
      </c>
      <c r="D48" s="166">
        <f>SUM(D36:D47)</f>
        <v>10290492.573652726</v>
      </c>
      <c r="E48" s="257">
        <f t="shared" ref="E48:P48" si="25">SUM(E36:E47)</f>
        <v>15505405.131312724</v>
      </c>
      <c r="F48" s="166">
        <f t="shared" si="25"/>
        <v>20279659.673132721</v>
      </c>
      <c r="G48" s="166">
        <f t="shared" si="25"/>
        <v>19343026.743522726</v>
      </c>
      <c r="H48" s="166">
        <f t="shared" si="25"/>
        <v>16827554.416192725</v>
      </c>
      <c r="I48" s="166">
        <f t="shared" si="25"/>
        <v>15401918.740022724</v>
      </c>
      <c r="J48" s="166">
        <f t="shared" si="25"/>
        <v>11109608.143242726</v>
      </c>
      <c r="K48" s="166">
        <f t="shared" si="25"/>
        <v>7007236.1433227239</v>
      </c>
      <c r="L48" s="166">
        <f t="shared" si="25"/>
        <v>5030758.9804227231</v>
      </c>
      <c r="M48" s="166">
        <f t="shared" si="25"/>
        <v>3951208.6050127228</v>
      </c>
      <c r="N48" s="166">
        <f t="shared" si="25"/>
        <v>3909172.6076327236</v>
      </c>
      <c r="O48" s="166">
        <f t="shared" si="25"/>
        <v>5035516.215072724</v>
      </c>
      <c r="P48" s="258">
        <f t="shared" si="25"/>
        <v>9966555.4220427256</v>
      </c>
      <c r="Q48" s="257"/>
      <c r="R48" s="166"/>
      <c r="S48" s="166"/>
      <c r="T48" s="166"/>
      <c r="U48" s="166"/>
      <c r="V48" s="166"/>
      <c r="W48" s="166"/>
      <c r="X48" s="166"/>
      <c r="Y48" s="166"/>
      <c r="Z48" s="166"/>
      <c r="AA48" s="166"/>
      <c r="AB48" s="258"/>
    </row>
    <row r="49" spans="1:28" x14ac:dyDescent="0.2">
      <c r="E49" s="237"/>
      <c r="F49" s="6"/>
      <c r="G49" s="6"/>
      <c r="H49" s="6"/>
      <c r="I49" s="6"/>
      <c r="J49" s="6"/>
      <c r="K49" s="6"/>
      <c r="L49" s="6"/>
      <c r="M49" s="6"/>
      <c r="N49" s="6"/>
      <c r="O49" s="6"/>
      <c r="P49" s="238"/>
      <c r="Q49" s="237"/>
      <c r="R49" s="6"/>
      <c r="S49" s="6"/>
      <c r="T49" s="6"/>
      <c r="U49" s="6"/>
      <c r="V49" s="6"/>
      <c r="W49" s="6"/>
      <c r="X49" s="6"/>
      <c r="Y49" s="6"/>
      <c r="Z49" s="6"/>
      <c r="AA49" s="6"/>
      <c r="AB49" s="238"/>
    </row>
    <row r="50" spans="1:28" x14ac:dyDescent="0.2">
      <c r="A50" s="167" t="s">
        <v>219</v>
      </c>
      <c r="E50" s="237"/>
      <c r="F50" s="6"/>
      <c r="G50" s="6"/>
      <c r="H50" s="6"/>
      <c r="I50" s="6"/>
      <c r="J50" s="6"/>
      <c r="K50" s="6"/>
      <c r="L50" s="6"/>
      <c r="M50" s="6"/>
      <c r="N50" s="6"/>
      <c r="O50" s="6"/>
      <c r="P50" s="238"/>
      <c r="Q50" s="237"/>
      <c r="R50" s="6"/>
      <c r="S50" s="6"/>
      <c r="T50" s="6"/>
      <c r="U50" s="6"/>
      <c r="V50" s="6"/>
      <c r="W50" s="6"/>
      <c r="X50" s="6"/>
      <c r="Y50" s="6"/>
      <c r="Z50" s="6"/>
      <c r="AA50" s="6"/>
      <c r="AB50" s="238"/>
    </row>
    <row r="51" spans="1:28" x14ac:dyDescent="0.2">
      <c r="A51" s="180" t="s">
        <v>220</v>
      </c>
      <c r="C51" s="159"/>
      <c r="D51" s="159"/>
      <c r="E51" s="259"/>
      <c r="F51" s="252"/>
      <c r="G51" s="252"/>
      <c r="H51" s="252"/>
      <c r="I51" s="252"/>
      <c r="J51" s="252"/>
      <c r="K51" s="252"/>
      <c r="L51" s="252"/>
      <c r="M51" s="252"/>
      <c r="N51" s="252"/>
      <c r="O51" s="252"/>
      <c r="P51" s="253"/>
      <c r="Q51" s="259"/>
      <c r="R51" s="252"/>
      <c r="S51" s="252"/>
      <c r="T51" s="252"/>
      <c r="U51" s="252"/>
      <c r="V51" s="252"/>
      <c r="W51" s="252"/>
      <c r="X51" s="252"/>
      <c r="Y51" s="252"/>
      <c r="Z51" s="252"/>
      <c r="AA51" s="252"/>
      <c r="AB51" s="253"/>
    </row>
    <row r="52" spans="1:28" x14ac:dyDescent="0.2">
      <c r="B52" s="1" t="s">
        <v>221</v>
      </c>
      <c r="C52" s="168">
        <v>0.21406</v>
      </c>
      <c r="D52" s="159">
        <f>C52</f>
        <v>0.21406</v>
      </c>
      <c r="E52" s="260">
        <v>0.29903999999999997</v>
      </c>
      <c r="F52" s="252">
        <f t="shared" ref="F52:P52" si="26">E52</f>
        <v>0.29903999999999997</v>
      </c>
      <c r="G52" s="252">
        <f t="shared" si="26"/>
        <v>0.29903999999999997</v>
      </c>
      <c r="H52" s="252">
        <f t="shared" si="26"/>
        <v>0.29903999999999997</v>
      </c>
      <c r="I52" s="252">
        <f t="shared" si="26"/>
        <v>0.29903999999999997</v>
      </c>
      <c r="J52" s="252">
        <f t="shared" si="26"/>
        <v>0.29903999999999997</v>
      </c>
      <c r="K52" s="252">
        <f t="shared" si="26"/>
        <v>0.29903999999999997</v>
      </c>
      <c r="L52" s="252">
        <f t="shared" si="26"/>
        <v>0.29903999999999997</v>
      </c>
      <c r="M52" s="252">
        <f t="shared" si="26"/>
        <v>0.29903999999999997</v>
      </c>
      <c r="N52" s="252">
        <f t="shared" si="26"/>
        <v>0.29903999999999997</v>
      </c>
      <c r="O52" s="252">
        <f t="shared" si="26"/>
        <v>0.29903999999999997</v>
      </c>
      <c r="P52" s="253">
        <f t="shared" si="26"/>
        <v>0.29903999999999997</v>
      </c>
      <c r="Q52" s="259"/>
      <c r="R52" s="252"/>
      <c r="S52" s="252"/>
      <c r="T52" s="252"/>
      <c r="U52" s="252"/>
      <c r="V52" s="252"/>
      <c r="W52" s="252"/>
      <c r="X52" s="252"/>
      <c r="Y52" s="252"/>
      <c r="Z52" s="252"/>
      <c r="AA52" s="252"/>
      <c r="AB52" s="253"/>
    </row>
    <row r="53" spans="1:28" x14ac:dyDescent="0.2">
      <c r="E53" s="237"/>
      <c r="F53" s="6"/>
      <c r="G53" s="6"/>
      <c r="H53" s="6"/>
      <c r="I53" s="6"/>
      <c r="J53" s="6"/>
      <c r="K53" s="6"/>
      <c r="L53" s="6"/>
      <c r="M53" s="6"/>
      <c r="N53" s="6"/>
      <c r="O53" s="6"/>
      <c r="P53" s="238"/>
      <c r="Q53" s="237"/>
      <c r="R53" s="6"/>
      <c r="S53" s="6"/>
      <c r="T53" s="6"/>
      <c r="U53" s="6"/>
      <c r="V53" s="6"/>
      <c r="W53" s="6"/>
      <c r="X53" s="6"/>
      <c r="Y53" s="6"/>
      <c r="Z53" s="6"/>
      <c r="AA53" s="6"/>
      <c r="AB53" s="238"/>
    </row>
    <row r="54" spans="1:28" x14ac:dyDescent="0.2">
      <c r="A54" s="180" t="s">
        <v>222</v>
      </c>
      <c r="E54" s="237"/>
      <c r="F54" s="6"/>
      <c r="G54" s="6"/>
      <c r="H54" s="6"/>
      <c r="I54" s="6"/>
      <c r="J54" s="6"/>
      <c r="K54" s="6"/>
      <c r="L54" s="6"/>
      <c r="M54" s="6"/>
      <c r="N54" s="6"/>
      <c r="O54" s="6"/>
      <c r="P54" s="238"/>
      <c r="Q54" s="237"/>
      <c r="R54" s="6"/>
      <c r="S54" s="6"/>
      <c r="T54" s="6"/>
      <c r="U54" s="6"/>
      <c r="V54" s="6"/>
      <c r="W54" s="6"/>
      <c r="X54" s="6"/>
      <c r="Y54" s="6"/>
      <c r="Z54" s="6"/>
      <c r="AA54" s="6"/>
      <c r="AB54" s="238"/>
    </row>
    <row r="55" spans="1:28" x14ac:dyDescent="0.2">
      <c r="B55" s="1" t="s">
        <v>198</v>
      </c>
      <c r="C55" s="73">
        <f t="shared" ref="C55:P55" si="27">+C5*C$52</f>
        <v>4408946.9408600004</v>
      </c>
      <c r="D55" s="73">
        <f t="shared" si="27"/>
        <v>10102178.318539999</v>
      </c>
      <c r="E55" s="255">
        <f t="shared" si="27"/>
        <v>23093742.584639996</v>
      </c>
      <c r="F55" s="58">
        <f t="shared" si="27"/>
        <v>30271277.638559997</v>
      </c>
      <c r="G55" s="58">
        <f t="shared" si="27"/>
        <v>29195168.442719996</v>
      </c>
      <c r="H55" s="58">
        <f t="shared" si="27"/>
        <v>24753490.540799998</v>
      </c>
      <c r="I55" s="58">
        <f t="shared" si="27"/>
        <v>22640714.029919997</v>
      </c>
      <c r="J55" s="58">
        <f t="shared" si="27"/>
        <v>16008199.411679998</v>
      </c>
      <c r="K55" s="58">
        <f t="shared" si="27"/>
        <v>9163183.6799999997</v>
      </c>
      <c r="L55" s="58">
        <f t="shared" si="27"/>
        <v>6082435.9209599998</v>
      </c>
      <c r="M55" s="58">
        <f t="shared" si="27"/>
        <v>4416844.4241599999</v>
      </c>
      <c r="N55" s="58">
        <f t="shared" si="27"/>
        <v>4225555.4140799996</v>
      </c>
      <c r="O55" s="58">
        <f t="shared" si="27"/>
        <v>6197061.2423999999</v>
      </c>
      <c r="P55" s="256">
        <f t="shared" si="27"/>
        <v>14178262.408799998</v>
      </c>
      <c r="Q55" s="255"/>
      <c r="R55" s="58"/>
      <c r="S55" s="58"/>
      <c r="T55" s="58"/>
      <c r="U55" s="58"/>
      <c r="V55" s="58"/>
      <c r="W55" s="58"/>
      <c r="X55" s="58"/>
      <c r="Y55" s="58"/>
      <c r="Z55" s="58"/>
      <c r="AA55" s="58"/>
      <c r="AB55" s="256"/>
    </row>
    <row r="56" spans="1:28" x14ac:dyDescent="0.2">
      <c r="B56" s="1" t="s">
        <v>199</v>
      </c>
      <c r="C56" s="73">
        <f t="shared" ref="C56:P56" si="28">+(C6)*C$52</f>
        <v>157.54816</v>
      </c>
      <c r="D56" s="73">
        <f t="shared" si="28"/>
        <v>157.54816</v>
      </c>
      <c r="E56" s="255">
        <f t="shared" si="28"/>
        <v>220.09343999999999</v>
      </c>
      <c r="F56" s="58">
        <f t="shared" si="28"/>
        <v>220.09343999999999</v>
      </c>
      <c r="G56" s="58">
        <f t="shared" si="28"/>
        <v>220.09343999999999</v>
      </c>
      <c r="H56" s="58">
        <f t="shared" si="28"/>
        <v>220.09343999999999</v>
      </c>
      <c r="I56" s="58">
        <f t="shared" si="28"/>
        <v>220.09343999999999</v>
      </c>
      <c r="J56" s="58">
        <f t="shared" si="28"/>
        <v>220.09343999999999</v>
      </c>
      <c r="K56" s="58">
        <f t="shared" si="28"/>
        <v>220.09343999999999</v>
      </c>
      <c r="L56" s="58">
        <f t="shared" si="28"/>
        <v>220.09343999999999</v>
      </c>
      <c r="M56" s="58">
        <f t="shared" si="28"/>
        <v>220.09343999999999</v>
      </c>
      <c r="N56" s="58">
        <f t="shared" si="28"/>
        <v>220.09343999999999</v>
      </c>
      <c r="O56" s="58">
        <f t="shared" si="28"/>
        <v>220.09343999999999</v>
      </c>
      <c r="P56" s="256">
        <f t="shared" si="28"/>
        <v>220.09343999999999</v>
      </c>
      <c r="Q56" s="255"/>
      <c r="R56" s="58"/>
      <c r="S56" s="58"/>
      <c r="T56" s="58"/>
      <c r="U56" s="58"/>
      <c r="V56" s="58"/>
      <c r="W56" s="58"/>
      <c r="X56" s="58"/>
      <c r="Y56" s="58"/>
      <c r="Z56" s="58"/>
      <c r="AA56" s="58"/>
      <c r="AB56" s="256"/>
    </row>
    <row r="57" spans="1:28" x14ac:dyDescent="0.2">
      <c r="B57" s="1" t="s">
        <v>200</v>
      </c>
      <c r="C57" s="73">
        <f t="shared" ref="C57:P61" si="29">+C7*C$52</f>
        <v>2042873.47572</v>
      </c>
      <c r="D57" s="73">
        <f t="shared" si="29"/>
        <v>3530507.8485599998</v>
      </c>
      <c r="E57" s="255">
        <f t="shared" si="29"/>
        <v>7684331.0006399993</v>
      </c>
      <c r="F57" s="58">
        <f t="shared" si="29"/>
        <v>10348065.087359998</v>
      </c>
      <c r="G57" s="58">
        <f t="shared" si="29"/>
        <v>9643389.8870399985</v>
      </c>
      <c r="H57" s="58">
        <f t="shared" si="29"/>
        <v>8813755.7390399985</v>
      </c>
      <c r="I57" s="58">
        <f t="shared" si="29"/>
        <v>7991036.2929599993</v>
      </c>
      <c r="J57" s="58">
        <f t="shared" si="29"/>
        <v>5795463.6801599991</v>
      </c>
      <c r="K57" s="58">
        <f t="shared" si="29"/>
        <v>4110144.5145599996</v>
      </c>
      <c r="L57" s="58">
        <f t="shared" si="29"/>
        <v>3167641.0079999999</v>
      </c>
      <c r="M57" s="58">
        <f t="shared" si="29"/>
        <v>2624405.8411199995</v>
      </c>
      <c r="N57" s="58">
        <f t="shared" si="29"/>
        <v>2709415.7361599999</v>
      </c>
      <c r="O57" s="58">
        <f t="shared" si="29"/>
        <v>3067146.2236799998</v>
      </c>
      <c r="P57" s="256">
        <f t="shared" si="29"/>
        <v>5163587.6745599993</v>
      </c>
      <c r="Q57" s="255"/>
      <c r="R57" s="58"/>
      <c r="S57" s="58"/>
      <c r="T57" s="58"/>
      <c r="U57" s="58"/>
      <c r="V57" s="58"/>
      <c r="W57" s="58"/>
      <c r="X57" s="58"/>
      <c r="Y57" s="58"/>
      <c r="Z57" s="58"/>
      <c r="AA57" s="58"/>
      <c r="AB57" s="256"/>
    </row>
    <row r="58" spans="1:28" x14ac:dyDescent="0.2">
      <c r="B58" s="1" t="s">
        <v>201</v>
      </c>
      <c r="C58" s="73">
        <f t="shared" si="29"/>
        <v>712391.25188</v>
      </c>
      <c r="D58" s="73">
        <f t="shared" si="29"/>
        <v>1119024.3372</v>
      </c>
      <c r="E58" s="255">
        <f t="shared" si="29"/>
        <v>2157633.1089599999</v>
      </c>
      <c r="F58" s="58">
        <f t="shared" si="29"/>
        <v>2521172.1494399998</v>
      </c>
      <c r="G58" s="58">
        <f t="shared" si="29"/>
        <v>2341139.9020799999</v>
      </c>
      <c r="H58" s="58">
        <f t="shared" si="29"/>
        <v>2268989.6241599997</v>
      </c>
      <c r="I58" s="58">
        <f t="shared" si="29"/>
        <v>2126162.1393599999</v>
      </c>
      <c r="J58" s="58">
        <f t="shared" si="29"/>
        <v>1662165.9935999999</v>
      </c>
      <c r="K58" s="58">
        <f t="shared" si="29"/>
        <v>1311321.5001599998</v>
      </c>
      <c r="L58" s="58">
        <f t="shared" si="29"/>
        <v>1083205.4150399999</v>
      </c>
      <c r="M58" s="58">
        <f t="shared" si="29"/>
        <v>863367.9532799999</v>
      </c>
      <c r="N58" s="58">
        <f t="shared" si="29"/>
        <v>900175.29167999991</v>
      </c>
      <c r="O58" s="58">
        <f t="shared" si="29"/>
        <v>1034697.2395199999</v>
      </c>
      <c r="P58" s="256">
        <f t="shared" si="29"/>
        <v>1604103.4900799999</v>
      </c>
      <c r="Q58" s="255"/>
      <c r="R58" s="58"/>
      <c r="S58" s="58"/>
      <c r="T58" s="58"/>
      <c r="U58" s="58"/>
      <c r="V58" s="58"/>
      <c r="W58" s="58"/>
      <c r="X58" s="58"/>
      <c r="Y58" s="58"/>
      <c r="Z58" s="58"/>
      <c r="AA58" s="58"/>
      <c r="AB58" s="256"/>
    </row>
    <row r="59" spans="1:28" x14ac:dyDescent="0.2">
      <c r="B59" s="1" t="s">
        <v>202</v>
      </c>
      <c r="C59" s="73">
        <f t="shared" si="29"/>
        <v>164776.9662</v>
      </c>
      <c r="D59" s="73">
        <f t="shared" si="29"/>
        <v>232018.34964</v>
      </c>
      <c r="E59" s="255">
        <f t="shared" si="29"/>
        <v>367890.07247999997</v>
      </c>
      <c r="F59" s="58">
        <f t="shared" si="29"/>
        <v>466019.45039999997</v>
      </c>
      <c r="G59" s="58">
        <f t="shared" si="29"/>
        <v>389954.14079999994</v>
      </c>
      <c r="H59" s="58">
        <f t="shared" si="29"/>
        <v>384550.78703999997</v>
      </c>
      <c r="I59" s="58">
        <f t="shared" si="29"/>
        <v>353427.60095999995</v>
      </c>
      <c r="J59" s="58">
        <f t="shared" si="29"/>
        <v>284857.13087999995</v>
      </c>
      <c r="K59" s="58">
        <f t="shared" si="29"/>
        <v>256752.45455999998</v>
      </c>
      <c r="L59" s="58">
        <f t="shared" si="29"/>
        <v>195930.40991999998</v>
      </c>
      <c r="M59" s="58">
        <f t="shared" si="29"/>
        <v>184841.70767999999</v>
      </c>
      <c r="N59" s="58">
        <f t="shared" si="29"/>
        <v>202543.08143999998</v>
      </c>
      <c r="O59" s="58">
        <f t="shared" si="29"/>
        <v>205057.70879999999</v>
      </c>
      <c r="P59" s="256">
        <f t="shared" si="29"/>
        <v>292794.54959999997</v>
      </c>
      <c r="Q59" s="255"/>
      <c r="R59" s="58"/>
      <c r="S59" s="58"/>
      <c r="T59" s="58"/>
      <c r="U59" s="58"/>
      <c r="V59" s="58"/>
      <c r="W59" s="58"/>
      <c r="X59" s="58"/>
      <c r="Y59" s="58"/>
      <c r="Z59" s="58"/>
      <c r="AA59" s="58"/>
      <c r="AB59" s="256"/>
    </row>
    <row r="60" spans="1:28" x14ac:dyDescent="0.2">
      <c r="B60" s="1" t="s">
        <v>203</v>
      </c>
      <c r="C60" s="73">
        <f t="shared" si="29"/>
        <v>41299.452039999996</v>
      </c>
      <c r="D60" s="73">
        <f t="shared" si="29"/>
        <v>91948.188639999993</v>
      </c>
      <c r="E60" s="255">
        <f t="shared" si="29"/>
        <v>194632.87535999998</v>
      </c>
      <c r="F60" s="58">
        <f t="shared" si="29"/>
        <v>284370.59279999998</v>
      </c>
      <c r="G60" s="58">
        <f t="shared" si="29"/>
        <v>244164.66479999997</v>
      </c>
      <c r="H60" s="58">
        <f t="shared" si="29"/>
        <v>240197.60015999997</v>
      </c>
      <c r="I60" s="58">
        <f t="shared" si="29"/>
        <v>225469.28207999998</v>
      </c>
      <c r="J60" s="58">
        <f t="shared" si="29"/>
        <v>157365.31439999997</v>
      </c>
      <c r="K60" s="58">
        <f t="shared" si="29"/>
        <v>131957.97887999998</v>
      </c>
      <c r="L60" s="58">
        <f t="shared" si="29"/>
        <v>79299.726239999989</v>
      </c>
      <c r="M60" s="58">
        <f t="shared" si="29"/>
        <v>57389.364479999997</v>
      </c>
      <c r="N60" s="58">
        <f t="shared" si="29"/>
        <v>46817.104319999999</v>
      </c>
      <c r="O60" s="58">
        <f t="shared" si="29"/>
        <v>52390.013759999994</v>
      </c>
      <c r="P60" s="256">
        <f t="shared" si="29"/>
        <v>117784.37999999999</v>
      </c>
      <c r="Q60" s="255"/>
      <c r="R60" s="58"/>
      <c r="S60" s="58"/>
      <c r="T60" s="58"/>
      <c r="U60" s="58"/>
      <c r="V60" s="58"/>
      <c r="W60" s="58"/>
      <c r="X60" s="58"/>
      <c r="Y60" s="58"/>
      <c r="Z60" s="58"/>
      <c r="AA60" s="58"/>
      <c r="AB60" s="256"/>
    </row>
    <row r="61" spans="1:28" x14ac:dyDescent="0.2">
      <c r="B61" s="1" t="s">
        <v>204</v>
      </c>
      <c r="C61" s="73">
        <f t="shared" si="29"/>
        <v>247291.31658000001</v>
      </c>
      <c r="D61" s="73">
        <f t="shared" si="29"/>
        <v>388002.37322000001</v>
      </c>
      <c r="E61" s="255">
        <f t="shared" si="29"/>
        <v>565240.3243199999</v>
      </c>
      <c r="F61" s="58">
        <f t="shared" si="29"/>
        <v>694600.84175999998</v>
      </c>
      <c r="G61" s="58">
        <f t="shared" si="29"/>
        <v>512421.48719999997</v>
      </c>
      <c r="H61" s="58">
        <f t="shared" si="29"/>
        <v>495822.37487999996</v>
      </c>
      <c r="I61" s="58">
        <f t="shared" si="29"/>
        <v>471281.05919999996</v>
      </c>
      <c r="J61" s="58">
        <f t="shared" si="29"/>
        <v>360114.13535999996</v>
      </c>
      <c r="K61" s="58">
        <f t="shared" si="29"/>
        <v>354523.88159999996</v>
      </c>
      <c r="L61" s="58">
        <f t="shared" si="29"/>
        <v>286776.36959999998</v>
      </c>
      <c r="M61" s="58">
        <f t="shared" si="29"/>
        <v>285640.31663999998</v>
      </c>
      <c r="N61" s="58">
        <f t="shared" si="29"/>
        <v>307555.16399999999</v>
      </c>
      <c r="O61" s="58">
        <f t="shared" si="29"/>
        <v>315339.47423999995</v>
      </c>
      <c r="P61" s="256">
        <f t="shared" si="29"/>
        <v>499223.95487999998</v>
      </c>
      <c r="Q61" s="255"/>
      <c r="R61" s="58"/>
      <c r="S61" s="58"/>
      <c r="T61" s="58"/>
      <c r="U61" s="58"/>
      <c r="V61" s="58"/>
      <c r="W61" s="58"/>
      <c r="X61" s="58"/>
      <c r="Y61" s="58"/>
      <c r="Z61" s="58"/>
      <c r="AA61" s="58"/>
      <c r="AB61" s="256"/>
    </row>
    <row r="62" spans="1:28" x14ac:dyDescent="0.2">
      <c r="A62" s="165"/>
      <c r="B62" s="165" t="s">
        <v>218</v>
      </c>
      <c r="C62" s="166">
        <f>SUM(C55:C61)</f>
        <v>7617736.9514400009</v>
      </c>
      <c r="D62" s="166">
        <f>SUM(D55:D61)</f>
        <v>15463836.963960001</v>
      </c>
      <c r="E62" s="257">
        <f t="shared" ref="E62:P62" si="30">SUM(E55:E61)</f>
        <v>34063690.059840001</v>
      </c>
      <c r="F62" s="166">
        <f t="shared" si="30"/>
        <v>44585725.853759997</v>
      </c>
      <c r="G62" s="166">
        <f t="shared" si="30"/>
        <v>42326458.618079998</v>
      </c>
      <c r="H62" s="166">
        <f t="shared" si="30"/>
        <v>36957026.759520002</v>
      </c>
      <c r="I62" s="166">
        <f t="shared" si="30"/>
        <v>33808310.497919992</v>
      </c>
      <c r="J62" s="166">
        <f t="shared" si="30"/>
        <v>24268385.759519991</v>
      </c>
      <c r="K62" s="166">
        <f t="shared" si="30"/>
        <v>15328104.103199998</v>
      </c>
      <c r="L62" s="166">
        <f t="shared" si="30"/>
        <v>10895508.943199998</v>
      </c>
      <c r="M62" s="166">
        <f t="shared" si="30"/>
        <v>8432709.7007999998</v>
      </c>
      <c r="N62" s="166">
        <f t="shared" si="30"/>
        <v>8392281.8851199988</v>
      </c>
      <c r="O62" s="166">
        <f t="shared" si="30"/>
        <v>10871911.995839998</v>
      </c>
      <c r="P62" s="258">
        <f t="shared" si="30"/>
        <v>21855976.551359996</v>
      </c>
      <c r="Q62" s="257"/>
      <c r="R62" s="166"/>
      <c r="S62" s="166"/>
      <c r="T62" s="166"/>
      <c r="U62" s="166"/>
      <c r="V62" s="166"/>
      <c r="W62" s="166"/>
      <c r="X62" s="166"/>
      <c r="Y62" s="166"/>
      <c r="Z62" s="166"/>
      <c r="AA62" s="166"/>
      <c r="AB62" s="258"/>
    </row>
    <row r="63" spans="1:28" x14ac:dyDescent="0.2">
      <c r="E63" s="237"/>
      <c r="F63" s="6"/>
      <c r="G63" s="6"/>
      <c r="H63" s="6"/>
      <c r="I63" s="6"/>
      <c r="J63" s="6"/>
      <c r="K63" s="6"/>
      <c r="L63" s="6"/>
      <c r="M63" s="6"/>
      <c r="N63" s="6"/>
      <c r="O63" s="6"/>
      <c r="P63" s="238"/>
      <c r="Q63" s="237"/>
      <c r="R63" s="6"/>
      <c r="S63" s="6"/>
      <c r="T63" s="6"/>
      <c r="U63" s="6"/>
      <c r="V63" s="6"/>
      <c r="W63" s="6"/>
      <c r="X63" s="6"/>
      <c r="Y63" s="6"/>
      <c r="Z63" s="6"/>
      <c r="AA63" s="6"/>
      <c r="AB63" s="238"/>
    </row>
    <row r="64" spans="1:28" x14ac:dyDescent="0.2">
      <c r="A64" s="7" t="s">
        <v>223</v>
      </c>
      <c r="E64" s="237"/>
      <c r="F64" s="6"/>
      <c r="G64" s="6"/>
      <c r="H64" s="6"/>
      <c r="I64" s="6"/>
      <c r="J64" s="6"/>
      <c r="K64" s="6"/>
      <c r="L64" s="6"/>
      <c r="M64" s="6"/>
      <c r="N64" s="6"/>
      <c r="O64" s="6"/>
      <c r="P64" s="238"/>
      <c r="Q64" s="237"/>
      <c r="R64" s="6"/>
      <c r="S64" s="6"/>
      <c r="T64" s="6"/>
      <c r="U64" s="6"/>
      <c r="V64" s="6"/>
      <c r="W64" s="6"/>
      <c r="X64" s="6"/>
      <c r="Y64" s="6"/>
      <c r="Z64" s="6"/>
      <c r="AA64" s="6"/>
      <c r="AB64" s="238"/>
    </row>
    <row r="65" spans="1:28" x14ac:dyDescent="0.2">
      <c r="E65" s="237"/>
      <c r="F65" s="6"/>
      <c r="G65" s="6"/>
      <c r="H65" s="6"/>
      <c r="I65" s="6"/>
      <c r="J65" s="6"/>
      <c r="K65" s="6"/>
      <c r="L65" s="6"/>
      <c r="M65" s="6"/>
      <c r="N65" s="6"/>
      <c r="O65" s="6"/>
      <c r="P65" s="238"/>
      <c r="Q65" s="237"/>
      <c r="R65" s="6"/>
      <c r="S65" s="6"/>
      <c r="T65" s="6"/>
      <c r="U65" s="6"/>
      <c r="V65" s="6"/>
      <c r="W65" s="6"/>
      <c r="X65" s="6"/>
      <c r="Y65" s="6"/>
      <c r="Z65" s="6"/>
      <c r="AA65" s="6"/>
      <c r="AB65" s="238"/>
    </row>
    <row r="66" spans="1:28" x14ac:dyDescent="0.2">
      <c r="A66" s="180" t="s">
        <v>224</v>
      </c>
      <c r="E66" s="237"/>
      <c r="F66" s="6"/>
      <c r="G66" s="6"/>
      <c r="H66" s="6"/>
      <c r="I66" s="6"/>
      <c r="J66" s="6"/>
      <c r="K66" s="6"/>
      <c r="L66" s="6"/>
      <c r="M66" s="6"/>
      <c r="N66" s="6"/>
      <c r="O66" s="6"/>
      <c r="P66" s="238"/>
      <c r="Q66" s="237"/>
      <c r="R66" s="6"/>
      <c r="S66" s="6"/>
      <c r="T66" s="6"/>
      <c r="U66" s="6"/>
      <c r="V66" s="6"/>
      <c r="W66" s="6"/>
      <c r="X66" s="6"/>
      <c r="Y66" s="6"/>
      <c r="Z66" s="6"/>
      <c r="AA66" s="6"/>
      <c r="AB66" s="238"/>
    </row>
    <row r="67" spans="1:28" x14ac:dyDescent="0.2">
      <c r="B67" s="1" t="s">
        <v>198</v>
      </c>
      <c r="C67" s="73">
        <f>C86+C106+C125+C144</f>
        <v>949099.66847999999</v>
      </c>
      <c r="D67" s="73">
        <f t="shared" ref="D67:P67" si="31">D86+D106+D125+D144</f>
        <v>2174663.0707200002</v>
      </c>
      <c r="E67" s="255">
        <f t="shared" si="31"/>
        <v>1929884.3873400001</v>
      </c>
      <c r="F67" s="58">
        <f t="shared" si="31"/>
        <v>2529692.4431100003</v>
      </c>
      <c r="G67" s="58">
        <f t="shared" si="31"/>
        <v>2439764.7785700001</v>
      </c>
      <c r="H67" s="58">
        <f t="shared" si="31"/>
        <v>2068585.2348</v>
      </c>
      <c r="I67" s="58">
        <f t="shared" si="31"/>
        <v>1892025.9617699999</v>
      </c>
      <c r="J67" s="58">
        <f t="shared" si="31"/>
        <v>1337763.8553300002</v>
      </c>
      <c r="K67" s="58">
        <f t="shared" si="31"/>
        <v>765743.58000000007</v>
      </c>
      <c r="L67" s="58">
        <f t="shared" si="31"/>
        <v>508293.45126</v>
      </c>
      <c r="M67" s="58">
        <f t="shared" si="31"/>
        <v>369104.27421</v>
      </c>
      <c r="N67" s="58">
        <f t="shared" si="31"/>
        <v>353118.74598000001</v>
      </c>
      <c r="O67" s="58">
        <f t="shared" si="31"/>
        <v>517872.39315000002</v>
      </c>
      <c r="P67" s="256">
        <f t="shared" si="31"/>
        <v>1184840.74905</v>
      </c>
      <c r="Q67" s="255"/>
      <c r="R67" s="58"/>
      <c r="S67" s="58"/>
      <c r="T67" s="58"/>
      <c r="U67" s="58"/>
      <c r="V67" s="58"/>
      <c r="W67" s="58"/>
      <c r="X67" s="58"/>
      <c r="Y67" s="58"/>
      <c r="Z67" s="58"/>
      <c r="AA67" s="58"/>
      <c r="AB67" s="256"/>
    </row>
    <row r="68" spans="1:28" x14ac:dyDescent="0.2">
      <c r="B68" s="1" t="s">
        <v>199</v>
      </c>
      <c r="C68" s="73">
        <f t="shared" ref="C68:C73" si="32">C87+C107+C126+C145</f>
        <v>33.914879999999997</v>
      </c>
      <c r="D68" s="73">
        <f t="shared" ref="D68:P68" si="33">D87+D107+D126+D145</f>
        <v>33.914879999999997</v>
      </c>
      <c r="E68" s="255">
        <f t="shared" si="33"/>
        <v>18.39264</v>
      </c>
      <c r="F68" s="58">
        <f t="shared" si="33"/>
        <v>18.39264</v>
      </c>
      <c r="G68" s="58">
        <f t="shared" si="33"/>
        <v>18.39264</v>
      </c>
      <c r="H68" s="58">
        <f t="shared" si="33"/>
        <v>18.39264</v>
      </c>
      <c r="I68" s="58">
        <f t="shared" si="33"/>
        <v>18.39264</v>
      </c>
      <c r="J68" s="58">
        <f t="shared" si="33"/>
        <v>18.39264</v>
      </c>
      <c r="K68" s="58">
        <f t="shared" si="33"/>
        <v>18.39264</v>
      </c>
      <c r="L68" s="58">
        <f t="shared" si="33"/>
        <v>18.39264</v>
      </c>
      <c r="M68" s="58">
        <f t="shared" si="33"/>
        <v>18.39264</v>
      </c>
      <c r="N68" s="58">
        <f t="shared" si="33"/>
        <v>18.39264</v>
      </c>
      <c r="O68" s="58">
        <f t="shared" si="33"/>
        <v>18.39264</v>
      </c>
      <c r="P68" s="256">
        <f t="shared" si="33"/>
        <v>18.39264</v>
      </c>
      <c r="Q68" s="255"/>
      <c r="R68" s="58"/>
      <c r="S68" s="58"/>
      <c r="T68" s="58"/>
      <c r="U68" s="58"/>
      <c r="V68" s="58"/>
      <c r="W68" s="58"/>
      <c r="X68" s="58"/>
      <c r="Y68" s="58"/>
      <c r="Z68" s="58"/>
      <c r="AA68" s="58"/>
      <c r="AB68" s="256"/>
    </row>
    <row r="69" spans="1:28" x14ac:dyDescent="0.2">
      <c r="B69" s="1" t="s">
        <v>200</v>
      </c>
      <c r="C69" s="73">
        <f t="shared" si="32"/>
        <v>438426.64428000001</v>
      </c>
      <c r="D69" s="73">
        <f t="shared" ref="D69:P69" si="34">D88+D108+D127+D146</f>
        <v>757691.91143999994</v>
      </c>
      <c r="E69" s="255">
        <f t="shared" si="34"/>
        <v>641388.78336</v>
      </c>
      <c r="F69" s="58">
        <f t="shared" si="34"/>
        <v>863722.92864000006</v>
      </c>
      <c r="G69" s="58">
        <f t="shared" si="34"/>
        <v>804905.73696000013</v>
      </c>
      <c r="H69" s="58">
        <f t="shared" si="34"/>
        <v>735658.58496000001</v>
      </c>
      <c r="I69" s="58">
        <f t="shared" si="34"/>
        <v>666988.58303999994</v>
      </c>
      <c r="J69" s="58">
        <f t="shared" si="34"/>
        <v>483730.51584000001</v>
      </c>
      <c r="K69" s="58">
        <f t="shared" si="34"/>
        <v>343061.82144000003</v>
      </c>
      <c r="L69" s="58">
        <f t="shared" si="34"/>
        <v>264393.79200000002</v>
      </c>
      <c r="M69" s="58">
        <f t="shared" si="34"/>
        <v>219051.53088000001</v>
      </c>
      <c r="N69" s="58">
        <f t="shared" si="34"/>
        <v>226147.05984</v>
      </c>
      <c r="O69" s="58">
        <f t="shared" si="34"/>
        <v>256005.78432000001</v>
      </c>
      <c r="P69" s="256">
        <f t="shared" si="34"/>
        <v>430989.66144</v>
      </c>
      <c r="Q69" s="255"/>
      <c r="R69" s="58"/>
      <c r="S69" s="58"/>
      <c r="T69" s="58"/>
      <c r="U69" s="58"/>
      <c r="V69" s="58"/>
      <c r="W69" s="58"/>
      <c r="X69" s="58"/>
      <c r="Y69" s="58"/>
      <c r="Z69" s="58"/>
      <c r="AA69" s="58"/>
      <c r="AB69" s="256"/>
    </row>
    <row r="70" spans="1:28" x14ac:dyDescent="0.2">
      <c r="B70" s="1" t="s">
        <v>201</v>
      </c>
      <c r="C70" s="73">
        <f t="shared" si="32"/>
        <v>150891.42932</v>
      </c>
      <c r="D70" s="73">
        <f t="shared" ref="D70:P70" si="35">D89+D109+D128+D147</f>
        <v>237020.29080000002</v>
      </c>
      <c r="E70" s="255">
        <f t="shared" si="35"/>
        <v>179297.69515000001</v>
      </c>
      <c r="F70" s="58">
        <f t="shared" si="35"/>
        <v>209507.5171</v>
      </c>
      <c r="G70" s="58">
        <f t="shared" si="35"/>
        <v>194546.97219999999</v>
      </c>
      <c r="H70" s="58">
        <f t="shared" si="35"/>
        <v>188551.33815</v>
      </c>
      <c r="I70" s="58">
        <f t="shared" si="35"/>
        <v>176682.48115000001</v>
      </c>
      <c r="J70" s="58">
        <f t="shared" si="35"/>
        <v>138124.74900000001</v>
      </c>
      <c r="K70" s="58">
        <f t="shared" si="35"/>
        <v>108969.83440000001</v>
      </c>
      <c r="L70" s="58">
        <f t="shared" si="35"/>
        <v>90013.558600000004</v>
      </c>
      <c r="M70" s="58">
        <f t="shared" si="35"/>
        <v>71745.230200000005</v>
      </c>
      <c r="N70" s="58">
        <f t="shared" si="35"/>
        <v>74803.892449999999</v>
      </c>
      <c r="O70" s="58">
        <f t="shared" si="35"/>
        <v>85982.565549999999</v>
      </c>
      <c r="P70" s="256">
        <f t="shared" si="35"/>
        <v>133299.79845</v>
      </c>
      <c r="Q70" s="255"/>
      <c r="R70" s="58"/>
      <c r="S70" s="58"/>
      <c r="T70" s="58"/>
      <c r="U70" s="58"/>
      <c r="V70" s="58"/>
      <c r="W70" s="58"/>
      <c r="X70" s="58"/>
      <c r="Y70" s="58"/>
      <c r="Z70" s="58"/>
      <c r="AA70" s="58"/>
      <c r="AB70" s="256"/>
    </row>
    <row r="71" spans="1:28" x14ac:dyDescent="0.2">
      <c r="B71" s="1" t="s">
        <v>202</v>
      </c>
      <c r="C71" s="73">
        <f t="shared" si="32"/>
        <v>34578.068399999996</v>
      </c>
      <c r="D71" s="73">
        <f t="shared" ref="D71:P71" si="36">D90+D110+D129+D148</f>
        <v>48688.518479999999</v>
      </c>
      <c r="E71" s="255">
        <f t="shared" si="36"/>
        <v>30472.97049</v>
      </c>
      <c r="F71" s="58">
        <f t="shared" si="36"/>
        <v>38601.196450000003</v>
      </c>
      <c r="G71" s="58">
        <f t="shared" si="36"/>
        <v>32300.575400000002</v>
      </c>
      <c r="H71" s="58">
        <f t="shared" si="36"/>
        <v>31853.006270000002</v>
      </c>
      <c r="I71" s="58">
        <f t="shared" si="36"/>
        <v>29275.018980000001</v>
      </c>
      <c r="J71" s="58">
        <f t="shared" si="36"/>
        <v>23595.208440000002</v>
      </c>
      <c r="K71" s="58">
        <f t="shared" si="36"/>
        <v>21267.249530000001</v>
      </c>
      <c r="L71" s="58">
        <f t="shared" si="36"/>
        <v>16229.25446</v>
      </c>
      <c r="M71" s="58">
        <f t="shared" si="36"/>
        <v>15310.758089999999</v>
      </c>
      <c r="N71" s="58">
        <f t="shared" si="36"/>
        <v>16776.993470000001</v>
      </c>
      <c r="O71" s="58">
        <f t="shared" si="36"/>
        <v>16985.2844</v>
      </c>
      <c r="P71" s="256">
        <f t="shared" si="36"/>
        <v>24252.678550000001</v>
      </c>
      <c r="Q71" s="255"/>
      <c r="R71" s="58"/>
      <c r="S71" s="58"/>
      <c r="T71" s="58"/>
      <c r="U71" s="58"/>
      <c r="V71" s="58"/>
      <c r="W71" s="58"/>
      <c r="X71" s="58"/>
      <c r="Y71" s="58"/>
      <c r="Z71" s="58"/>
      <c r="AA71" s="58"/>
      <c r="AB71" s="256"/>
    </row>
    <row r="72" spans="1:28" x14ac:dyDescent="0.2">
      <c r="B72" s="1" t="s">
        <v>203</v>
      </c>
      <c r="C72" s="73">
        <f t="shared" si="32"/>
        <v>8703.2527399999999</v>
      </c>
      <c r="D72" s="73">
        <f t="shared" ref="D72:P72" si="37">D91+D111+D130+D149</f>
        <v>19376.72984</v>
      </c>
      <c r="E72" s="255">
        <f t="shared" si="37"/>
        <v>16141.3032</v>
      </c>
      <c r="F72" s="58">
        <f t="shared" si="37"/>
        <v>23583.436000000002</v>
      </c>
      <c r="G72" s="58">
        <f t="shared" si="37"/>
        <v>20249.075999999997</v>
      </c>
      <c r="H72" s="58">
        <f t="shared" si="37"/>
        <v>19920.0792</v>
      </c>
      <c r="I72" s="58">
        <f t="shared" si="37"/>
        <v>18698.6296</v>
      </c>
      <c r="J72" s="58">
        <f t="shared" si="37"/>
        <v>13050.628000000001</v>
      </c>
      <c r="K72" s="58">
        <f t="shared" si="37"/>
        <v>10943.545600000001</v>
      </c>
      <c r="L72" s="58">
        <f t="shared" si="37"/>
        <v>6576.4888000000001</v>
      </c>
      <c r="M72" s="58">
        <f t="shared" si="37"/>
        <v>4759.4176000000007</v>
      </c>
      <c r="N72" s="58">
        <f t="shared" si="37"/>
        <v>3882.6384000000003</v>
      </c>
      <c r="O72" s="58">
        <f t="shared" si="37"/>
        <v>4344.8112000000001</v>
      </c>
      <c r="P72" s="256">
        <f t="shared" si="37"/>
        <v>9768.1</v>
      </c>
      <c r="Q72" s="255"/>
      <c r="R72" s="58"/>
      <c r="S72" s="58"/>
      <c r="T72" s="58"/>
      <c r="U72" s="58"/>
      <c r="V72" s="58"/>
      <c r="W72" s="58"/>
      <c r="X72" s="58"/>
      <c r="Y72" s="58"/>
      <c r="Z72" s="58"/>
      <c r="AA72" s="58"/>
      <c r="AB72" s="256"/>
    </row>
    <row r="73" spans="1:28" x14ac:dyDescent="0.2">
      <c r="B73" s="1" t="s">
        <v>204</v>
      </c>
      <c r="C73" s="73">
        <f t="shared" si="32"/>
        <v>51916.620419999999</v>
      </c>
      <c r="D73" s="73">
        <f t="shared" ref="D73:P73" si="38">D92+D112+D131+D150</f>
        <v>81457.659780000002</v>
      </c>
      <c r="E73" s="255">
        <f t="shared" si="38"/>
        <v>46819.832909999997</v>
      </c>
      <c r="F73" s="58">
        <f t="shared" si="38"/>
        <v>57534.988130000005</v>
      </c>
      <c r="G73" s="58">
        <f t="shared" si="38"/>
        <v>42444.75735</v>
      </c>
      <c r="H73" s="58">
        <f t="shared" si="38"/>
        <v>41069.824190000007</v>
      </c>
      <c r="I73" s="58">
        <f t="shared" si="38"/>
        <v>39037.024599999997</v>
      </c>
      <c r="J73" s="58">
        <f t="shared" si="38"/>
        <v>29828.876180000003</v>
      </c>
      <c r="K73" s="58">
        <f t="shared" si="38"/>
        <v>29365.825799999999</v>
      </c>
      <c r="L73" s="58">
        <f t="shared" si="38"/>
        <v>23754.1823</v>
      </c>
      <c r="M73" s="58">
        <f t="shared" si="38"/>
        <v>23660.08107</v>
      </c>
      <c r="N73" s="58">
        <f t="shared" si="38"/>
        <v>25475.32575</v>
      </c>
      <c r="O73" s="58">
        <f t="shared" si="38"/>
        <v>26120.11362</v>
      </c>
      <c r="P73" s="256">
        <f t="shared" si="38"/>
        <v>41351.582940000008</v>
      </c>
      <c r="Q73" s="255"/>
      <c r="R73" s="58"/>
      <c r="S73" s="58"/>
      <c r="T73" s="58"/>
      <c r="U73" s="58"/>
      <c r="V73" s="58"/>
      <c r="W73" s="58"/>
      <c r="X73" s="58"/>
      <c r="Y73" s="58"/>
      <c r="Z73" s="58"/>
      <c r="AA73" s="58"/>
      <c r="AB73" s="256"/>
    </row>
    <row r="74" spans="1:28" x14ac:dyDescent="0.2">
      <c r="B74" s="1" t="s">
        <v>224</v>
      </c>
      <c r="C74" s="169">
        <f>SUM(C67:C73)</f>
        <v>1633649.5985200002</v>
      </c>
      <c r="D74" s="169">
        <f>SUM(D67:D73)</f>
        <v>3318932.0959400004</v>
      </c>
      <c r="E74" s="261">
        <f t="shared" ref="E74:P74" si="39">SUM(E67:E73)</f>
        <v>2844023.36509</v>
      </c>
      <c r="F74" s="169">
        <f t="shared" si="39"/>
        <v>3722660.9020700008</v>
      </c>
      <c r="G74" s="169">
        <f t="shared" si="39"/>
        <v>3534230.2891200008</v>
      </c>
      <c r="H74" s="169">
        <f t="shared" si="39"/>
        <v>3085656.4602100002</v>
      </c>
      <c r="I74" s="169">
        <f t="shared" si="39"/>
        <v>2822726.0917800004</v>
      </c>
      <c r="J74" s="169">
        <f t="shared" si="39"/>
        <v>2026112.2254300001</v>
      </c>
      <c r="K74" s="169">
        <f t="shared" si="39"/>
        <v>1279370.2494100002</v>
      </c>
      <c r="L74" s="169">
        <f t="shared" si="39"/>
        <v>909279.12005999999</v>
      </c>
      <c r="M74" s="169">
        <f t="shared" si="39"/>
        <v>703649.68469000002</v>
      </c>
      <c r="N74" s="169">
        <f t="shared" si="39"/>
        <v>700223.04853000003</v>
      </c>
      <c r="O74" s="169">
        <f t="shared" si="39"/>
        <v>907329.34487999987</v>
      </c>
      <c r="P74" s="262">
        <f t="shared" si="39"/>
        <v>1824520.9630700003</v>
      </c>
      <c r="Q74" s="261"/>
      <c r="R74" s="169"/>
      <c r="S74" s="169"/>
      <c r="T74" s="169"/>
      <c r="U74" s="169"/>
      <c r="V74" s="169"/>
      <c r="W74" s="169"/>
      <c r="X74" s="169"/>
      <c r="Y74" s="169"/>
      <c r="Z74" s="169"/>
      <c r="AA74" s="169"/>
      <c r="AB74" s="262"/>
    </row>
    <row r="75" spans="1:28" x14ac:dyDescent="0.2">
      <c r="E75" s="237"/>
      <c r="F75" s="6"/>
      <c r="G75" s="6"/>
      <c r="H75" s="6"/>
      <c r="I75" s="6"/>
      <c r="J75" s="6"/>
      <c r="K75" s="6"/>
      <c r="L75" s="6"/>
      <c r="M75" s="6"/>
      <c r="N75" s="6"/>
      <c r="O75" s="6"/>
      <c r="P75" s="238"/>
      <c r="Q75" s="237"/>
      <c r="R75" s="6"/>
      <c r="S75" s="6"/>
      <c r="T75" s="6"/>
      <c r="U75" s="6"/>
      <c r="V75" s="6"/>
      <c r="W75" s="6"/>
      <c r="X75" s="6"/>
      <c r="Y75" s="6"/>
      <c r="Z75" s="6"/>
      <c r="AA75" s="6"/>
      <c r="AB75" s="238"/>
    </row>
    <row r="76" spans="1:28" x14ac:dyDescent="0.2">
      <c r="A76" s="180" t="s">
        <v>225</v>
      </c>
      <c r="E76" s="237"/>
      <c r="F76" s="6"/>
      <c r="G76" s="6"/>
      <c r="H76" s="6"/>
      <c r="I76" s="6"/>
      <c r="J76" s="6"/>
      <c r="K76" s="6"/>
      <c r="L76" s="6"/>
      <c r="M76" s="6"/>
      <c r="N76" s="6"/>
      <c r="O76" s="6"/>
      <c r="P76" s="238"/>
      <c r="Q76" s="237"/>
      <c r="R76" s="6"/>
      <c r="S76" s="6"/>
      <c r="T76" s="6"/>
      <c r="U76" s="6"/>
      <c r="V76" s="6"/>
      <c r="W76" s="6"/>
      <c r="X76" s="6"/>
      <c r="Y76" s="6"/>
      <c r="Z76" s="6"/>
      <c r="AA76" s="6"/>
      <c r="AB76" s="238"/>
    </row>
    <row r="77" spans="1:28" x14ac:dyDescent="0.2">
      <c r="B77" s="1" t="s">
        <v>198</v>
      </c>
      <c r="C77" s="263">
        <v>2.5799999999999998E-3</v>
      </c>
      <c r="D77" s="75">
        <f>C77</f>
        <v>2.5799999999999998E-3</v>
      </c>
      <c r="E77" s="263">
        <f>'106 Tracker Amort Rates'!D17</f>
        <v>4.8999999999999998E-4</v>
      </c>
      <c r="F77" s="264">
        <f t="shared" ref="F77:P83" si="40">E77</f>
        <v>4.8999999999999998E-4</v>
      </c>
      <c r="G77" s="264">
        <f t="shared" si="40"/>
        <v>4.8999999999999998E-4</v>
      </c>
      <c r="H77" s="264">
        <f t="shared" si="40"/>
        <v>4.8999999999999998E-4</v>
      </c>
      <c r="I77" s="264">
        <f t="shared" si="40"/>
        <v>4.8999999999999998E-4</v>
      </c>
      <c r="J77" s="264">
        <f t="shared" si="40"/>
        <v>4.8999999999999998E-4</v>
      </c>
      <c r="K77" s="264">
        <f t="shared" si="40"/>
        <v>4.8999999999999998E-4</v>
      </c>
      <c r="L77" s="264">
        <f t="shared" si="40"/>
        <v>4.8999999999999998E-4</v>
      </c>
      <c r="M77" s="264">
        <f t="shared" si="40"/>
        <v>4.8999999999999998E-4</v>
      </c>
      <c r="N77" s="264">
        <f t="shared" si="40"/>
        <v>4.8999999999999998E-4</v>
      </c>
      <c r="O77" s="264">
        <f t="shared" si="40"/>
        <v>4.8999999999999998E-4</v>
      </c>
      <c r="P77" s="265">
        <f t="shared" si="40"/>
        <v>4.8999999999999998E-4</v>
      </c>
      <c r="Q77" s="271"/>
      <c r="R77" s="264"/>
      <c r="S77" s="264"/>
      <c r="T77" s="264"/>
      <c r="U77" s="264"/>
      <c r="V77" s="264"/>
      <c r="W77" s="264"/>
      <c r="X77" s="264"/>
      <c r="Y77" s="264"/>
      <c r="Z77" s="264"/>
      <c r="AA77" s="264"/>
      <c r="AB77" s="265"/>
    </row>
    <row r="78" spans="1:28" x14ac:dyDescent="0.2">
      <c r="B78" s="1" t="s">
        <v>199</v>
      </c>
      <c r="C78" s="266">
        <v>2.5799999999999998E-3</v>
      </c>
      <c r="D78" s="75">
        <f t="shared" ref="D78:D83" si="41">C78</f>
        <v>2.5799999999999998E-3</v>
      </c>
      <c r="E78" s="266">
        <f>'106 Tracker Amort Rates'!E17</f>
        <v>4.8999999999999998E-4</v>
      </c>
      <c r="F78" s="264">
        <f t="shared" si="40"/>
        <v>4.8999999999999998E-4</v>
      </c>
      <c r="G78" s="264">
        <f t="shared" si="40"/>
        <v>4.8999999999999998E-4</v>
      </c>
      <c r="H78" s="264">
        <f t="shared" si="40"/>
        <v>4.8999999999999998E-4</v>
      </c>
      <c r="I78" s="264">
        <f t="shared" si="40"/>
        <v>4.8999999999999998E-4</v>
      </c>
      <c r="J78" s="264">
        <f t="shared" si="40"/>
        <v>4.8999999999999998E-4</v>
      </c>
      <c r="K78" s="264">
        <f t="shared" si="40"/>
        <v>4.8999999999999998E-4</v>
      </c>
      <c r="L78" s="264">
        <f t="shared" si="40"/>
        <v>4.8999999999999998E-4</v>
      </c>
      <c r="M78" s="264">
        <f t="shared" si="40"/>
        <v>4.8999999999999998E-4</v>
      </c>
      <c r="N78" s="264">
        <f t="shared" si="40"/>
        <v>4.8999999999999998E-4</v>
      </c>
      <c r="O78" s="264">
        <f t="shared" si="40"/>
        <v>4.8999999999999998E-4</v>
      </c>
      <c r="P78" s="265">
        <f t="shared" si="40"/>
        <v>4.8999999999999998E-4</v>
      </c>
      <c r="Q78" s="271"/>
      <c r="R78" s="264"/>
      <c r="S78" s="264"/>
      <c r="T78" s="264"/>
      <c r="U78" s="264"/>
      <c r="V78" s="264"/>
      <c r="W78" s="264"/>
      <c r="X78" s="264"/>
      <c r="Y78" s="264"/>
      <c r="Z78" s="264"/>
      <c r="AA78" s="264"/>
      <c r="AB78" s="265"/>
    </row>
    <row r="79" spans="1:28" x14ac:dyDescent="0.2">
      <c r="B79" s="1" t="s">
        <v>200</v>
      </c>
      <c r="C79" s="266">
        <v>2.4399999999999999E-3</v>
      </c>
      <c r="D79" s="75">
        <f t="shared" si="41"/>
        <v>2.4399999999999999E-3</v>
      </c>
      <c r="E79" s="266">
        <f>'106 Tracker Amort Rates'!F17</f>
        <v>4.6000000000000001E-4</v>
      </c>
      <c r="F79" s="264">
        <f t="shared" si="40"/>
        <v>4.6000000000000001E-4</v>
      </c>
      <c r="G79" s="264">
        <f t="shared" si="40"/>
        <v>4.6000000000000001E-4</v>
      </c>
      <c r="H79" s="264">
        <f t="shared" si="40"/>
        <v>4.6000000000000001E-4</v>
      </c>
      <c r="I79" s="264">
        <f t="shared" si="40"/>
        <v>4.6000000000000001E-4</v>
      </c>
      <c r="J79" s="264">
        <f t="shared" si="40"/>
        <v>4.6000000000000001E-4</v>
      </c>
      <c r="K79" s="264">
        <f t="shared" si="40"/>
        <v>4.6000000000000001E-4</v>
      </c>
      <c r="L79" s="264">
        <f t="shared" si="40"/>
        <v>4.6000000000000001E-4</v>
      </c>
      <c r="M79" s="264">
        <f t="shared" si="40"/>
        <v>4.6000000000000001E-4</v>
      </c>
      <c r="N79" s="264">
        <f t="shared" si="40"/>
        <v>4.6000000000000001E-4</v>
      </c>
      <c r="O79" s="264">
        <f t="shared" si="40"/>
        <v>4.6000000000000001E-4</v>
      </c>
      <c r="P79" s="265">
        <f t="shared" si="40"/>
        <v>4.6000000000000001E-4</v>
      </c>
      <c r="Q79" s="271"/>
      <c r="R79" s="264"/>
      <c r="S79" s="264"/>
      <c r="T79" s="264"/>
      <c r="U79" s="264"/>
      <c r="V79" s="264"/>
      <c r="W79" s="264"/>
      <c r="X79" s="264"/>
      <c r="Y79" s="264"/>
      <c r="Z79" s="264"/>
      <c r="AA79" s="264"/>
      <c r="AB79" s="265"/>
    </row>
    <row r="80" spans="1:28" x14ac:dyDescent="0.2">
      <c r="B80" s="1" t="s">
        <v>201</v>
      </c>
      <c r="C80" s="266">
        <v>1.8400000000000001E-3</v>
      </c>
      <c r="D80" s="75">
        <f t="shared" si="41"/>
        <v>1.8400000000000001E-3</v>
      </c>
      <c r="E80" s="266">
        <f>'106 Tracker Amort Rates'!G17</f>
        <v>3.5E-4</v>
      </c>
      <c r="F80" s="264">
        <f t="shared" si="40"/>
        <v>3.5E-4</v>
      </c>
      <c r="G80" s="264">
        <f t="shared" si="40"/>
        <v>3.5E-4</v>
      </c>
      <c r="H80" s="264">
        <f t="shared" si="40"/>
        <v>3.5E-4</v>
      </c>
      <c r="I80" s="264">
        <f t="shared" si="40"/>
        <v>3.5E-4</v>
      </c>
      <c r="J80" s="264">
        <f t="shared" si="40"/>
        <v>3.5E-4</v>
      </c>
      <c r="K80" s="264">
        <f t="shared" si="40"/>
        <v>3.5E-4</v>
      </c>
      <c r="L80" s="264">
        <f t="shared" si="40"/>
        <v>3.5E-4</v>
      </c>
      <c r="M80" s="264">
        <f t="shared" si="40"/>
        <v>3.5E-4</v>
      </c>
      <c r="N80" s="264">
        <f t="shared" si="40"/>
        <v>3.5E-4</v>
      </c>
      <c r="O80" s="264">
        <f t="shared" si="40"/>
        <v>3.5E-4</v>
      </c>
      <c r="P80" s="265">
        <f t="shared" si="40"/>
        <v>3.5E-4</v>
      </c>
      <c r="Q80" s="271"/>
      <c r="R80" s="264"/>
      <c r="S80" s="264"/>
      <c r="T80" s="264"/>
      <c r="U80" s="264"/>
      <c r="V80" s="264"/>
      <c r="W80" s="264"/>
      <c r="X80" s="264"/>
      <c r="Y80" s="264"/>
      <c r="Z80" s="264"/>
      <c r="AA80" s="264"/>
      <c r="AB80" s="265"/>
    </row>
    <row r="81" spans="1:28" x14ac:dyDescent="0.2">
      <c r="B81" s="1" t="s">
        <v>202</v>
      </c>
      <c r="C81" s="266">
        <v>1.42E-3</v>
      </c>
      <c r="D81" s="75">
        <f t="shared" si="41"/>
        <v>1.42E-3</v>
      </c>
      <c r="E81" s="266">
        <f>'106 Tracker Amort Rates'!H17</f>
        <v>2.7E-4</v>
      </c>
      <c r="F81" s="264">
        <f t="shared" si="40"/>
        <v>2.7E-4</v>
      </c>
      <c r="G81" s="264">
        <f t="shared" si="40"/>
        <v>2.7E-4</v>
      </c>
      <c r="H81" s="264">
        <f t="shared" si="40"/>
        <v>2.7E-4</v>
      </c>
      <c r="I81" s="264">
        <f t="shared" si="40"/>
        <v>2.7E-4</v>
      </c>
      <c r="J81" s="264">
        <f t="shared" si="40"/>
        <v>2.7E-4</v>
      </c>
      <c r="K81" s="264">
        <f t="shared" si="40"/>
        <v>2.7E-4</v>
      </c>
      <c r="L81" s="264">
        <f t="shared" si="40"/>
        <v>2.7E-4</v>
      </c>
      <c r="M81" s="264">
        <f t="shared" si="40"/>
        <v>2.7E-4</v>
      </c>
      <c r="N81" s="264">
        <f t="shared" si="40"/>
        <v>2.7E-4</v>
      </c>
      <c r="O81" s="264">
        <f t="shared" si="40"/>
        <v>2.7E-4</v>
      </c>
      <c r="P81" s="265">
        <f t="shared" si="40"/>
        <v>2.7E-4</v>
      </c>
      <c r="Q81" s="271"/>
      <c r="R81" s="264"/>
      <c r="S81" s="264"/>
      <c r="T81" s="264"/>
      <c r="U81" s="264"/>
      <c r="V81" s="264"/>
      <c r="W81" s="264"/>
      <c r="X81" s="264"/>
      <c r="Y81" s="264"/>
      <c r="Z81" s="264"/>
      <c r="AA81" s="264"/>
      <c r="AB81" s="265"/>
    </row>
    <row r="82" spans="1:28" x14ac:dyDescent="0.2">
      <c r="B82" s="1" t="s">
        <v>203</v>
      </c>
      <c r="C82" s="266">
        <v>1.6100000000000001E-3</v>
      </c>
      <c r="D82" s="75">
        <f t="shared" si="41"/>
        <v>1.6100000000000001E-3</v>
      </c>
      <c r="E82" s="266">
        <f>'106 Tracker Amort Rates'!I17</f>
        <v>2.9999999999999997E-4</v>
      </c>
      <c r="F82" s="264">
        <f t="shared" si="40"/>
        <v>2.9999999999999997E-4</v>
      </c>
      <c r="G82" s="264">
        <f t="shared" si="40"/>
        <v>2.9999999999999997E-4</v>
      </c>
      <c r="H82" s="264">
        <f t="shared" si="40"/>
        <v>2.9999999999999997E-4</v>
      </c>
      <c r="I82" s="264">
        <f t="shared" si="40"/>
        <v>2.9999999999999997E-4</v>
      </c>
      <c r="J82" s="264">
        <f t="shared" si="40"/>
        <v>2.9999999999999997E-4</v>
      </c>
      <c r="K82" s="264">
        <f t="shared" si="40"/>
        <v>2.9999999999999997E-4</v>
      </c>
      <c r="L82" s="264">
        <f t="shared" si="40"/>
        <v>2.9999999999999997E-4</v>
      </c>
      <c r="M82" s="264">
        <f t="shared" si="40"/>
        <v>2.9999999999999997E-4</v>
      </c>
      <c r="N82" s="264">
        <f t="shared" si="40"/>
        <v>2.9999999999999997E-4</v>
      </c>
      <c r="O82" s="264">
        <f t="shared" si="40"/>
        <v>2.9999999999999997E-4</v>
      </c>
      <c r="P82" s="265">
        <f t="shared" si="40"/>
        <v>2.9999999999999997E-4</v>
      </c>
      <c r="Q82" s="271"/>
      <c r="R82" s="264"/>
      <c r="S82" s="264"/>
      <c r="T82" s="264"/>
      <c r="U82" s="264"/>
      <c r="V82" s="264"/>
      <c r="W82" s="264"/>
      <c r="X82" s="264"/>
      <c r="Y82" s="264"/>
      <c r="Z82" s="264"/>
      <c r="AA82" s="264"/>
      <c r="AB82" s="265"/>
    </row>
    <row r="83" spans="1:28" x14ac:dyDescent="0.2">
      <c r="B83" s="1" t="s">
        <v>204</v>
      </c>
      <c r="C83" s="267">
        <v>1.4400000000000001E-3</v>
      </c>
      <c r="D83" s="75">
        <f t="shared" si="41"/>
        <v>1.4400000000000001E-3</v>
      </c>
      <c r="E83" s="267">
        <f>'106 Tracker Amort Rates'!J17</f>
        <v>2.7E-4</v>
      </c>
      <c r="F83" s="264">
        <f t="shared" si="40"/>
        <v>2.7E-4</v>
      </c>
      <c r="G83" s="264">
        <f t="shared" si="40"/>
        <v>2.7E-4</v>
      </c>
      <c r="H83" s="264">
        <f t="shared" si="40"/>
        <v>2.7E-4</v>
      </c>
      <c r="I83" s="264">
        <f t="shared" si="40"/>
        <v>2.7E-4</v>
      </c>
      <c r="J83" s="264">
        <f t="shared" si="40"/>
        <v>2.7E-4</v>
      </c>
      <c r="K83" s="264">
        <f t="shared" si="40"/>
        <v>2.7E-4</v>
      </c>
      <c r="L83" s="264">
        <f t="shared" si="40"/>
        <v>2.7E-4</v>
      </c>
      <c r="M83" s="264">
        <f t="shared" si="40"/>
        <v>2.7E-4</v>
      </c>
      <c r="N83" s="264">
        <f t="shared" si="40"/>
        <v>2.7E-4</v>
      </c>
      <c r="O83" s="264">
        <f t="shared" si="40"/>
        <v>2.7E-4</v>
      </c>
      <c r="P83" s="265">
        <f t="shared" si="40"/>
        <v>2.7E-4</v>
      </c>
      <c r="Q83" s="271"/>
      <c r="R83" s="264"/>
      <c r="S83" s="264"/>
      <c r="T83" s="264"/>
      <c r="U83" s="264"/>
      <c r="V83" s="264"/>
      <c r="W83" s="264"/>
      <c r="X83" s="264"/>
      <c r="Y83" s="264"/>
      <c r="Z83" s="264"/>
      <c r="AA83" s="264"/>
      <c r="AB83" s="265"/>
    </row>
    <row r="84" spans="1:28" x14ac:dyDescent="0.2">
      <c r="C84" s="237"/>
      <c r="E84" s="237"/>
      <c r="F84" s="6"/>
      <c r="G84" s="6"/>
      <c r="H84" s="6"/>
      <c r="I84" s="6"/>
      <c r="J84" s="6"/>
      <c r="K84" s="6"/>
      <c r="L84" s="6"/>
      <c r="M84" s="6"/>
      <c r="N84" s="6"/>
      <c r="O84" s="6"/>
      <c r="P84" s="238"/>
      <c r="Q84" s="237"/>
      <c r="R84" s="6"/>
      <c r="S84" s="6"/>
      <c r="T84" s="6"/>
      <c r="U84" s="6"/>
      <c r="V84" s="6"/>
      <c r="W84" s="6"/>
      <c r="X84" s="6"/>
      <c r="Y84" s="6"/>
      <c r="Z84" s="6"/>
      <c r="AA84" s="6"/>
      <c r="AB84" s="238"/>
    </row>
    <row r="85" spans="1:28" x14ac:dyDescent="0.2">
      <c r="A85" s="180" t="s">
        <v>226</v>
      </c>
      <c r="E85" s="237"/>
      <c r="F85" s="6"/>
      <c r="G85" s="6"/>
      <c r="H85" s="6"/>
      <c r="I85" s="6"/>
      <c r="J85" s="6"/>
      <c r="K85" s="6"/>
      <c r="L85" s="6"/>
      <c r="M85" s="6"/>
      <c r="N85" s="6"/>
      <c r="O85" s="6"/>
      <c r="P85" s="238"/>
      <c r="Q85" s="237"/>
      <c r="R85" s="6"/>
      <c r="S85" s="6"/>
      <c r="T85" s="6"/>
      <c r="U85" s="6"/>
      <c r="V85" s="6"/>
      <c r="W85" s="6"/>
      <c r="X85" s="6"/>
      <c r="Y85" s="6"/>
      <c r="Z85" s="6"/>
      <c r="AA85" s="6"/>
      <c r="AB85" s="238"/>
    </row>
    <row r="86" spans="1:28" x14ac:dyDescent="0.2">
      <c r="B86" s="1" t="s">
        <v>198</v>
      </c>
      <c r="C86" s="73">
        <f t="shared" ref="C86:P86" si="42">+C5*C77</f>
        <v>53139.694979999993</v>
      </c>
      <c r="D86" s="73">
        <f t="shared" si="42"/>
        <v>121758.47921999999</v>
      </c>
      <c r="E86" s="255">
        <f t="shared" si="42"/>
        <v>37840.870340000001</v>
      </c>
      <c r="F86" s="58">
        <f t="shared" si="42"/>
        <v>49601.812610000001</v>
      </c>
      <c r="G86" s="58">
        <f t="shared" si="42"/>
        <v>47838.525069999996</v>
      </c>
      <c r="H86" s="58">
        <f t="shared" si="42"/>
        <v>40560.4948</v>
      </c>
      <c r="I86" s="58">
        <f t="shared" si="42"/>
        <v>37098.548269999999</v>
      </c>
      <c r="J86" s="58">
        <f t="shared" si="42"/>
        <v>26230.663829999998</v>
      </c>
      <c r="K86" s="58">
        <f t="shared" si="42"/>
        <v>15014.58</v>
      </c>
      <c r="L86" s="58">
        <f t="shared" si="42"/>
        <v>9966.5382599999994</v>
      </c>
      <c r="M86" s="58">
        <f t="shared" si="42"/>
        <v>7237.33871</v>
      </c>
      <c r="N86" s="58">
        <f t="shared" si="42"/>
        <v>6923.8969799999995</v>
      </c>
      <c r="O86" s="58">
        <f t="shared" si="42"/>
        <v>10154.360650000001</v>
      </c>
      <c r="P86" s="256">
        <f t="shared" si="42"/>
        <v>23232.171549999999</v>
      </c>
      <c r="Q86" s="255"/>
      <c r="R86" s="58"/>
      <c r="S86" s="58"/>
      <c r="T86" s="58"/>
      <c r="U86" s="58"/>
      <c r="V86" s="58"/>
      <c r="W86" s="58"/>
      <c r="X86" s="58"/>
      <c r="Y86" s="58"/>
      <c r="Z86" s="58"/>
      <c r="AA86" s="58"/>
      <c r="AB86" s="256"/>
    </row>
    <row r="87" spans="1:28" x14ac:dyDescent="0.2">
      <c r="B87" s="1" t="s">
        <v>199</v>
      </c>
      <c r="C87" s="73">
        <f t="shared" ref="C87:P87" si="43">(C6)*C78</f>
        <v>1.8988799999999999</v>
      </c>
      <c r="D87" s="73">
        <f t="shared" si="43"/>
        <v>1.8988799999999999</v>
      </c>
      <c r="E87" s="255">
        <f t="shared" si="43"/>
        <v>0.36063999999999996</v>
      </c>
      <c r="F87" s="58">
        <f t="shared" si="43"/>
        <v>0.36063999999999996</v>
      </c>
      <c r="G87" s="58">
        <f t="shared" si="43"/>
        <v>0.36063999999999996</v>
      </c>
      <c r="H87" s="58">
        <f t="shared" si="43"/>
        <v>0.36063999999999996</v>
      </c>
      <c r="I87" s="58">
        <f t="shared" si="43"/>
        <v>0.36063999999999996</v>
      </c>
      <c r="J87" s="58">
        <f t="shared" si="43"/>
        <v>0.36063999999999996</v>
      </c>
      <c r="K87" s="58">
        <f t="shared" si="43"/>
        <v>0.36063999999999996</v>
      </c>
      <c r="L87" s="58">
        <f t="shared" si="43"/>
        <v>0.36063999999999996</v>
      </c>
      <c r="M87" s="58">
        <f t="shared" si="43"/>
        <v>0.36063999999999996</v>
      </c>
      <c r="N87" s="58">
        <f t="shared" si="43"/>
        <v>0.36063999999999996</v>
      </c>
      <c r="O87" s="58">
        <f t="shared" si="43"/>
        <v>0.36063999999999996</v>
      </c>
      <c r="P87" s="256">
        <f t="shared" si="43"/>
        <v>0.36063999999999996</v>
      </c>
      <c r="Q87" s="255"/>
      <c r="R87" s="58"/>
      <c r="S87" s="58"/>
      <c r="T87" s="58"/>
      <c r="U87" s="58"/>
      <c r="V87" s="58"/>
      <c r="W87" s="58"/>
      <c r="X87" s="58"/>
      <c r="Y87" s="58"/>
      <c r="Z87" s="58"/>
      <c r="AA87" s="58"/>
      <c r="AB87" s="256"/>
    </row>
    <row r="88" spans="1:28" x14ac:dyDescent="0.2">
      <c r="B88" s="1" t="s">
        <v>200</v>
      </c>
      <c r="C88" s="73">
        <f t="shared" ref="C88:P92" si="44">+C7*C79</f>
        <v>23286.047279999999</v>
      </c>
      <c r="D88" s="73">
        <f t="shared" si="44"/>
        <v>40243.105439999999</v>
      </c>
      <c r="E88" s="255">
        <f t="shared" si="44"/>
        <v>11820.46636</v>
      </c>
      <c r="F88" s="58">
        <f t="shared" si="44"/>
        <v>15917.970640000001</v>
      </c>
      <c r="G88" s="58">
        <f t="shared" si="44"/>
        <v>14833.999960000001</v>
      </c>
      <c r="H88" s="58">
        <f t="shared" si="44"/>
        <v>13557.810460000001</v>
      </c>
      <c r="I88" s="58">
        <f t="shared" si="44"/>
        <v>12292.257540000001</v>
      </c>
      <c r="J88" s="58">
        <f t="shared" si="44"/>
        <v>8914.9053400000012</v>
      </c>
      <c r="K88" s="58">
        <f t="shared" si="44"/>
        <v>6322.4534400000002</v>
      </c>
      <c r="L88" s="58">
        <f t="shared" si="44"/>
        <v>4872.6419999999998</v>
      </c>
      <c r="M88" s="58">
        <f t="shared" si="44"/>
        <v>4037.00738</v>
      </c>
      <c r="N88" s="58">
        <f t="shared" si="44"/>
        <v>4167.7743399999999</v>
      </c>
      <c r="O88" s="58">
        <f t="shared" si="44"/>
        <v>4718.0553200000004</v>
      </c>
      <c r="P88" s="256">
        <f t="shared" si="44"/>
        <v>7942.9184400000004</v>
      </c>
      <c r="Q88" s="255"/>
      <c r="R88" s="58"/>
      <c r="S88" s="58"/>
      <c r="T88" s="58"/>
      <c r="U88" s="58"/>
      <c r="V88" s="58"/>
      <c r="W88" s="58"/>
      <c r="X88" s="58"/>
      <c r="Y88" s="58"/>
      <c r="Z88" s="58"/>
      <c r="AA88" s="58"/>
      <c r="AB88" s="256"/>
    </row>
    <row r="89" spans="1:28" x14ac:dyDescent="0.2">
      <c r="B89" s="1" t="s">
        <v>201</v>
      </c>
      <c r="C89" s="73">
        <f t="shared" si="44"/>
        <v>6123.5163200000006</v>
      </c>
      <c r="D89" s="73">
        <f t="shared" si="44"/>
        <v>9618.8207999999995</v>
      </c>
      <c r="E89" s="255">
        <f t="shared" si="44"/>
        <v>2525.3196499999999</v>
      </c>
      <c r="F89" s="58">
        <f t="shared" si="44"/>
        <v>2950.8101000000001</v>
      </c>
      <c r="G89" s="58">
        <f t="shared" si="44"/>
        <v>2740.0981999999999</v>
      </c>
      <c r="H89" s="58">
        <f t="shared" si="44"/>
        <v>2655.65265</v>
      </c>
      <c r="I89" s="58">
        <f t="shared" si="44"/>
        <v>2488.4856500000001</v>
      </c>
      <c r="J89" s="58">
        <f t="shared" si="44"/>
        <v>1945.4189999999999</v>
      </c>
      <c r="K89" s="58">
        <f t="shared" si="44"/>
        <v>1534.7864</v>
      </c>
      <c r="L89" s="58">
        <f t="shared" si="44"/>
        <v>1267.7965999999999</v>
      </c>
      <c r="M89" s="58">
        <f t="shared" si="44"/>
        <v>1010.4962</v>
      </c>
      <c r="N89" s="58">
        <f t="shared" si="44"/>
        <v>1053.5759499999999</v>
      </c>
      <c r="O89" s="58">
        <f t="shared" si="44"/>
        <v>1211.02205</v>
      </c>
      <c r="P89" s="256">
        <f t="shared" si="44"/>
        <v>1877.4619499999999</v>
      </c>
      <c r="Q89" s="255"/>
      <c r="R89" s="58"/>
      <c r="S89" s="58"/>
      <c r="T89" s="58"/>
      <c r="U89" s="58"/>
      <c r="V89" s="58"/>
      <c r="W89" s="58"/>
      <c r="X89" s="58"/>
      <c r="Y89" s="58"/>
      <c r="Z89" s="58"/>
      <c r="AA89" s="58"/>
      <c r="AB89" s="256"/>
    </row>
    <row r="90" spans="1:28" x14ac:dyDescent="0.2">
      <c r="B90" s="1" t="s">
        <v>202</v>
      </c>
      <c r="C90" s="73">
        <f t="shared" si="44"/>
        <v>1093.0734</v>
      </c>
      <c r="D90" s="73">
        <f t="shared" si="44"/>
        <v>1539.1294800000001</v>
      </c>
      <c r="E90" s="255">
        <f t="shared" si="44"/>
        <v>332.16399000000001</v>
      </c>
      <c r="F90" s="58">
        <f t="shared" si="44"/>
        <v>420.76395000000002</v>
      </c>
      <c r="G90" s="58">
        <f t="shared" si="44"/>
        <v>352.08539999999999</v>
      </c>
      <c r="H90" s="58">
        <f t="shared" si="44"/>
        <v>347.20677000000001</v>
      </c>
      <c r="I90" s="58">
        <f t="shared" si="44"/>
        <v>319.10597999999999</v>
      </c>
      <c r="J90" s="58">
        <f t="shared" si="44"/>
        <v>257.19443999999999</v>
      </c>
      <c r="K90" s="58">
        <f t="shared" si="44"/>
        <v>231.81903</v>
      </c>
      <c r="L90" s="58">
        <f t="shared" si="44"/>
        <v>176.90346</v>
      </c>
      <c r="M90" s="58">
        <f t="shared" si="44"/>
        <v>166.89159000000001</v>
      </c>
      <c r="N90" s="58">
        <f t="shared" si="44"/>
        <v>182.87397000000001</v>
      </c>
      <c r="O90" s="58">
        <f t="shared" si="44"/>
        <v>185.14439999999999</v>
      </c>
      <c r="P90" s="256">
        <f t="shared" si="44"/>
        <v>264.36104999999998</v>
      </c>
      <c r="Q90" s="255"/>
      <c r="R90" s="58"/>
      <c r="S90" s="58"/>
      <c r="T90" s="58"/>
      <c r="U90" s="58"/>
      <c r="V90" s="58"/>
      <c r="W90" s="58"/>
      <c r="X90" s="58"/>
      <c r="Y90" s="58"/>
      <c r="Z90" s="58"/>
      <c r="AA90" s="58"/>
      <c r="AB90" s="256"/>
    </row>
    <row r="91" spans="1:28" x14ac:dyDescent="0.2">
      <c r="B91" s="1" t="s">
        <v>203</v>
      </c>
      <c r="C91" s="73">
        <f t="shared" si="44"/>
        <v>310.62374</v>
      </c>
      <c r="D91" s="73">
        <f t="shared" si="44"/>
        <v>691.56584000000009</v>
      </c>
      <c r="E91" s="255">
        <f t="shared" si="44"/>
        <v>195.25769999999997</v>
      </c>
      <c r="F91" s="58">
        <f t="shared" si="44"/>
        <v>285.28349999999995</v>
      </c>
      <c r="G91" s="58">
        <f t="shared" si="44"/>
        <v>244.94849999999997</v>
      </c>
      <c r="H91" s="58">
        <f t="shared" si="44"/>
        <v>240.96869999999998</v>
      </c>
      <c r="I91" s="58">
        <f t="shared" si="44"/>
        <v>226.19309999999999</v>
      </c>
      <c r="J91" s="58">
        <f t="shared" si="44"/>
        <v>157.87049999999999</v>
      </c>
      <c r="K91" s="58">
        <f t="shared" si="44"/>
        <v>132.38159999999999</v>
      </c>
      <c r="L91" s="58">
        <f t="shared" si="44"/>
        <v>79.554299999999998</v>
      </c>
      <c r="M91" s="58">
        <f t="shared" si="44"/>
        <v>57.573599999999992</v>
      </c>
      <c r="N91" s="58">
        <f t="shared" si="44"/>
        <v>46.967399999999998</v>
      </c>
      <c r="O91" s="58">
        <f t="shared" si="44"/>
        <v>52.558199999999992</v>
      </c>
      <c r="P91" s="256">
        <f t="shared" si="44"/>
        <v>118.16249999999999</v>
      </c>
      <c r="Q91" s="255"/>
      <c r="R91" s="58"/>
      <c r="S91" s="58"/>
      <c r="T91" s="58"/>
      <c r="U91" s="58"/>
      <c r="V91" s="58"/>
      <c r="W91" s="58"/>
      <c r="X91" s="58"/>
      <c r="Y91" s="58"/>
      <c r="Z91" s="58"/>
      <c r="AA91" s="58"/>
      <c r="AB91" s="256"/>
    </row>
    <row r="92" spans="1:28" x14ac:dyDescent="0.2">
      <c r="B92" s="1" t="s">
        <v>204</v>
      </c>
      <c r="C92" s="73">
        <f t="shared" si="44"/>
        <v>1663.5499200000002</v>
      </c>
      <c r="D92" s="73">
        <f t="shared" si="44"/>
        <v>2610.1252800000002</v>
      </c>
      <c r="E92" s="255">
        <f t="shared" si="44"/>
        <v>510.34941000000003</v>
      </c>
      <c r="F92" s="58">
        <f t="shared" si="44"/>
        <v>627.14763000000005</v>
      </c>
      <c r="G92" s="58">
        <f t="shared" si="44"/>
        <v>462.65985000000001</v>
      </c>
      <c r="H92" s="58">
        <f t="shared" si="44"/>
        <v>447.67268999999999</v>
      </c>
      <c r="I92" s="58">
        <f t="shared" si="44"/>
        <v>425.51460000000003</v>
      </c>
      <c r="J92" s="58">
        <f t="shared" si="44"/>
        <v>325.14318000000003</v>
      </c>
      <c r="K92" s="58">
        <f t="shared" si="44"/>
        <v>320.0958</v>
      </c>
      <c r="L92" s="58">
        <f t="shared" si="44"/>
        <v>258.9273</v>
      </c>
      <c r="M92" s="58">
        <f t="shared" si="44"/>
        <v>257.90156999999999</v>
      </c>
      <c r="N92" s="58">
        <f t="shared" si="44"/>
        <v>277.68824999999998</v>
      </c>
      <c r="O92" s="58">
        <f t="shared" si="44"/>
        <v>284.71661999999998</v>
      </c>
      <c r="P92" s="256">
        <f t="shared" si="44"/>
        <v>450.74394000000001</v>
      </c>
      <c r="Q92" s="255"/>
      <c r="R92" s="58"/>
      <c r="S92" s="58"/>
      <c r="T92" s="58"/>
      <c r="U92" s="58"/>
      <c r="V92" s="58"/>
      <c r="W92" s="58"/>
      <c r="X92" s="58"/>
      <c r="Y92" s="58"/>
      <c r="Z92" s="58"/>
      <c r="AA92" s="58"/>
      <c r="AB92" s="256"/>
    </row>
    <row r="93" spans="1:28" x14ac:dyDescent="0.2">
      <c r="A93" s="165"/>
      <c r="B93" s="165" t="s">
        <v>227</v>
      </c>
      <c r="C93" s="166">
        <f>SUM(C86:C92)</f>
        <v>85618.404519999982</v>
      </c>
      <c r="D93" s="166">
        <f>SUM(D86:D92)</f>
        <v>176463.12493999998</v>
      </c>
      <c r="E93" s="257">
        <f t="shared" ref="E93:P93" si="45">SUM(E86:E92)</f>
        <v>53224.788090000002</v>
      </c>
      <c r="F93" s="166">
        <f t="shared" si="45"/>
        <v>69804.149069999999</v>
      </c>
      <c r="G93" s="166">
        <f t="shared" si="45"/>
        <v>66472.677619999988</v>
      </c>
      <c r="H93" s="166">
        <f t="shared" si="45"/>
        <v>57810.16670999999</v>
      </c>
      <c r="I93" s="166">
        <f t="shared" si="45"/>
        <v>52850.465779999999</v>
      </c>
      <c r="J93" s="166">
        <f t="shared" si="45"/>
        <v>37831.556929999999</v>
      </c>
      <c r="K93" s="166">
        <f t="shared" si="45"/>
        <v>23556.476910000001</v>
      </c>
      <c r="L93" s="166">
        <f t="shared" si="45"/>
        <v>16622.722559999998</v>
      </c>
      <c r="M93" s="166">
        <f t="shared" si="45"/>
        <v>12767.569689999998</v>
      </c>
      <c r="N93" s="166">
        <f t="shared" si="45"/>
        <v>12653.13753</v>
      </c>
      <c r="O93" s="166">
        <f t="shared" si="45"/>
        <v>16606.21788</v>
      </c>
      <c r="P93" s="258">
        <f t="shared" si="45"/>
        <v>33886.180069999995</v>
      </c>
      <c r="Q93" s="257"/>
      <c r="R93" s="166"/>
      <c r="S93" s="166"/>
      <c r="T93" s="166"/>
      <c r="U93" s="166"/>
      <c r="V93" s="166"/>
      <c r="W93" s="166"/>
      <c r="X93" s="166"/>
      <c r="Y93" s="166"/>
      <c r="Z93" s="166"/>
      <c r="AA93" s="166"/>
      <c r="AB93" s="258"/>
    </row>
    <row r="94" spans="1:28" x14ac:dyDescent="0.2">
      <c r="E94" s="237"/>
      <c r="F94" s="6"/>
      <c r="G94" s="6"/>
      <c r="H94" s="6"/>
      <c r="I94" s="6"/>
      <c r="J94" s="6"/>
      <c r="K94" s="6"/>
      <c r="L94" s="6"/>
      <c r="M94" s="6"/>
      <c r="N94" s="6"/>
      <c r="O94" s="6"/>
      <c r="P94" s="238"/>
      <c r="Q94" s="237"/>
      <c r="R94" s="6"/>
      <c r="S94" s="6"/>
      <c r="T94" s="6"/>
      <c r="U94" s="6"/>
      <c r="V94" s="6"/>
      <c r="W94" s="6"/>
      <c r="X94" s="6"/>
      <c r="Y94" s="6"/>
      <c r="Z94" s="6"/>
      <c r="AA94" s="6"/>
      <c r="AB94" s="238"/>
    </row>
    <row r="95" spans="1:28" x14ac:dyDescent="0.2">
      <c r="E95" s="268"/>
      <c r="F95" s="6"/>
      <c r="G95" s="6"/>
      <c r="H95" s="6"/>
      <c r="I95" s="6"/>
      <c r="J95" s="6"/>
      <c r="K95" s="6"/>
      <c r="L95" s="6"/>
      <c r="M95" s="6"/>
      <c r="N95" s="6"/>
      <c r="O95" s="6"/>
      <c r="P95" s="238"/>
      <c r="Q95" s="237"/>
      <c r="R95" s="6"/>
      <c r="S95" s="6"/>
      <c r="T95" s="6"/>
      <c r="U95" s="6"/>
      <c r="V95" s="6"/>
      <c r="W95" s="6"/>
      <c r="X95" s="6"/>
      <c r="Y95" s="6"/>
      <c r="Z95" s="6"/>
      <c r="AA95" s="6"/>
      <c r="AB95" s="238"/>
    </row>
    <row r="96" spans="1:28" x14ac:dyDescent="0.2">
      <c r="A96" s="180" t="s">
        <v>228</v>
      </c>
      <c r="E96" s="237"/>
      <c r="F96" s="6"/>
      <c r="G96" s="6"/>
      <c r="H96" s="6"/>
      <c r="I96" s="6"/>
      <c r="J96" s="6"/>
      <c r="K96" s="6"/>
      <c r="L96" s="6"/>
      <c r="M96" s="6"/>
      <c r="N96" s="6"/>
      <c r="O96" s="6"/>
      <c r="P96" s="238"/>
      <c r="Q96" s="237"/>
      <c r="R96" s="6"/>
      <c r="S96" s="6"/>
      <c r="T96" s="6"/>
      <c r="U96" s="6"/>
      <c r="V96" s="6"/>
      <c r="W96" s="6"/>
      <c r="X96" s="6"/>
      <c r="Y96" s="6"/>
      <c r="Z96" s="6"/>
      <c r="AA96" s="6"/>
      <c r="AB96" s="238"/>
    </row>
    <row r="97" spans="1:28" x14ac:dyDescent="0.2">
      <c r="B97" s="1" t="s">
        <v>198</v>
      </c>
      <c r="C97" s="170">
        <v>1.968E-2</v>
      </c>
      <c r="D97" s="75">
        <f>C97</f>
        <v>1.968E-2</v>
      </c>
      <c r="E97" s="263">
        <f>'106 Tracker Amort Rates'!D31</f>
        <v>6.8000000000000005E-4</v>
      </c>
      <c r="F97" s="264">
        <f t="shared" ref="F97:P103" si="46">E97</f>
        <v>6.8000000000000005E-4</v>
      </c>
      <c r="G97" s="264">
        <f t="shared" si="46"/>
        <v>6.8000000000000005E-4</v>
      </c>
      <c r="H97" s="264">
        <f t="shared" si="46"/>
        <v>6.8000000000000005E-4</v>
      </c>
      <c r="I97" s="264">
        <f t="shared" si="46"/>
        <v>6.8000000000000005E-4</v>
      </c>
      <c r="J97" s="264">
        <f t="shared" si="46"/>
        <v>6.8000000000000005E-4</v>
      </c>
      <c r="K97" s="264">
        <f t="shared" si="46"/>
        <v>6.8000000000000005E-4</v>
      </c>
      <c r="L97" s="264">
        <f t="shared" si="46"/>
        <v>6.8000000000000005E-4</v>
      </c>
      <c r="M97" s="264">
        <f t="shared" si="46"/>
        <v>6.8000000000000005E-4</v>
      </c>
      <c r="N97" s="264">
        <f t="shared" si="46"/>
        <v>6.8000000000000005E-4</v>
      </c>
      <c r="O97" s="264">
        <f t="shared" si="46"/>
        <v>6.8000000000000005E-4</v>
      </c>
      <c r="P97" s="265">
        <f t="shared" si="46"/>
        <v>6.8000000000000005E-4</v>
      </c>
      <c r="Q97" s="271"/>
      <c r="R97" s="264"/>
      <c r="S97" s="264"/>
      <c r="T97" s="264"/>
      <c r="U97" s="264"/>
      <c r="V97" s="264"/>
      <c r="W97" s="264"/>
      <c r="X97" s="264"/>
      <c r="Y97" s="264"/>
      <c r="Z97" s="264"/>
      <c r="AA97" s="264"/>
      <c r="AB97" s="265"/>
    </row>
    <row r="98" spans="1:28" x14ac:dyDescent="0.2">
      <c r="B98" s="1" t="s">
        <v>199</v>
      </c>
      <c r="C98" s="171">
        <f>C97</f>
        <v>1.968E-2</v>
      </c>
      <c r="D98" s="75">
        <f t="shared" ref="D98:D103" si="47">C98</f>
        <v>1.968E-2</v>
      </c>
      <c r="E98" s="269">
        <f t="shared" ref="E98:E103" si="48">E97</f>
        <v>6.8000000000000005E-4</v>
      </c>
      <c r="F98" s="264">
        <f t="shared" si="46"/>
        <v>6.8000000000000005E-4</v>
      </c>
      <c r="G98" s="264">
        <f t="shared" si="46"/>
        <v>6.8000000000000005E-4</v>
      </c>
      <c r="H98" s="264">
        <f t="shared" si="46"/>
        <v>6.8000000000000005E-4</v>
      </c>
      <c r="I98" s="264">
        <f t="shared" si="46"/>
        <v>6.8000000000000005E-4</v>
      </c>
      <c r="J98" s="264">
        <f t="shared" si="46"/>
        <v>6.8000000000000005E-4</v>
      </c>
      <c r="K98" s="264">
        <f t="shared" si="46"/>
        <v>6.8000000000000005E-4</v>
      </c>
      <c r="L98" s="264">
        <f t="shared" si="46"/>
        <v>6.8000000000000005E-4</v>
      </c>
      <c r="M98" s="264">
        <f t="shared" si="46"/>
        <v>6.8000000000000005E-4</v>
      </c>
      <c r="N98" s="264">
        <f t="shared" si="46"/>
        <v>6.8000000000000005E-4</v>
      </c>
      <c r="O98" s="264">
        <f t="shared" si="46"/>
        <v>6.8000000000000005E-4</v>
      </c>
      <c r="P98" s="265">
        <f t="shared" si="46"/>
        <v>6.8000000000000005E-4</v>
      </c>
      <c r="Q98" s="271"/>
      <c r="R98" s="264"/>
      <c r="S98" s="264"/>
      <c r="T98" s="264"/>
      <c r="U98" s="264"/>
      <c r="V98" s="264"/>
      <c r="W98" s="264"/>
      <c r="X98" s="264"/>
      <c r="Y98" s="264"/>
      <c r="Z98" s="264"/>
      <c r="AA98" s="264"/>
      <c r="AB98" s="265"/>
    </row>
    <row r="99" spans="1:28" x14ac:dyDescent="0.2">
      <c r="B99" s="1" t="s">
        <v>200</v>
      </c>
      <c r="C99" s="171">
        <f>C97</f>
        <v>1.968E-2</v>
      </c>
      <c r="D99" s="75">
        <f t="shared" si="47"/>
        <v>1.968E-2</v>
      </c>
      <c r="E99" s="269">
        <f t="shared" si="48"/>
        <v>6.8000000000000005E-4</v>
      </c>
      <c r="F99" s="264">
        <f t="shared" si="46"/>
        <v>6.8000000000000005E-4</v>
      </c>
      <c r="G99" s="264">
        <f t="shared" si="46"/>
        <v>6.8000000000000005E-4</v>
      </c>
      <c r="H99" s="264">
        <f t="shared" si="46"/>
        <v>6.8000000000000005E-4</v>
      </c>
      <c r="I99" s="264">
        <f t="shared" si="46"/>
        <v>6.8000000000000005E-4</v>
      </c>
      <c r="J99" s="264">
        <f t="shared" si="46"/>
        <v>6.8000000000000005E-4</v>
      </c>
      <c r="K99" s="264">
        <f t="shared" si="46"/>
        <v>6.8000000000000005E-4</v>
      </c>
      <c r="L99" s="264">
        <f t="shared" si="46"/>
        <v>6.8000000000000005E-4</v>
      </c>
      <c r="M99" s="264">
        <f t="shared" si="46"/>
        <v>6.8000000000000005E-4</v>
      </c>
      <c r="N99" s="264">
        <f t="shared" si="46"/>
        <v>6.8000000000000005E-4</v>
      </c>
      <c r="O99" s="264">
        <f t="shared" si="46"/>
        <v>6.8000000000000005E-4</v>
      </c>
      <c r="P99" s="265">
        <f t="shared" si="46"/>
        <v>6.8000000000000005E-4</v>
      </c>
      <c r="Q99" s="271"/>
      <c r="R99" s="264"/>
      <c r="S99" s="264"/>
      <c r="T99" s="264"/>
      <c r="U99" s="264"/>
      <c r="V99" s="264"/>
      <c r="W99" s="264"/>
      <c r="X99" s="264"/>
      <c r="Y99" s="264"/>
      <c r="Z99" s="264"/>
      <c r="AA99" s="264"/>
      <c r="AB99" s="265"/>
    </row>
    <row r="100" spans="1:28" x14ac:dyDescent="0.2">
      <c r="B100" s="1" t="s">
        <v>201</v>
      </c>
      <c r="C100" s="171">
        <f>C97</f>
        <v>1.968E-2</v>
      </c>
      <c r="D100" s="75">
        <f t="shared" si="47"/>
        <v>1.968E-2</v>
      </c>
      <c r="E100" s="269">
        <f t="shared" si="48"/>
        <v>6.8000000000000005E-4</v>
      </c>
      <c r="F100" s="264">
        <f t="shared" si="46"/>
        <v>6.8000000000000005E-4</v>
      </c>
      <c r="G100" s="264">
        <f t="shared" si="46"/>
        <v>6.8000000000000005E-4</v>
      </c>
      <c r="H100" s="264">
        <f t="shared" si="46"/>
        <v>6.8000000000000005E-4</v>
      </c>
      <c r="I100" s="264">
        <f t="shared" si="46"/>
        <v>6.8000000000000005E-4</v>
      </c>
      <c r="J100" s="264">
        <f t="shared" si="46"/>
        <v>6.8000000000000005E-4</v>
      </c>
      <c r="K100" s="264">
        <f t="shared" si="46"/>
        <v>6.8000000000000005E-4</v>
      </c>
      <c r="L100" s="264">
        <f t="shared" si="46"/>
        <v>6.8000000000000005E-4</v>
      </c>
      <c r="M100" s="264">
        <f t="shared" si="46"/>
        <v>6.8000000000000005E-4</v>
      </c>
      <c r="N100" s="264">
        <f t="shared" si="46"/>
        <v>6.8000000000000005E-4</v>
      </c>
      <c r="O100" s="264">
        <f t="shared" si="46"/>
        <v>6.8000000000000005E-4</v>
      </c>
      <c r="P100" s="265">
        <f t="shared" si="46"/>
        <v>6.8000000000000005E-4</v>
      </c>
      <c r="Q100" s="271"/>
      <c r="R100" s="264"/>
      <c r="S100" s="264"/>
      <c r="T100" s="264"/>
      <c r="U100" s="264"/>
      <c r="V100" s="264"/>
      <c r="W100" s="264"/>
      <c r="X100" s="264"/>
      <c r="Y100" s="264"/>
      <c r="Z100" s="264"/>
      <c r="AA100" s="264"/>
      <c r="AB100" s="265"/>
    </row>
    <row r="101" spans="1:28" x14ac:dyDescent="0.2">
      <c r="B101" s="1" t="s">
        <v>202</v>
      </c>
      <c r="C101" s="171">
        <f>C97</f>
        <v>1.968E-2</v>
      </c>
      <c r="D101" s="75">
        <f t="shared" si="47"/>
        <v>1.968E-2</v>
      </c>
      <c r="E101" s="269">
        <f t="shared" si="48"/>
        <v>6.8000000000000005E-4</v>
      </c>
      <c r="F101" s="264">
        <f t="shared" si="46"/>
        <v>6.8000000000000005E-4</v>
      </c>
      <c r="G101" s="264">
        <f t="shared" si="46"/>
        <v>6.8000000000000005E-4</v>
      </c>
      <c r="H101" s="264">
        <f t="shared" si="46"/>
        <v>6.8000000000000005E-4</v>
      </c>
      <c r="I101" s="264">
        <f t="shared" si="46"/>
        <v>6.8000000000000005E-4</v>
      </c>
      <c r="J101" s="264">
        <f t="shared" si="46"/>
        <v>6.8000000000000005E-4</v>
      </c>
      <c r="K101" s="264">
        <f t="shared" si="46"/>
        <v>6.8000000000000005E-4</v>
      </c>
      <c r="L101" s="264">
        <f t="shared" si="46"/>
        <v>6.8000000000000005E-4</v>
      </c>
      <c r="M101" s="264">
        <f t="shared" si="46"/>
        <v>6.8000000000000005E-4</v>
      </c>
      <c r="N101" s="264">
        <f t="shared" si="46"/>
        <v>6.8000000000000005E-4</v>
      </c>
      <c r="O101" s="264">
        <f t="shared" si="46"/>
        <v>6.8000000000000005E-4</v>
      </c>
      <c r="P101" s="265">
        <f t="shared" si="46"/>
        <v>6.8000000000000005E-4</v>
      </c>
      <c r="Q101" s="271"/>
      <c r="R101" s="264"/>
      <c r="S101" s="264"/>
      <c r="T101" s="264"/>
      <c r="U101" s="264"/>
      <c r="V101" s="264"/>
      <c r="W101" s="264"/>
      <c r="X101" s="264"/>
      <c r="Y101" s="264"/>
      <c r="Z101" s="264"/>
      <c r="AA101" s="264"/>
      <c r="AB101" s="265"/>
    </row>
    <row r="102" spans="1:28" x14ac:dyDescent="0.2">
      <c r="B102" s="1" t="s">
        <v>203</v>
      </c>
      <c r="C102" s="171">
        <f>C97</f>
        <v>1.968E-2</v>
      </c>
      <c r="D102" s="75">
        <f t="shared" si="47"/>
        <v>1.968E-2</v>
      </c>
      <c r="E102" s="269">
        <f t="shared" si="48"/>
        <v>6.8000000000000005E-4</v>
      </c>
      <c r="F102" s="264">
        <f t="shared" si="46"/>
        <v>6.8000000000000005E-4</v>
      </c>
      <c r="G102" s="264">
        <f t="shared" si="46"/>
        <v>6.8000000000000005E-4</v>
      </c>
      <c r="H102" s="264">
        <f t="shared" si="46"/>
        <v>6.8000000000000005E-4</v>
      </c>
      <c r="I102" s="264">
        <f t="shared" si="46"/>
        <v>6.8000000000000005E-4</v>
      </c>
      <c r="J102" s="264">
        <f t="shared" si="46"/>
        <v>6.8000000000000005E-4</v>
      </c>
      <c r="K102" s="264">
        <f t="shared" si="46"/>
        <v>6.8000000000000005E-4</v>
      </c>
      <c r="L102" s="264">
        <f t="shared" si="46"/>
        <v>6.8000000000000005E-4</v>
      </c>
      <c r="M102" s="264">
        <f t="shared" si="46"/>
        <v>6.8000000000000005E-4</v>
      </c>
      <c r="N102" s="264">
        <f t="shared" si="46"/>
        <v>6.8000000000000005E-4</v>
      </c>
      <c r="O102" s="264">
        <f t="shared" si="46"/>
        <v>6.8000000000000005E-4</v>
      </c>
      <c r="P102" s="265">
        <f t="shared" si="46"/>
        <v>6.8000000000000005E-4</v>
      </c>
      <c r="Q102" s="271"/>
      <c r="R102" s="264"/>
      <c r="S102" s="264"/>
      <c r="T102" s="264"/>
      <c r="U102" s="264"/>
      <c r="V102" s="264"/>
      <c r="W102" s="264"/>
      <c r="X102" s="264"/>
      <c r="Y102" s="264"/>
      <c r="Z102" s="264"/>
      <c r="AA102" s="264"/>
      <c r="AB102" s="265"/>
    </row>
    <row r="103" spans="1:28" x14ac:dyDescent="0.2">
      <c r="B103" s="1" t="s">
        <v>204</v>
      </c>
      <c r="C103" s="172">
        <f>C97</f>
        <v>1.968E-2</v>
      </c>
      <c r="D103" s="75">
        <f t="shared" si="47"/>
        <v>1.968E-2</v>
      </c>
      <c r="E103" s="270">
        <f t="shared" si="48"/>
        <v>6.8000000000000005E-4</v>
      </c>
      <c r="F103" s="264">
        <f t="shared" si="46"/>
        <v>6.8000000000000005E-4</v>
      </c>
      <c r="G103" s="264">
        <f t="shared" si="46"/>
        <v>6.8000000000000005E-4</v>
      </c>
      <c r="H103" s="264">
        <f t="shared" si="46"/>
        <v>6.8000000000000005E-4</v>
      </c>
      <c r="I103" s="264">
        <f t="shared" si="46"/>
        <v>6.8000000000000005E-4</v>
      </c>
      <c r="J103" s="264">
        <f t="shared" si="46"/>
        <v>6.8000000000000005E-4</v>
      </c>
      <c r="K103" s="264">
        <f t="shared" si="46"/>
        <v>6.8000000000000005E-4</v>
      </c>
      <c r="L103" s="264">
        <f t="shared" si="46"/>
        <v>6.8000000000000005E-4</v>
      </c>
      <c r="M103" s="264">
        <f t="shared" si="46"/>
        <v>6.8000000000000005E-4</v>
      </c>
      <c r="N103" s="264">
        <f t="shared" si="46"/>
        <v>6.8000000000000005E-4</v>
      </c>
      <c r="O103" s="264">
        <f t="shared" si="46"/>
        <v>6.8000000000000005E-4</v>
      </c>
      <c r="P103" s="265">
        <f t="shared" si="46"/>
        <v>6.8000000000000005E-4</v>
      </c>
      <c r="Q103" s="271"/>
      <c r="R103" s="264"/>
      <c r="S103" s="264"/>
      <c r="T103" s="264"/>
      <c r="U103" s="264"/>
      <c r="V103" s="264"/>
      <c r="W103" s="264"/>
      <c r="X103" s="264"/>
      <c r="Y103" s="264"/>
      <c r="Z103" s="264"/>
      <c r="AA103" s="264"/>
      <c r="AB103" s="265"/>
    </row>
    <row r="104" spans="1:28" x14ac:dyDescent="0.2">
      <c r="E104" s="237"/>
      <c r="F104" s="6"/>
      <c r="G104" s="6"/>
      <c r="H104" s="6"/>
      <c r="I104" s="6"/>
      <c r="J104" s="6"/>
      <c r="K104" s="6"/>
      <c r="L104" s="6"/>
      <c r="M104" s="6"/>
      <c r="N104" s="6"/>
      <c r="O104" s="6"/>
      <c r="P104" s="238"/>
      <c r="Q104" s="237"/>
      <c r="R104" s="6"/>
      <c r="S104" s="6"/>
      <c r="T104" s="6"/>
      <c r="U104" s="6"/>
      <c r="V104" s="6"/>
      <c r="W104" s="6"/>
      <c r="X104" s="6"/>
      <c r="Y104" s="6"/>
      <c r="Z104" s="6"/>
      <c r="AA104" s="6"/>
      <c r="AB104" s="238"/>
    </row>
    <row r="105" spans="1:28" x14ac:dyDescent="0.2">
      <c r="A105" s="180" t="s">
        <v>229</v>
      </c>
      <c r="E105" s="237"/>
      <c r="F105" s="6"/>
      <c r="G105" s="6"/>
      <c r="H105" s="6"/>
      <c r="I105" s="6"/>
      <c r="J105" s="6"/>
      <c r="K105" s="6"/>
      <c r="L105" s="6"/>
      <c r="M105" s="6"/>
      <c r="N105" s="6"/>
      <c r="O105" s="6"/>
      <c r="P105" s="238"/>
      <c r="Q105" s="237"/>
      <c r="R105" s="6"/>
      <c r="S105" s="6"/>
      <c r="T105" s="6"/>
      <c r="U105" s="6"/>
      <c r="V105" s="6"/>
      <c r="W105" s="6"/>
      <c r="X105" s="6"/>
      <c r="Y105" s="6"/>
      <c r="Z105" s="6"/>
      <c r="AA105" s="6"/>
      <c r="AB105" s="238"/>
    </row>
    <row r="106" spans="1:28" x14ac:dyDescent="0.2">
      <c r="B106" s="1" t="s">
        <v>198</v>
      </c>
      <c r="C106" s="73">
        <f t="shared" ref="C106:P106" si="49">+C5*C97</f>
        <v>405344.65007999999</v>
      </c>
      <c r="D106" s="73">
        <f t="shared" si="49"/>
        <v>928762.35311999999</v>
      </c>
      <c r="E106" s="255">
        <f t="shared" si="49"/>
        <v>52513.86088</v>
      </c>
      <c r="F106" s="58">
        <f t="shared" si="49"/>
        <v>68835.168520000007</v>
      </c>
      <c r="G106" s="58">
        <f t="shared" si="49"/>
        <v>66388.15724</v>
      </c>
      <c r="H106" s="58">
        <f t="shared" si="49"/>
        <v>56288.033600000002</v>
      </c>
      <c r="I106" s="58">
        <f t="shared" si="49"/>
        <v>51483.699640000006</v>
      </c>
      <c r="J106" s="58">
        <f t="shared" si="49"/>
        <v>36401.737560000001</v>
      </c>
      <c r="K106" s="58">
        <f t="shared" si="49"/>
        <v>20836.560000000001</v>
      </c>
      <c r="L106" s="58">
        <f t="shared" si="49"/>
        <v>13831.114320000001</v>
      </c>
      <c r="M106" s="58">
        <f t="shared" si="49"/>
        <v>10043.65372</v>
      </c>
      <c r="N106" s="58">
        <f t="shared" si="49"/>
        <v>9608.6733600000007</v>
      </c>
      <c r="O106" s="58">
        <f t="shared" si="49"/>
        <v>14091.765800000001</v>
      </c>
      <c r="P106" s="256">
        <f t="shared" si="49"/>
        <v>32240.564600000002</v>
      </c>
      <c r="Q106" s="255"/>
      <c r="R106" s="58"/>
      <c r="S106" s="58"/>
      <c r="T106" s="58"/>
      <c r="U106" s="58"/>
      <c r="V106" s="58"/>
      <c r="W106" s="58"/>
      <c r="X106" s="58"/>
      <c r="Y106" s="58"/>
      <c r="Z106" s="58"/>
      <c r="AA106" s="58"/>
      <c r="AB106" s="256"/>
    </row>
    <row r="107" spans="1:28" x14ac:dyDescent="0.2">
      <c r="B107" s="1" t="s">
        <v>199</v>
      </c>
      <c r="C107" s="73">
        <f t="shared" ref="C107:P107" si="50">(C6)*C98</f>
        <v>14.48448</v>
      </c>
      <c r="D107" s="73">
        <f t="shared" si="50"/>
        <v>14.48448</v>
      </c>
      <c r="E107" s="255">
        <f t="shared" si="50"/>
        <v>0.50048000000000004</v>
      </c>
      <c r="F107" s="58">
        <f t="shared" si="50"/>
        <v>0.50048000000000004</v>
      </c>
      <c r="G107" s="58">
        <f t="shared" si="50"/>
        <v>0.50048000000000004</v>
      </c>
      <c r="H107" s="58">
        <f t="shared" si="50"/>
        <v>0.50048000000000004</v>
      </c>
      <c r="I107" s="58">
        <f t="shared" si="50"/>
        <v>0.50048000000000004</v>
      </c>
      <c r="J107" s="58">
        <f t="shared" si="50"/>
        <v>0.50048000000000004</v>
      </c>
      <c r="K107" s="58">
        <f t="shared" si="50"/>
        <v>0.50048000000000004</v>
      </c>
      <c r="L107" s="58">
        <f t="shared" si="50"/>
        <v>0.50048000000000004</v>
      </c>
      <c r="M107" s="58">
        <f t="shared" si="50"/>
        <v>0.50048000000000004</v>
      </c>
      <c r="N107" s="58">
        <f t="shared" si="50"/>
        <v>0.50048000000000004</v>
      </c>
      <c r="O107" s="58">
        <f t="shared" si="50"/>
        <v>0.50048000000000004</v>
      </c>
      <c r="P107" s="256">
        <f t="shared" si="50"/>
        <v>0.50048000000000004</v>
      </c>
      <c r="Q107" s="255"/>
      <c r="R107" s="58"/>
      <c r="S107" s="58"/>
      <c r="T107" s="58"/>
      <c r="U107" s="58"/>
      <c r="V107" s="58"/>
      <c r="W107" s="58"/>
      <c r="X107" s="58"/>
      <c r="Y107" s="58"/>
      <c r="Z107" s="58"/>
      <c r="AA107" s="58"/>
      <c r="AB107" s="256"/>
    </row>
    <row r="108" spans="1:28" x14ac:dyDescent="0.2">
      <c r="B108" s="1" t="s">
        <v>200</v>
      </c>
      <c r="C108" s="73">
        <f t="shared" ref="C108:P108" si="51">+C7*C99</f>
        <v>187815.33215999999</v>
      </c>
      <c r="D108" s="73">
        <f t="shared" si="51"/>
        <v>324583.73567999998</v>
      </c>
      <c r="E108" s="255">
        <f t="shared" si="51"/>
        <v>17473.73288</v>
      </c>
      <c r="F108" s="58">
        <f t="shared" si="51"/>
        <v>23530.913120000001</v>
      </c>
      <c r="G108" s="58">
        <f t="shared" si="51"/>
        <v>21928.521680000002</v>
      </c>
      <c r="H108" s="58">
        <f t="shared" si="51"/>
        <v>20041.980680000001</v>
      </c>
      <c r="I108" s="58">
        <f t="shared" si="51"/>
        <v>18171.16332</v>
      </c>
      <c r="J108" s="58">
        <f t="shared" si="51"/>
        <v>13178.55572</v>
      </c>
      <c r="K108" s="58">
        <f t="shared" si="51"/>
        <v>9346.2355200000002</v>
      </c>
      <c r="L108" s="58">
        <f t="shared" si="51"/>
        <v>7203.036000000001</v>
      </c>
      <c r="M108" s="58">
        <f t="shared" si="51"/>
        <v>5967.7500400000008</v>
      </c>
      <c r="N108" s="58">
        <f t="shared" si="51"/>
        <v>6161.0577200000007</v>
      </c>
      <c r="O108" s="58">
        <f t="shared" si="51"/>
        <v>6974.5165600000009</v>
      </c>
      <c r="P108" s="256">
        <f t="shared" si="51"/>
        <v>11741.705520000001</v>
      </c>
      <c r="Q108" s="255"/>
      <c r="R108" s="58"/>
      <c r="S108" s="58"/>
      <c r="T108" s="58"/>
      <c r="U108" s="58"/>
      <c r="V108" s="58"/>
      <c r="W108" s="58"/>
      <c r="X108" s="58"/>
      <c r="Y108" s="58"/>
      <c r="Z108" s="58"/>
      <c r="AA108" s="58"/>
      <c r="AB108" s="256"/>
    </row>
    <row r="109" spans="1:28" x14ac:dyDescent="0.2">
      <c r="B109" s="1" t="s">
        <v>201</v>
      </c>
      <c r="C109" s="73">
        <f t="shared" ref="C109:P109" si="52">+C8*C100</f>
        <v>65495.000639999998</v>
      </c>
      <c r="D109" s="73">
        <f t="shared" si="52"/>
        <v>102879.5616</v>
      </c>
      <c r="E109" s="255">
        <f t="shared" si="52"/>
        <v>4906.3353200000001</v>
      </c>
      <c r="F109" s="58">
        <f t="shared" si="52"/>
        <v>5733.0024800000001</v>
      </c>
      <c r="G109" s="58">
        <f t="shared" si="52"/>
        <v>5323.6193600000006</v>
      </c>
      <c r="H109" s="58">
        <f t="shared" si="52"/>
        <v>5159.5537200000008</v>
      </c>
      <c r="I109" s="58">
        <f t="shared" si="52"/>
        <v>4834.7721200000005</v>
      </c>
      <c r="J109" s="58">
        <f t="shared" si="52"/>
        <v>3779.6712000000002</v>
      </c>
      <c r="K109" s="58">
        <f t="shared" si="52"/>
        <v>2981.8707200000003</v>
      </c>
      <c r="L109" s="58">
        <f t="shared" si="52"/>
        <v>2463.14768</v>
      </c>
      <c r="M109" s="58">
        <f t="shared" si="52"/>
        <v>1963.2497600000002</v>
      </c>
      <c r="N109" s="58">
        <f t="shared" si="52"/>
        <v>2046.9475600000001</v>
      </c>
      <c r="O109" s="58">
        <f t="shared" si="52"/>
        <v>2352.8428400000003</v>
      </c>
      <c r="P109" s="256">
        <f t="shared" si="52"/>
        <v>3647.6403600000003</v>
      </c>
      <c r="Q109" s="255"/>
      <c r="R109" s="58"/>
      <c r="S109" s="58"/>
      <c r="T109" s="58"/>
      <c r="U109" s="58"/>
      <c r="V109" s="58"/>
      <c r="W109" s="58"/>
      <c r="X109" s="58"/>
      <c r="Y109" s="58"/>
      <c r="Z109" s="58"/>
      <c r="AA109" s="58"/>
      <c r="AB109" s="256"/>
    </row>
    <row r="110" spans="1:28" x14ac:dyDescent="0.2">
      <c r="B110" s="1" t="s">
        <v>202</v>
      </c>
      <c r="C110" s="73">
        <f t="shared" ref="C110:P110" si="53">+C9*C101</f>
        <v>15149.0736</v>
      </c>
      <c r="D110" s="73">
        <f t="shared" si="53"/>
        <v>21331.033919999998</v>
      </c>
      <c r="E110" s="255">
        <f t="shared" si="53"/>
        <v>836.56116000000009</v>
      </c>
      <c r="F110" s="58">
        <f t="shared" si="53"/>
        <v>1059.7018</v>
      </c>
      <c r="G110" s="58">
        <f t="shared" si="53"/>
        <v>886.73360000000002</v>
      </c>
      <c r="H110" s="58">
        <f t="shared" si="53"/>
        <v>874.44668000000001</v>
      </c>
      <c r="I110" s="58">
        <f t="shared" si="53"/>
        <v>803.67432000000008</v>
      </c>
      <c r="J110" s="58">
        <f t="shared" si="53"/>
        <v>647.74896000000001</v>
      </c>
      <c r="K110" s="58">
        <f t="shared" si="53"/>
        <v>583.84052000000008</v>
      </c>
      <c r="L110" s="58">
        <f t="shared" si="53"/>
        <v>445.53464000000002</v>
      </c>
      <c r="M110" s="58">
        <f t="shared" si="53"/>
        <v>420.31956000000002</v>
      </c>
      <c r="N110" s="58">
        <f t="shared" si="53"/>
        <v>460.57148000000001</v>
      </c>
      <c r="O110" s="58">
        <f t="shared" si="53"/>
        <v>466.28960000000001</v>
      </c>
      <c r="P110" s="256">
        <f t="shared" si="53"/>
        <v>665.79820000000007</v>
      </c>
      <c r="Q110" s="255"/>
      <c r="R110" s="58"/>
      <c r="S110" s="58"/>
      <c r="T110" s="58"/>
      <c r="U110" s="58"/>
      <c r="V110" s="58"/>
      <c r="W110" s="58"/>
      <c r="X110" s="58"/>
      <c r="Y110" s="58"/>
      <c r="Z110" s="58"/>
      <c r="AA110" s="58"/>
      <c r="AB110" s="256"/>
    </row>
    <row r="111" spans="1:28" x14ac:dyDescent="0.2">
      <c r="B111" s="1" t="s">
        <v>203</v>
      </c>
      <c r="C111" s="73">
        <f t="shared" ref="C111:P111" si="54">+C10*C102</f>
        <v>3796.94112</v>
      </c>
      <c r="D111" s="73">
        <f t="shared" si="54"/>
        <v>8453.4259199999997</v>
      </c>
      <c r="E111" s="255">
        <f t="shared" si="54"/>
        <v>442.58412000000004</v>
      </c>
      <c r="F111" s="58">
        <f t="shared" si="54"/>
        <v>646.64260000000002</v>
      </c>
      <c r="G111" s="58">
        <f t="shared" si="54"/>
        <v>555.21660000000008</v>
      </c>
      <c r="H111" s="58">
        <f t="shared" si="54"/>
        <v>546.19572000000005</v>
      </c>
      <c r="I111" s="58">
        <f t="shared" si="54"/>
        <v>512.70436000000007</v>
      </c>
      <c r="J111" s="58">
        <f t="shared" si="54"/>
        <v>357.83980000000003</v>
      </c>
      <c r="K111" s="58">
        <f t="shared" si="54"/>
        <v>300.06496000000004</v>
      </c>
      <c r="L111" s="58">
        <f t="shared" si="54"/>
        <v>180.32308</v>
      </c>
      <c r="M111" s="58">
        <f t="shared" si="54"/>
        <v>130.50016000000002</v>
      </c>
      <c r="N111" s="58">
        <f t="shared" si="54"/>
        <v>106.45944</v>
      </c>
      <c r="O111" s="58">
        <f t="shared" si="54"/>
        <v>119.13192000000001</v>
      </c>
      <c r="P111" s="256">
        <f t="shared" si="54"/>
        <v>267.83500000000004</v>
      </c>
      <c r="Q111" s="255"/>
      <c r="R111" s="58"/>
      <c r="S111" s="58"/>
      <c r="T111" s="58"/>
      <c r="U111" s="58"/>
      <c r="V111" s="58"/>
      <c r="W111" s="58"/>
      <c r="X111" s="58"/>
      <c r="Y111" s="58"/>
      <c r="Z111" s="58"/>
      <c r="AA111" s="58"/>
      <c r="AB111" s="256"/>
    </row>
    <row r="112" spans="1:28" x14ac:dyDescent="0.2">
      <c r="B112" s="1" t="s">
        <v>204</v>
      </c>
      <c r="C112" s="73">
        <f t="shared" ref="C112:P112" si="55">+C11*C103</f>
        <v>22735.182239999998</v>
      </c>
      <c r="D112" s="73">
        <f t="shared" si="55"/>
        <v>35671.712160000003</v>
      </c>
      <c r="E112" s="255">
        <f t="shared" si="55"/>
        <v>1285.3244400000001</v>
      </c>
      <c r="F112" s="58">
        <f t="shared" si="55"/>
        <v>1579.4829200000001</v>
      </c>
      <c r="G112" s="58">
        <f t="shared" si="55"/>
        <v>1165.2174</v>
      </c>
      <c r="H112" s="58">
        <f t="shared" si="55"/>
        <v>1127.4719600000001</v>
      </c>
      <c r="I112" s="58">
        <f t="shared" si="55"/>
        <v>1071.6664000000001</v>
      </c>
      <c r="J112" s="58">
        <f t="shared" si="55"/>
        <v>818.87912000000006</v>
      </c>
      <c r="K112" s="58">
        <f t="shared" si="55"/>
        <v>806.16720000000009</v>
      </c>
      <c r="L112" s="58">
        <f t="shared" si="55"/>
        <v>652.11320000000001</v>
      </c>
      <c r="M112" s="58">
        <f t="shared" si="55"/>
        <v>649.52988000000005</v>
      </c>
      <c r="N112" s="58">
        <f t="shared" si="55"/>
        <v>699.36300000000006</v>
      </c>
      <c r="O112" s="58">
        <f t="shared" si="55"/>
        <v>717.0640800000001</v>
      </c>
      <c r="P112" s="256">
        <f t="shared" si="55"/>
        <v>1135.20696</v>
      </c>
      <c r="Q112" s="255"/>
      <c r="R112" s="58"/>
      <c r="S112" s="58"/>
      <c r="T112" s="58"/>
      <c r="U112" s="58"/>
      <c r="V112" s="58"/>
      <c r="W112" s="58"/>
      <c r="X112" s="58"/>
      <c r="Y112" s="58"/>
      <c r="Z112" s="58"/>
      <c r="AA112" s="58"/>
      <c r="AB112" s="256"/>
    </row>
    <row r="113" spans="1:28" x14ac:dyDescent="0.2">
      <c r="A113" s="165"/>
      <c r="B113" s="165" t="s">
        <v>230</v>
      </c>
      <c r="C113" s="166">
        <f>SUM(C106:C112)</f>
        <v>700350.66431999987</v>
      </c>
      <c r="D113" s="166">
        <f>SUM(D106:D112)</f>
        <v>1421696.30688</v>
      </c>
      <c r="E113" s="257">
        <f t="shared" ref="E113:P113" si="56">SUM(E106:E112)</f>
        <v>77458.899279999998</v>
      </c>
      <c r="F113" s="166">
        <f t="shared" si="56"/>
        <v>101385.41192</v>
      </c>
      <c r="G113" s="166">
        <f t="shared" si="56"/>
        <v>96247.966360000006</v>
      </c>
      <c r="H113" s="166">
        <f t="shared" si="56"/>
        <v>84038.182839999994</v>
      </c>
      <c r="I113" s="166">
        <f t="shared" si="56"/>
        <v>76878.180640000021</v>
      </c>
      <c r="J113" s="166">
        <f t="shared" si="56"/>
        <v>55184.932839999994</v>
      </c>
      <c r="K113" s="166">
        <f t="shared" si="56"/>
        <v>34855.239400000006</v>
      </c>
      <c r="L113" s="166">
        <f t="shared" si="56"/>
        <v>24775.769400000005</v>
      </c>
      <c r="M113" s="166">
        <f t="shared" si="56"/>
        <v>19175.503600000004</v>
      </c>
      <c r="N113" s="166">
        <f t="shared" si="56"/>
        <v>19083.573039999999</v>
      </c>
      <c r="O113" s="166">
        <f t="shared" si="56"/>
        <v>24722.111280000005</v>
      </c>
      <c r="P113" s="258">
        <f t="shared" si="56"/>
        <v>49699.251120000001</v>
      </c>
      <c r="Q113" s="257"/>
      <c r="R113" s="166"/>
      <c r="S113" s="166"/>
      <c r="T113" s="166"/>
      <c r="U113" s="166"/>
      <c r="V113" s="166"/>
      <c r="W113" s="166"/>
      <c r="X113" s="166"/>
      <c r="Y113" s="166"/>
      <c r="Z113" s="166"/>
      <c r="AA113" s="166"/>
      <c r="AB113" s="258"/>
    </row>
    <row r="114" spans="1:28" x14ac:dyDescent="0.2">
      <c r="E114" s="237"/>
      <c r="F114" s="6"/>
      <c r="G114" s="6"/>
      <c r="H114" s="6"/>
      <c r="I114" s="6"/>
      <c r="J114" s="6"/>
      <c r="K114" s="6"/>
      <c r="L114" s="6"/>
      <c r="M114" s="6"/>
      <c r="N114" s="6"/>
      <c r="O114" s="6"/>
      <c r="P114" s="238"/>
      <c r="Q114" s="237"/>
      <c r="R114" s="6"/>
      <c r="S114" s="6"/>
      <c r="T114" s="6"/>
      <c r="U114" s="6"/>
      <c r="V114" s="6"/>
      <c r="W114" s="6"/>
      <c r="X114" s="6"/>
      <c r="Y114" s="6"/>
      <c r="Z114" s="6"/>
      <c r="AA114" s="6"/>
      <c r="AB114" s="238"/>
    </row>
    <row r="115" spans="1:28" x14ac:dyDescent="0.2">
      <c r="A115" s="180" t="s">
        <v>303</v>
      </c>
      <c r="E115" s="237"/>
      <c r="F115" s="6"/>
      <c r="G115" s="6"/>
      <c r="H115" s="6"/>
      <c r="I115" s="6"/>
      <c r="J115" s="6"/>
      <c r="K115" s="6"/>
      <c r="L115" s="6"/>
      <c r="M115" s="6"/>
      <c r="N115" s="6"/>
      <c r="O115" s="6"/>
      <c r="P115" s="238"/>
      <c r="Q115" s="237"/>
      <c r="R115" s="6"/>
      <c r="S115" s="6"/>
      <c r="T115" s="6"/>
      <c r="U115" s="6"/>
      <c r="V115" s="6"/>
      <c r="W115" s="6"/>
      <c r="X115" s="6"/>
      <c r="Y115" s="6"/>
      <c r="Z115" s="6"/>
      <c r="AA115" s="6"/>
      <c r="AB115" s="238"/>
    </row>
    <row r="116" spans="1:28" x14ac:dyDescent="0.2">
      <c r="B116" s="1" t="s">
        <v>198</v>
      </c>
      <c r="C116" s="170">
        <v>0</v>
      </c>
      <c r="D116" s="75">
        <f t="shared" ref="D116:D122" si="57">C116</f>
        <v>0</v>
      </c>
      <c r="E116" s="474">
        <f t="shared" ref="E116:E122" si="58">D116</f>
        <v>0</v>
      </c>
      <c r="F116" s="264">
        <f t="shared" ref="F116:F122" si="59">E116</f>
        <v>0</v>
      </c>
      <c r="G116" s="264">
        <f t="shared" ref="G116:G122" si="60">F116</f>
        <v>0</v>
      </c>
      <c r="H116" s="264">
        <f t="shared" ref="H116:H122" si="61">G116</f>
        <v>0</v>
      </c>
      <c r="I116" s="264">
        <f t="shared" ref="I116:I122" si="62">H116</f>
        <v>0</v>
      </c>
      <c r="J116" s="264">
        <f t="shared" ref="J116:J122" si="63">I116</f>
        <v>0</v>
      </c>
      <c r="K116" s="264">
        <f t="shared" ref="K116:K122" si="64">J116</f>
        <v>0</v>
      </c>
      <c r="L116" s="264">
        <f t="shared" ref="L116:L122" si="65">K116</f>
        <v>0</v>
      </c>
      <c r="M116" s="264">
        <f t="shared" ref="M116:M122" si="66">L116</f>
        <v>0</v>
      </c>
      <c r="N116" s="264">
        <f t="shared" ref="N116:N122" si="67">M116</f>
        <v>0</v>
      </c>
      <c r="O116" s="264">
        <f t="shared" ref="O116:O122" si="68">N116</f>
        <v>0</v>
      </c>
      <c r="P116" s="265">
        <f t="shared" ref="P116:P122" si="69">O116</f>
        <v>0</v>
      </c>
      <c r="Q116" s="271"/>
      <c r="R116" s="264"/>
      <c r="S116" s="264"/>
      <c r="T116" s="264"/>
      <c r="U116" s="264"/>
      <c r="V116" s="264"/>
      <c r="W116" s="264"/>
      <c r="X116" s="264"/>
      <c r="Y116" s="264"/>
      <c r="Z116" s="264"/>
      <c r="AA116" s="264"/>
      <c r="AB116" s="265"/>
    </row>
    <row r="117" spans="1:28" x14ac:dyDescent="0.2">
      <c r="B117" s="1" t="s">
        <v>199</v>
      </c>
      <c r="C117" s="171">
        <f>C116</f>
        <v>0</v>
      </c>
      <c r="D117" s="75">
        <f t="shared" si="57"/>
        <v>0</v>
      </c>
      <c r="E117" s="171">
        <f t="shared" si="58"/>
        <v>0</v>
      </c>
      <c r="F117" s="264">
        <f t="shared" si="59"/>
        <v>0</v>
      </c>
      <c r="G117" s="264">
        <f t="shared" si="60"/>
        <v>0</v>
      </c>
      <c r="H117" s="264">
        <f t="shared" si="61"/>
        <v>0</v>
      </c>
      <c r="I117" s="264">
        <f t="shared" si="62"/>
        <v>0</v>
      </c>
      <c r="J117" s="264">
        <f t="shared" si="63"/>
        <v>0</v>
      </c>
      <c r="K117" s="264">
        <f t="shared" si="64"/>
        <v>0</v>
      </c>
      <c r="L117" s="264">
        <f t="shared" si="65"/>
        <v>0</v>
      </c>
      <c r="M117" s="264">
        <f t="shared" si="66"/>
        <v>0</v>
      </c>
      <c r="N117" s="264">
        <f t="shared" si="67"/>
        <v>0</v>
      </c>
      <c r="O117" s="264">
        <f t="shared" si="68"/>
        <v>0</v>
      </c>
      <c r="P117" s="265">
        <f t="shared" si="69"/>
        <v>0</v>
      </c>
      <c r="Q117" s="271"/>
      <c r="R117" s="264"/>
      <c r="S117" s="264"/>
      <c r="T117" s="264"/>
      <c r="U117" s="264"/>
      <c r="V117" s="264"/>
      <c r="W117" s="264"/>
      <c r="X117" s="264"/>
      <c r="Y117" s="264"/>
      <c r="Z117" s="264"/>
      <c r="AA117" s="264"/>
      <c r="AB117" s="265"/>
    </row>
    <row r="118" spans="1:28" x14ac:dyDescent="0.2">
      <c r="B118" s="1" t="s">
        <v>200</v>
      </c>
      <c r="C118" s="171">
        <f>C116</f>
        <v>0</v>
      </c>
      <c r="D118" s="75">
        <f t="shared" si="57"/>
        <v>0</v>
      </c>
      <c r="E118" s="171">
        <f t="shared" si="58"/>
        <v>0</v>
      </c>
      <c r="F118" s="264">
        <f t="shared" si="59"/>
        <v>0</v>
      </c>
      <c r="G118" s="264">
        <f t="shared" si="60"/>
        <v>0</v>
      </c>
      <c r="H118" s="264">
        <f t="shared" si="61"/>
        <v>0</v>
      </c>
      <c r="I118" s="264">
        <f t="shared" si="62"/>
        <v>0</v>
      </c>
      <c r="J118" s="264">
        <f t="shared" si="63"/>
        <v>0</v>
      </c>
      <c r="K118" s="264">
        <f t="shared" si="64"/>
        <v>0</v>
      </c>
      <c r="L118" s="264">
        <f t="shared" si="65"/>
        <v>0</v>
      </c>
      <c r="M118" s="264">
        <f t="shared" si="66"/>
        <v>0</v>
      </c>
      <c r="N118" s="264">
        <f t="shared" si="67"/>
        <v>0</v>
      </c>
      <c r="O118" s="264">
        <f t="shared" si="68"/>
        <v>0</v>
      </c>
      <c r="P118" s="265">
        <f t="shared" si="69"/>
        <v>0</v>
      </c>
      <c r="Q118" s="271"/>
      <c r="R118" s="264"/>
      <c r="S118" s="264"/>
      <c r="T118" s="264"/>
      <c r="U118" s="264"/>
      <c r="V118" s="264"/>
      <c r="W118" s="264"/>
      <c r="X118" s="264"/>
      <c r="Y118" s="264"/>
      <c r="Z118" s="264"/>
      <c r="AA118" s="264"/>
      <c r="AB118" s="265"/>
    </row>
    <row r="119" spans="1:28" x14ac:dyDescent="0.2">
      <c r="B119" s="1" t="s">
        <v>201</v>
      </c>
      <c r="C119" s="171">
        <f>C116</f>
        <v>0</v>
      </c>
      <c r="D119" s="75">
        <f t="shared" si="57"/>
        <v>0</v>
      </c>
      <c r="E119" s="171">
        <f t="shared" si="58"/>
        <v>0</v>
      </c>
      <c r="F119" s="264">
        <f t="shared" si="59"/>
        <v>0</v>
      </c>
      <c r="G119" s="264">
        <f t="shared" si="60"/>
        <v>0</v>
      </c>
      <c r="H119" s="264">
        <f t="shared" si="61"/>
        <v>0</v>
      </c>
      <c r="I119" s="264">
        <f t="shared" si="62"/>
        <v>0</v>
      </c>
      <c r="J119" s="264">
        <f t="shared" si="63"/>
        <v>0</v>
      </c>
      <c r="K119" s="264">
        <f t="shared" si="64"/>
        <v>0</v>
      </c>
      <c r="L119" s="264">
        <f t="shared" si="65"/>
        <v>0</v>
      </c>
      <c r="M119" s="264">
        <f t="shared" si="66"/>
        <v>0</v>
      </c>
      <c r="N119" s="264">
        <f t="shared" si="67"/>
        <v>0</v>
      </c>
      <c r="O119" s="264">
        <f t="shared" si="68"/>
        <v>0</v>
      </c>
      <c r="P119" s="265">
        <f t="shared" si="69"/>
        <v>0</v>
      </c>
      <c r="Q119" s="271"/>
      <c r="R119" s="264"/>
      <c r="S119" s="264"/>
      <c r="T119" s="264"/>
      <c r="U119" s="264"/>
      <c r="V119" s="264"/>
      <c r="W119" s="264"/>
      <c r="X119" s="264"/>
      <c r="Y119" s="264"/>
      <c r="Z119" s="264"/>
      <c r="AA119" s="264"/>
      <c r="AB119" s="265"/>
    </row>
    <row r="120" spans="1:28" x14ac:dyDescent="0.2">
      <c r="B120" s="1" t="s">
        <v>202</v>
      </c>
      <c r="C120" s="171">
        <f>C116</f>
        <v>0</v>
      </c>
      <c r="D120" s="75">
        <f t="shared" si="57"/>
        <v>0</v>
      </c>
      <c r="E120" s="171">
        <f t="shared" si="58"/>
        <v>0</v>
      </c>
      <c r="F120" s="264">
        <f t="shared" si="59"/>
        <v>0</v>
      </c>
      <c r="G120" s="264">
        <f t="shared" si="60"/>
        <v>0</v>
      </c>
      <c r="H120" s="264">
        <f t="shared" si="61"/>
        <v>0</v>
      </c>
      <c r="I120" s="264">
        <f t="shared" si="62"/>
        <v>0</v>
      </c>
      <c r="J120" s="264">
        <f t="shared" si="63"/>
        <v>0</v>
      </c>
      <c r="K120" s="264">
        <f t="shared" si="64"/>
        <v>0</v>
      </c>
      <c r="L120" s="264">
        <f t="shared" si="65"/>
        <v>0</v>
      </c>
      <c r="M120" s="264">
        <f t="shared" si="66"/>
        <v>0</v>
      </c>
      <c r="N120" s="264">
        <f t="shared" si="67"/>
        <v>0</v>
      </c>
      <c r="O120" s="264">
        <f t="shared" si="68"/>
        <v>0</v>
      </c>
      <c r="P120" s="265">
        <f t="shared" si="69"/>
        <v>0</v>
      </c>
      <c r="Q120" s="271"/>
      <c r="R120" s="264"/>
      <c r="S120" s="264"/>
      <c r="T120" s="264"/>
      <c r="U120" s="264"/>
      <c r="V120" s="264"/>
      <c r="W120" s="264"/>
      <c r="X120" s="264"/>
      <c r="Y120" s="264"/>
      <c r="Z120" s="264"/>
      <c r="AA120" s="264"/>
      <c r="AB120" s="265"/>
    </row>
    <row r="121" spans="1:28" x14ac:dyDescent="0.2">
      <c r="B121" s="1" t="s">
        <v>203</v>
      </c>
      <c r="C121" s="171">
        <f>C116</f>
        <v>0</v>
      </c>
      <c r="D121" s="75">
        <f t="shared" si="57"/>
        <v>0</v>
      </c>
      <c r="E121" s="171">
        <f t="shared" si="58"/>
        <v>0</v>
      </c>
      <c r="F121" s="264">
        <f t="shared" si="59"/>
        <v>0</v>
      </c>
      <c r="G121" s="264">
        <f t="shared" si="60"/>
        <v>0</v>
      </c>
      <c r="H121" s="264">
        <f t="shared" si="61"/>
        <v>0</v>
      </c>
      <c r="I121" s="264">
        <f t="shared" si="62"/>
        <v>0</v>
      </c>
      <c r="J121" s="264">
        <f t="shared" si="63"/>
        <v>0</v>
      </c>
      <c r="K121" s="264">
        <f t="shared" si="64"/>
        <v>0</v>
      </c>
      <c r="L121" s="264">
        <f t="shared" si="65"/>
        <v>0</v>
      </c>
      <c r="M121" s="264">
        <f t="shared" si="66"/>
        <v>0</v>
      </c>
      <c r="N121" s="264">
        <f t="shared" si="67"/>
        <v>0</v>
      </c>
      <c r="O121" s="264">
        <f t="shared" si="68"/>
        <v>0</v>
      </c>
      <c r="P121" s="265">
        <f t="shared" si="69"/>
        <v>0</v>
      </c>
      <c r="Q121" s="271"/>
      <c r="R121" s="264"/>
      <c r="S121" s="264"/>
      <c r="T121" s="264"/>
      <c r="U121" s="264"/>
      <c r="V121" s="264"/>
      <c r="W121" s="264"/>
      <c r="X121" s="264"/>
      <c r="Y121" s="264"/>
      <c r="Z121" s="264"/>
      <c r="AA121" s="264"/>
      <c r="AB121" s="265"/>
    </row>
    <row r="122" spans="1:28" x14ac:dyDescent="0.2">
      <c r="B122" s="1" t="s">
        <v>204</v>
      </c>
      <c r="C122" s="172">
        <f>C116</f>
        <v>0</v>
      </c>
      <c r="D122" s="75">
        <f t="shared" si="57"/>
        <v>0</v>
      </c>
      <c r="E122" s="172">
        <f t="shared" si="58"/>
        <v>0</v>
      </c>
      <c r="F122" s="264">
        <f t="shared" si="59"/>
        <v>0</v>
      </c>
      <c r="G122" s="264">
        <f t="shared" si="60"/>
        <v>0</v>
      </c>
      <c r="H122" s="264">
        <f t="shared" si="61"/>
        <v>0</v>
      </c>
      <c r="I122" s="264">
        <f t="shared" si="62"/>
        <v>0</v>
      </c>
      <c r="J122" s="264">
        <f t="shared" si="63"/>
        <v>0</v>
      </c>
      <c r="K122" s="264">
        <f t="shared" si="64"/>
        <v>0</v>
      </c>
      <c r="L122" s="264">
        <f t="shared" si="65"/>
        <v>0</v>
      </c>
      <c r="M122" s="264">
        <f t="shared" si="66"/>
        <v>0</v>
      </c>
      <c r="N122" s="264">
        <f t="shared" si="67"/>
        <v>0</v>
      </c>
      <c r="O122" s="264">
        <f t="shared" si="68"/>
        <v>0</v>
      </c>
      <c r="P122" s="265">
        <f t="shared" si="69"/>
        <v>0</v>
      </c>
      <c r="Q122" s="271"/>
      <c r="R122" s="264"/>
      <c r="S122" s="264"/>
      <c r="T122" s="264"/>
      <c r="U122" s="264"/>
      <c r="V122" s="264"/>
      <c r="W122" s="264"/>
      <c r="X122" s="264"/>
      <c r="Y122" s="264"/>
      <c r="Z122" s="264"/>
      <c r="AA122" s="264"/>
      <c r="AB122" s="265"/>
    </row>
    <row r="123" spans="1:28" x14ac:dyDescent="0.2">
      <c r="E123" s="237"/>
      <c r="F123" s="6"/>
      <c r="G123" s="6"/>
      <c r="H123" s="6"/>
      <c r="I123" s="6"/>
      <c r="J123" s="6"/>
      <c r="K123" s="6"/>
      <c r="L123" s="6"/>
      <c r="M123" s="6"/>
      <c r="N123" s="6"/>
      <c r="O123" s="6"/>
      <c r="P123" s="238"/>
      <c r="Q123" s="237"/>
      <c r="R123" s="6"/>
      <c r="S123" s="6"/>
      <c r="T123" s="6"/>
      <c r="U123" s="6"/>
      <c r="V123" s="6"/>
      <c r="W123" s="6"/>
      <c r="X123" s="6"/>
      <c r="Y123" s="6"/>
      <c r="Z123" s="6"/>
      <c r="AA123" s="6"/>
      <c r="AB123" s="238"/>
    </row>
    <row r="124" spans="1:28" x14ac:dyDescent="0.2">
      <c r="A124" s="180" t="s">
        <v>229</v>
      </c>
      <c r="E124" s="237"/>
      <c r="F124" s="6"/>
      <c r="G124" s="6"/>
      <c r="H124" s="6"/>
      <c r="I124" s="6"/>
      <c r="J124" s="6"/>
      <c r="K124" s="6"/>
      <c r="L124" s="6"/>
      <c r="M124" s="6"/>
      <c r="N124" s="6"/>
      <c r="O124" s="6"/>
      <c r="P124" s="238"/>
      <c r="Q124" s="237"/>
      <c r="R124" s="6"/>
      <c r="S124" s="6"/>
      <c r="T124" s="6"/>
      <c r="U124" s="6"/>
      <c r="V124" s="6"/>
      <c r="W124" s="6"/>
      <c r="X124" s="6"/>
      <c r="Y124" s="6"/>
      <c r="Z124" s="6"/>
      <c r="AA124" s="6"/>
      <c r="AB124" s="238"/>
    </row>
    <row r="125" spans="1:28" x14ac:dyDescent="0.2">
      <c r="B125" s="1" t="s">
        <v>198</v>
      </c>
      <c r="C125" s="73">
        <f t="shared" ref="C125:P125" si="70">+C5*C116</f>
        <v>0</v>
      </c>
      <c r="D125" s="73">
        <f t="shared" si="70"/>
        <v>0</v>
      </c>
      <c r="E125" s="255">
        <f t="shared" si="70"/>
        <v>0</v>
      </c>
      <c r="F125" s="58">
        <f t="shared" si="70"/>
        <v>0</v>
      </c>
      <c r="G125" s="58">
        <f t="shared" si="70"/>
        <v>0</v>
      </c>
      <c r="H125" s="58">
        <f t="shared" si="70"/>
        <v>0</v>
      </c>
      <c r="I125" s="58">
        <f t="shared" si="70"/>
        <v>0</v>
      </c>
      <c r="J125" s="58">
        <f t="shared" si="70"/>
        <v>0</v>
      </c>
      <c r="K125" s="58">
        <f t="shared" si="70"/>
        <v>0</v>
      </c>
      <c r="L125" s="58">
        <f t="shared" si="70"/>
        <v>0</v>
      </c>
      <c r="M125" s="58">
        <f t="shared" si="70"/>
        <v>0</v>
      </c>
      <c r="N125" s="58">
        <f t="shared" si="70"/>
        <v>0</v>
      </c>
      <c r="O125" s="58">
        <f t="shared" si="70"/>
        <v>0</v>
      </c>
      <c r="P125" s="256">
        <f t="shared" si="70"/>
        <v>0</v>
      </c>
      <c r="Q125" s="255"/>
      <c r="R125" s="58"/>
      <c r="S125" s="58"/>
      <c r="T125" s="58"/>
      <c r="U125" s="58"/>
      <c r="V125" s="58"/>
      <c r="W125" s="58"/>
      <c r="X125" s="58"/>
      <c r="Y125" s="58"/>
      <c r="Z125" s="58"/>
      <c r="AA125" s="58"/>
      <c r="AB125" s="256"/>
    </row>
    <row r="126" spans="1:28" x14ac:dyDescent="0.2">
      <c r="B126" s="1" t="s">
        <v>199</v>
      </c>
      <c r="C126" s="73">
        <f t="shared" ref="C126:P126" si="71">C6*C117</f>
        <v>0</v>
      </c>
      <c r="D126" s="73">
        <f t="shared" si="71"/>
        <v>0</v>
      </c>
      <c r="E126" s="255">
        <f t="shared" si="71"/>
        <v>0</v>
      </c>
      <c r="F126" s="58">
        <f t="shared" si="71"/>
        <v>0</v>
      </c>
      <c r="G126" s="58">
        <f t="shared" si="71"/>
        <v>0</v>
      </c>
      <c r="H126" s="58">
        <f t="shared" si="71"/>
        <v>0</v>
      </c>
      <c r="I126" s="58">
        <f t="shared" si="71"/>
        <v>0</v>
      </c>
      <c r="J126" s="58">
        <f t="shared" si="71"/>
        <v>0</v>
      </c>
      <c r="K126" s="58">
        <f t="shared" si="71"/>
        <v>0</v>
      </c>
      <c r="L126" s="58">
        <f t="shared" si="71"/>
        <v>0</v>
      </c>
      <c r="M126" s="58">
        <f t="shared" si="71"/>
        <v>0</v>
      </c>
      <c r="N126" s="58">
        <f t="shared" si="71"/>
        <v>0</v>
      </c>
      <c r="O126" s="58">
        <f t="shared" si="71"/>
        <v>0</v>
      </c>
      <c r="P126" s="256">
        <f t="shared" si="71"/>
        <v>0</v>
      </c>
      <c r="Q126" s="255"/>
      <c r="R126" s="58"/>
      <c r="S126" s="58"/>
      <c r="T126" s="58"/>
      <c r="U126" s="58"/>
      <c r="V126" s="58"/>
      <c r="W126" s="58"/>
      <c r="X126" s="58"/>
      <c r="Y126" s="58"/>
      <c r="Z126" s="58"/>
      <c r="AA126" s="58"/>
      <c r="AB126" s="256"/>
    </row>
    <row r="127" spans="1:28" x14ac:dyDescent="0.2">
      <c r="B127" s="1" t="s">
        <v>200</v>
      </c>
      <c r="C127" s="73">
        <f t="shared" ref="C127:P127" si="72">+C7*C118</f>
        <v>0</v>
      </c>
      <c r="D127" s="73">
        <f t="shared" si="72"/>
        <v>0</v>
      </c>
      <c r="E127" s="255">
        <f t="shared" si="72"/>
        <v>0</v>
      </c>
      <c r="F127" s="58">
        <f t="shared" si="72"/>
        <v>0</v>
      </c>
      <c r="G127" s="58">
        <f t="shared" si="72"/>
        <v>0</v>
      </c>
      <c r="H127" s="58">
        <f t="shared" si="72"/>
        <v>0</v>
      </c>
      <c r="I127" s="58">
        <f t="shared" si="72"/>
        <v>0</v>
      </c>
      <c r="J127" s="58">
        <f t="shared" si="72"/>
        <v>0</v>
      </c>
      <c r="K127" s="58">
        <f t="shared" si="72"/>
        <v>0</v>
      </c>
      <c r="L127" s="58">
        <f t="shared" si="72"/>
        <v>0</v>
      </c>
      <c r="M127" s="58">
        <f t="shared" si="72"/>
        <v>0</v>
      </c>
      <c r="N127" s="58">
        <f t="shared" si="72"/>
        <v>0</v>
      </c>
      <c r="O127" s="58">
        <f t="shared" si="72"/>
        <v>0</v>
      </c>
      <c r="P127" s="256">
        <f t="shared" si="72"/>
        <v>0</v>
      </c>
      <c r="Q127" s="255"/>
      <c r="R127" s="58"/>
      <c r="S127" s="58"/>
      <c r="T127" s="58"/>
      <c r="U127" s="58"/>
      <c r="V127" s="58"/>
      <c r="W127" s="58"/>
      <c r="X127" s="58"/>
      <c r="Y127" s="58"/>
      <c r="Z127" s="58"/>
      <c r="AA127" s="58"/>
      <c r="AB127" s="256"/>
    </row>
    <row r="128" spans="1:28" x14ac:dyDescent="0.2">
      <c r="B128" s="1" t="s">
        <v>201</v>
      </c>
      <c r="C128" s="73">
        <f t="shared" ref="C128:P128" si="73">+C8*C119</f>
        <v>0</v>
      </c>
      <c r="D128" s="73">
        <f t="shared" si="73"/>
        <v>0</v>
      </c>
      <c r="E128" s="255">
        <f t="shared" si="73"/>
        <v>0</v>
      </c>
      <c r="F128" s="58">
        <f t="shared" si="73"/>
        <v>0</v>
      </c>
      <c r="G128" s="58">
        <f t="shared" si="73"/>
        <v>0</v>
      </c>
      <c r="H128" s="58">
        <f t="shared" si="73"/>
        <v>0</v>
      </c>
      <c r="I128" s="58">
        <f t="shared" si="73"/>
        <v>0</v>
      </c>
      <c r="J128" s="58">
        <f t="shared" si="73"/>
        <v>0</v>
      </c>
      <c r="K128" s="58">
        <f t="shared" si="73"/>
        <v>0</v>
      </c>
      <c r="L128" s="58">
        <f t="shared" si="73"/>
        <v>0</v>
      </c>
      <c r="M128" s="58">
        <f t="shared" si="73"/>
        <v>0</v>
      </c>
      <c r="N128" s="58">
        <f t="shared" si="73"/>
        <v>0</v>
      </c>
      <c r="O128" s="58">
        <f t="shared" si="73"/>
        <v>0</v>
      </c>
      <c r="P128" s="256">
        <f t="shared" si="73"/>
        <v>0</v>
      </c>
      <c r="Q128" s="255"/>
      <c r="R128" s="58"/>
      <c r="S128" s="58"/>
      <c r="T128" s="58"/>
      <c r="U128" s="58"/>
      <c r="V128" s="58"/>
      <c r="W128" s="58"/>
      <c r="X128" s="58"/>
      <c r="Y128" s="58"/>
      <c r="Z128" s="58"/>
      <c r="AA128" s="58"/>
      <c r="AB128" s="256"/>
    </row>
    <row r="129" spans="1:28" x14ac:dyDescent="0.2">
      <c r="B129" s="1" t="s">
        <v>202</v>
      </c>
      <c r="C129" s="73">
        <f t="shared" ref="C129:P129" si="74">+C9*C120</f>
        <v>0</v>
      </c>
      <c r="D129" s="73">
        <f t="shared" si="74"/>
        <v>0</v>
      </c>
      <c r="E129" s="255">
        <f t="shared" si="74"/>
        <v>0</v>
      </c>
      <c r="F129" s="58">
        <f t="shared" si="74"/>
        <v>0</v>
      </c>
      <c r="G129" s="58">
        <f t="shared" si="74"/>
        <v>0</v>
      </c>
      <c r="H129" s="58">
        <f t="shared" si="74"/>
        <v>0</v>
      </c>
      <c r="I129" s="58">
        <f t="shared" si="74"/>
        <v>0</v>
      </c>
      <c r="J129" s="58">
        <f t="shared" si="74"/>
        <v>0</v>
      </c>
      <c r="K129" s="58">
        <f t="shared" si="74"/>
        <v>0</v>
      </c>
      <c r="L129" s="58">
        <f t="shared" si="74"/>
        <v>0</v>
      </c>
      <c r="M129" s="58">
        <f t="shared" si="74"/>
        <v>0</v>
      </c>
      <c r="N129" s="58">
        <f t="shared" si="74"/>
        <v>0</v>
      </c>
      <c r="O129" s="58">
        <f t="shared" si="74"/>
        <v>0</v>
      </c>
      <c r="P129" s="256">
        <f t="shared" si="74"/>
        <v>0</v>
      </c>
      <c r="Q129" s="255"/>
      <c r="R129" s="58"/>
      <c r="S129" s="58"/>
      <c r="T129" s="58"/>
      <c r="U129" s="58"/>
      <c r="V129" s="58"/>
      <c r="W129" s="58"/>
      <c r="X129" s="58"/>
      <c r="Y129" s="58"/>
      <c r="Z129" s="58"/>
      <c r="AA129" s="58"/>
      <c r="AB129" s="256"/>
    </row>
    <row r="130" spans="1:28" x14ac:dyDescent="0.2">
      <c r="B130" s="1" t="s">
        <v>203</v>
      </c>
      <c r="C130" s="73">
        <f t="shared" ref="C130:P130" si="75">+C10*C121</f>
        <v>0</v>
      </c>
      <c r="D130" s="73">
        <f t="shared" si="75"/>
        <v>0</v>
      </c>
      <c r="E130" s="255">
        <f t="shared" si="75"/>
        <v>0</v>
      </c>
      <c r="F130" s="58">
        <f t="shared" si="75"/>
        <v>0</v>
      </c>
      <c r="G130" s="58">
        <f t="shared" si="75"/>
        <v>0</v>
      </c>
      <c r="H130" s="58">
        <f t="shared" si="75"/>
        <v>0</v>
      </c>
      <c r="I130" s="58">
        <f t="shared" si="75"/>
        <v>0</v>
      </c>
      <c r="J130" s="58">
        <f t="shared" si="75"/>
        <v>0</v>
      </c>
      <c r="K130" s="58">
        <f t="shared" si="75"/>
        <v>0</v>
      </c>
      <c r="L130" s="58">
        <f t="shared" si="75"/>
        <v>0</v>
      </c>
      <c r="M130" s="58">
        <f t="shared" si="75"/>
        <v>0</v>
      </c>
      <c r="N130" s="58">
        <f t="shared" si="75"/>
        <v>0</v>
      </c>
      <c r="O130" s="58">
        <f t="shared" si="75"/>
        <v>0</v>
      </c>
      <c r="P130" s="256">
        <f t="shared" si="75"/>
        <v>0</v>
      </c>
      <c r="Q130" s="255"/>
      <c r="R130" s="58"/>
      <c r="S130" s="58"/>
      <c r="T130" s="58"/>
      <c r="U130" s="58"/>
      <c r="V130" s="58"/>
      <c r="W130" s="58"/>
      <c r="X130" s="58"/>
      <c r="Y130" s="58"/>
      <c r="Z130" s="58"/>
      <c r="AA130" s="58"/>
      <c r="AB130" s="256"/>
    </row>
    <row r="131" spans="1:28" x14ac:dyDescent="0.2">
      <c r="B131" s="1" t="s">
        <v>204</v>
      </c>
      <c r="C131" s="73">
        <f t="shared" ref="C131:P131" si="76">+C11*C122</f>
        <v>0</v>
      </c>
      <c r="D131" s="73">
        <f t="shared" si="76"/>
        <v>0</v>
      </c>
      <c r="E131" s="255">
        <f t="shared" si="76"/>
        <v>0</v>
      </c>
      <c r="F131" s="58">
        <f t="shared" si="76"/>
        <v>0</v>
      </c>
      <c r="G131" s="58">
        <f t="shared" si="76"/>
        <v>0</v>
      </c>
      <c r="H131" s="58">
        <f t="shared" si="76"/>
        <v>0</v>
      </c>
      <c r="I131" s="58">
        <f t="shared" si="76"/>
        <v>0</v>
      </c>
      <c r="J131" s="58">
        <f t="shared" si="76"/>
        <v>0</v>
      </c>
      <c r="K131" s="58">
        <f t="shared" si="76"/>
        <v>0</v>
      </c>
      <c r="L131" s="58">
        <f t="shared" si="76"/>
        <v>0</v>
      </c>
      <c r="M131" s="58">
        <f t="shared" si="76"/>
        <v>0</v>
      </c>
      <c r="N131" s="58">
        <f t="shared" si="76"/>
        <v>0</v>
      </c>
      <c r="O131" s="58">
        <f t="shared" si="76"/>
        <v>0</v>
      </c>
      <c r="P131" s="256">
        <f t="shared" si="76"/>
        <v>0</v>
      </c>
      <c r="Q131" s="255"/>
      <c r="R131" s="58"/>
      <c r="S131" s="58"/>
      <c r="T131" s="58"/>
      <c r="U131" s="58"/>
      <c r="V131" s="58"/>
      <c r="W131" s="58"/>
      <c r="X131" s="58"/>
      <c r="Y131" s="58"/>
      <c r="Z131" s="58"/>
      <c r="AA131" s="58"/>
      <c r="AB131" s="256"/>
    </row>
    <row r="132" spans="1:28" x14ac:dyDescent="0.2">
      <c r="A132" s="165"/>
      <c r="B132" s="165" t="s">
        <v>230</v>
      </c>
      <c r="C132" s="166">
        <f t="shared" ref="C132:P132" si="77">SUM(C125:C131)</f>
        <v>0</v>
      </c>
      <c r="D132" s="166">
        <f t="shared" si="77"/>
        <v>0</v>
      </c>
      <c r="E132" s="257">
        <f t="shared" si="77"/>
        <v>0</v>
      </c>
      <c r="F132" s="166">
        <f t="shared" si="77"/>
        <v>0</v>
      </c>
      <c r="G132" s="166">
        <f t="shared" si="77"/>
        <v>0</v>
      </c>
      <c r="H132" s="166">
        <f t="shared" si="77"/>
        <v>0</v>
      </c>
      <c r="I132" s="166">
        <f t="shared" si="77"/>
        <v>0</v>
      </c>
      <c r="J132" s="166">
        <f t="shared" si="77"/>
        <v>0</v>
      </c>
      <c r="K132" s="166">
        <f t="shared" si="77"/>
        <v>0</v>
      </c>
      <c r="L132" s="166">
        <f t="shared" si="77"/>
        <v>0</v>
      </c>
      <c r="M132" s="166">
        <f t="shared" si="77"/>
        <v>0</v>
      </c>
      <c r="N132" s="166">
        <f t="shared" si="77"/>
        <v>0</v>
      </c>
      <c r="O132" s="166">
        <f t="shared" si="77"/>
        <v>0</v>
      </c>
      <c r="P132" s="258">
        <f t="shared" si="77"/>
        <v>0</v>
      </c>
      <c r="Q132" s="257"/>
      <c r="R132" s="166"/>
      <c r="S132" s="166"/>
      <c r="T132" s="166"/>
      <c r="U132" s="166"/>
      <c r="V132" s="166"/>
      <c r="W132" s="166"/>
      <c r="X132" s="166"/>
      <c r="Y132" s="166"/>
      <c r="Z132" s="166"/>
      <c r="AA132" s="166"/>
      <c r="AB132" s="258"/>
    </row>
    <row r="133" spans="1:28" x14ac:dyDescent="0.2">
      <c r="E133" s="237"/>
      <c r="F133" s="6"/>
      <c r="G133" s="6"/>
      <c r="H133" s="6"/>
      <c r="I133" s="6"/>
      <c r="J133" s="6"/>
      <c r="K133" s="6"/>
      <c r="L133" s="6"/>
      <c r="M133" s="6"/>
      <c r="N133" s="6"/>
      <c r="O133" s="6"/>
      <c r="P133" s="238"/>
      <c r="Q133" s="237"/>
      <c r="R133" s="6"/>
      <c r="S133" s="6"/>
      <c r="T133" s="6"/>
      <c r="U133" s="6"/>
      <c r="V133" s="6"/>
      <c r="W133" s="6"/>
      <c r="X133" s="6"/>
      <c r="Y133" s="6"/>
      <c r="Z133" s="6"/>
      <c r="AA133" s="6"/>
      <c r="AB133" s="238"/>
    </row>
    <row r="134" spans="1:28" x14ac:dyDescent="0.2">
      <c r="A134" s="180" t="s">
        <v>302</v>
      </c>
      <c r="E134" s="237"/>
      <c r="F134" s="6"/>
      <c r="G134" s="6"/>
      <c r="H134" s="6"/>
      <c r="I134" s="6"/>
      <c r="J134" s="6"/>
      <c r="K134" s="6"/>
      <c r="L134" s="6"/>
      <c r="M134" s="6"/>
      <c r="N134" s="6"/>
      <c r="O134" s="6"/>
      <c r="P134" s="238"/>
      <c r="Q134" s="237"/>
      <c r="R134" s="6"/>
      <c r="S134" s="6"/>
      <c r="T134" s="6"/>
      <c r="U134" s="6"/>
      <c r="V134" s="6"/>
      <c r="W134" s="6"/>
      <c r="X134" s="6"/>
      <c r="Y134" s="6"/>
      <c r="Z134" s="6"/>
      <c r="AA134" s="6"/>
      <c r="AB134" s="238"/>
    </row>
    <row r="135" spans="1:28" x14ac:dyDescent="0.2">
      <c r="B135" s="1" t="s">
        <v>198</v>
      </c>
      <c r="C135" s="263">
        <v>2.3820000000000001E-2</v>
      </c>
      <c r="D135" s="75">
        <f t="shared" ref="D135:D141" si="78">C135</f>
        <v>2.3820000000000001E-2</v>
      </c>
      <c r="E135" s="263">
        <f>'Supplemental 106B Amort Rates'!C18</f>
        <v>2.3820000000000001E-2</v>
      </c>
      <c r="F135" s="264">
        <f t="shared" ref="F135:F141" si="79">E135</f>
        <v>2.3820000000000001E-2</v>
      </c>
      <c r="G135" s="264">
        <f t="shared" ref="G135:G141" si="80">F135</f>
        <v>2.3820000000000001E-2</v>
      </c>
      <c r="H135" s="264">
        <f t="shared" ref="H135:H141" si="81">G135</f>
        <v>2.3820000000000001E-2</v>
      </c>
      <c r="I135" s="264">
        <f t="shared" ref="I135:I141" si="82">H135</f>
        <v>2.3820000000000001E-2</v>
      </c>
      <c r="J135" s="264">
        <f t="shared" ref="J135:J141" si="83">I135</f>
        <v>2.3820000000000001E-2</v>
      </c>
      <c r="K135" s="264">
        <f t="shared" ref="K135:K141" si="84">J135</f>
        <v>2.3820000000000001E-2</v>
      </c>
      <c r="L135" s="264">
        <f t="shared" ref="L135:L141" si="85">K135</f>
        <v>2.3820000000000001E-2</v>
      </c>
      <c r="M135" s="264">
        <f t="shared" ref="M135:M141" si="86">L135</f>
        <v>2.3820000000000001E-2</v>
      </c>
      <c r="N135" s="264">
        <f t="shared" ref="N135:N141" si="87">M135</f>
        <v>2.3820000000000001E-2</v>
      </c>
      <c r="O135" s="264">
        <f t="shared" ref="O135:O141" si="88">N135</f>
        <v>2.3820000000000001E-2</v>
      </c>
      <c r="P135" s="265">
        <f t="shared" ref="P135:P141" si="89">O135</f>
        <v>2.3820000000000001E-2</v>
      </c>
      <c r="Q135" s="271">
        <f t="shared" ref="Q135:Q141" si="90">P135</f>
        <v>2.3820000000000001E-2</v>
      </c>
      <c r="R135" s="264">
        <f t="shared" ref="R135:R141" si="91">Q135</f>
        <v>2.3820000000000001E-2</v>
      </c>
      <c r="S135" s="264">
        <f t="shared" ref="S135:S141" si="92">R135</f>
        <v>2.3820000000000001E-2</v>
      </c>
      <c r="T135" s="264">
        <f t="shared" ref="T135:T141" si="93">S135</f>
        <v>2.3820000000000001E-2</v>
      </c>
      <c r="U135" s="264">
        <f t="shared" ref="U135:U141" si="94">T135</f>
        <v>2.3820000000000001E-2</v>
      </c>
      <c r="V135" s="264">
        <f t="shared" ref="V135:V141" si="95">U135</f>
        <v>2.3820000000000001E-2</v>
      </c>
      <c r="W135" s="264">
        <f t="shared" ref="W135:W141" si="96">V135</f>
        <v>2.3820000000000001E-2</v>
      </c>
      <c r="X135" s="264">
        <f t="shared" ref="X135:X141" si="97">W135</f>
        <v>2.3820000000000001E-2</v>
      </c>
      <c r="Y135" s="264">
        <f t="shared" ref="Y135:Y141" si="98">X135</f>
        <v>2.3820000000000001E-2</v>
      </c>
      <c r="Z135" s="264">
        <f t="shared" ref="Z135:Z141" si="99">Y135</f>
        <v>2.3820000000000001E-2</v>
      </c>
      <c r="AA135" s="264">
        <f t="shared" ref="AA135:AA141" si="100">Z135</f>
        <v>2.3820000000000001E-2</v>
      </c>
      <c r="AB135" s="476">
        <v>0</v>
      </c>
    </row>
    <row r="136" spans="1:28" x14ac:dyDescent="0.2">
      <c r="B136" s="1" t="s">
        <v>199</v>
      </c>
      <c r="C136" s="269">
        <f>C135</f>
        <v>2.3820000000000001E-2</v>
      </c>
      <c r="D136" s="75">
        <f t="shared" si="78"/>
        <v>2.3820000000000001E-2</v>
      </c>
      <c r="E136" s="269">
        <f>E135</f>
        <v>2.3820000000000001E-2</v>
      </c>
      <c r="F136" s="264">
        <f t="shared" si="79"/>
        <v>2.3820000000000001E-2</v>
      </c>
      <c r="G136" s="264">
        <f t="shared" si="80"/>
        <v>2.3820000000000001E-2</v>
      </c>
      <c r="H136" s="264">
        <f t="shared" si="81"/>
        <v>2.3820000000000001E-2</v>
      </c>
      <c r="I136" s="264">
        <f t="shared" si="82"/>
        <v>2.3820000000000001E-2</v>
      </c>
      <c r="J136" s="264">
        <f t="shared" si="83"/>
        <v>2.3820000000000001E-2</v>
      </c>
      <c r="K136" s="264">
        <f t="shared" si="84"/>
        <v>2.3820000000000001E-2</v>
      </c>
      <c r="L136" s="264">
        <f t="shared" si="85"/>
        <v>2.3820000000000001E-2</v>
      </c>
      <c r="M136" s="264">
        <f t="shared" si="86"/>
        <v>2.3820000000000001E-2</v>
      </c>
      <c r="N136" s="264">
        <f t="shared" si="87"/>
        <v>2.3820000000000001E-2</v>
      </c>
      <c r="O136" s="264">
        <f t="shared" si="88"/>
        <v>2.3820000000000001E-2</v>
      </c>
      <c r="P136" s="265">
        <f t="shared" si="89"/>
        <v>2.3820000000000001E-2</v>
      </c>
      <c r="Q136" s="271">
        <f t="shared" si="90"/>
        <v>2.3820000000000001E-2</v>
      </c>
      <c r="R136" s="264">
        <f t="shared" si="91"/>
        <v>2.3820000000000001E-2</v>
      </c>
      <c r="S136" s="264">
        <f t="shared" si="92"/>
        <v>2.3820000000000001E-2</v>
      </c>
      <c r="T136" s="264">
        <f t="shared" si="93"/>
        <v>2.3820000000000001E-2</v>
      </c>
      <c r="U136" s="264">
        <f t="shared" si="94"/>
        <v>2.3820000000000001E-2</v>
      </c>
      <c r="V136" s="264">
        <f t="shared" si="95"/>
        <v>2.3820000000000001E-2</v>
      </c>
      <c r="W136" s="264">
        <f t="shared" si="96"/>
        <v>2.3820000000000001E-2</v>
      </c>
      <c r="X136" s="264">
        <f t="shared" si="97"/>
        <v>2.3820000000000001E-2</v>
      </c>
      <c r="Y136" s="264">
        <f t="shared" si="98"/>
        <v>2.3820000000000001E-2</v>
      </c>
      <c r="Z136" s="264">
        <f t="shared" si="99"/>
        <v>2.3820000000000001E-2</v>
      </c>
      <c r="AA136" s="264">
        <f t="shared" si="100"/>
        <v>2.3820000000000001E-2</v>
      </c>
      <c r="AB136" s="269">
        <f>AB135</f>
        <v>0</v>
      </c>
    </row>
    <row r="137" spans="1:28" x14ac:dyDescent="0.2">
      <c r="B137" s="1" t="s">
        <v>200</v>
      </c>
      <c r="C137" s="269">
        <f>C135</f>
        <v>2.3820000000000001E-2</v>
      </c>
      <c r="D137" s="75">
        <f t="shared" si="78"/>
        <v>2.3820000000000001E-2</v>
      </c>
      <c r="E137" s="269">
        <f>E135</f>
        <v>2.3820000000000001E-2</v>
      </c>
      <c r="F137" s="264">
        <f t="shared" si="79"/>
        <v>2.3820000000000001E-2</v>
      </c>
      <c r="G137" s="264">
        <f t="shared" si="80"/>
        <v>2.3820000000000001E-2</v>
      </c>
      <c r="H137" s="264">
        <f t="shared" si="81"/>
        <v>2.3820000000000001E-2</v>
      </c>
      <c r="I137" s="264">
        <f t="shared" si="82"/>
        <v>2.3820000000000001E-2</v>
      </c>
      <c r="J137" s="264">
        <f t="shared" si="83"/>
        <v>2.3820000000000001E-2</v>
      </c>
      <c r="K137" s="264">
        <f t="shared" si="84"/>
        <v>2.3820000000000001E-2</v>
      </c>
      <c r="L137" s="264">
        <f t="shared" si="85"/>
        <v>2.3820000000000001E-2</v>
      </c>
      <c r="M137" s="264">
        <f t="shared" si="86"/>
        <v>2.3820000000000001E-2</v>
      </c>
      <c r="N137" s="264">
        <f t="shared" si="87"/>
        <v>2.3820000000000001E-2</v>
      </c>
      <c r="O137" s="264">
        <f t="shared" si="88"/>
        <v>2.3820000000000001E-2</v>
      </c>
      <c r="P137" s="265">
        <f t="shared" si="89"/>
        <v>2.3820000000000001E-2</v>
      </c>
      <c r="Q137" s="271">
        <f t="shared" si="90"/>
        <v>2.3820000000000001E-2</v>
      </c>
      <c r="R137" s="264">
        <f t="shared" si="91"/>
        <v>2.3820000000000001E-2</v>
      </c>
      <c r="S137" s="264">
        <f t="shared" si="92"/>
        <v>2.3820000000000001E-2</v>
      </c>
      <c r="T137" s="264">
        <f t="shared" si="93"/>
        <v>2.3820000000000001E-2</v>
      </c>
      <c r="U137" s="264">
        <f t="shared" si="94"/>
        <v>2.3820000000000001E-2</v>
      </c>
      <c r="V137" s="264">
        <f t="shared" si="95"/>
        <v>2.3820000000000001E-2</v>
      </c>
      <c r="W137" s="264">
        <f t="shared" si="96"/>
        <v>2.3820000000000001E-2</v>
      </c>
      <c r="X137" s="264">
        <f t="shared" si="97"/>
        <v>2.3820000000000001E-2</v>
      </c>
      <c r="Y137" s="264">
        <f t="shared" si="98"/>
        <v>2.3820000000000001E-2</v>
      </c>
      <c r="Z137" s="264">
        <f t="shared" si="99"/>
        <v>2.3820000000000001E-2</v>
      </c>
      <c r="AA137" s="264">
        <f t="shared" si="100"/>
        <v>2.3820000000000001E-2</v>
      </c>
      <c r="AB137" s="269">
        <f>AB135</f>
        <v>0</v>
      </c>
    </row>
    <row r="138" spans="1:28" x14ac:dyDescent="0.2">
      <c r="B138" s="1" t="s">
        <v>201</v>
      </c>
      <c r="C138" s="269">
        <f>C135</f>
        <v>2.3820000000000001E-2</v>
      </c>
      <c r="D138" s="75">
        <f t="shared" si="78"/>
        <v>2.3820000000000001E-2</v>
      </c>
      <c r="E138" s="269">
        <f>E135</f>
        <v>2.3820000000000001E-2</v>
      </c>
      <c r="F138" s="264">
        <f t="shared" si="79"/>
        <v>2.3820000000000001E-2</v>
      </c>
      <c r="G138" s="264">
        <f t="shared" si="80"/>
        <v>2.3820000000000001E-2</v>
      </c>
      <c r="H138" s="264">
        <f t="shared" si="81"/>
        <v>2.3820000000000001E-2</v>
      </c>
      <c r="I138" s="264">
        <f t="shared" si="82"/>
        <v>2.3820000000000001E-2</v>
      </c>
      <c r="J138" s="264">
        <f t="shared" si="83"/>
        <v>2.3820000000000001E-2</v>
      </c>
      <c r="K138" s="264">
        <f t="shared" si="84"/>
        <v>2.3820000000000001E-2</v>
      </c>
      <c r="L138" s="264">
        <f t="shared" si="85"/>
        <v>2.3820000000000001E-2</v>
      </c>
      <c r="M138" s="264">
        <f t="shared" si="86"/>
        <v>2.3820000000000001E-2</v>
      </c>
      <c r="N138" s="264">
        <f t="shared" si="87"/>
        <v>2.3820000000000001E-2</v>
      </c>
      <c r="O138" s="264">
        <f t="shared" si="88"/>
        <v>2.3820000000000001E-2</v>
      </c>
      <c r="P138" s="265">
        <f t="shared" si="89"/>
        <v>2.3820000000000001E-2</v>
      </c>
      <c r="Q138" s="271">
        <f t="shared" si="90"/>
        <v>2.3820000000000001E-2</v>
      </c>
      <c r="R138" s="264">
        <f t="shared" si="91"/>
        <v>2.3820000000000001E-2</v>
      </c>
      <c r="S138" s="264">
        <f t="shared" si="92"/>
        <v>2.3820000000000001E-2</v>
      </c>
      <c r="T138" s="264">
        <f t="shared" si="93"/>
        <v>2.3820000000000001E-2</v>
      </c>
      <c r="U138" s="264">
        <f t="shared" si="94"/>
        <v>2.3820000000000001E-2</v>
      </c>
      <c r="V138" s="264">
        <f t="shared" si="95"/>
        <v>2.3820000000000001E-2</v>
      </c>
      <c r="W138" s="264">
        <f t="shared" si="96"/>
        <v>2.3820000000000001E-2</v>
      </c>
      <c r="X138" s="264">
        <f t="shared" si="97"/>
        <v>2.3820000000000001E-2</v>
      </c>
      <c r="Y138" s="264">
        <f t="shared" si="98"/>
        <v>2.3820000000000001E-2</v>
      </c>
      <c r="Z138" s="264">
        <f t="shared" si="99"/>
        <v>2.3820000000000001E-2</v>
      </c>
      <c r="AA138" s="264">
        <f t="shared" si="100"/>
        <v>2.3820000000000001E-2</v>
      </c>
      <c r="AB138" s="269">
        <f>AB135</f>
        <v>0</v>
      </c>
    </row>
    <row r="139" spans="1:28" x14ac:dyDescent="0.2">
      <c r="B139" s="1" t="s">
        <v>202</v>
      </c>
      <c r="C139" s="269">
        <f>C135</f>
        <v>2.3820000000000001E-2</v>
      </c>
      <c r="D139" s="75">
        <f t="shared" si="78"/>
        <v>2.3820000000000001E-2</v>
      </c>
      <c r="E139" s="269">
        <f>E135</f>
        <v>2.3820000000000001E-2</v>
      </c>
      <c r="F139" s="264">
        <f t="shared" si="79"/>
        <v>2.3820000000000001E-2</v>
      </c>
      <c r="G139" s="264">
        <f t="shared" si="80"/>
        <v>2.3820000000000001E-2</v>
      </c>
      <c r="H139" s="264">
        <f t="shared" si="81"/>
        <v>2.3820000000000001E-2</v>
      </c>
      <c r="I139" s="264">
        <f t="shared" si="82"/>
        <v>2.3820000000000001E-2</v>
      </c>
      <c r="J139" s="264">
        <f t="shared" si="83"/>
        <v>2.3820000000000001E-2</v>
      </c>
      <c r="K139" s="264">
        <f t="shared" si="84"/>
        <v>2.3820000000000001E-2</v>
      </c>
      <c r="L139" s="264">
        <f t="shared" si="85"/>
        <v>2.3820000000000001E-2</v>
      </c>
      <c r="M139" s="264">
        <f t="shared" si="86"/>
        <v>2.3820000000000001E-2</v>
      </c>
      <c r="N139" s="264">
        <f t="shared" si="87"/>
        <v>2.3820000000000001E-2</v>
      </c>
      <c r="O139" s="264">
        <f t="shared" si="88"/>
        <v>2.3820000000000001E-2</v>
      </c>
      <c r="P139" s="265">
        <f t="shared" si="89"/>
        <v>2.3820000000000001E-2</v>
      </c>
      <c r="Q139" s="271">
        <f t="shared" si="90"/>
        <v>2.3820000000000001E-2</v>
      </c>
      <c r="R139" s="264">
        <f t="shared" si="91"/>
        <v>2.3820000000000001E-2</v>
      </c>
      <c r="S139" s="264">
        <f t="shared" si="92"/>
        <v>2.3820000000000001E-2</v>
      </c>
      <c r="T139" s="264">
        <f t="shared" si="93"/>
        <v>2.3820000000000001E-2</v>
      </c>
      <c r="U139" s="264">
        <f t="shared" si="94"/>
        <v>2.3820000000000001E-2</v>
      </c>
      <c r="V139" s="264">
        <f t="shared" si="95"/>
        <v>2.3820000000000001E-2</v>
      </c>
      <c r="W139" s="264">
        <f t="shared" si="96"/>
        <v>2.3820000000000001E-2</v>
      </c>
      <c r="X139" s="264">
        <f t="shared" si="97"/>
        <v>2.3820000000000001E-2</v>
      </c>
      <c r="Y139" s="264">
        <f t="shared" si="98"/>
        <v>2.3820000000000001E-2</v>
      </c>
      <c r="Z139" s="264">
        <f t="shared" si="99"/>
        <v>2.3820000000000001E-2</v>
      </c>
      <c r="AA139" s="264">
        <f t="shared" si="100"/>
        <v>2.3820000000000001E-2</v>
      </c>
      <c r="AB139" s="269">
        <f>AB135</f>
        <v>0</v>
      </c>
    </row>
    <row r="140" spans="1:28" x14ac:dyDescent="0.2">
      <c r="B140" s="1" t="s">
        <v>203</v>
      </c>
      <c r="C140" s="269">
        <f>C135</f>
        <v>2.3820000000000001E-2</v>
      </c>
      <c r="D140" s="75">
        <f t="shared" si="78"/>
        <v>2.3820000000000001E-2</v>
      </c>
      <c r="E140" s="269">
        <f>E135</f>
        <v>2.3820000000000001E-2</v>
      </c>
      <c r="F140" s="264">
        <f t="shared" si="79"/>
        <v>2.3820000000000001E-2</v>
      </c>
      <c r="G140" s="264">
        <f t="shared" si="80"/>
        <v>2.3820000000000001E-2</v>
      </c>
      <c r="H140" s="264">
        <f t="shared" si="81"/>
        <v>2.3820000000000001E-2</v>
      </c>
      <c r="I140" s="264">
        <f t="shared" si="82"/>
        <v>2.3820000000000001E-2</v>
      </c>
      <c r="J140" s="264">
        <f t="shared" si="83"/>
        <v>2.3820000000000001E-2</v>
      </c>
      <c r="K140" s="264">
        <f t="shared" si="84"/>
        <v>2.3820000000000001E-2</v>
      </c>
      <c r="L140" s="264">
        <f t="shared" si="85"/>
        <v>2.3820000000000001E-2</v>
      </c>
      <c r="M140" s="264">
        <f t="shared" si="86"/>
        <v>2.3820000000000001E-2</v>
      </c>
      <c r="N140" s="264">
        <f t="shared" si="87"/>
        <v>2.3820000000000001E-2</v>
      </c>
      <c r="O140" s="264">
        <f t="shared" si="88"/>
        <v>2.3820000000000001E-2</v>
      </c>
      <c r="P140" s="265">
        <f t="shared" si="89"/>
        <v>2.3820000000000001E-2</v>
      </c>
      <c r="Q140" s="271">
        <f t="shared" si="90"/>
        <v>2.3820000000000001E-2</v>
      </c>
      <c r="R140" s="264">
        <f t="shared" si="91"/>
        <v>2.3820000000000001E-2</v>
      </c>
      <c r="S140" s="264">
        <f t="shared" si="92"/>
        <v>2.3820000000000001E-2</v>
      </c>
      <c r="T140" s="264">
        <f t="shared" si="93"/>
        <v>2.3820000000000001E-2</v>
      </c>
      <c r="U140" s="264">
        <f t="shared" si="94"/>
        <v>2.3820000000000001E-2</v>
      </c>
      <c r="V140" s="264">
        <f t="shared" si="95"/>
        <v>2.3820000000000001E-2</v>
      </c>
      <c r="W140" s="264">
        <f t="shared" si="96"/>
        <v>2.3820000000000001E-2</v>
      </c>
      <c r="X140" s="264">
        <f t="shared" si="97"/>
        <v>2.3820000000000001E-2</v>
      </c>
      <c r="Y140" s="264">
        <f t="shared" si="98"/>
        <v>2.3820000000000001E-2</v>
      </c>
      <c r="Z140" s="264">
        <f t="shared" si="99"/>
        <v>2.3820000000000001E-2</v>
      </c>
      <c r="AA140" s="264">
        <f t="shared" si="100"/>
        <v>2.3820000000000001E-2</v>
      </c>
      <c r="AB140" s="269">
        <f>AB135</f>
        <v>0</v>
      </c>
    </row>
    <row r="141" spans="1:28" x14ac:dyDescent="0.2">
      <c r="B141" s="1" t="s">
        <v>204</v>
      </c>
      <c r="C141" s="270">
        <f>C135</f>
        <v>2.3820000000000001E-2</v>
      </c>
      <c r="D141" s="75">
        <f t="shared" si="78"/>
        <v>2.3820000000000001E-2</v>
      </c>
      <c r="E141" s="270">
        <f>E135</f>
        <v>2.3820000000000001E-2</v>
      </c>
      <c r="F141" s="264">
        <f t="shared" si="79"/>
        <v>2.3820000000000001E-2</v>
      </c>
      <c r="G141" s="264">
        <f t="shared" si="80"/>
        <v>2.3820000000000001E-2</v>
      </c>
      <c r="H141" s="264">
        <f t="shared" si="81"/>
        <v>2.3820000000000001E-2</v>
      </c>
      <c r="I141" s="264">
        <f t="shared" si="82"/>
        <v>2.3820000000000001E-2</v>
      </c>
      <c r="J141" s="264">
        <f t="shared" si="83"/>
        <v>2.3820000000000001E-2</v>
      </c>
      <c r="K141" s="264">
        <f t="shared" si="84"/>
        <v>2.3820000000000001E-2</v>
      </c>
      <c r="L141" s="264">
        <f t="shared" si="85"/>
        <v>2.3820000000000001E-2</v>
      </c>
      <c r="M141" s="264">
        <f t="shared" si="86"/>
        <v>2.3820000000000001E-2</v>
      </c>
      <c r="N141" s="264">
        <f t="shared" si="87"/>
        <v>2.3820000000000001E-2</v>
      </c>
      <c r="O141" s="264">
        <f t="shared" si="88"/>
        <v>2.3820000000000001E-2</v>
      </c>
      <c r="P141" s="265">
        <f t="shared" si="89"/>
        <v>2.3820000000000001E-2</v>
      </c>
      <c r="Q141" s="271">
        <f t="shared" si="90"/>
        <v>2.3820000000000001E-2</v>
      </c>
      <c r="R141" s="264">
        <f t="shared" si="91"/>
        <v>2.3820000000000001E-2</v>
      </c>
      <c r="S141" s="264">
        <f t="shared" si="92"/>
        <v>2.3820000000000001E-2</v>
      </c>
      <c r="T141" s="264">
        <f t="shared" si="93"/>
        <v>2.3820000000000001E-2</v>
      </c>
      <c r="U141" s="264">
        <f t="shared" si="94"/>
        <v>2.3820000000000001E-2</v>
      </c>
      <c r="V141" s="264">
        <f t="shared" si="95"/>
        <v>2.3820000000000001E-2</v>
      </c>
      <c r="W141" s="264">
        <f t="shared" si="96"/>
        <v>2.3820000000000001E-2</v>
      </c>
      <c r="X141" s="264">
        <f t="shared" si="97"/>
        <v>2.3820000000000001E-2</v>
      </c>
      <c r="Y141" s="264">
        <f t="shared" si="98"/>
        <v>2.3820000000000001E-2</v>
      </c>
      <c r="Z141" s="264">
        <f t="shared" si="99"/>
        <v>2.3820000000000001E-2</v>
      </c>
      <c r="AA141" s="264">
        <f t="shared" si="100"/>
        <v>2.3820000000000001E-2</v>
      </c>
      <c r="AB141" s="270">
        <f>AB135</f>
        <v>0</v>
      </c>
    </row>
    <row r="142" spans="1:28" x14ac:dyDescent="0.2">
      <c r="E142" s="237"/>
      <c r="F142" s="6"/>
      <c r="G142" s="6"/>
      <c r="H142" s="6"/>
      <c r="I142" s="6"/>
      <c r="J142" s="6"/>
      <c r="K142" s="6"/>
      <c r="L142" s="6"/>
      <c r="M142" s="6"/>
      <c r="N142" s="6"/>
      <c r="O142" s="6"/>
      <c r="P142" s="238"/>
      <c r="Q142" s="237"/>
      <c r="R142" s="6"/>
      <c r="S142" s="6"/>
      <c r="T142" s="6"/>
      <c r="U142" s="6"/>
      <c r="V142" s="6"/>
      <c r="W142" s="6"/>
      <c r="X142" s="6"/>
      <c r="Y142" s="6"/>
      <c r="Z142" s="6"/>
      <c r="AA142" s="6"/>
      <c r="AB142" s="238"/>
    </row>
    <row r="143" spans="1:28" x14ac:dyDescent="0.2">
      <c r="A143" s="180" t="s">
        <v>229</v>
      </c>
      <c r="E143" s="237"/>
      <c r="F143" s="6"/>
      <c r="G143" s="6"/>
      <c r="H143" s="6"/>
      <c r="I143" s="6"/>
      <c r="J143" s="6"/>
      <c r="K143" s="6"/>
      <c r="L143" s="6"/>
      <c r="M143" s="6"/>
      <c r="N143" s="6"/>
      <c r="O143" s="6"/>
      <c r="P143" s="238"/>
      <c r="Q143" s="237"/>
      <c r="R143" s="6"/>
      <c r="S143" s="6"/>
      <c r="T143" s="6"/>
      <c r="U143" s="6"/>
      <c r="V143" s="6"/>
      <c r="W143" s="6"/>
      <c r="X143" s="6"/>
      <c r="Y143" s="6"/>
      <c r="Z143" s="6"/>
      <c r="AA143" s="6"/>
      <c r="AB143" s="238"/>
    </row>
    <row r="144" spans="1:28" x14ac:dyDescent="0.2">
      <c r="B144" s="1" t="s">
        <v>198</v>
      </c>
      <c r="C144" s="73">
        <f>+C5*C135</f>
        <v>490615.32342000003</v>
      </c>
      <c r="D144" s="73">
        <f t="shared" ref="D144:AB150" si="101">+D5*D135</f>
        <v>1124142.23838</v>
      </c>
      <c r="E144" s="255">
        <f t="shared" si="101"/>
        <v>1839529.6561200002</v>
      </c>
      <c r="F144" s="58">
        <f t="shared" si="101"/>
        <v>2411255.4619800001</v>
      </c>
      <c r="G144" s="58">
        <f t="shared" si="101"/>
        <v>2325538.09626</v>
      </c>
      <c r="H144" s="58">
        <f t="shared" si="101"/>
        <v>1971736.7064</v>
      </c>
      <c r="I144" s="58">
        <f t="shared" si="101"/>
        <v>1803443.71386</v>
      </c>
      <c r="J144" s="58">
        <f t="shared" si="101"/>
        <v>1275131.4539400002</v>
      </c>
      <c r="K144" s="58">
        <f t="shared" si="101"/>
        <v>729892.44000000006</v>
      </c>
      <c r="L144" s="58">
        <f t="shared" si="101"/>
        <v>484495.79868000001</v>
      </c>
      <c r="M144" s="58">
        <f t="shared" si="101"/>
        <v>351823.28178000002</v>
      </c>
      <c r="N144" s="58">
        <f t="shared" si="101"/>
        <v>336586.17564000003</v>
      </c>
      <c r="O144" s="58">
        <f t="shared" si="101"/>
        <v>493626.26670000004</v>
      </c>
      <c r="P144" s="256">
        <f t="shared" si="101"/>
        <v>1129368.0129</v>
      </c>
      <c r="Q144" s="255">
        <f t="shared" si="101"/>
        <v>1847247.4552200001</v>
      </c>
      <c r="R144" s="58">
        <f t="shared" si="101"/>
        <v>2420263.94778</v>
      </c>
      <c r="S144" s="58">
        <f t="shared" si="101"/>
        <v>2332966.9111200003</v>
      </c>
      <c r="T144" s="58">
        <f t="shared" si="101"/>
        <v>1977586.51728</v>
      </c>
      <c r="U144" s="58">
        <f t="shared" si="101"/>
        <v>1808285.2241400001</v>
      </c>
      <c r="V144" s="58">
        <f t="shared" si="101"/>
        <v>1276071.55788</v>
      </c>
      <c r="W144" s="58">
        <f t="shared" si="101"/>
        <v>727986.22068000003</v>
      </c>
      <c r="X144" s="58">
        <f t="shared" si="101"/>
        <v>480494.22924000002</v>
      </c>
      <c r="Y144" s="58">
        <f t="shared" si="101"/>
        <v>346088.68823999999</v>
      </c>
      <c r="Z144" s="58">
        <f t="shared" si="101"/>
        <v>329950.97172000003</v>
      </c>
      <c r="AA144" s="58">
        <f t="shared" si="101"/>
        <v>487953.48606000002</v>
      </c>
      <c r="AB144" s="256">
        <f t="shared" si="101"/>
        <v>0</v>
      </c>
    </row>
    <row r="145" spans="1:28" x14ac:dyDescent="0.2">
      <c r="B145" s="1" t="s">
        <v>199</v>
      </c>
      <c r="C145" s="73">
        <f t="shared" ref="C145:R150" si="102">+C6*C136</f>
        <v>17.53152</v>
      </c>
      <c r="D145" s="73">
        <f t="shared" si="102"/>
        <v>17.53152</v>
      </c>
      <c r="E145" s="255">
        <f t="shared" si="102"/>
        <v>17.53152</v>
      </c>
      <c r="F145" s="58">
        <f t="shared" si="102"/>
        <v>17.53152</v>
      </c>
      <c r="G145" s="58">
        <f t="shared" si="102"/>
        <v>17.53152</v>
      </c>
      <c r="H145" s="58">
        <f t="shared" si="102"/>
        <v>17.53152</v>
      </c>
      <c r="I145" s="58">
        <f t="shared" si="102"/>
        <v>17.53152</v>
      </c>
      <c r="J145" s="58">
        <f t="shared" si="102"/>
        <v>17.53152</v>
      </c>
      <c r="K145" s="58">
        <f t="shared" si="102"/>
        <v>17.53152</v>
      </c>
      <c r="L145" s="58">
        <f t="shared" si="102"/>
        <v>17.53152</v>
      </c>
      <c r="M145" s="58">
        <f t="shared" si="102"/>
        <v>17.53152</v>
      </c>
      <c r="N145" s="58">
        <f t="shared" si="102"/>
        <v>17.53152</v>
      </c>
      <c r="O145" s="58">
        <f t="shared" si="102"/>
        <v>17.53152</v>
      </c>
      <c r="P145" s="256">
        <f t="shared" si="102"/>
        <v>17.53152</v>
      </c>
      <c r="Q145" s="255">
        <f t="shared" si="102"/>
        <v>17.53152</v>
      </c>
      <c r="R145" s="58">
        <f t="shared" si="102"/>
        <v>17.53152</v>
      </c>
      <c r="S145" s="58">
        <f t="shared" si="101"/>
        <v>17.53152</v>
      </c>
      <c r="T145" s="58">
        <f t="shared" si="101"/>
        <v>17.53152</v>
      </c>
      <c r="U145" s="58">
        <f t="shared" si="101"/>
        <v>17.53152</v>
      </c>
      <c r="V145" s="58">
        <f t="shared" si="101"/>
        <v>17.53152</v>
      </c>
      <c r="W145" s="58">
        <f t="shared" si="101"/>
        <v>17.53152</v>
      </c>
      <c r="X145" s="58">
        <f t="shared" si="101"/>
        <v>17.53152</v>
      </c>
      <c r="Y145" s="58">
        <f t="shared" si="101"/>
        <v>17.53152</v>
      </c>
      <c r="Z145" s="58">
        <f t="shared" si="101"/>
        <v>17.53152</v>
      </c>
      <c r="AA145" s="58">
        <f t="shared" si="101"/>
        <v>17.53152</v>
      </c>
      <c r="AB145" s="256">
        <f t="shared" si="101"/>
        <v>0</v>
      </c>
    </row>
    <row r="146" spans="1:28" x14ac:dyDescent="0.2">
      <c r="B146" s="1" t="s">
        <v>200</v>
      </c>
      <c r="C146" s="73">
        <f t="shared" si="102"/>
        <v>227325.26484000002</v>
      </c>
      <c r="D146" s="73">
        <f t="shared" si="101"/>
        <v>392865.07032</v>
      </c>
      <c r="E146" s="255">
        <f t="shared" si="101"/>
        <v>612094.58412000001</v>
      </c>
      <c r="F146" s="58">
        <f t="shared" si="101"/>
        <v>824274.04488000006</v>
      </c>
      <c r="G146" s="58">
        <f t="shared" si="101"/>
        <v>768143.21532000008</v>
      </c>
      <c r="H146" s="58">
        <f t="shared" si="101"/>
        <v>702058.79382000002</v>
      </c>
      <c r="I146" s="58">
        <f t="shared" si="101"/>
        <v>636525.16217999998</v>
      </c>
      <c r="J146" s="58">
        <f t="shared" si="101"/>
        <v>461637.05478000001</v>
      </c>
      <c r="K146" s="58">
        <f t="shared" si="101"/>
        <v>327393.13248000003</v>
      </c>
      <c r="L146" s="58">
        <f t="shared" si="101"/>
        <v>252318.114</v>
      </c>
      <c r="M146" s="58">
        <f t="shared" si="101"/>
        <v>209046.77346</v>
      </c>
      <c r="N146" s="58">
        <f t="shared" si="101"/>
        <v>215818.22778000002</v>
      </c>
      <c r="O146" s="58">
        <f t="shared" si="101"/>
        <v>244313.21244</v>
      </c>
      <c r="P146" s="256">
        <f t="shared" si="101"/>
        <v>411305.03748</v>
      </c>
      <c r="Q146" s="255">
        <f t="shared" si="101"/>
        <v>629353.43657999998</v>
      </c>
      <c r="R146" s="58">
        <f t="shared" si="101"/>
        <v>840696.29130000004</v>
      </c>
      <c r="S146" s="58">
        <f t="shared" si="101"/>
        <v>781618.92774000007</v>
      </c>
      <c r="T146" s="58">
        <f t="shared" si="101"/>
        <v>715177.06332000007</v>
      </c>
      <c r="U146" s="58">
        <f t="shared" si="101"/>
        <v>650551.75974000001</v>
      </c>
      <c r="V146" s="58">
        <f t="shared" si="101"/>
        <v>474172.75854000001</v>
      </c>
      <c r="W146" s="58">
        <f t="shared" si="101"/>
        <v>335596.14498000004</v>
      </c>
      <c r="X146" s="58">
        <f t="shared" si="101"/>
        <v>257751.59892000002</v>
      </c>
      <c r="Y146" s="58">
        <f t="shared" si="101"/>
        <v>213946.04724000001</v>
      </c>
      <c r="Z146" s="58">
        <f t="shared" si="101"/>
        <v>220710.14118000001</v>
      </c>
      <c r="AA146" s="58">
        <f t="shared" si="101"/>
        <v>248706.16830000002</v>
      </c>
      <c r="AB146" s="256">
        <f t="shared" si="101"/>
        <v>0</v>
      </c>
    </row>
    <row r="147" spans="1:28" x14ac:dyDescent="0.2">
      <c r="B147" s="1" t="s">
        <v>201</v>
      </c>
      <c r="C147" s="73">
        <f t="shared" si="102"/>
        <v>79272.912360000002</v>
      </c>
      <c r="D147" s="73">
        <f t="shared" si="101"/>
        <v>124521.9084</v>
      </c>
      <c r="E147" s="255">
        <f t="shared" si="101"/>
        <v>171866.04018000001</v>
      </c>
      <c r="F147" s="58">
        <f t="shared" si="101"/>
        <v>200823.70452</v>
      </c>
      <c r="G147" s="58">
        <f t="shared" si="101"/>
        <v>186483.25464</v>
      </c>
      <c r="H147" s="58">
        <f t="shared" si="101"/>
        <v>180736.13178</v>
      </c>
      <c r="I147" s="58">
        <f t="shared" si="101"/>
        <v>169359.22338000001</v>
      </c>
      <c r="J147" s="58">
        <f t="shared" si="101"/>
        <v>132399.6588</v>
      </c>
      <c r="K147" s="58">
        <f t="shared" si="101"/>
        <v>104453.17728</v>
      </c>
      <c r="L147" s="58">
        <f t="shared" si="101"/>
        <v>86282.614320000008</v>
      </c>
      <c r="M147" s="58">
        <f t="shared" si="101"/>
        <v>68771.484240000005</v>
      </c>
      <c r="N147" s="58">
        <f t="shared" si="101"/>
        <v>71703.36894</v>
      </c>
      <c r="O147" s="58">
        <f t="shared" si="101"/>
        <v>82418.700660000002</v>
      </c>
      <c r="P147" s="256">
        <f t="shared" si="101"/>
        <v>127774.69614</v>
      </c>
      <c r="Q147" s="255">
        <f t="shared" si="101"/>
        <v>174545.98074</v>
      </c>
      <c r="R147" s="58">
        <f t="shared" si="101"/>
        <v>203177.23962000001</v>
      </c>
      <c r="S147" s="58">
        <f t="shared" si="101"/>
        <v>188434.27937999999</v>
      </c>
      <c r="T147" s="58">
        <f t="shared" si="101"/>
        <v>182723.76785999999</v>
      </c>
      <c r="U147" s="58">
        <f t="shared" si="101"/>
        <v>171618.97914000001</v>
      </c>
      <c r="V147" s="58">
        <f t="shared" si="101"/>
        <v>134370.09684000001</v>
      </c>
      <c r="W147" s="58">
        <f t="shared" si="101"/>
        <v>105335.44626</v>
      </c>
      <c r="X147" s="58">
        <f t="shared" si="101"/>
        <v>86245.240740000008</v>
      </c>
      <c r="Y147" s="58">
        <f t="shared" si="101"/>
        <v>68579.090100000001</v>
      </c>
      <c r="Z147" s="58">
        <f t="shared" si="101"/>
        <v>71316.698879999996</v>
      </c>
      <c r="AA147" s="58">
        <f t="shared" si="101"/>
        <v>81818.579580000005</v>
      </c>
      <c r="AB147" s="256">
        <f t="shared" si="101"/>
        <v>0</v>
      </c>
    </row>
    <row r="148" spans="1:28" x14ac:dyDescent="0.2">
      <c r="B148" s="1" t="s">
        <v>202</v>
      </c>
      <c r="C148" s="73">
        <f t="shared" si="102"/>
        <v>18335.921399999999</v>
      </c>
      <c r="D148" s="73">
        <f t="shared" si="101"/>
        <v>25818.355080000001</v>
      </c>
      <c r="E148" s="255">
        <f t="shared" si="101"/>
        <v>29304.245340000001</v>
      </c>
      <c r="F148" s="58">
        <f t="shared" si="101"/>
        <v>37120.7307</v>
      </c>
      <c r="G148" s="58">
        <f t="shared" si="101"/>
        <v>31061.756400000002</v>
      </c>
      <c r="H148" s="58">
        <f t="shared" si="101"/>
        <v>30631.35282</v>
      </c>
      <c r="I148" s="58">
        <f t="shared" si="101"/>
        <v>28152.238680000002</v>
      </c>
      <c r="J148" s="58">
        <f t="shared" si="101"/>
        <v>22690.265040000002</v>
      </c>
      <c r="K148" s="58">
        <f t="shared" si="101"/>
        <v>20451.589980000001</v>
      </c>
      <c r="L148" s="58">
        <f t="shared" si="101"/>
        <v>15606.816360000001</v>
      </c>
      <c r="M148" s="58">
        <f t="shared" si="101"/>
        <v>14723.54694</v>
      </c>
      <c r="N148" s="58">
        <f t="shared" si="101"/>
        <v>16133.54802</v>
      </c>
      <c r="O148" s="58">
        <f t="shared" si="101"/>
        <v>16333.850400000001</v>
      </c>
      <c r="P148" s="256">
        <f t="shared" si="101"/>
        <v>23322.5193</v>
      </c>
      <c r="Q148" s="255">
        <f t="shared" si="101"/>
        <v>26710.342619999999</v>
      </c>
      <c r="R148" s="58">
        <f t="shared" si="101"/>
        <v>34086.44382</v>
      </c>
      <c r="S148" s="58">
        <f t="shared" si="101"/>
        <v>28539.48042</v>
      </c>
      <c r="T148" s="58">
        <f t="shared" si="101"/>
        <v>28238.657640000001</v>
      </c>
      <c r="U148" s="58">
        <f t="shared" si="101"/>
        <v>25916.183820000002</v>
      </c>
      <c r="V148" s="58">
        <f t="shared" si="101"/>
        <v>20795.836620000002</v>
      </c>
      <c r="W148" s="58">
        <f t="shared" si="101"/>
        <v>19298.130300000001</v>
      </c>
      <c r="X148" s="58">
        <f t="shared" si="101"/>
        <v>15170.69598</v>
      </c>
      <c r="Y148" s="58">
        <f t="shared" si="101"/>
        <v>14327.22978</v>
      </c>
      <c r="Z148" s="58">
        <f t="shared" si="101"/>
        <v>15693.78318</v>
      </c>
      <c r="AA148" s="58">
        <f t="shared" si="101"/>
        <v>15866.430540000001</v>
      </c>
      <c r="AB148" s="256">
        <f t="shared" si="101"/>
        <v>0</v>
      </c>
    </row>
    <row r="149" spans="1:28" x14ac:dyDescent="0.2">
      <c r="B149" s="1" t="s">
        <v>203</v>
      </c>
      <c r="C149" s="73">
        <f t="shared" si="102"/>
        <v>4595.6878800000004</v>
      </c>
      <c r="D149" s="73">
        <f t="shared" si="101"/>
        <v>10231.738080000001</v>
      </c>
      <c r="E149" s="255">
        <f t="shared" si="101"/>
        <v>15503.461380000001</v>
      </c>
      <c r="F149" s="58">
        <f t="shared" si="101"/>
        <v>22651.509900000001</v>
      </c>
      <c r="G149" s="58">
        <f t="shared" si="101"/>
        <v>19448.910899999999</v>
      </c>
      <c r="H149" s="58">
        <f t="shared" si="101"/>
        <v>19132.914779999999</v>
      </c>
      <c r="I149" s="58">
        <f t="shared" si="101"/>
        <v>17959.73214</v>
      </c>
      <c r="J149" s="58">
        <f t="shared" si="101"/>
        <v>12534.9177</v>
      </c>
      <c r="K149" s="58">
        <f t="shared" si="101"/>
        <v>10511.099040000001</v>
      </c>
      <c r="L149" s="58">
        <f t="shared" si="101"/>
        <v>6316.6114200000002</v>
      </c>
      <c r="M149" s="58">
        <f t="shared" si="101"/>
        <v>4571.3438400000005</v>
      </c>
      <c r="N149" s="58">
        <f t="shared" si="101"/>
        <v>3729.2115600000002</v>
      </c>
      <c r="O149" s="58">
        <f t="shared" si="101"/>
        <v>4173.1210799999999</v>
      </c>
      <c r="P149" s="256">
        <f t="shared" si="101"/>
        <v>9382.1025000000009</v>
      </c>
      <c r="Q149" s="255">
        <f t="shared" si="101"/>
        <v>14332.32726</v>
      </c>
      <c r="R149" s="58">
        <f t="shared" si="101"/>
        <v>21063.692520000001</v>
      </c>
      <c r="S149" s="58">
        <f t="shared" si="101"/>
        <v>18079.832580000002</v>
      </c>
      <c r="T149" s="58">
        <f t="shared" si="101"/>
        <v>17804.52102</v>
      </c>
      <c r="U149" s="58">
        <f t="shared" si="101"/>
        <v>16703.965560000001</v>
      </c>
      <c r="V149" s="58">
        <f t="shared" si="101"/>
        <v>11635.665060000001</v>
      </c>
      <c r="W149" s="58">
        <f t="shared" si="101"/>
        <v>9953.44902</v>
      </c>
      <c r="X149" s="58">
        <f t="shared" si="101"/>
        <v>6144.7263000000003</v>
      </c>
      <c r="Y149" s="58">
        <f t="shared" si="101"/>
        <v>4452.17238</v>
      </c>
      <c r="Z149" s="58">
        <f t="shared" si="101"/>
        <v>3629.6677800000002</v>
      </c>
      <c r="AA149" s="58">
        <f t="shared" si="101"/>
        <v>4049.4476400000003</v>
      </c>
      <c r="AB149" s="256">
        <f t="shared" si="101"/>
        <v>0</v>
      </c>
    </row>
    <row r="150" spans="1:28" x14ac:dyDescent="0.2">
      <c r="B150" s="1" t="s">
        <v>204</v>
      </c>
      <c r="C150" s="73">
        <f t="shared" si="102"/>
        <v>27517.88826</v>
      </c>
      <c r="D150" s="73">
        <f t="shared" si="101"/>
        <v>43175.822339999999</v>
      </c>
      <c r="E150" s="255">
        <f t="shared" si="101"/>
        <v>45024.159059999998</v>
      </c>
      <c r="F150" s="58">
        <f t="shared" si="101"/>
        <v>55328.357580000004</v>
      </c>
      <c r="G150" s="58">
        <f t="shared" si="101"/>
        <v>40816.880100000002</v>
      </c>
      <c r="H150" s="58">
        <f t="shared" si="101"/>
        <v>39494.679540000005</v>
      </c>
      <c r="I150" s="58">
        <f t="shared" si="101"/>
        <v>37539.8436</v>
      </c>
      <c r="J150" s="58">
        <f t="shared" si="101"/>
        <v>28684.853880000002</v>
      </c>
      <c r="K150" s="58">
        <f t="shared" si="101"/>
        <v>28239.5628</v>
      </c>
      <c r="L150" s="58">
        <f t="shared" si="101"/>
        <v>22843.141800000001</v>
      </c>
      <c r="M150" s="58">
        <f t="shared" si="101"/>
        <v>22752.64962</v>
      </c>
      <c r="N150" s="58">
        <f t="shared" si="101"/>
        <v>24498.2745</v>
      </c>
      <c r="O150" s="58">
        <f t="shared" si="101"/>
        <v>25118.332920000001</v>
      </c>
      <c r="P150" s="256">
        <f t="shared" si="101"/>
        <v>39765.632040000004</v>
      </c>
      <c r="Q150" s="255">
        <f t="shared" si="101"/>
        <v>41785.996800000001</v>
      </c>
      <c r="R150" s="58">
        <f t="shared" si="101"/>
        <v>51556.293839999998</v>
      </c>
      <c r="S150" s="58">
        <f t="shared" si="101"/>
        <v>38048.329140000002</v>
      </c>
      <c r="T150" s="58">
        <f t="shared" si="101"/>
        <v>36844.513980000003</v>
      </c>
      <c r="U150" s="58">
        <f t="shared" si="101"/>
        <v>35023.856100000005</v>
      </c>
      <c r="V150" s="58">
        <f t="shared" si="101"/>
        <v>26727.850320000001</v>
      </c>
      <c r="W150" s="58">
        <f t="shared" si="101"/>
        <v>26778.586920000002</v>
      </c>
      <c r="X150" s="58">
        <f t="shared" si="101"/>
        <v>22226.89458</v>
      </c>
      <c r="Y150" s="58">
        <f t="shared" si="101"/>
        <v>22164.962579999999</v>
      </c>
      <c r="Z150" s="58">
        <f t="shared" si="101"/>
        <v>23849.227140000003</v>
      </c>
      <c r="AA150" s="58">
        <f t="shared" si="101"/>
        <v>24367.05012</v>
      </c>
      <c r="AB150" s="256">
        <f t="shared" si="101"/>
        <v>0</v>
      </c>
    </row>
    <row r="151" spans="1:28" x14ac:dyDescent="0.2">
      <c r="A151" s="165"/>
      <c r="B151" s="165" t="s">
        <v>230</v>
      </c>
      <c r="C151" s="166">
        <f t="shared" ref="C151" si="103">SUM(C144:C150)</f>
        <v>847680.52968000004</v>
      </c>
      <c r="D151" s="166">
        <f t="shared" ref="D151:AB151" si="104">SUM(D144:D150)</f>
        <v>1720772.6641199999</v>
      </c>
      <c r="E151" s="257">
        <f t="shared" si="104"/>
        <v>2713339.67772</v>
      </c>
      <c r="F151" s="166">
        <f t="shared" si="104"/>
        <v>3551471.3410800006</v>
      </c>
      <c r="G151" s="166">
        <f t="shared" si="104"/>
        <v>3371509.6451400002</v>
      </c>
      <c r="H151" s="166">
        <f t="shared" si="104"/>
        <v>2943808.1106600002</v>
      </c>
      <c r="I151" s="166">
        <f t="shared" si="104"/>
        <v>2692997.4453599998</v>
      </c>
      <c r="J151" s="166">
        <f t="shared" si="104"/>
        <v>1933095.7356600002</v>
      </c>
      <c r="K151" s="166">
        <f t="shared" si="104"/>
        <v>1220958.5330999999</v>
      </c>
      <c r="L151" s="166">
        <f t="shared" si="104"/>
        <v>867880.62810000009</v>
      </c>
      <c r="M151" s="166">
        <f t="shared" si="104"/>
        <v>671706.61140000017</v>
      </c>
      <c r="N151" s="166">
        <f t="shared" si="104"/>
        <v>668486.33795999992</v>
      </c>
      <c r="O151" s="166">
        <f t="shared" si="104"/>
        <v>866001.01571999991</v>
      </c>
      <c r="P151" s="258">
        <f t="shared" si="104"/>
        <v>1740935.5318799999</v>
      </c>
      <c r="Q151" s="257">
        <f t="shared" si="104"/>
        <v>2733993.0707399999</v>
      </c>
      <c r="R151" s="166">
        <f t="shared" si="104"/>
        <v>3570861.4404000007</v>
      </c>
      <c r="S151" s="166">
        <f t="shared" si="104"/>
        <v>3387705.291900001</v>
      </c>
      <c r="T151" s="166">
        <f t="shared" si="104"/>
        <v>2958392.5726199998</v>
      </c>
      <c r="U151" s="166">
        <f t="shared" si="104"/>
        <v>2708117.5000199997</v>
      </c>
      <c r="V151" s="166">
        <f t="shared" si="104"/>
        <v>1943791.29678</v>
      </c>
      <c r="W151" s="166">
        <f t="shared" si="104"/>
        <v>1224965.5096799999</v>
      </c>
      <c r="X151" s="166">
        <f t="shared" si="104"/>
        <v>868050.91727999994</v>
      </c>
      <c r="Y151" s="166">
        <f t="shared" si="104"/>
        <v>669575.72184000013</v>
      </c>
      <c r="Z151" s="166">
        <f t="shared" si="104"/>
        <v>665168.02140000009</v>
      </c>
      <c r="AA151" s="166">
        <f t="shared" si="104"/>
        <v>862778.69376000005</v>
      </c>
      <c r="AB151" s="258">
        <f t="shared" si="104"/>
        <v>0</v>
      </c>
    </row>
    <row r="152" spans="1:28" ht="12" thickBot="1" x14ac:dyDescent="0.25">
      <c r="E152" s="272"/>
      <c r="F152" s="273"/>
      <c r="G152" s="273"/>
      <c r="H152" s="273"/>
      <c r="I152" s="273"/>
      <c r="J152" s="273"/>
      <c r="K152" s="273"/>
      <c r="L152" s="273"/>
      <c r="M152" s="273"/>
      <c r="N152" s="273"/>
      <c r="O152" s="273"/>
      <c r="P152" s="274"/>
      <c r="Q152" s="272"/>
      <c r="R152" s="273"/>
      <c r="S152" s="273"/>
      <c r="T152" s="273"/>
      <c r="U152" s="273"/>
      <c r="V152" s="273"/>
      <c r="W152" s="273"/>
      <c r="X152" s="273"/>
      <c r="Y152" s="273"/>
      <c r="Z152" s="273"/>
      <c r="AA152" s="273"/>
      <c r="AB152" s="274"/>
    </row>
    <row r="155" spans="1:28" x14ac:dyDescent="0.2">
      <c r="L155" s="73"/>
      <c r="M155" s="75"/>
    </row>
  </sheetData>
  <printOptions horizontalCentered="1"/>
  <pageMargins left="0" right="0" top="0.72" bottom="0.51" header="0.5" footer="0.25"/>
  <pageSetup scale="60" fitToWidth="2" fitToHeight="5" pageOrder="overThenDown" orientation="landscape" blackAndWhite="1" r:id="rId1"/>
  <headerFooter alignWithMargins="0">
    <oddFooter>&amp;CPage &amp;P of &amp;N&amp;R&amp;F
&amp;A</oddFooter>
  </headerFooter>
  <colBreaks count="1" manualBreakCount="1">
    <brk id="16" max="1048575" man="1"/>
  </colBreaks>
  <customProperties>
    <customPr name="_pios_id" r:id="rId2"/>
  </customPropertie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59"/>
  <sheetViews>
    <sheetView zoomScaleNormal="100" workbookViewId="0">
      <pane ySplit="5" topLeftCell="A39" activePane="bottomLeft" state="frozen"/>
      <selection pane="bottomLeft" activeCell="G27" sqref="G27"/>
    </sheetView>
  </sheetViews>
  <sheetFormatPr defaultColWidth="9.140625" defaultRowHeight="11.25" x14ac:dyDescent="0.2"/>
  <cols>
    <col min="1" max="1" width="4.85546875" style="157" bestFit="1" customWidth="1"/>
    <col min="2" max="2" width="53.7109375" style="157" bestFit="1" customWidth="1"/>
    <col min="3" max="3" width="9.5703125" style="157" bestFit="1" customWidth="1"/>
    <col min="4" max="4" width="12" style="157" bestFit="1" customWidth="1"/>
    <col min="5" max="5" width="15" style="157" bestFit="1" customWidth="1"/>
    <col min="6" max="6" width="14.140625" style="157" bestFit="1" customWidth="1"/>
    <col min="7" max="7" width="15.140625" style="157" customWidth="1"/>
    <col min="8" max="8" width="12.85546875" style="157" bestFit="1" customWidth="1"/>
    <col min="9" max="9" width="12.5703125" style="157" bestFit="1" customWidth="1"/>
    <col min="10" max="10" width="14" style="157" bestFit="1" customWidth="1"/>
    <col min="11" max="11" width="9.42578125" style="157" bestFit="1" customWidth="1"/>
    <col min="12" max="16384" width="9.140625" style="157"/>
  </cols>
  <sheetData>
    <row r="2" spans="1:11" x14ac:dyDescent="0.2">
      <c r="A2" s="155" t="s">
        <v>51</v>
      </c>
      <c r="B2" s="155"/>
      <c r="C2" s="155"/>
      <c r="D2" s="155"/>
      <c r="E2" s="155"/>
      <c r="F2" s="155"/>
      <c r="G2" s="155"/>
      <c r="H2" s="155"/>
      <c r="I2" s="155"/>
    </row>
    <row r="3" spans="1:11" x14ac:dyDescent="0.2">
      <c r="A3" s="216" t="s">
        <v>352</v>
      </c>
      <c r="B3" s="155"/>
      <c r="C3" s="155"/>
      <c r="D3" s="155"/>
      <c r="E3" s="155"/>
      <c r="F3" s="155"/>
      <c r="G3" s="155"/>
      <c r="H3" s="155"/>
      <c r="I3" s="155"/>
    </row>
    <row r="4" spans="1:11" x14ac:dyDescent="0.2">
      <c r="A4" s="155" t="s">
        <v>52</v>
      </c>
      <c r="B4" s="155"/>
      <c r="C4" s="155"/>
      <c r="D4" s="155"/>
      <c r="E4" s="155"/>
      <c r="F4" s="155"/>
      <c r="G4" s="155"/>
      <c r="H4" s="155"/>
      <c r="I4" s="155"/>
    </row>
    <row r="5" spans="1:11" x14ac:dyDescent="0.2">
      <c r="A5" s="155" t="s">
        <v>53</v>
      </c>
      <c r="B5" s="155"/>
      <c r="C5" s="155"/>
      <c r="D5" s="155"/>
      <c r="E5" s="155"/>
      <c r="F5" s="155"/>
      <c r="G5" s="155"/>
      <c r="H5" s="155"/>
      <c r="I5" s="155"/>
    </row>
    <row r="6" spans="1:11" x14ac:dyDescent="0.2">
      <c r="A6" s="155"/>
      <c r="B6" s="155"/>
      <c r="C6" s="155"/>
      <c r="D6" s="155"/>
      <c r="E6" s="155"/>
      <c r="F6" s="155"/>
      <c r="G6" s="155"/>
      <c r="H6" s="155"/>
      <c r="I6" s="155"/>
    </row>
    <row r="7" spans="1:11" x14ac:dyDescent="0.2">
      <c r="B7" s="403" t="s">
        <v>33</v>
      </c>
      <c r="C7" s="403" t="s">
        <v>34</v>
      </c>
      <c r="D7" s="403" t="s">
        <v>35</v>
      </c>
      <c r="E7" s="403" t="s">
        <v>64</v>
      </c>
      <c r="F7" s="403" t="s">
        <v>368</v>
      </c>
      <c r="G7" s="403" t="s">
        <v>369</v>
      </c>
      <c r="H7" s="404" t="s">
        <v>370</v>
      </c>
      <c r="I7" s="403" t="s">
        <v>36</v>
      </c>
      <c r="J7" s="403" t="s">
        <v>66</v>
      </c>
      <c r="K7" s="403" t="s">
        <v>67</v>
      </c>
    </row>
    <row r="8" spans="1:11" ht="33.75" x14ac:dyDescent="0.2">
      <c r="A8" s="160" t="s">
        <v>54</v>
      </c>
      <c r="B8" s="405" t="s">
        <v>17</v>
      </c>
      <c r="C8" s="369" t="s">
        <v>371</v>
      </c>
      <c r="D8" s="369" t="s">
        <v>3</v>
      </c>
      <c r="E8" s="370" t="s">
        <v>354</v>
      </c>
      <c r="F8" s="371" t="s">
        <v>355</v>
      </c>
      <c r="G8" s="371" t="s">
        <v>356</v>
      </c>
      <c r="H8" s="371" t="s">
        <v>357</v>
      </c>
      <c r="I8" s="371" t="s">
        <v>358</v>
      </c>
      <c r="J8" s="371" t="s">
        <v>359</v>
      </c>
      <c r="K8" s="372" t="s">
        <v>360</v>
      </c>
    </row>
    <row r="9" spans="1:11" x14ac:dyDescent="0.2">
      <c r="A9" s="158">
        <v>1</v>
      </c>
      <c r="B9" s="373" t="s">
        <v>372</v>
      </c>
      <c r="C9" s="406" t="s">
        <v>373</v>
      </c>
      <c r="D9" s="407">
        <f>SUM(E9:K9)</f>
        <v>1154247841.2448502</v>
      </c>
      <c r="E9" s="443">
        <v>609257701.15931797</v>
      </c>
      <c r="F9" s="444">
        <v>234176518.05324447</v>
      </c>
      <c r="G9" s="444">
        <v>86328991.912539333</v>
      </c>
      <c r="H9" s="444">
        <v>90957971.20362018</v>
      </c>
      <c r="I9" s="444">
        <v>9748488.4229263533</v>
      </c>
      <c r="J9" s="444">
        <v>123778170.49320194</v>
      </c>
      <c r="K9" s="445">
        <v>0</v>
      </c>
    </row>
    <row r="10" spans="1:11" x14ac:dyDescent="0.2">
      <c r="A10" s="158">
        <f>A9+1</f>
        <v>2</v>
      </c>
      <c r="B10" s="373" t="s">
        <v>260</v>
      </c>
      <c r="C10" s="375"/>
      <c r="D10" s="407"/>
      <c r="E10" s="411">
        <f>E9/$D9</f>
        <v>0.52783958469633074</v>
      </c>
      <c r="F10" s="412">
        <f t="shared" ref="F10:K10" si="0">F9/$D9</f>
        <v>0.20288235306611996</v>
      </c>
      <c r="G10" s="412">
        <f t="shared" si="0"/>
        <v>7.4792422240473042E-2</v>
      </c>
      <c r="H10" s="412">
        <f t="shared" si="0"/>
        <v>7.8802808160786761E-2</v>
      </c>
      <c r="I10" s="412">
        <f t="shared" si="0"/>
        <v>8.4457497554534383E-3</v>
      </c>
      <c r="J10" s="412">
        <f t="shared" si="0"/>
        <v>0.10723708208083615</v>
      </c>
      <c r="K10" s="413">
        <f t="shared" si="0"/>
        <v>0</v>
      </c>
    </row>
    <row r="11" spans="1:11" x14ac:dyDescent="0.2">
      <c r="A11" s="158">
        <f>A10+1</f>
        <v>3</v>
      </c>
      <c r="B11" s="373"/>
      <c r="C11" s="375"/>
      <c r="D11" s="407"/>
      <c r="E11" s="408"/>
      <c r="F11" s="409"/>
      <c r="G11" s="409"/>
      <c r="H11" s="409"/>
      <c r="I11" s="409"/>
      <c r="J11" s="409"/>
      <c r="K11" s="410"/>
    </row>
    <row r="12" spans="1:11" x14ac:dyDescent="0.2">
      <c r="A12" s="158">
        <f t="shared" ref="A12:A55" si="1">A11+1</f>
        <v>4</v>
      </c>
      <c r="B12" s="373" t="s">
        <v>361</v>
      </c>
      <c r="C12" s="406" t="s">
        <v>373</v>
      </c>
      <c r="D12" s="407">
        <f>SUM(E12:K12)</f>
        <v>958153193.17249894</v>
      </c>
      <c r="E12" s="443">
        <v>609257701.15931797</v>
      </c>
      <c r="F12" s="444">
        <v>234140158.08963937</v>
      </c>
      <c r="G12" s="444">
        <v>65836657.463465482</v>
      </c>
      <c r="H12" s="444">
        <v>16184434.068649085</v>
      </c>
      <c r="I12" s="444">
        <v>9397200.2729263529</v>
      </c>
      <c r="J12" s="444">
        <v>23337042.118500698</v>
      </c>
      <c r="K12" s="445">
        <v>0</v>
      </c>
    </row>
    <row r="13" spans="1:11" x14ac:dyDescent="0.2">
      <c r="A13" s="158">
        <f t="shared" si="1"/>
        <v>5</v>
      </c>
      <c r="B13" s="373" t="s">
        <v>260</v>
      </c>
      <c r="C13" s="375"/>
      <c r="D13" s="407"/>
      <c r="E13" s="411">
        <f>E12/$D12</f>
        <v>0.63586669177820254</v>
      </c>
      <c r="F13" s="412">
        <f t="shared" ref="F13:K13" si="2">F12/$D12</f>
        <v>0.24436609903097872</v>
      </c>
      <c r="G13" s="412">
        <f t="shared" si="2"/>
        <v>6.8712036793904127E-2</v>
      </c>
      <c r="H13" s="412">
        <f t="shared" si="2"/>
        <v>1.6891280208607893E-2</v>
      </c>
      <c r="I13" s="412">
        <f t="shared" si="2"/>
        <v>9.8076177587131923E-3</v>
      </c>
      <c r="J13" s="412">
        <f t="shared" si="2"/>
        <v>2.43562744295935E-2</v>
      </c>
      <c r="K13" s="413">
        <f t="shared" si="2"/>
        <v>0</v>
      </c>
    </row>
    <row r="14" spans="1:11" x14ac:dyDescent="0.2">
      <c r="A14" s="158">
        <f t="shared" si="1"/>
        <v>6</v>
      </c>
      <c r="B14" s="373"/>
      <c r="C14" s="375"/>
      <c r="D14" s="407"/>
      <c r="E14" s="408"/>
      <c r="F14" s="409"/>
      <c r="G14" s="409"/>
      <c r="H14" s="409"/>
      <c r="I14" s="409"/>
      <c r="J14" s="409"/>
      <c r="K14" s="410"/>
    </row>
    <row r="15" spans="1:11" x14ac:dyDescent="0.2">
      <c r="A15" s="158">
        <f t="shared" si="1"/>
        <v>7</v>
      </c>
      <c r="B15" s="373" t="s">
        <v>374</v>
      </c>
      <c r="C15" s="406" t="s">
        <v>373</v>
      </c>
      <c r="D15" s="407">
        <f t="shared" ref="D15:D21" si="3">SUM(E15:K15)</f>
        <v>714940068.40642238</v>
      </c>
      <c r="E15" s="443">
        <v>416959240.84287125</v>
      </c>
      <c r="F15" s="444">
        <v>150005665.8101829</v>
      </c>
      <c r="G15" s="444">
        <v>46624345.978723206</v>
      </c>
      <c r="H15" s="444">
        <v>40387167.118164286</v>
      </c>
      <c r="I15" s="444">
        <v>6041409.6491122711</v>
      </c>
      <c r="J15" s="444">
        <v>54922239.007368609</v>
      </c>
      <c r="K15" s="445">
        <v>0</v>
      </c>
    </row>
    <row r="16" spans="1:11" x14ac:dyDescent="0.2">
      <c r="A16" s="158">
        <f t="shared" si="1"/>
        <v>8</v>
      </c>
      <c r="B16" s="373" t="s">
        <v>260</v>
      </c>
      <c r="C16" s="375"/>
      <c r="D16" s="407"/>
      <c r="E16" s="411">
        <f>E15/$D15</f>
        <v>0.5832086621921464</v>
      </c>
      <c r="F16" s="412">
        <f t="shared" ref="F16:K16" si="4">F15/$D15</f>
        <v>0.20981572084012656</v>
      </c>
      <c r="G16" s="412">
        <f t="shared" si="4"/>
        <v>6.5214341787623295E-2</v>
      </c>
      <c r="H16" s="412">
        <f t="shared" si="4"/>
        <v>5.6490283455767051E-2</v>
      </c>
      <c r="I16" s="412">
        <f t="shared" si="4"/>
        <v>8.4502322867123277E-3</v>
      </c>
      <c r="J16" s="412">
        <f t="shared" si="4"/>
        <v>7.682075943762455E-2</v>
      </c>
      <c r="K16" s="413">
        <f t="shared" si="4"/>
        <v>0</v>
      </c>
    </row>
    <row r="17" spans="1:11" x14ac:dyDescent="0.2">
      <c r="A17" s="158">
        <f t="shared" si="1"/>
        <v>9</v>
      </c>
      <c r="B17" s="373"/>
      <c r="C17" s="375"/>
      <c r="D17" s="407"/>
      <c r="E17" s="408"/>
      <c r="F17" s="409"/>
      <c r="G17" s="409"/>
      <c r="H17" s="409"/>
      <c r="I17" s="409"/>
      <c r="J17" s="409"/>
      <c r="K17" s="410"/>
    </row>
    <row r="18" spans="1:11" x14ac:dyDescent="0.2">
      <c r="A18" s="158">
        <f t="shared" si="1"/>
        <v>10</v>
      </c>
      <c r="B18" s="373" t="s">
        <v>375</v>
      </c>
      <c r="C18" s="406" t="s">
        <v>373</v>
      </c>
      <c r="D18" s="407">
        <f t="shared" si="3"/>
        <v>630894514.61931407</v>
      </c>
      <c r="E18" s="443">
        <v>416959240.84287125</v>
      </c>
      <c r="F18" s="444">
        <v>149984387.15726954</v>
      </c>
      <c r="G18" s="444">
        <v>37219825.256529301</v>
      </c>
      <c r="H18" s="444">
        <v>8244527.6517143622</v>
      </c>
      <c r="I18" s="444">
        <v>5842124.407445604</v>
      </c>
      <c r="J18" s="444">
        <v>12644409.30348403</v>
      </c>
      <c r="K18" s="445">
        <v>0</v>
      </c>
    </row>
    <row r="19" spans="1:11" x14ac:dyDescent="0.2">
      <c r="A19" s="158">
        <f t="shared" si="1"/>
        <v>11</v>
      </c>
      <c r="B19" s="373" t="s">
        <v>260</v>
      </c>
      <c r="C19" s="375"/>
      <c r="D19" s="407"/>
      <c r="E19" s="411">
        <f>E18/$D18</f>
        <v>0.66090167402147604</v>
      </c>
      <c r="F19" s="412">
        <f t="shared" ref="F19:K19" si="5">F18/$D18</f>
        <v>0.23773290729555813</v>
      </c>
      <c r="G19" s="412">
        <f t="shared" si="5"/>
        <v>5.8995322346379872E-2</v>
      </c>
      <c r="H19" s="412">
        <f t="shared" si="5"/>
        <v>1.306799704335544E-2</v>
      </c>
      <c r="I19" s="412">
        <f t="shared" si="5"/>
        <v>9.2600653073846746E-3</v>
      </c>
      <c r="J19" s="412">
        <f t="shared" si="5"/>
        <v>2.0042033985845874E-2</v>
      </c>
      <c r="K19" s="413">
        <f t="shared" si="5"/>
        <v>0</v>
      </c>
    </row>
    <row r="20" spans="1:11" x14ac:dyDescent="0.2">
      <c r="A20" s="158">
        <f t="shared" si="1"/>
        <v>12</v>
      </c>
      <c r="B20" s="373"/>
      <c r="C20" s="375"/>
      <c r="D20" s="407"/>
      <c r="E20" s="408"/>
      <c r="F20" s="409"/>
      <c r="G20" s="409"/>
      <c r="H20" s="409"/>
      <c r="I20" s="409"/>
      <c r="J20" s="409"/>
      <c r="K20" s="410"/>
    </row>
    <row r="21" spans="1:11" x14ac:dyDescent="0.2">
      <c r="A21" s="158">
        <f t="shared" si="1"/>
        <v>13</v>
      </c>
      <c r="B21" s="373" t="s">
        <v>376</v>
      </c>
      <c r="C21" s="406" t="s">
        <v>373</v>
      </c>
      <c r="D21" s="407">
        <f t="shared" si="3"/>
        <v>9901108</v>
      </c>
      <c r="E21" s="444">
        <v>7067584.6358423801</v>
      </c>
      <c r="F21" s="444">
        <v>2519090.6701576198</v>
      </c>
      <c r="G21" s="444">
        <v>301358.96499999997</v>
      </c>
      <c r="H21" s="444">
        <v>6781.239999999998</v>
      </c>
      <c r="I21" s="444">
        <v>6292.4889999999996</v>
      </c>
      <c r="J21" s="444">
        <v>0</v>
      </c>
      <c r="K21" s="445">
        <v>0</v>
      </c>
    </row>
    <row r="22" spans="1:11" x14ac:dyDescent="0.2">
      <c r="A22" s="158">
        <f t="shared" si="1"/>
        <v>14</v>
      </c>
      <c r="B22" s="414" t="s">
        <v>260</v>
      </c>
      <c r="C22" s="415"/>
      <c r="D22" s="416"/>
      <c r="E22" s="417">
        <f>E21/$D21</f>
        <v>0.71381754808071785</v>
      </c>
      <c r="F22" s="418">
        <f t="shared" ref="F22:K22" si="6">F21/$D21</f>
        <v>0.25442512799149547</v>
      </c>
      <c r="G22" s="418">
        <f t="shared" si="6"/>
        <v>3.0436893022477884E-2</v>
      </c>
      <c r="H22" s="418">
        <f t="shared" si="6"/>
        <v>6.8489708424552057E-4</v>
      </c>
      <c r="I22" s="418">
        <f t="shared" si="6"/>
        <v>6.355338210632587E-4</v>
      </c>
      <c r="J22" s="418">
        <f t="shared" si="6"/>
        <v>0</v>
      </c>
      <c r="K22" s="419">
        <f t="shared" si="6"/>
        <v>0</v>
      </c>
    </row>
    <row r="23" spans="1:11" x14ac:dyDescent="0.2">
      <c r="A23" s="158">
        <f t="shared" si="1"/>
        <v>15</v>
      </c>
      <c r="B23" s="420"/>
      <c r="C23" s="420"/>
      <c r="D23" s="420"/>
      <c r="E23" s="421"/>
      <c r="F23" s="421"/>
      <c r="G23" s="421"/>
      <c r="H23" s="421"/>
      <c r="I23" s="421"/>
      <c r="J23" s="421"/>
      <c r="K23" s="421"/>
    </row>
    <row r="24" spans="1:11" x14ac:dyDescent="0.2">
      <c r="A24" s="158">
        <f t="shared" si="1"/>
        <v>16</v>
      </c>
      <c r="B24" s="422" t="s">
        <v>377</v>
      </c>
      <c r="C24" s="420"/>
      <c r="D24" s="420"/>
      <c r="E24" s="420"/>
      <c r="F24" s="420"/>
      <c r="G24" s="420"/>
      <c r="H24" s="420"/>
      <c r="I24" s="420"/>
      <c r="J24" s="420"/>
      <c r="K24" s="420"/>
    </row>
    <row r="25" spans="1:11" x14ac:dyDescent="0.2">
      <c r="A25" s="158">
        <f t="shared" si="1"/>
        <v>17</v>
      </c>
      <c r="B25" s="423" t="s">
        <v>17</v>
      </c>
      <c r="C25" s="423" t="s">
        <v>378</v>
      </c>
      <c r="D25" s="369" t="s">
        <v>3</v>
      </c>
      <c r="E25" s="424" t="s">
        <v>361</v>
      </c>
      <c r="F25" s="424" t="s">
        <v>362</v>
      </c>
      <c r="G25" s="424" t="s">
        <v>363</v>
      </c>
      <c r="H25" s="425" t="s">
        <v>364</v>
      </c>
      <c r="I25" s="420"/>
      <c r="J25" s="420"/>
      <c r="K25" s="420"/>
    </row>
    <row r="26" spans="1:11" x14ac:dyDescent="0.2">
      <c r="A26" s="158">
        <f t="shared" si="1"/>
        <v>18</v>
      </c>
      <c r="B26" s="426" t="s">
        <v>379</v>
      </c>
      <c r="C26" s="426" t="s">
        <v>380</v>
      </c>
      <c r="D26" s="427">
        <f>SUM(E26:H26)</f>
        <v>1</v>
      </c>
      <c r="E26" s="446">
        <v>0.2822600508093141</v>
      </c>
      <c r="F26" s="446">
        <v>0.39769589905210218</v>
      </c>
      <c r="G26" s="446">
        <v>0.32004405013858367</v>
      </c>
      <c r="H26" s="447">
        <v>0</v>
      </c>
      <c r="I26" s="420"/>
      <c r="J26" s="420"/>
      <c r="K26" s="420"/>
    </row>
    <row r="27" spans="1:11" x14ac:dyDescent="0.2">
      <c r="A27" s="158">
        <f t="shared" si="1"/>
        <v>19</v>
      </c>
      <c r="B27" s="428" t="s">
        <v>381</v>
      </c>
      <c r="C27" s="428" t="s">
        <v>382</v>
      </c>
      <c r="D27" s="429">
        <f t="shared" ref="D27:D30" si="7">SUM(E27:H27)</f>
        <v>1</v>
      </c>
      <c r="E27" s="374"/>
      <c r="F27" s="448">
        <v>0.11076705406115377</v>
      </c>
      <c r="G27" s="448">
        <v>0.6792329459388462</v>
      </c>
      <c r="H27" s="449">
        <v>0.21000000000000008</v>
      </c>
      <c r="I27" s="420"/>
      <c r="J27" s="420"/>
      <c r="K27" s="420"/>
    </row>
    <row r="28" spans="1:11" x14ac:dyDescent="0.2">
      <c r="A28" s="158">
        <f t="shared" si="1"/>
        <v>20</v>
      </c>
      <c r="B28" s="428" t="s">
        <v>383</v>
      </c>
      <c r="C28" s="428" t="s">
        <v>384</v>
      </c>
      <c r="D28" s="429">
        <f t="shared" si="7"/>
        <v>1</v>
      </c>
      <c r="E28" s="374"/>
      <c r="F28" s="448">
        <v>0.11076705406115377</v>
      </c>
      <c r="G28" s="448">
        <v>0.6792329459388462</v>
      </c>
      <c r="H28" s="449">
        <v>0.21000000000000008</v>
      </c>
      <c r="I28" s="420"/>
      <c r="J28" s="420"/>
      <c r="K28" s="420"/>
    </row>
    <row r="29" spans="1:11" x14ac:dyDescent="0.2">
      <c r="A29" s="158">
        <f t="shared" si="1"/>
        <v>21</v>
      </c>
      <c r="B29" s="428" t="s">
        <v>385</v>
      </c>
      <c r="C29" s="428" t="s">
        <v>386</v>
      </c>
      <c r="D29" s="429">
        <f t="shared" si="7"/>
        <v>1</v>
      </c>
      <c r="E29" s="374"/>
      <c r="F29" s="450"/>
      <c r="G29" s="451">
        <v>1</v>
      </c>
      <c r="H29" s="449">
        <v>0</v>
      </c>
      <c r="I29" s="420"/>
      <c r="J29" s="420"/>
      <c r="K29" s="420"/>
    </row>
    <row r="30" spans="1:11" x14ac:dyDescent="0.2">
      <c r="A30" s="158">
        <f t="shared" si="1"/>
        <v>22</v>
      </c>
      <c r="B30" s="431" t="s">
        <v>387</v>
      </c>
      <c r="C30" s="431" t="s">
        <v>388</v>
      </c>
      <c r="D30" s="432">
        <f t="shared" si="7"/>
        <v>1</v>
      </c>
      <c r="E30" s="433"/>
      <c r="F30" s="452">
        <v>1</v>
      </c>
      <c r="G30" s="452"/>
      <c r="H30" s="453">
        <v>0</v>
      </c>
      <c r="I30" s="420"/>
      <c r="J30" s="420"/>
      <c r="K30" s="420"/>
    </row>
    <row r="31" spans="1:11" x14ac:dyDescent="0.2">
      <c r="A31" s="158">
        <f t="shared" si="1"/>
        <v>23</v>
      </c>
      <c r="B31" s="374"/>
      <c r="C31" s="374"/>
      <c r="D31" s="430"/>
      <c r="E31" s="374"/>
      <c r="F31" s="374"/>
      <c r="G31" s="374"/>
      <c r="H31" s="374"/>
      <c r="I31" s="420"/>
      <c r="J31" s="420"/>
      <c r="K31" s="420"/>
    </row>
    <row r="32" spans="1:11" x14ac:dyDescent="0.2">
      <c r="A32" s="158">
        <f t="shared" si="1"/>
        <v>24</v>
      </c>
      <c r="B32" s="434" t="s">
        <v>389</v>
      </c>
      <c r="C32" s="374"/>
      <c r="D32" s="420"/>
      <c r="E32" s="420"/>
      <c r="F32" s="420"/>
      <c r="G32" s="420"/>
      <c r="H32" s="420"/>
      <c r="I32" s="420"/>
      <c r="J32" s="420"/>
      <c r="K32" s="420"/>
    </row>
    <row r="33" spans="1:11" x14ac:dyDescent="0.2">
      <c r="A33" s="158">
        <f t="shared" si="1"/>
        <v>25</v>
      </c>
      <c r="B33" s="423" t="s">
        <v>17</v>
      </c>
      <c r="C33" s="423" t="s">
        <v>378</v>
      </c>
      <c r="D33" s="369" t="s">
        <v>3</v>
      </c>
      <c r="E33" s="435" t="s">
        <v>361</v>
      </c>
      <c r="F33" s="435" t="s">
        <v>362</v>
      </c>
      <c r="G33" s="435" t="s">
        <v>363</v>
      </c>
      <c r="H33" s="436" t="s">
        <v>364</v>
      </c>
      <c r="I33" s="420"/>
      <c r="J33" s="420"/>
      <c r="K33" s="420"/>
    </row>
    <row r="34" spans="1:11" x14ac:dyDescent="0.2">
      <c r="A34" s="158">
        <f t="shared" si="1"/>
        <v>26</v>
      </c>
      <c r="B34" s="375" t="s">
        <v>379</v>
      </c>
      <c r="C34" s="375" t="s">
        <v>380</v>
      </c>
      <c r="D34" s="454">
        <v>107113626.63890575</v>
      </c>
      <c r="E34" s="437">
        <f>E26*D34</f>
        <v>30233897.697467435</v>
      </c>
      <c r="F34" s="437">
        <f>F26*D34</f>
        <v>42598650.046890825</v>
      </c>
      <c r="G34" s="437">
        <f>G26*D34</f>
        <v>34281078.894547485</v>
      </c>
      <c r="H34" s="459">
        <f>H26*D34</f>
        <v>0</v>
      </c>
      <c r="I34" s="420"/>
      <c r="J34" s="420"/>
      <c r="K34" s="420"/>
    </row>
    <row r="35" spans="1:11" x14ac:dyDescent="0.2">
      <c r="A35" s="158">
        <f t="shared" si="1"/>
        <v>27</v>
      </c>
      <c r="B35" s="428" t="s">
        <v>381</v>
      </c>
      <c r="C35" s="428" t="s">
        <v>382</v>
      </c>
      <c r="D35" s="454">
        <v>6884113.6725660004</v>
      </c>
      <c r="E35" s="437">
        <f t="shared" ref="E35:E38" si="8">E27*D35</f>
        <v>0</v>
      </c>
      <c r="F35" s="437">
        <f t="shared" ref="F35:F38" si="9">F27*D35</f>
        <v>762532.99133224599</v>
      </c>
      <c r="G35" s="437">
        <f t="shared" ref="G35:G38" si="10">G27*D35</f>
        <v>4675916.8099948941</v>
      </c>
      <c r="H35" s="438">
        <f t="shared" ref="H35:H38" si="11">H27*D35</f>
        <v>1445663.8712388605</v>
      </c>
      <c r="I35" s="420"/>
      <c r="J35" s="420"/>
      <c r="K35" s="420"/>
    </row>
    <row r="36" spans="1:11" x14ac:dyDescent="0.2">
      <c r="A36" s="158">
        <f t="shared" si="1"/>
        <v>28</v>
      </c>
      <c r="B36" s="428" t="s">
        <v>383</v>
      </c>
      <c r="C36" s="428" t="s">
        <v>384</v>
      </c>
      <c r="D36" s="454">
        <v>521597.32605000003</v>
      </c>
      <c r="E36" s="437">
        <f t="shared" si="8"/>
        <v>0</v>
      </c>
      <c r="F36" s="437">
        <f t="shared" si="9"/>
        <v>57775.799212733604</v>
      </c>
      <c r="G36" s="437">
        <f t="shared" si="10"/>
        <v>354286.0883667664</v>
      </c>
      <c r="H36" s="438">
        <f t="shared" si="11"/>
        <v>109535.43847050004</v>
      </c>
      <c r="I36" s="420"/>
      <c r="J36" s="420"/>
      <c r="K36" s="420"/>
    </row>
    <row r="37" spans="1:11" x14ac:dyDescent="0.2">
      <c r="A37" s="158">
        <f t="shared" si="1"/>
        <v>29</v>
      </c>
      <c r="B37" s="428" t="s">
        <v>385</v>
      </c>
      <c r="C37" s="428" t="s">
        <v>386</v>
      </c>
      <c r="D37" s="454">
        <v>1389343.687039</v>
      </c>
      <c r="E37" s="437">
        <f t="shared" si="8"/>
        <v>0</v>
      </c>
      <c r="F37" s="437">
        <f t="shared" si="9"/>
        <v>0</v>
      </c>
      <c r="G37" s="437">
        <f t="shared" si="10"/>
        <v>1389343.687039</v>
      </c>
      <c r="H37" s="438">
        <f t="shared" si="11"/>
        <v>0</v>
      </c>
      <c r="I37" s="420"/>
      <c r="J37" s="420"/>
      <c r="K37" s="420"/>
    </row>
    <row r="38" spans="1:11" x14ac:dyDescent="0.2">
      <c r="A38" s="158">
        <f t="shared" si="1"/>
        <v>30</v>
      </c>
      <c r="B38" s="431" t="s">
        <v>390</v>
      </c>
      <c r="C38" s="431" t="s">
        <v>388</v>
      </c>
      <c r="D38" s="454">
        <v>6371973.0993599985</v>
      </c>
      <c r="E38" s="437">
        <f t="shared" si="8"/>
        <v>0</v>
      </c>
      <c r="F38" s="437">
        <f t="shared" si="9"/>
        <v>6371973.0993599985</v>
      </c>
      <c r="G38" s="437">
        <f t="shared" si="10"/>
        <v>0</v>
      </c>
      <c r="H38" s="460">
        <f t="shared" si="11"/>
        <v>0</v>
      </c>
      <c r="I38" s="420"/>
      <c r="J38" s="420"/>
      <c r="K38" s="420"/>
    </row>
    <row r="39" spans="1:11" x14ac:dyDescent="0.2">
      <c r="A39" s="158">
        <f t="shared" si="1"/>
        <v>31</v>
      </c>
      <c r="B39" s="439" t="s">
        <v>3</v>
      </c>
      <c r="C39" s="439"/>
      <c r="D39" s="440">
        <f>SUM(D34:D38)</f>
        <v>122280654.42392075</v>
      </c>
      <c r="E39" s="441">
        <f t="shared" ref="E39:H39" si="12">SUM(E34:E38)</f>
        <v>30233897.697467435</v>
      </c>
      <c r="F39" s="441">
        <f t="shared" si="12"/>
        <v>49790931.936795801</v>
      </c>
      <c r="G39" s="441">
        <f t="shared" si="12"/>
        <v>40700625.479948148</v>
      </c>
      <c r="H39" s="442">
        <f t="shared" si="12"/>
        <v>1555199.3097093606</v>
      </c>
      <c r="I39" s="420"/>
      <c r="J39" s="420"/>
      <c r="K39" s="420"/>
    </row>
    <row r="40" spans="1:11" x14ac:dyDescent="0.2">
      <c r="A40" s="158">
        <f t="shared" si="1"/>
        <v>32</v>
      </c>
      <c r="B40" s="374"/>
      <c r="C40" s="374"/>
      <c r="D40" s="420"/>
      <c r="E40" s="420"/>
      <c r="F40" s="420"/>
      <c r="G40" s="420"/>
      <c r="H40" s="420"/>
      <c r="I40" s="420"/>
      <c r="J40" s="420"/>
      <c r="K40" s="420"/>
    </row>
    <row r="41" spans="1:11" s="156" customFormat="1" ht="54.75" customHeight="1" x14ac:dyDescent="0.2">
      <c r="A41" s="158">
        <f t="shared" si="1"/>
        <v>33</v>
      </c>
      <c r="B41" s="367" t="s">
        <v>17</v>
      </c>
      <c r="C41" s="368"/>
      <c r="D41" s="369" t="s">
        <v>3</v>
      </c>
      <c r="E41" s="370" t="s">
        <v>354</v>
      </c>
      <c r="F41" s="371" t="s">
        <v>355</v>
      </c>
      <c r="G41" s="371" t="s">
        <v>356</v>
      </c>
      <c r="H41" s="371" t="s">
        <v>357</v>
      </c>
      <c r="I41" s="371" t="s">
        <v>358</v>
      </c>
      <c r="J41" s="371" t="s">
        <v>359</v>
      </c>
      <c r="K41" s="372" t="s">
        <v>360</v>
      </c>
    </row>
    <row r="42" spans="1:11" x14ac:dyDescent="0.2">
      <c r="A42" s="158">
        <f t="shared" si="1"/>
        <v>34</v>
      </c>
      <c r="B42" s="373"/>
      <c r="C42" s="374"/>
      <c r="D42" s="375"/>
      <c r="E42" s="374"/>
      <c r="F42" s="374"/>
      <c r="G42" s="374"/>
      <c r="H42" s="374"/>
      <c r="I42" s="374"/>
      <c r="J42" s="374"/>
      <c r="K42" s="376"/>
    </row>
    <row r="43" spans="1:11" x14ac:dyDescent="0.2">
      <c r="A43" s="158">
        <f t="shared" si="1"/>
        <v>35</v>
      </c>
      <c r="B43" s="373" t="s">
        <v>361</v>
      </c>
      <c r="C43" s="374"/>
      <c r="D43" s="456">
        <f>E39</f>
        <v>30233897.697467435</v>
      </c>
      <c r="E43" s="319">
        <f>D43*E13</f>
        <v>19224728.508449234</v>
      </c>
      <c r="F43" s="319">
        <f>D43*F13</f>
        <v>7388139.6388318073</v>
      </c>
      <c r="G43" s="319">
        <f>D43*G13</f>
        <v>2077432.6910115157</v>
      </c>
      <c r="H43" s="319">
        <f>D43*H13</f>
        <v>510689.23780630744</v>
      </c>
      <c r="I43" s="319">
        <f>D43*I13</f>
        <v>296522.51197279949</v>
      </c>
      <c r="J43" s="319">
        <f>D43*J13</f>
        <v>736385.10939577187</v>
      </c>
      <c r="K43" s="457">
        <f>D43*K13</f>
        <v>0</v>
      </c>
    </row>
    <row r="44" spans="1:11" x14ac:dyDescent="0.2">
      <c r="A44" s="158">
        <f t="shared" si="1"/>
        <v>36</v>
      </c>
      <c r="B44" s="373" t="s">
        <v>362</v>
      </c>
      <c r="C44" s="374"/>
      <c r="D44" s="456">
        <f>F39</f>
        <v>49790931.936795801</v>
      </c>
      <c r="E44" s="319">
        <f>D44*E19</f>
        <v>32906910.268117718</v>
      </c>
      <c r="F44" s="319">
        <f>D44*F19</f>
        <v>11836943.006289721</v>
      </c>
      <c r="G44" s="319">
        <f>D44*G19</f>
        <v>2937432.0795379286</v>
      </c>
      <c r="H44" s="319">
        <f>D44*H19</f>
        <v>650667.75133595953</v>
      </c>
      <c r="I44" s="319">
        <f>D44*I19</f>
        <v>461067.2814502744</v>
      </c>
      <c r="J44" s="319">
        <f>D44*J19</f>
        <v>997911.55006420019</v>
      </c>
      <c r="K44" s="457">
        <f>D44*K19</f>
        <v>0</v>
      </c>
    </row>
    <row r="45" spans="1:11" x14ac:dyDescent="0.2">
      <c r="A45" s="158">
        <f t="shared" si="1"/>
        <v>37</v>
      </c>
      <c r="B45" s="373" t="s">
        <v>363</v>
      </c>
      <c r="C45" s="374"/>
      <c r="D45" s="456">
        <f>G39</f>
        <v>40700625.479948148</v>
      </c>
      <c r="E45" s="319">
        <f>D45*E22</f>
        <v>29052820.685448177</v>
      </c>
      <c r="F45" s="319">
        <f>D45*F22</f>
        <v>10355261.847069729</v>
      </c>
      <c r="G45" s="319">
        <f>D45*G22</f>
        <v>1238800.5836811194</v>
      </c>
      <c r="H45" s="319">
        <f>D45*H22</f>
        <v>27875.739718185429</v>
      </c>
      <c r="I45" s="319">
        <f>D45*I22</f>
        <v>25866.624030936073</v>
      </c>
      <c r="J45" s="319">
        <f>D45*J22</f>
        <v>0</v>
      </c>
      <c r="K45" s="457">
        <f>D45*K22</f>
        <v>0</v>
      </c>
    </row>
    <row r="46" spans="1:11" x14ac:dyDescent="0.2">
      <c r="A46" s="158">
        <f t="shared" si="1"/>
        <v>38</v>
      </c>
      <c r="B46" s="373" t="s">
        <v>364</v>
      </c>
      <c r="C46" s="374"/>
      <c r="D46" s="456">
        <f>H39</f>
        <v>1555199.3097093606</v>
      </c>
      <c r="E46" s="319">
        <f>D46*E10</f>
        <v>820895.75775700912</v>
      </c>
      <c r="F46" s="319">
        <f>D46*F10</f>
        <v>315522.49544064054</v>
      </c>
      <c r="G46" s="319">
        <f>D46*G10</f>
        <v>116317.1234398747</v>
      </c>
      <c r="H46" s="319">
        <f>D46*H10</f>
        <v>122554.07285481473</v>
      </c>
      <c r="I46" s="319">
        <f>D46*I10</f>
        <v>13134.824189659188</v>
      </c>
      <c r="J46" s="319">
        <f>D46*J10</f>
        <v>166775.03602736242</v>
      </c>
      <c r="K46" s="457">
        <f>D46*K10</f>
        <v>0</v>
      </c>
    </row>
    <row r="47" spans="1:11" x14ac:dyDescent="0.2">
      <c r="A47" s="158">
        <f t="shared" si="1"/>
        <v>39</v>
      </c>
      <c r="B47" s="373"/>
      <c r="C47" s="374"/>
      <c r="D47" s="377"/>
      <c r="E47" s="378"/>
      <c r="F47" s="378"/>
      <c r="G47" s="378"/>
      <c r="H47" s="378"/>
      <c r="I47" s="378"/>
      <c r="J47" s="378"/>
      <c r="K47" s="379"/>
    </row>
    <row r="48" spans="1:11" x14ac:dyDescent="0.2">
      <c r="A48" s="158">
        <f t="shared" si="1"/>
        <v>40</v>
      </c>
      <c r="B48" s="380" t="s">
        <v>3</v>
      </c>
      <c r="C48" s="381"/>
      <c r="D48" s="382">
        <f>SUM(D43:D46)</f>
        <v>122280654.42392074</v>
      </c>
      <c r="E48" s="383">
        <f t="shared" ref="E48:K48" si="13">SUM(E43:E46)</f>
        <v>82005355.21977213</v>
      </c>
      <c r="F48" s="383">
        <f t="shared" si="13"/>
        <v>29895866.987631898</v>
      </c>
      <c r="G48" s="383">
        <f t="shared" si="13"/>
        <v>6369982.4776704386</v>
      </c>
      <c r="H48" s="383">
        <f t="shared" si="13"/>
        <v>1311786.8017152674</v>
      </c>
      <c r="I48" s="383">
        <f t="shared" si="13"/>
        <v>796591.24164366908</v>
      </c>
      <c r="J48" s="383">
        <f t="shared" si="13"/>
        <v>1901071.6954873344</v>
      </c>
      <c r="K48" s="384">
        <f t="shared" si="13"/>
        <v>0</v>
      </c>
    </row>
    <row r="49" spans="1:11" x14ac:dyDescent="0.2">
      <c r="A49" s="158">
        <f t="shared" si="1"/>
        <v>41</v>
      </c>
      <c r="B49" s="385"/>
      <c r="C49" s="374"/>
      <c r="D49" s="386"/>
      <c r="E49" s="386"/>
      <c r="F49" s="386"/>
      <c r="G49" s="386"/>
      <c r="H49" s="386"/>
      <c r="I49" s="386"/>
      <c r="J49" s="386"/>
      <c r="K49" s="386"/>
    </row>
    <row r="50" spans="1:11" x14ac:dyDescent="0.2">
      <c r="A50" s="158">
        <f t="shared" si="1"/>
        <v>42</v>
      </c>
      <c r="B50" s="380" t="s">
        <v>361</v>
      </c>
      <c r="C50" s="381"/>
      <c r="D50" s="387">
        <f>SUM(E50:K50)</f>
        <v>958153193.17249894</v>
      </c>
      <c r="E50" s="401">
        <v>609257701.15931797</v>
      </c>
      <c r="F50" s="401">
        <v>234140158.08963937</v>
      </c>
      <c r="G50" s="401">
        <v>65836657.463465482</v>
      </c>
      <c r="H50" s="401">
        <v>16184434.068649085</v>
      </c>
      <c r="I50" s="401">
        <v>9397200.2729263529</v>
      </c>
      <c r="J50" s="401">
        <v>23337042.118500698</v>
      </c>
      <c r="K50" s="402">
        <v>0</v>
      </c>
    </row>
    <row r="51" spans="1:11" x14ac:dyDescent="0.2">
      <c r="A51" s="158">
        <f t="shared" si="1"/>
        <v>43</v>
      </c>
      <c r="B51" s="388"/>
      <c r="C51" s="374"/>
      <c r="D51" s="386"/>
      <c r="E51" s="386"/>
      <c r="F51" s="386"/>
      <c r="G51" s="386"/>
      <c r="H51" s="386"/>
      <c r="I51" s="386"/>
      <c r="J51" s="386"/>
      <c r="K51" s="386"/>
    </row>
    <row r="52" spans="1:11" x14ac:dyDescent="0.2">
      <c r="A52" s="158">
        <f t="shared" si="1"/>
        <v>44</v>
      </c>
      <c r="B52" s="389" t="s">
        <v>365</v>
      </c>
      <c r="C52" s="374"/>
      <c r="D52" s="386"/>
      <c r="E52" s="386"/>
      <c r="F52" s="386"/>
      <c r="G52" s="386"/>
      <c r="H52" s="386"/>
      <c r="I52" s="386"/>
      <c r="J52" s="386"/>
      <c r="K52" s="386"/>
    </row>
    <row r="53" spans="1:11" x14ac:dyDescent="0.2">
      <c r="A53" s="158">
        <f t="shared" si="1"/>
        <v>45</v>
      </c>
      <c r="B53" s="390" t="s">
        <v>366</v>
      </c>
      <c r="C53" s="391"/>
      <c r="D53" s="392"/>
      <c r="E53" s="393">
        <f>ROUND(SUM(E43:E45)/E50,5)</f>
        <v>0.13325000000000001</v>
      </c>
      <c r="F53" s="393">
        <f>ROUND(SUM(F43:F45)/F50,5)</f>
        <v>0.12634000000000001</v>
      </c>
      <c r="G53" s="393">
        <f t="shared" ref="G53:H53" si="14">ROUND(SUM(G43:G45)/G50,5)</f>
        <v>9.4990000000000005E-2</v>
      </c>
      <c r="H53" s="393">
        <f t="shared" si="14"/>
        <v>7.3480000000000004E-2</v>
      </c>
      <c r="I53" s="393">
        <f>ROUND(SUM(I43:I45)/I50,5)</f>
        <v>8.337E-2</v>
      </c>
      <c r="J53" s="393">
        <f>ROUND(SUM(J43:J45)/J50,5)</f>
        <v>7.4319999999999997E-2</v>
      </c>
      <c r="K53" s="394"/>
    </row>
    <row r="54" spans="1:11" x14ac:dyDescent="0.2">
      <c r="A54" s="158">
        <f t="shared" si="1"/>
        <v>46</v>
      </c>
      <c r="B54" s="395" t="s">
        <v>367</v>
      </c>
      <c r="C54" s="374"/>
      <c r="D54" s="396"/>
      <c r="E54" s="455">
        <f>ROUND($D$46/$D$9,5)</f>
        <v>1.3500000000000001E-3</v>
      </c>
      <c r="F54" s="455">
        <f t="shared" ref="F54:J54" si="15">ROUND($D$46/$D$9,5)</f>
        <v>1.3500000000000001E-3</v>
      </c>
      <c r="G54" s="455">
        <f t="shared" si="15"/>
        <v>1.3500000000000001E-3</v>
      </c>
      <c r="H54" s="455">
        <f t="shared" si="15"/>
        <v>1.3500000000000001E-3</v>
      </c>
      <c r="I54" s="455">
        <f t="shared" si="15"/>
        <v>1.3500000000000001E-3</v>
      </c>
      <c r="J54" s="455">
        <f t="shared" si="15"/>
        <v>1.3500000000000001E-3</v>
      </c>
      <c r="K54" s="397"/>
    </row>
    <row r="55" spans="1:11" x14ac:dyDescent="0.2">
      <c r="A55" s="158">
        <f t="shared" si="1"/>
        <v>47</v>
      </c>
      <c r="B55" s="380" t="s">
        <v>3</v>
      </c>
      <c r="C55" s="381"/>
      <c r="D55" s="398"/>
      <c r="E55" s="399">
        <f>SUM(E53:E54)</f>
        <v>0.1346</v>
      </c>
      <c r="F55" s="399">
        <f t="shared" ref="F55:K55" si="16">SUM(F53:F54)</f>
        <v>0.12769</v>
      </c>
      <c r="G55" s="399">
        <f t="shared" si="16"/>
        <v>9.6340000000000009E-2</v>
      </c>
      <c r="H55" s="399">
        <f t="shared" si="16"/>
        <v>7.4830000000000008E-2</v>
      </c>
      <c r="I55" s="399">
        <f t="shared" si="16"/>
        <v>8.4720000000000004E-2</v>
      </c>
      <c r="J55" s="399">
        <f t="shared" si="16"/>
        <v>7.5670000000000001E-2</v>
      </c>
      <c r="K55" s="400">
        <f t="shared" si="16"/>
        <v>0</v>
      </c>
    </row>
    <row r="56" spans="1:11" x14ac:dyDescent="0.2">
      <c r="A56" s="158"/>
    </row>
    <row r="57" spans="1:11" x14ac:dyDescent="0.2">
      <c r="A57" s="158"/>
      <c r="B57" s="1" t="s">
        <v>351</v>
      </c>
      <c r="E57" s="458"/>
      <c r="F57" s="458"/>
      <c r="G57" s="458"/>
      <c r="H57" s="458"/>
      <c r="I57" s="458"/>
      <c r="J57" s="458"/>
      <c r="K57" s="458"/>
    </row>
    <row r="58" spans="1:11" x14ac:dyDescent="0.2">
      <c r="A58" s="158"/>
      <c r="E58" s="458"/>
      <c r="F58" s="458"/>
      <c r="G58" s="458"/>
      <c r="H58" s="458"/>
      <c r="I58" s="458"/>
      <c r="J58" s="458"/>
      <c r="K58" s="458"/>
    </row>
    <row r="59" spans="1:11" x14ac:dyDescent="0.2">
      <c r="E59" s="458"/>
      <c r="F59" s="458"/>
      <c r="G59" s="458"/>
      <c r="H59" s="458"/>
      <c r="I59" s="458"/>
      <c r="J59" s="458"/>
      <c r="K59" s="458"/>
    </row>
  </sheetData>
  <pageMargins left="0.25" right="0.25" top="1" bottom="1" header="0.5" footer="0.5"/>
  <pageSetup scale="94" orientation="landscape" blackAndWhite="1" r:id="rId1"/>
  <headerFooter alignWithMargins="0">
    <oddFooter>&amp;CPage &amp;P of &amp;N&amp;R&amp;F
&amp;A</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3"/>
  <sheetViews>
    <sheetView workbookViewId="0">
      <selection activeCell="D8" sqref="D8"/>
    </sheetView>
  </sheetViews>
  <sheetFormatPr defaultColWidth="8.85546875" defaultRowHeight="11.25" x14ac:dyDescent="0.2"/>
  <cols>
    <col min="1" max="1" width="3" style="173" bestFit="1" customWidth="1"/>
    <col min="2" max="2" width="47.28515625" style="173" bestFit="1" customWidth="1"/>
    <col min="3" max="3" width="2.7109375" style="173" customWidth="1"/>
    <col min="4" max="4" width="12" style="173" bestFit="1" customWidth="1"/>
    <col min="5" max="5" width="8" style="173" bestFit="1" customWidth="1"/>
    <col min="6" max="16384" width="8.85546875" style="173"/>
  </cols>
  <sheetData>
    <row r="2" spans="1:5" s="175" customFormat="1" x14ac:dyDescent="0.2">
      <c r="A2" s="216" t="s">
        <v>5</v>
      </c>
      <c r="B2" s="216"/>
      <c r="C2" s="216"/>
      <c r="D2" s="216"/>
      <c r="E2" s="216"/>
    </row>
    <row r="3" spans="1:5" s="175" customFormat="1" x14ac:dyDescent="0.2">
      <c r="A3" s="216" t="s">
        <v>269</v>
      </c>
      <c r="B3" s="216"/>
      <c r="C3" s="216"/>
      <c r="D3" s="216"/>
      <c r="E3" s="216"/>
    </row>
    <row r="4" spans="1:5" s="175" customFormat="1" x14ac:dyDescent="0.2">
      <c r="A4" s="216" t="s">
        <v>352</v>
      </c>
      <c r="B4" s="216"/>
      <c r="C4" s="216"/>
      <c r="D4" s="216"/>
      <c r="E4" s="216"/>
    </row>
    <row r="6" spans="1:5" x14ac:dyDescent="0.2">
      <c r="B6" s="174" t="s">
        <v>17</v>
      </c>
      <c r="C6" s="175"/>
      <c r="D6" s="174" t="s">
        <v>0</v>
      </c>
      <c r="E6" s="174" t="s">
        <v>260</v>
      </c>
    </row>
    <row r="7" spans="1:5" x14ac:dyDescent="0.2">
      <c r="A7" s="176">
        <v>2</v>
      </c>
      <c r="B7" s="173" t="s">
        <v>270</v>
      </c>
      <c r="D7" s="359">
        <v>5.1240000000000001E-3</v>
      </c>
      <c r="E7" s="177">
        <f>D7</f>
        <v>5.1240000000000001E-3</v>
      </c>
    </row>
    <row r="8" spans="1:5" x14ac:dyDescent="0.2">
      <c r="A8" s="176">
        <v>3</v>
      </c>
      <c r="B8" s="173" t="s">
        <v>271</v>
      </c>
      <c r="D8" s="359">
        <v>3.8519999999999999E-2</v>
      </c>
      <c r="E8" s="177">
        <f>D8</f>
        <v>3.8519999999999999E-2</v>
      </c>
    </row>
    <row r="9" spans="1:5" x14ac:dyDescent="0.2">
      <c r="A9" s="176">
        <v>4</v>
      </c>
      <c r="B9" s="173" t="s">
        <v>272</v>
      </c>
      <c r="D9" s="359">
        <v>2E-3</v>
      </c>
      <c r="E9" s="177">
        <f>D9</f>
        <v>2E-3</v>
      </c>
    </row>
    <row r="10" spans="1:5" x14ac:dyDescent="0.2">
      <c r="A10" s="176">
        <v>5</v>
      </c>
      <c r="D10" s="360"/>
    </row>
    <row r="11" spans="1:5" x14ac:dyDescent="0.2">
      <c r="A11" s="176">
        <v>6</v>
      </c>
    </row>
    <row r="12" spans="1:5" x14ac:dyDescent="0.2">
      <c r="A12" s="176">
        <v>7</v>
      </c>
      <c r="B12" s="174" t="s">
        <v>269</v>
      </c>
    </row>
    <row r="13" spans="1:5" x14ac:dyDescent="0.2">
      <c r="A13" s="176">
        <v>8</v>
      </c>
      <c r="B13" s="173" t="s">
        <v>273</v>
      </c>
      <c r="D13" s="361">
        <f>D7</f>
        <v>5.1240000000000001E-3</v>
      </c>
    </row>
    <row r="14" spans="1:5" x14ac:dyDescent="0.2">
      <c r="A14" s="176">
        <v>9</v>
      </c>
      <c r="B14" s="173" t="s">
        <v>274</v>
      </c>
      <c r="D14" s="361">
        <f>(1-D13)*D8</f>
        <v>3.8322623519999995E-2</v>
      </c>
    </row>
    <row r="15" spans="1:5" x14ac:dyDescent="0.2">
      <c r="A15" s="176">
        <v>10</v>
      </c>
      <c r="B15" s="173" t="s">
        <v>275</v>
      </c>
      <c r="D15" s="361">
        <f>D9</f>
        <v>2E-3</v>
      </c>
    </row>
    <row r="16" spans="1:5" x14ac:dyDescent="0.2">
      <c r="A16" s="176">
        <v>11</v>
      </c>
      <c r="B16" s="178" t="s">
        <v>276</v>
      </c>
      <c r="D16" s="362">
        <f>SUM(D13:D15)</f>
        <v>4.5446623519999993E-2</v>
      </c>
    </row>
    <row r="17" spans="1:4" x14ac:dyDescent="0.2">
      <c r="A17" s="176">
        <v>12</v>
      </c>
      <c r="B17" s="179" t="s">
        <v>277</v>
      </c>
      <c r="D17" s="362">
        <f>1-D16</f>
        <v>0.95455337648000005</v>
      </c>
    </row>
    <row r="18" spans="1:4" ht="12" thickBot="1" x14ac:dyDescent="0.25">
      <c r="A18" s="176">
        <v>13</v>
      </c>
      <c r="B18" s="178" t="s">
        <v>278</v>
      </c>
      <c r="D18" s="363">
        <f>1/D17</f>
        <v>1.0476103533231305</v>
      </c>
    </row>
    <row r="19" spans="1:4" ht="12" thickTop="1" x14ac:dyDescent="0.2">
      <c r="A19" s="176">
        <v>14</v>
      </c>
    </row>
    <row r="20" spans="1:4" x14ac:dyDescent="0.2">
      <c r="A20" s="176">
        <v>15</v>
      </c>
    </row>
    <row r="23" spans="1:4" x14ac:dyDescent="0.2">
      <c r="B23" s="1" t="s">
        <v>391</v>
      </c>
    </row>
  </sheetData>
  <pageMargins left="0.7" right="0.7" top="0.75" bottom="0.75" header="0.3" footer="0.3"/>
  <pageSetup orientation="landscape" r:id="rId1"/>
  <headerFooter>
    <oddFooter>&amp;CPage &amp;P of &amp;N&amp;R&amp;F
&amp;A</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workbookViewId="0">
      <pane ySplit="4" topLeftCell="A5" activePane="bottomLeft" state="frozen"/>
      <selection pane="bottomLeft" activeCell="K31" sqref="K31"/>
    </sheetView>
  </sheetViews>
  <sheetFormatPr defaultColWidth="9.140625" defaultRowHeight="11.25" x14ac:dyDescent="0.2"/>
  <cols>
    <col min="1" max="1" width="19.42578125" style="37" bestFit="1" customWidth="1"/>
    <col min="2" max="2" width="9.85546875" style="37" bestFit="1" customWidth="1"/>
    <col min="3" max="3" width="10.28515625" style="37" bestFit="1" customWidth="1"/>
    <col min="4" max="16384" width="9.140625" style="37"/>
  </cols>
  <sheetData>
    <row r="1" spans="1:10" x14ac:dyDescent="0.2">
      <c r="A1" s="646" t="str">
        <f>'106 Tracker Amort Balances'!A1:E1</f>
        <v>Puget Sound Energy</v>
      </c>
      <c r="B1" s="646"/>
      <c r="C1" s="646"/>
      <c r="D1" s="646"/>
      <c r="E1" s="646"/>
      <c r="F1" s="646"/>
      <c r="G1" s="646"/>
      <c r="H1" s="646"/>
      <c r="I1" s="646"/>
      <c r="J1" s="646"/>
    </row>
    <row r="2" spans="1:10" x14ac:dyDescent="0.2">
      <c r="A2" s="646" t="str">
        <f>'106 Tracker Amort Balances'!A2:E2</f>
        <v xml:space="preserve">PGA Deferral Amortization 106 Tracker Filing </v>
      </c>
      <c r="B2" s="646"/>
      <c r="C2" s="646"/>
      <c r="D2" s="646"/>
      <c r="E2" s="646"/>
      <c r="F2" s="646"/>
      <c r="G2" s="646"/>
      <c r="H2" s="646"/>
      <c r="I2" s="646"/>
      <c r="J2" s="646"/>
    </row>
    <row r="3" spans="1:10" x14ac:dyDescent="0.2">
      <c r="A3" s="644" t="s">
        <v>268</v>
      </c>
      <c r="B3" s="644"/>
      <c r="C3" s="644"/>
      <c r="D3" s="644"/>
      <c r="E3" s="644"/>
      <c r="F3" s="644"/>
      <c r="G3" s="644"/>
      <c r="H3" s="644"/>
      <c r="I3" s="644"/>
      <c r="J3" s="644"/>
    </row>
    <row r="4" spans="1:10" x14ac:dyDescent="0.2">
      <c r="A4" s="646" t="str">
        <f>'106 Tracker Amort Balances'!A4:E4</f>
        <v>Effective November 1, 2021</v>
      </c>
      <c r="B4" s="646"/>
      <c r="C4" s="646"/>
      <c r="D4" s="646"/>
      <c r="E4" s="646"/>
      <c r="F4" s="646"/>
      <c r="G4" s="646"/>
      <c r="H4" s="646"/>
      <c r="I4" s="646"/>
      <c r="J4" s="646"/>
    </row>
    <row r="7" spans="1:10" x14ac:dyDescent="0.2">
      <c r="A7" s="351" t="s">
        <v>344</v>
      </c>
      <c r="B7" s="352" t="s">
        <v>345</v>
      </c>
      <c r="C7" s="353" t="s">
        <v>346</v>
      </c>
    </row>
    <row r="8" spans="1:10" x14ac:dyDescent="0.2">
      <c r="A8" s="351"/>
      <c r="B8" s="352"/>
      <c r="C8" s="353"/>
    </row>
    <row r="9" spans="1:10" x14ac:dyDescent="0.2">
      <c r="A9" s="354" t="s">
        <v>407</v>
      </c>
      <c r="B9" s="364">
        <v>3.2500000000000001E-2</v>
      </c>
      <c r="C9" s="355">
        <f>B9/12</f>
        <v>2.7083333333333334E-3</v>
      </c>
    </row>
    <row r="10" spans="1:10" x14ac:dyDescent="0.2">
      <c r="A10" s="356"/>
      <c r="B10" s="357"/>
      <c r="C10" s="358"/>
    </row>
  </sheetData>
  <mergeCells count="4">
    <mergeCell ref="A1:J1"/>
    <mergeCell ref="A2:J2"/>
    <mergeCell ref="A3:J3"/>
    <mergeCell ref="A4:J4"/>
  </mergeCells>
  <pageMargins left="0.7" right="0.7" top="0.75" bottom="0.75" header="0.3" footer="0.3"/>
  <pageSetup orientation="landscape" horizontalDpi="90" verticalDpi="90" r:id="rId1"/>
  <headerFooter>
    <oddFooter>&amp;CPage &amp;P of &amp;N&amp;R&amp;F
&amp;A</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workbookViewId="0">
      <pane ySplit="6" topLeftCell="A7" activePane="bottomLeft" state="frozen"/>
      <selection pane="bottomLeft" activeCell="C26" sqref="C26"/>
    </sheetView>
  </sheetViews>
  <sheetFormatPr defaultRowHeight="12.75" x14ac:dyDescent="0.2"/>
  <cols>
    <col min="1" max="1" width="4.42578125" style="462" bestFit="1" customWidth="1"/>
    <col min="2" max="2" width="51.5703125" bestFit="1" customWidth="1"/>
    <col min="3" max="3" width="10.7109375" bestFit="1" customWidth="1"/>
    <col min="5" max="6" width="11.42578125" customWidth="1"/>
    <col min="7" max="7" width="9.140625" bestFit="1" customWidth="1"/>
    <col min="9" max="9" width="9.140625" bestFit="1" customWidth="1"/>
  </cols>
  <sheetData>
    <row r="1" spans="1:18" s="37" customFormat="1" x14ac:dyDescent="0.2">
      <c r="A1" s="604" t="str">
        <f>'106 Tracker Amort Balances'!A1:E1</f>
        <v>Puget Sound Energy</v>
      </c>
      <c r="B1" s="604"/>
      <c r="C1" s="604"/>
      <c r="D1" s="604"/>
      <c r="E1" s="604"/>
      <c r="F1" s="604"/>
      <c r="G1" s="604"/>
      <c r="H1" s="604"/>
      <c r="I1" s="605"/>
    </row>
    <row r="2" spans="1:18" s="37" customFormat="1" ht="11.25" customHeight="1" x14ac:dyDescent="0.2">
      <c r="A2" s="606" t="s">
        <v>327</v>
      </c>
      <c r="B2" s="606"/>
      <c r="C2" s="606"/>
      <c r="D2" s="606"/>
      <c r="E2" s="606"/>
      <c r="F2" s="606"/>
      <c r="G2" s="606"/>
      <c r="H2" s="606"/>
      <c r="I2" s="607"/>
    </row>
    <row r="3" spans="1:18" s="37" customFormat="1" ht="11.25" customHeight="1" x14ac:dyDescent="0.2">
      <c r="A3" s="604" t="str">
        <f>'106 Tracker Amort Balances'!A4:E4</f>
        <v>Effective November 1, 2021</v>
      </c>
      <c r="B3" s="604"/>
      <c r="C3" s="604"/>
      <c r="D3" s="604"/>
      <c r="E3" s="604"/>
      <c r="F3" s="604"/>
      <c r="G3" s="604"/>
      <c r="H3" s="604"/>
      <c r="I3" s="608"/>
    </row>
    <row r="4" spans="1:18" s="37" customFormat="1" ht="11.25" x14ac:dyDescent="0.2">
      <c r="A4" s="79"/>
      <c r="B4" s="1"/>
    </row>
    <row r="5" spans="1:18" s="83" customFormat="1" ht="11.25" x14ac:dyDescent="0.2">
      <c r="A5" s="366"/>
      <c r="C5" s="463" t="s">
        <v>7</v>
      </c>
      <c r="D5" s="464"/>
      <c r="E5" s="463" t="s">
        <v>8</v>
      </c>
      <c r="F5" s="464"/>
      <c r="G5" s="463" t="s">
        <v>37</v>
      </c>
      <c r="H5" s="465"/>
      <c r="I5" s="464"/>
    </row>
    <row r="6" spans="1:18" s="83" customFormat="1" ht="11.25" x14ac:dyDescent="0.2">
      <c r="A6" s="206" t="s">
        <v>6</v>
      </c>
      <c r="B6" s="206" t="s">
        <v>17</v>
      </c>
      <c r="C6" s="208">
        <v>23</v>
      </c>
      <c r="D6" s="209">
        <v>16</v>
      </c>
      <c r="E6" s="208">
        <v>31</v>
      </c>
      <c r="F6" s="210">
        <v>41</v>
      </c>
      <c r="G6" s="211">
        <v>85</v>
      </c>
      <c r="H6" s="210">
        <v>86</v>
      </c>
      <c r="I6" s="210">
        <v>87</v>
      </c>
    </row>
    <row r="7" spans="1:18" s="83" customFormat="1" ht="11.25" x14ac:dyDescent="0.2">
      <c r="A7" s="79">
        <v>1</v>
      </c>
      <c r="B7" s="340" t="s">
        <v>337</v>
      </c>
      <c r="C7" s="339"/>
      <c r="D7" s="275"/>
      <c r="E7" s="339"/>
      <c r="F7" s="275"/>
      <c r="G7" s="275"/>
      <c r="H7" s="275"/>
      <c r="I7" s="275"/>
    </row>
    <row r="8" spans="1:18" s="37" customFormat="1" ht="11.25" x14ac:dyDescent="0.2">
      <c r="A8" s="79">
        <f t="shared" ref="A8:A34" si="0">A7+1</f>
        <v>2</v>
      </c>
      <c r="B8" s="212" t="s">
        <v>300</v>
      </c>
      <c r="C8" s="107">
        <v>2.332E-2</v>
      </c>
      <c r="D8" s="107">
        <v>2.332E-2</v>
      </c>
      <c r="E8" s="107">
        <v>2.317E-2</v>
      </c>
      <c r="F8" s="107">
        <v>2.2540000000000001E-2</v>
      </c>
      <c r="G8" s="107">
        <v>2.2100000000000002E-2</v>
      </c>
      <c r="H8" s="107">
        <v>2.23E-2</v>
      </c>
      <c r="I8" s="107">
        <v>2.213E-2</v>
      </c>
      <c r="R8" s="338"/>
    </row>
    <row r="9" spans="1:18" s="37" customFormat="1" ht="11.25" x14ac:dyDescent="0.2">
      <c r="A9" s="79">
        <f t="shared" si="0"/>
        <v>3</v>
      </c>
      <c r="B9" s="213" t="s">
        <v>296</v>
      </c>
      <c r="C9" s="107"/>
      <c r="D9" s="214">
        <v>0.44</v>
      </c>
      <c r="E9" s="107"/>
      <c r="F9" s="107"/>
      <c r="G9" s="107"/>
      <c r="H9" s="107"/>
      <c r="I9" s="107"/>
      <c r="R9" s="338"/>
    </row>
    <row r="10" spans="1:18" s="37" customFormat="1" ht="11.25" x14ac:dyDescent="0.2">
      <c r="A10" s="79">
        <f t="shared" si="0"/>
        <v>4</v>
      </c>
      <c r="C10" s="107"/>
      <c r="D10" s="107"/>
      <c r="E10" s="107"/>
      <c r="F10" s="107"/>
      <c r="G10" s="107"/>
      <c r="H10" s="107"/>
      <c r="I10" s="107"/>
      <c r="R10" s="338"/>
    </row>
    <row r="11" spans="1:18" s="37" customFormat="1" ht="11.25" x14ac:dyDescent="0.2">
      <c r="A11" s="79">
        <f t="shared" si="0"/>
        <v>5</v>
      </c>
      <c r="B11" s="212" t="s">
        <v>347</v>
      </c>
      <c r="C11" s="342">
        <v>0</v>
      </c>
      <c r="D11" s="342">
        <v>0</v>
      </c>
      <c r="E11" s="342">
        <v>0</v>
      </c>
      <c r="F11" s="342">
        <v>0</v>
      </c>
      <c r="G11" s="342">
        <v>0</v>
      </c>
      <c r="H11" s="342">
        <v>0</v>
      </c>
      <c r="I11" s="342">
        <v>0</v>
      </c>
    </row>
    <row r="12" spans="1:18" s="37" customFormat="1" ht="11.25" x14ac:dyDescent="0.2">
      <c r="A12" s="79">
        <f t="shared" si="0"/>
        <v>6</v>
      </c>
      <c r="B12" s="213" t="s">
        <v>296</v>
      </c>
      <c r="C12" s="342"/>
      <c r="D12" s="343">
        <v>0</v>
      </c>
      <c r="E12" s="342"/>
      <c r="F12" s="342"/>
      <c r="G12" s="342"/>
      <c r="H12" s="342"/>
      <c r="I12" s="342"/>
    </row>
    <row r="13" spans="1:18" s="37" customFormat="1" ht="11.25" x14ac:dyDescent="0.2">
      <c r="A13" s="79">
        <f t="shared" si="0"/>
        <v>7</v>
      </c>
      <c r="B13" s="213"/>
      <c r="C13" s="107"/>
      <c r="D13" s="214"/>
      <c r="E13" s="107"/>
      <c r="F13" s="107"/>
      <c r="G13" s="107"/>
      <c r="H13" s="107"/>
      <c r="I13" s="107"/>
    </row>
    <row r="14" spans="1:18" s="37" customFormat="1" ht="11.25" x14ac:dyDescent="0.2">
      <c r="A14" s="79">
        <f t="shared" si="0"/>
        <v>8</v>
      </c>
      <c r="B14" s="212" t="s">
        <v>348</v>
      </c>
      <c r="C14" s="107">
        <f>'Supplemental 106B Amort Rates'!D23</f>
        <v>2.495E-2</v>
      </c>
      <c r="D14" s="107">
        <f>'Supplemental 106B Amort Rates'!E23</f>
        <v>2.495E-2</v>
      </c>
      <c r="E14" s="107">
        <f>'Supplemental 106B Amort Rates'!F23</f>
        <v>2.495E-2</v>
      </c>
      <c r="F14" s="107">
        <f>'Supplemental 106B Amort Rates'!G23</f>
        <v>2.495E-2</v>
      </c>
      <c r="G14" s="107">
        <f>'Supplemental 106B Amort Rates'!H23</f>
        <v>2.495E-2</v>
      </c>
      <c r="H14" s="107">
        <f>'Supplemental 106B Amort Rates'!I23</f>
        <v>2.495E-2</v>
      </c>
      <c r="I14" s="107">
        <f>'Supplemental 106B Amort Rates'!J23</f>
        <v>2.495E-2</v>
      </c>
    </row>
    <row r="15" spans="1:18" s="37" customFormat="1" ht="11.25" x14ac:dyDescent="0.2">
      <c r="A15" s="79">
        <f t="shared" si="0"/>
        <v>9</v>
      </c>
      <c r="B15" s="213" t="s">
        <v>296</v>
      </c>
      <c r="C15" s="107"/>
      <c r="D15" s="214">
        <f>'Supplemental 106B Amort Rates'!E24</f>
        <v>0.47</v>
      </c>
      <c r="E15" s="107"/>
      <c r="F15" s="107"/>
      <c r="G15" s="107"/>
      <c r="H15" s="107"/>
      <c r="I15" s="107"/>
    </row>
    <row r="16" spans="1:18" s="37" customFormat="1" ht="11.25" x14ac:dyDescent="0.2">
      <c r="A16" s="79">
        <f t="shared" si="0"/>
        <v>10</v>
      </c>
      <c r="B16" s="213"/>
      <c r="C16" s="107"/>
      <c r="D16" s="214"/>
      <c r="E16" s="107"/>
      <c r="F16" s="107"/>
      <c r="G16" s="107"/>
      <c r="H16" s="107"/>
      <c r="I16" s="107"/>
    </row>
    <row r="17" spans="1:9" s="37" customFormat="1" ht="11.25" x14ac:dyDescent="0.2">
      <c r="A17" s="79">
        <f t="shared" si="0"/>
        <v>11</v>
      </c>
      <c r="B17" s="213" t="s">
        <v>338</v>
      </c>
      <c r="C17" s="112">
        <f>C8+C11+C14</f>
        <v>4.827E-2</v>
      </c>
      <c r="D17" s="112">
        <f t="shared" ref="D17:I17" si="1">D8+D11+D14</f>
        <v>4.827E-2</v>
      </c>
      <c r="E17" s="112">
        <f t="shared" si="1"/>
        <v>4.8119999999999996E-2</v>
      </c>
      <c r="F17" s="112">
        <f t="shared" si="1"/>
        <v>4.7490000000000004E-2</v>
      </c>
      <c r="G17" s="112">
        <f t="shared" si="1"/>
        <v>4.7050000000000002E-2</v>
      </c>
      <c r="H17" s="112">
        <f t="shared" si="1"/>
        <v>4.725E-2</v>
      </c>
      <c r="I17" s="112">
        <f t="shared" si="1"/>
        <v>4.7079999999999997E-2</v>
      </c>
    </row>
    <row r="18" spans="1:9" s="37" customFormat="1" ht="11.25" x14ac:dyDescent="0.2">
      <c r="A18" s="79">
        <f t="shared" si="0"/>
        <v>12</v>
      </c>
      <c r="B18" s="213"/>
      <c r="C18" s="107"/>
      <c r="D18" s="214"/>
      <c r="E18" s="107"/>
      <c r="F18" s="107"/>
      <c r="G18" s="107"/>
      <c r="H18" s="107"/>
      <c r="I18" s="107"/>
    </row>
    <row r="19" spans="1:9" s="37" customFormat="1" ht="11.25" x14ac:dyDescent="0.2">
      <c r="A19" s="79">
        <f t="shared" si="0"/>
        <v>13</v>
      </c>
      <c r="B19" s="340" t="s">
        <v>335</v>
      </c>
      <c r="C19" s="107"/>
      <c r="D19" s="214"/>
      <c r="E19" s="107"/>
      <c r="F19" s="107"/>
      <c r="G19" s="107"/>
      <c r="H19" s="107"/>
      <c r="I19" s="107"/>
    </row>
    <row r="20" spans="1:9" s="37" customFormat="1" ht="11.25" x14ac:dyDescent="0.2">
      <c r="A20" s="79">
        <f t="shared" si="0"/>
        <v>14</v>
      </c>
      <c r="B20" s="212" t="s">
        <v>328</v>
      </c>
      <c r="C20" s="107">
        <f>'106 Tracker Amort Rates'!D34</f>
        <v>1.23E-3</v>
      </c>
      <c r="D20" s="107">
        <f>'106 Tracker Amort Rates'!E34</f>
        <v>1.23E-3</v>
      </c>
      <c r="E20" s="107">
        <f>'106 Tracker Amort Rates'!F34</f>
        <v>1.1900000000000001E-3</v>
      </c>
      <c r="F20" s="107">
        <f>'106 Tracker Amort Rates'!G34</f>
        <v>1.08E-3</v>
      </c>
      <c r="G20" s="107">
        <f>'106 Tracker Amort Rates'!H34</f>
        <v>1E-3</v>
      </c>
      <c r="H20" s="107">
        <f>'106 Tracker Amort Rates'!I34</f>
        <v>1.0300000000000001E-3</v>
      </c>
      <c r="I20" s="107">
        <f>'106 Tracker Amort Rates'!J34</f>
        <v>1E-3</v>
      </c>
    </row>
    <row r="21" spans="1:9" s="37" customFormat="1" ht="11.25" x14ac:dyDescent="0.2">
      <c r="A21" s="79">
        <f t="shared" si="0"/>
        <v>15</v>
      </c>
      <c r="B21" s="213" t="s">
        <v>336</v>
      </c>
      <c r="C21" s="107"/>
      <c r="D21" s="214">
        <f>'106 Tracker Amort Rates'!E35</f>
        <v>0.02</v>
      </c>
      <c r="E21" s="107"/>
      <c r="F21" s="107"/>
      <c r="G21" s="107"/>
      <c r="H21" s="107"/>
      <c r="I21" s="107"/>
    </row>
    <row r="22" spans="1:9" s="37" customFormat="1" ht="11.25" x14ac:dyDescent="0.2">
      <c r="A22" s="79">
        <f t="shared" si="0"/>
        <v>16</v>
      </c>
      <c r="B22" s="340"/>
      <c r="C22" s="107"/>
      <c r="D22" s="214"/>
      <c r="E22" s="107"/>
      <c r="F22" s="107"/>
      <c r="G22" s="107"/>
      <c r="H22" s="107"/>
      <c r="I22" s="107"/>
    </row>
    <row r="23" spans="1:9" s="37" customFormat="1" ht="11.25" x14ac:dyDescent="0.2">
      <c r="A23" s="79">
        <f t="shared" si="0"/>
        <v>17</v>
      </c>
      <c r="B23" s="212" t="s">
        <v>392</v>
      </c>
      <c r="C23" s="342">
        <v>0</v>
      </c>
      <c r="D23" s="342">
        <v>0</v>
      </c>
      <c r="E23" s="342">
        <v>0</v>
      </c>
      <c r="F23" s="342">
        <v>0</v>
      </c>
      <c r="G23" s="342">
        <v>0</v>
      </c>
      <c r="H23" s="342">
        <v>0</v>
      </c>
      <c r="I23" s="342">
        <v>0</v>
      </c>
    </row>
    <row r="24" spans="1:9" s="37" customFormat="1" ht="11.25" x14ac:dyDescent="0.2">
      <c r="A24" s="79">
        <f t="shared" si="0"/>
        <v>18</v>
      </c>
      <c r="B24" s="213" t="s">
        <v>336</v>
      </c>
      <c r="C24" s="342"/>
      <c r="D24" s="342">
        <v>0</v>
      </c>
      <c r="E24" s="342"/>
      <c r="F24" s="342"/>
      <c r="G24" s="342"/>
      <c r="H24" s="342"/>
      <c r="I24" s="342"/>
    </row>
    <row r="25" spans="1:9" s="37" customFormat="1" ht="11.25" x14ac:dyDescent="0.2">
      <c r="A25" s="79">
        <f t="shared" si="0"/>
        <v>19</v>
      </c>
      <c r="B25" s="213"/>
      <c r="C25" s="107"/>
      <c r="D25" s="214"/>
      <c r="E25" s="107"/>
      <c r="F25" s="107"/>
      <c r="G25" s="107"/>
      <c r="H25" s="107"/>
      <c r="I25" s="107"/>
    </row>
    <row r="26" spans="1:9" s="37" customFormat="1" ht="11.25" x14ac:dyDescent="0.2">
      <c r="A26" s="79">
        <f t="shared" si="0"/>
        <v>20</v>
      </c>
      <c r="B26" s="212" t="s">
        <v>393</v>
      </c>
      <c r="C26" s="112">
        <f>C14</f>
        <v>2.495E-2</v>
      </c>
      <c r="D26" s="112">
        <f t="shared" ref="D26:I26" si="2">D14</f>
        <v>2.495E-2</v>
      </c>
      <c r="E26" s="112">
        <f t="shared" si="2"/>
        <v>2.495E-2</v>
      </c>
      <c r="F26" s="112">
        <f t="shared" si="2"/>
        <v>2.495E-2</v>
      </c>
      <c r="G26" s="112">
        <f t="shared" si="2"/>
        <v>2.495E-2</v>
      </c>
      <c r="H26" s="112">
        <f t="shared" si="2"/>
        <v>2.495E-2</v>
      </c>
      <c r="I26" s="112">
        <f t="shared" si="2"/>
        <v>2.495E-2</v>
      </c>
    </row>
    <row r="27" spans="1:9" s="37" customFormat="1" ht="11.25" x14ac:dyDescent="0.2">
      <c r="A27" s="79">
        <f t="shared" si="0"/>
        <v>21</v>
      </c>
      <c r="B27" s="213" t="s">
        <v>336</v>
      </c>
      <c r="C27" s="112"/>
      <c r="D27" s="215">
        <f>D15</f>
        <v>0.47</v>
      </c>
      <c r="E27" s="112"/>
      <c r="F27" s="112"/>
      <c r="G27" s="112"/>
      <c r="H27" s="112"/>
      <c r="I27" s="112"/>
    </row>
    <row r="28" spans="1:9" s="37" customFormat="1" ht="11.25" x14ac:dyDescent="0.2">
      <c r="A28" s="79">
        <f t="shared" si="0"/>
        <v>22</v>
      </c>
      <c r="C28" s="107"/>
      <c r="D28" s="107"/>
      <c r="E28" s="107"/>
      <c r="F28" s="107"/>
      <c r="G28" s="107"/>
      <c r="H28" s="107"/>
      <c r="I28" s="107"/>
    </row>
    <row r="29" spans="1:9" s="37" customFormat="1" ht="11.25" x14ac:dyDescent="0.2">
      <c r="A29" s="79">
        <f t="shared" si="0"/>
        <v>23</v>
      </c>
      <c r="B29" s="212" t="s">
        <v>301</v>
      </c>
      <c r="C29" s="112">
        <f>C23+C26+C20</f>
        <v>2.6179999999999998E-2</v>
      </c>
      <c r="D29" s="112">
        <f t="shared" ref="D29:I29" si="3">D23+D26+D20</f>
        <v>2.6179999999999998E-2</v>
      </c>
      <c r="E29" s="112">
        <f t="shared" si="3"/>
        <v>2.614E-2</v>
      </c>
      <c r="F29" s="112">
        <f t="shared" si="3"/>
        <v>2.6030000000000001E-2</v>
      </c>
      <c r="G29" s="112">
        <f t="shared" si="3"/>
        <v>2.5950000000000001E-2</v>
      </c>
      <c r="H29" s="112">
        <f t="shared" si="3"/>
        <v>2.598E-2</v>
      </c>
      <c r="I29" s="112">
        <f t="shared" si="3"/>
        <v>2.5950000000000001E-2</v>
      </c>
    </row>
    <row r="30" spans="1:9" s="37" customFormat="1" ht="11.25" x14ac:dyDescent="0.2">
      <c r="A30" s="79">
        <f t="shared" si="0"/>
        <v>24</v>
      </c>
      <c r="B30" s="213" t="s">
        <v>297</v>
      </c>
      <c r="C30" s="112"/>
      <c r="D30" s="215">
        <f>D24+D27+D21</f>
        <v>0.49</v>
      </c>
      <c r="E30" s="112"/>
      <c r="F30" s="112"/>
      <c r="G30" s="112"/>
      <c r="H30" s="112"/>
      <c r="I30" s="112"/>
    </row>
    <row r="31" spans="1:9" s="37" customFormat="1" ht="11.25" x14ac:dyDescent="0.2">
      <c r="A31" s="79">
        <f t="shared" si="0"/>
        <v>25</v>
      </c>
    </row>
    <row r="32" spans="1:9" x14ac:dyDescent="0.2">
      <c r="A32" s="79">
        <f t="shared" si="0"/>
        <v>26</v>
      </c>
      <c r="B32" s="212" t="s">
        <v>340</v>
      </c>
      <c r="C32" s="112">
        <f t="shared" ref="C32:I32" si="4">C29-C17</f>
        <v>-2.2090000000000002E-2</v>
      </c>
      <c r="D32" s="112">
        <f t="shared" si="4"/>
        <v>-2.2090000000000002E-2</v>
      </c>
      <c r="E32" s="112">
        <f t="shared" si="4"/>
        <v>-2.1979999999999996E-2</v>
      </c>
      <c r="F32" s="112">
        <f t="shared" si="4"/>
        <v>-2.1460000000000003E-2</v>
      </c>
      <c r="G32" s="112">
        <f t="shared" si="4"/>
        <v>-2.1100000000000001E-2</v>
      </c>
      <c r="H32" s="112">
        <f t="shared" si="4"/>
        <v>-2.1270000000000001E-2</v>
      </c>
      <c r="I32" s="112">
        <f t="shared" si="4"/>
        <v>-2.1129999999999996E-2</v>
      </c>
    </row>
    <row r="33" spans="1:9" x14ac:dyDescent="0.2">
      <c r="A33" s="79">
        <f t="shared" si="0"/>
        <v>27</v>
      </c>
      <c r="B33" s="212" t="s">
        <v>339</v>
      </c>
      <c r="C33" s="341">
        <f>C32/C17</f>
        <v>-0.45763414128858509</v>
      </c>
      <c r="D33" s="341">
        <f t="shared" ref="D33:I33" si="5">D32/D17</f>
        <v>-0.45763414128858509</v>
      </c>
      <c r="E33" s="341">
        <f t="shared" si="5"/>
        <v>-0.45677472984206147</v>
      </c>
      <c r="F33" s="341">
        <f t="shared" si="5"/>
        <v>-0.45188460728574442</v>
      </c>
      <c r="G33" s="341">
        <f t="shared" si="5"/>
        <v>-0.44845908607863977</v>
      </c>
      <c r="H33" s="341">
        <f t="shared" si="5"/>
        <v>-0.45015873015873015</v>
      </c>
      <c r="I33" s="341">
        <f t="shared" si="5"/>
        <v>-0.44881053525913334</v>
      </c>
    </row>
    <row r="34" spans="1:9" x14ac:dyDescent="0.2">
      <c r="A34" s="79">
        <f t="shared" si="0"/>
        <v>28</v>
      </c>
    </row>
    <row r="36" spans="1:9" x14ac:dyDescent="0.2">
      <c r="B36" s="609" t="s">
        <v>349</v>
      </c>
      <c r="C36" s="609"/>
      <c r="D36" s="609"/>
      <c r="E36" s="609"/>
      <c r="F36" s="609"/>
      <c r="G36" s="609"/>
      <c r="H36" s="609"/>
      <c r="I36" s="609"/>
    </row>
    <row r="37" spans="1:9" x14ac:dyDescent="0.2">
      <c r="B37" s="609"/>
      <c r="C37" s="609"/>
      <c r="D37" s="609"/>
      <c r="E37" s="609"/>
      <c r="F37" s="609"/>
      <c r="G37" s="609"/>
      <c r="H37" s="609"/>
      <c r="I37" s="609"/>
    </row>
    <row r="39" spans="1:9" x14ac:dyDescent="0.2">
      <c r="B39" s="609" t="s">
        <v>350</v>
      </c>
      <c r="C39" s="609"/>
      <c r="D39" s="609"/>
      <c r="E39" s="609"/>
      <c r="F39" s="609"/>
      <c r="G39" s="609"/>
      <c r="H39" s="609"/>
      <c r="I39" s="609"/>
    </row>
  </sheetData>
  <mergeCells count="5">
    <mergeCell ref="A1:I1"/>
    <mergeCell ref="A2:I2"/>
    <mergeCell ref="A3:I3"/>
    <mergeCell ref="B36:I37"/>
    <mergeCell ref="B39:I39"/>
  </mergeCells>
  <pageMargins left="0.7" right="0.7" top="0.75" bottom="0.75" header="0.3" footer="0.3"/>
  <pageSetup scale="94" orientation="landscape" horizontalDpi="90" verticalDpi="90" r:id="rId1"/>
  <headerFooter>
    <oddFooter>&amp;CPage # &amp;P of &amp;N&amp;R&amp;F
&amp;A</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zoomScaleNormal="100" workbookViewId="0">
      <pane ySplit="5" topLeftCell="A6" activePane="bottomLeft" state="frozen"/>
      <selection pane="bottomLeft" activeCell="E38" sqref="E38"/>
    </sheetView>
  </sheetViews>
  <sheetFormatPr defaultColWidth="9.140625" defaultRowHeight="11.25" x14ac:dyDescent="0.2"/>
  <cols>
    <col min="1" max="1" width="4" style="79" bestFit="1" customWidth="1"/>
    <col min="2" max="2" width="49" style="37" customWidth="1"/>
    <col min="3" max="3" width="12.7109375" style="37" bestFit="1" customWidth="1"/>
    <col min="4" max="5" width="12.140625" style="37" bestFit="1" customWidth="1"/>
    <col min="6" max="6" width="15.28515625" style="37" customWidth="1"/>
    <col min="7" max="7" width="10.7109375" style="37" bestFit="1" customWidth="1"/>
    <col min="8" max="16384" width="9.140625" style="37"/>
  </cols>
  <sheetData>
    <row r="1" spans="1:6" ht="11.25" customHeight="1" x14ac:dyDescent="0.2">
      <c r="A1" s="612" t="s">
        <v>5</v>
      </c>
      <c r="B1" s="612"/>
      <c r="C1" s="612"/>
      <c r="D1" s="612"/>
      <c r="E1" s="612"/>
    </row>
    <row r="2" spans="1:6" x14ac:dyDescent="0.2">
      <c r="A2" s="612" t="s">
        <v>333</v>
      </c>
      <c r="B2" s="613"/>
      <c r="C2" s="613"/>
      <c r="D2" s="613"/>
      <c r="E2" s="613"/>
    </row>
    <row r="3" spans="1:6" x14ac:dyDescent="0.2">
      <c r="A3" s="612" t="s">
        <v>100</v>
      </c>
      <c r="B3" s="613"/>
      <c r="C3" s="613"/>
      <c r="D3" s="613"/>
      <c r="E3" s="613"/>
    </row>
    <row r="4" spans="1:6" x14ac:dyDescent="0.2">
      <c r="A4" s="612" t="s">
        <v>398</v>
      </c>
      <c r="B4" s="613"/>
      <c r="C4" s="613"/>
      <c r="D4" s="613"/>
      <c r="E4" s="613"/>
    </row>
    <row r="5" spans="1:6" x14ac:dyDescent="0.2">
      <c r="A5" s="116"/>
      <c r="B5" s="8"/>
      <c r="C5" s="8"/>
      <c r="D5" s="8"/>
      <c r="E5" s="8"/>
    </row>
    <row r="7" spans="1:6" x14ac:dyDescent="0.2">
      <c r="A7" s="82"/>
      <c r="B7" s="83" t="s">
        <v>399</v>
      </c>
      <c r="C7" s="84"/>
    </row>
    <row r="8" spans="1:6" x14ac:dyDescent="0.2">
      <c r="A8" s="82"/>
      <c r="B8" s="83"/>
      <c r="C8" s="85" t="s">
        <v>3</v>
      </c>
    </row>
    <row r="9" spans="1:6" x14ac:dyDescent="0.2">
      <c r="A9" s="82">
        <v>1</v>
      </c>
      <c r="B9" s="37" t="s">
        <v>341</v>
      </c>
      <c r="C9" s="551">
        <v>64851.623172500025</v>
      </c>
    </row>
    <row r="10" spans="1:6" x14ac:dyDescent="0.2">
      <c r="A10" s="82">
        <f>A9+1</f>
        <v>2</v>
      </c>
      <c r="B10" s="37" t="s">
        <v>424</v>
      </c>
      <c r="C10" s="551">
        <v>1023615.7293502085</v>
      </c>
    </row>
    <row r="11" spans="1:6" x14ac:dyDescent="0.2">
      <c r="A11" s="82">
        <f t="shared" ref="A11:A48" si="0">A10+1</f>
        <v>3</v>
      </c>
      <c r="B11" s="37" t="s">
        <v>101</v>
      </c>
      <c r="C11" s="86">
        <f>SUM(C9:C10)</f>
        <v>1088467.3525227085</v>
      </c>
      <c r="D11" s="87"/>
    </row>
    <row r="12" spans="1:6" x14ac:dyDescent="0.2">
      <c r="A12" s="82">
        <f t="shared" si="0"/>
        <v>4</v>
      </c>
      <c r="C12" s="88"/>
    </row>
    <row r="13" spans="1:6" x14ac:dyDescent="0.2">
      <c r="A13" s="82">
        <f t="shared" si="0"/>
        <v>5</v>
      </c>
      <c r="C13" s="88"/>
    </row>
    <row r="14" spans="1:6" x14ac:dyDescent="0.2">
      <c r="A14" s="82">
        <f t="shared" si="0"/>
        <v>6</v>
      </c>
      <c r="B14" s="83" t="s">
        <v>400</v>
      </c>
      <c r="C14" s="88"/>
      <c r="E14" s="8"/>
    </row>
    <row r="15" spans="1:6" x14ac:dyDescent="0.2">
      <c r="A15" s="82">
        <f t="shared" si="0"/>
        <v>7</v>
      </c>
      <c r="C15" s="85" t="s">
        <v>3</v>
      </c>
      <c r="D15" s="89" t="s">
        <v>102</v>
      </c>
      <c r="E15" s="90" t="s">
        <v>103</v>
      </c>
      <c r="F15" s="1"/>
    </row>
    <row r="16" spans="1:6" x14ac:dyDescent="0.2">
      <c r="A16" s="82">
        <f t="shared" si="0"/>
        <v>8</v>
      </c>
      <c r="B16" s="37" t="s">
        <v>104</v>
      </c>
      <c r="C16" s="87">
        <f>SUM(D16:E16)</f>
        <v>16399239.991051756</v>
      </c>
      <c r="D16" s="551">
        <v>170698.00007357745</v>
      </c>
      <c r="E16" s="551">
        <v>16228541.990978178</v>
      </c>
      <c r="F16" s="1"/>
    </row>
    <row r="17" spans="1:6" x14ac:dyDescent="0.2">
      <c r="A17" s="82">
        <f t="shared" si="0"/>
        <v>9</v>
      </c>
      <c r="B17" s="37" t="s">
        <v>105</v>
      </c>
      <c r="C17" s="87">
        <f>SUM(D17:E17)</f>
        <v>-359440.1477953539</v>
      </c>
      <c r="D17" s="551">
        <v>2555.6264016675823</v>
      </c>
      <c r="E17" s="551">
        <v>-361995.7741970215</v>
      </c>
      <c r="F17" s="1"/>
    </row>
    <row r="18" spans="1:6" x14ac:dyDescent="0.2">
      <c r="A18" s="82">
        <f t="shared" si="0"/>
        <v>10</v>
      </c>
      <c r="B18" s="37" t="s">
        <v>106</v>
      </c>
      <c r="C18" s="86">
        <f>SUM(C16:C17)</f>
        <v>16039799.843256403</v>
      </c>
      <c r="D18" s="86">
        <f>SUM(D16:D17)</f>
        <v>173253.62647524502</v>
      </c>
      <c r="E18" s="86">
        <f>SUM(E16:E17)</f>
        <v>15866546.216781156</v>
      </c>
      <c r="F18" s="1"/>
    </row>
    <row r="19" spans="1:6" x14ac:dyDescent="0.2">
      <c r="A19" s="82">
        <f t="shared" si="0"/>
        <v>11</v>
      </c>
      <c r="C19" s="87"/>
      <c r="D19" s="87"/>
      <c r="E19" s="87"/>
      <c r="F19" s="38"/>
    </row>
    <row r="20" spans="1:6" x14ac:dyDescent="0.2">
      <c r="A20" s="82">
        <f t="shared" si="0"/>
        <v>12</v>
      </c>
      <c r="B20" s="91" t="s">
        <v>107</v>
      </c>
      <c r="C20" s="87">
        <f>+C11+C18</f>
        <v>17128267.195779111</v>
      </c>
      <c r="D20" s="87"/>
      <c r="E20" s="87"/>
      <c r="F20" s="1"/>
    </row>
    <row r="21" spans="1:6" x14ac:dyDescent="0.2">
      <c r="A21" s="82">
        <f t="shared" si="0"/>
        <v>13</v>
      </c>
      <c r="B21" s="91"/>
      <c r="C21" s="87"/>
      <c r="D21" s="87"/>
      <c r="E21" s="87"/>
      <c r="F21" s="1"/>
    </row>
    <row r="22" spans="1:6" x14ac:dyDescent="0.2">
      <c r="A22" s="82">
        <f t="shared" si="0"/>
        <v>14</v>
      </c>
      <c r="D22" s="87"/>
      <c r="E22" s="87"/>
      <c r="F22" s="1"/>
    </row>
    <row r="23" spans="1:6" x14ac:dyDescent="0.2">
      <c r="A23" s="82">
        <f t="shared" si="0"/>
        <v>15</v>
      </c>
      <c r="B23" s="83" t="s">
        <v>108</v>
      </c>
      <c r="D23" s="87"/>
      <c r="E23" s="87"/>
      <c r="F23" s="1"/>
    </row>
    <row r="24" spans="1:6" x14ac:dyDescent="0.2">
      <c r="A24" s="82">
        <f t="shared" si="0"/>
        <v>16</v>
      </c>
      <c r="B24" s="37" t="s">
        <v>426</v>
      </c>
      <c r="D24" s="299">
        <v>2.3632821261748017E-2</v>
      </c>
      <c r="E24" s="92"/>
      <c r="F24" s="1"/>
    </row>
    <row r="25" spans="1:6" x14ac:dyDescent="0.2">
      <c r="A25" s="82">
        <f t="shared" si="0"/>
        <v>17</v>
      </c>
      <c r="B25" s="37" t="s">
        <v>427</v>
      </c>
      <c r="D25" s="466">
        <v>1</v>
      </c>
      <c r="E25" s="92"/>
      <c r="F25" s="1"/>
    </row>
    <row r="26" spans="1:6" x14ac:dyDescent="0.2">
      <c r="A26" s="82">
        <f t="shared" si="0"/>
        <v>18</v>
      </c>
      <c r="B26" s="83"/>
      <c r="D26" s="87"/>
      <c r="E26" s="93"/>
      <c r="F26" s="1"/>
    </row>
    <row r="27" spans="1:6" x14ac:dyDescent="0.2">
      <c r="A27" s="82">
        <f t="shared" si="0"/>
        <v>19</v>
      </c>
      <c r="B27" s="83"/>
      <c r="C27" s="94" t="s">
        <v>3</v>
      </c>
      <c r="D27" s="89" t="s">
        <v>102</v>
      </c>
      <c r="E27" s="90" t="s">
        <v>103</v>
      </c>
      <c r="F27" s="1"/>
    </row>
    <row r="28" spans="1:6" x14ac:dyDescent="0.2">
      <c r="A28" s="82">
        <f t="shared" si="0"/>
        <v>20</v>
      </c>
      <c r="B28" s="37" t="s">
        <v>2</v>
      </c>
      <c r="C28" s="73">
        <f>+C16*D24</f>
        <v>387560.30753703631</v>
      </c>
      <c r="D28" s="93">
        <f>D16*D24</f>
        <v>4034.075325476706</v>
      </c>
      <c r="E28" s="87">
        <f>+C28-D28</f>
        <v>383526.2322115596</v>
      </c>
      <c r="F28" s="36"/>
    </row>
    <row r="29" spans="1:6" x14ac:dyDescent="0.2">
      <c r="A29" s="82">
        <f t="shared" si="0"/>
        <v>21</v>
      </c>
      <c r="B29" s="37" t="s">
        <v>109</v>
      </c>
      <c r="C29" s="73">
        <f>+C17*D25</f>
        <v>-359440.1477953539</v>
      </c>
      <c r="D29" s="93">
        <f>D17*D25</f>
        <v>2555.6264016675823</v>
      </c>
      <c r="E29" s="87">
        <f>+C29-D29</f>
        <v>-361995.7741970215</v>
      </c>
      <c r="F29" s="73"/>
    </row>
    <row r="30" spans="1:6" x14ac:dyDescent="0.2">
      <c r="A30" s="82">
        <f t="shared" si="0"/>
        <v>22</v>
      </c>
      <c r="B30" s="37" t="s">
        <v>3</v>
      </c>
      <c r="C30" s="86">
        <f>+C28+C29</f>
        <v>28120.159741682408</v>
      </c>
      <c r="D30" s="86">
        <f>SUM(D28:D29)</f>
        <v>6589.7017271442883</v>
      </c>
      <c r="E30" s="86">
        <f>SUM(E28:E29)</f>
        <v>21530.458014538104</v>
      </c>
      <c r="F30" s="1"/>
    </row>
    <row r="31" spans="1:6" x14ac:dyDescent="0.2">
      <c r="A31" s="82">
        <f t="shared" si="0"/>
        <v>23</v>
      </c>
      <c r="D31" s="87"/>
      <c r="E31" s="87"/>
      <c r="F31" s="1"/>
    </row>
    <row r="32" spans="1:6" x14ac:dyDescent="0.2">
      <c r="A32" s="82">
        <f t="shared" si="0"/>
        <v>24</v>
      </c>
      <c r="D32" s="87"/>
      <c r="E32" s="87"/>
      <c r="F32" s="1"/>
    </row>
    <row r="33" spans="1:14" x14ac:dyDescent="0.2">
      <c r="A33" s="82">
        <f t="shared" si="0"/>
        <v>25</v>
      </c>
      <c r="B33" s="83" t="s">
        <v>401</v>
      </c>
      <c r="D33" s="1"/>
      <c r="E33" s="1"/>
      <c r="F33" s="1"/>
    </row>
    <row r="34" spans="1:14" x14ac:dyDescent="0.2">
      <c r="A34" s="82">
        <f t="shared" si="0"/>
        <v>26</v>
      </c>
      <c r="B34" s="83"/>
      <c r="C34" s="95" t="s">
        <v>3</v>
      </c>
      <c r="D34" s="1"/>
      <c r="E34" s="1"/>
      <c r="F34" s="1"/>
    </row>
    <row r="35" spans="1:14" x14ac:dyDescent="0.2">
      <c r="A35" s="82">
        <f t="shared" si="0"/>
        <v>27</v>
      </c>
      <c r="B35" s="37" t="s">
        <v>110</v>
      </c>
      <c r="C35" s="322">
        <f>C9+C28</f>
        <v>452411.9307095363</v>
      </c>
      <c r="D35" s="96"/>
      <c r="E35" s="96"/>
      <c r="F35" s="96"/>
    </row>
    <row r="36" spans="1:14" x14ac:dyDescent="0.2">
      <c r="A36" s="82">
        <f t="shared" si="0"/>
        <v>28</v>
      </c>
      <c r="B36" s="37" t="s">
        <v>111</v>
      </c>
      <c r="C36" s="322">
        <f>C10+C29</f>
        <v>664175.58155485464</v>
      </c>
      <c r="D36" s="17"/>
      <c r="E36" s="96"/>
      <c r="F36" s="96"/>
    </row>
    <row r="37" spans="1:14" x14ac:dyDescent="0.2">
      <c r="A37" s="82">
        <f t="shared" si="0"/>
        <v>29</v>
      </c>
      <c r="B37" s="37" t="s">
        <v>3</v>
      </c>
      <c r="C37" s="497">
        <f>C11+C30</f>
        <v>1116587.5122643909</v>
      </c>
      <c r="D37" s="96"/>
      <c r="E37" s="96"/>
      <c r="F37" s="96"/>
      <c r="G37" s="97"/>
    </row>
    <row r="38" spans="1:14" ht="15" x14ac:dyDescent="0.25">
      <c r="A38" s="82">
        <f t="shared" si="0"/>
        <v>30</v>
      </c>
      <c r="C38" s="321"/>
      <c r="D38" s="1"/>
      <c r="E38" s="1"/>
      <c r="F38" s="1"/>
    </row>
    <row r="39" spans="1:14" x14ac:dyDescent="0.2">
      <c r="A39" s="82">
        <f t="shared" si="0"/>
        <v>31</v>
      </c>
      <c r="D39" s="1"/>
      <c r="E39" s="1"/>
      <c r="F39" s="1"/>
    </row>
    <row r="40" spans="1:14" x14ac:dyDescent="0.2">
      <c r="A40" s="82">
        <f t="shared" si="0"/>
        <v>32</v>
      </c>
      <c r="B40" s="98" t="s">
        <v>402</v>
      </c>
      <c r="F40" s="1"/>
    </row>
    <row r="41" spans="1:14" x14ac:dyDescent="0.2">
      <c r="A41" s="82">
        <f t="shared" si="0"/>
        <v>33</v>
      </c>
      <c r="B41" s="98"/>
      <c r="C41" s="81" t="s">
        <v>112</v>
      </c>
      <c r="D41" s="99" t="s">
        <v>403</v>
      </c>
      <c r="F41" s="1"/>
    </row>
    <row r="42" spans="1:14" x14ac:dyDescent="0.2">
      <c r="A42" s="82">
        <f t="shared" si="0"/>
        <v>34</v>
      </c>
      <c r="B42" s="98"/>
      <c r="C42" s="89" t="s">
        <v>113</v>
      </c>
      <c r="D42" s="13" t="s">
        <v>114</v>
      </c>
      <c r="F42" s="1"/>
    </row>
    <row r="43" spans="1:14" x14ac:dyDescent="0.2">
      <c r="A43" s="82">
        <f t="shared" si="0"/>
        <v>35</v>
      </c>
      <c r="B43" s="100" t="s">
        <v>115</v>
      </c>
      <c r="C43" s="552">
        <v>-4.8603396862745285E-9</v>
      </c>
      <c r="D43" s="552">
        <v>15776119.153341552</v>
      </c>
      <c r="E43" s="39"/>
      <c r="F43" s="1"/>
      <c r="G43" s="1"/>
      <c r="H43" s="1"/>
      <c r="I43" s="1"/>
      <c r="J43" s="1"/>
      <c r="K43" s="1"/>
      <c r="L43" s="1"/>
      <c r="M43" s="1"/>
      <c r="N43" s="1"/>
    </row>
    <row r="44" spans="1:14" x14ac:dyDescent="0.2">
      <c r="A44" s="82">
        <f t="shared" si="0"/>
        <v>36</v>
      </c>
      <c r="B44" s="100" t="s">
        <v>116</v>
      </c>
      <c r="C44" s="553">
        <v>8920794.4847548958</v>
      </c>
      <c r="D44" s="554">
        <v>279868.1365700927</v>
      </c>
      <c r="F44" s="1"/>
    </row>
    <row r="45" spans="1:14" x14ac:dyDescent="0.2">
      <c r="A45" s="82">
        <f t="shared" si="0"/>
        <v>37</v>
      </c>
      <c r="B45" s="102" t="s">
        <v>317</v>
      </c>
      <c r="C45" s="553">
        <v>381598.68134578259</v>
      </c>
      <c r="D45" s="553">
        <v>17788.158702708337</v>
      </c>
    </row>
    <row r="46" spans="1:14" x14ac:dyDescent="0.2">
      <c r="A46" s="82">
        <f t="shared" si="0"/>
        <v>38</v>
      </c>
      <c r="B46" s="102" t="s">
        <v>318</v>
      </c>
      <c r="C46" s="553">
        <v>0</v>
      </c>
      <c r="D46" s="553">
        <v>0</v>
      </c>
    </row>
    <row r="47" spans="1:14" x14ac:dyDescent="0.2">
      <c r="A47" s="82">
        <f t="shared" si="0"/>
        <v>39</v>
      </c>
      <c r="B47" s="102" t="s">
        <v>319</v>
      </c>
      <c r="C47" s="553">
        <v>30961409.310149502</v>
      </c>
      <c r="D47" s="553">
        <v>23719357.485383559</v>
      </c>
    </row>
    <row r="48" spans="1:14" x14ac:dyDescent="0.2">
      <c r="A48" s="82">
        <f t="shared" si="0"/>
        <v>40</v>
      </c>
      <c r="B48" s="102" t="s">
        <v>117</v>
      </c>
      <c r="C48" s="555">
        <v>40263801.874993473</v>
      </c>
      <c r="D48" s="555">
        <v>39793132.338158123</v>
      </c>
    </row>
    <row r="49" spans="1:6" x14ac:dyDescent="0.2">
      <c r="A49" s="82"/>
      <c r="B49" s="102"/>
      <c r="C49" s="16"/>
      <c r="D49" s="101"/>
      <c r="E49" s="80"/>
    </row>
    <row r="50" spans="1:6" x14ac:dyDescent="0.2">
      <c r="A50" s="82"/>
      <c r="B50" s="1"/>
      <c r="C50" s="73"/>
      <c r="D50" s="73"/>
      <c r="E50" s="1"/>
    </row>
    <row r="51" spans="1:6" ht="35.25" customHeight="1" x14ac:dyDescent="0.2">
      <c r="A51" s="82"/>
      <c r="B51" s="611" t="s">
        <v>425</v>
      </c>
      <c r="C51" s="611"/>
      <c r="D51" s="611"/>
      <c r="E51" s="611"/>
      <c r="F51" s="80"/>
    </row>
    <row r="52" spans="1:6" x14ac:dyDescent="0.2">
      <c r="A52" s="82"/>
    </row>
    <row r="53" spans="1:6" x14ac:dyDescent="0.2">
      <c r="A53" s="82"/>
      <c r="B53" s="610" t="s">
        <v>428</v>
      </c>
      <c r="C53" s="610"/>
      <c r="D53" s="610"/>
      <c r="E53" s="610"/>
    </row>
    <row r="54" spans="1:6" x14ac:dyDescent="0.2">
      <c r="A54" s="82"/>
    </row>
    <row r="55" spans="1:6" x14ac:dyDescent="0.2">
      <c r="A55" s="82"/>
    </row>
    <row r="56" spans="1:6" x14ac:dyDescent="0.2">
      <c r="A56" s="82"/>
    </row>
    <row r="57" spans="1:6" x14ac:dyDescent="0.2">
      <c r="A57" s="82"/>
    </row>
    <row r="58" spans="1:6" x14ac:dyDescent="0.2">
      <c r="A58" s="82"/>
    </row>
    <row r="59" spans="1:6" x14ac:dyDescent="0.2">
      <c r="A59" s="82"/>
    </row>
    <row r="60" spans="1:6" x14ac:dyDescent="0.2">
      <c r="A60" s="82"/>
    </row>
    <row r="61" spans="1:6" x14ac:dyDescent="0.2">
      <c r="A61" s="82"/>
    </row>
    <row r="62" spans="1:6" x14ac:dyDescent="0.2">
      <c r="A62" s="82"/>
    </row>
    <row r="63" spans="1:6" x14ac:dyDescent="0.2">
      <c r="A63" s="82"/>
    </row>
    <row r="64" spans="1:6" x14ac:dyDescent="0.2">
      <c r="A64" s="82"/>
    </row>
    <row r="65" spans="1:1" x14ac:dyDescent="0.2">
      <c r="A65" s="82"/>
    </row>
    <row r="66" spans="1:1" x14ac:dyDescent="0.2">
      <c r="A66" s="82"/>
    </row>
    <row r="67" spans="1:1" x14ac:dyDescent="0.2">
      <c r="A67" s="82"/>
    </row>
    <row r="68" spans="1:1" x14ac:dyDescent="0.2">
      <c r="A68" s="82"/>
    </row>
    <row r="69" spans="1:1" x14ac:dyDescent="0.2">
      <c r="A69" s="82"/>
    </row>
    <row r="70" spans="1:1" x14ac:dyDescent="0.2">
      <c r="A70" s="82"/>
    </row>
    <row r="71" spans="1:1" x14ac:dyDescent="0.2">
      <c r="A71" s="82"/>
    </row>
    <row r="72" spans="1:1" x14ac:dyDescent="0.2">
      <c r="A72" s="82"/>
    </row>
    <row r="73" spans="1:1" x14ac:dyDescent="0.2">
      <c r="A73" s="82"/>
    </row>
    <row r="74" spans="1:1" x14ac:dyDescent="0.2">
      <c r="A74" s="82"/>
    </row>
    <row r="75" spans="1:1" x14ac:dyDescent="0.2">
      <c r="A75" s="82"/>
    </row>
    <row r="76" spans="1:1" x14ac:dyDescent="0.2">
      <c r="A76" s="82"/>
    </row>
  </sheetData>
  <mergeCells count="6">
    <mergeCell ref="B53:E53"/>
    <mergeCell ref="B51:E51"/>
    <mergeCell ref="A1:E1"/>
    <mergeCell ref="A2:E2"/>
    <mergeCell ref="A3:E3"/>
    <mergeCell ref="A4:E4"/>
  </mergeCells>
  <pageMargins left="0.75" right="0.75" top="1" bottom="1" header="0.5" footer="0.5"/>
  <pageSetup scale="97" orientation="portrait" blackAndWhite="1" r:id="rId1"/>
  <headerFooter alignWithMargins="0">
    <oddFooter>&amp;CPage #&amp;P of &amp;N&amp;R&amp;F  
&amp;A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42"/>
  <sheetViews>
    <sheetView zoomScaleNormal="100" workbookViewId="0">
      <pane ySplit="7" topLeftCell="A8" activePane="bottomLeft" state="frozen"/>
      <selection pane="bottomLeft" activeCell="C32" sqref="C32"/>
    </sheetView>
  </sheetViews>
  <sheetFormatPr defaultColWidth="9.140625" defaultRowHeight="11.25" x14ac:dyDescent="0.2"/>
  <cols>
    <col min="1" max="1" width="4.42578125" style="37" bestFit="1" customWidth="1"/>
    <col min="2" max="2" width="55.85546875" style="37" customWidth="1"/>
    <col min="3" max="3" width="11.5703125" style="37" bestFit="1" customWidth="1"/>
    <col min="4" max="4" width="11.28515625" style="37" bestFit="1" customWidth="1"/>
    <col min="5" max="5" width="9.140625" style="37" bestFit="1" customWidth="1"/>
    <col min="6" max="6" width="11.28515625" style="37" bestFit="1" customWidth="1"/>
    <col min="7" max="8" width="10.42578125" style="37" bestFit="1" customWidth="1"/>
    <col min="9" max="9" width="9.140625" style="37" bestFit="1" customWidth="1"/>
    <col min="10" max="10" width="10.42578125" style="37" bestFit="1" customWidth="1"/>
    <col min="11" max="16384" width="9.140625" style="115"/>
  </cols>
  <sheetData>
    <row r="1" spans="1:10" s="37" customFormat="1" ht="12.75" x14ac:dyDescent="0.2">
      <c r="A1" s="604" t="str">
        <f>'106 Tracker Amort Balances'!A1:E1</f>
        <v>Puget Sound Energy</v>
      </c>
      <c r="B1" s="604"/>
      <c r="C1" s="604"/>
      <c r="D1" s="604"/>
      <c r="E1" s="604"/>
      <c r="F1" s="604"/>
      <c r="G1" s="604"/>
      <c r="H1" s="604"/>
      <c r="I1" s="604"/>
      <c r="J1" s="605"/>
    </row>
    <row r="2" spans="1:10" s="37" customFormat="1" ht="11.25" customHeight="1" x14ac:dyDescent="0.2">
      <c r="A2" s="604" t="str">
        <f>'106 Tracker Amort Balances'!A2:E2</f>
        <v xml:space="preserve">PGA Deferral Amortization 106 Tracker Filing </v>
      </c>
      <c r="B2" s="604"/>
      <c r="C2" s="604"/>
      <c r="D2" s="604"/>
      <c r="E2" s="604"/>
      <c r="F2" s="604"/>
      <c r="G2" s="604"/>
      <c r="H2" s="604"/>
      <c r="I2" s="604"/>
      <c r="J2" s="605"/>
    </row>
    <row r="3" spans="1:10" s="37" customFormat="1" ht="11.25" customHeight="1" x14ac:dyDescent="0.2">
      <c r="A3" s="606" t="s">
        <v>24</v>
      </c>
      <c r="B3" s="606"/>
      <c r="C3" s="606"/>
      <c r="D3" s="606"/>
      <c r="E3" s="606"/>
      <c r="F3" s="606"/>
      <c r="G3" s="606"/>
      <c r="H3" s="606"/>
      <c r="I3" s="606"/>
      <c r="J3" s="607"/>
    </row>
    <row r="4" spans="1:10" s="37" customFormat="1" ht="11.25" customHeight="1" x14ac:dyDescent="0.2">
      <c r="A4" s="606" t="str">
        <f>'106 Tracker Amort Balances'!A4:E4</f>
        <v>Effective November 1, 2021</v>
      </c>
      <c r="B4" s="606"/>
      <c r="C4" s="606"/>
      <c r="D4" s="606"/>
      <c r="E4" s="606"/>
      <c r="F4" s="606"/>
      <c r="G4" s="606"/>
      <c r="H4" s="606"/>
      <c r="I4" s="606"/>
      <c r="J4" s="607"/>
    </row>
    <row r="5" spans="1:10" s="37" customFormat="1" x14ac:dyDescent="0.2">
      <c r="B5" s="1"/>
    </row>
    <row r="6" spans="1:10" s="83" customFormat="1" x14ac:dyDescent="0.2">
      <c r="C6" s="202"/>
      <c r="D6" s="203" t="s">
        <v>7</v>
      </c>
      <c r="E6" s="204"/>
      <c r="F6" s="203" t="s">
        <v>8</v>
      </c>
      <c r="G6" s="203"/>
      <c r="H6" s="205" t="s">
        <v>37</v>
      </c>
      <c r="I6" s="203"/>
      <c r="J6" s="203"/>
    </row>
    <row r="7" spans="1:10" s="83" customFormat="1" x14ac:dyDescent="0.2">
      <c r="A7" s="206" t="s">
        <v>6</v>
      </c>
      <c r="B7" s="206" t="s">
        <v>17</v>
      </c>
      <c r="C7" s="207" t="s">
        <v>3</v>
      </c>
      <c r="D7" s="208">
        <v>23</v>
      </c>
      <c r="E7" s="209">
        <v>16</v>
      </c>
      <c r="F7" s="208">
        <v>31</v>
      </c>
      <c r="G7" s="210">
        <v>41</v>
      </c>
      <c r="H7" s="211">
        <v>85</v>
      </c>
      <c r="I7" s="210">
        <v>86</v>
      </c>
      <c r="J7" s="210">
        <v>87</v>
      </c>
    </row>
    <row r="8" spans="1:10" s="37" customFormat="1" x14ac:dyDescent="0.2">
      <c r="A8" s="37">
        <v>1</v>
      </c>
      <c r="B8" s="103" t="s">
        <v>20</v>
      </c>
    </row>
    <row r="9" spans="1:10" s="37" customFormat="1" x14ac:dyDescent="0.2">
      <c r="A9" s="37">
        <f>A8+1</f>
        <v>2</v>
      </c>
      <c r="B9" s="212" t="s">
        <v>404</v>
      </c>
      <c r="C9" s="104">
        <f>SUM(D9:J9)</f>
        <v>975742679</v>
      </c>
      <c r="D9" s="496">
        <f>'F2021 Forecast'!C20</f>
        <v>636122043</v>
      </c>
      <c r="E9" s="496">
        <f>'F2021 Forecast'!D20</f>
        <v>8832</v>
      </c>
      <c r="F9" s="496">
        <f>'F2021 Forecast'!E20</f>
        <v>237822307</v>
      </c>
      <c r="G9" s="496">
        <f>'F2021 Forecast'!F20</f>
        <v>66459784</v>
      </c>
      <c r="H9" s="496">
        <f>'F2021 Forecast'!G20</f>
        <v>11987089</v>
      </c>
      <c r="I9" s="496">
        <f>'F2021 Forecast'!H20</f>
        <v>6125732</v>
      </c>
      <c r="J9" s="496">
        <f>'F2021 Forecast'!I20</f>
        <v>17216892</v>
      </c>
    </row>
    <row r="10" spans="1:10" s="37" customFormat="1" x14ac:dyDescent="0.2">
      <c r="A10" s="37">
        <f t="shared" ref="A10:A36" si="0">A9+1</f>
        <v>3</v>
      </c>
      <c r="B10" s="213"/>
      <c r="D10" s="106"/>
      <c r="E10" s="106"/>
      <c r="F10" s="106"/>
      <c r="G10" s="106"/>
      <c r="H10" s="106"/>
      <c r="I10" s="106"/>
      <c r="J10" s="106"/>
    </row>
    <row r="11" spans="1:10" s="37" customFormat="1" x14ac:dyDescent="0.2">
      <c r="A11" s="37">
        <f t="shared" si="0"/>
        <v>4</v>
      </c>
      <c r="B11" s="212" t="s">
        <v>56</v>
      </c>
      <c r="C11" s="107"/>
      <c r="D11" s="107">
        <f>'2019 GRC - Gas Cost Allocation'!E53</f>
        <v>0.13325000000000001</v>
      </c>
      <c r="E11" s="107">
        <f>'2019 GRC - Gas Cost Allocation'!E53</f>
        <v>0.13325000000000001</v>
      </c>
      <c r="F11" s="107">
        <f>'2019 GRC - Gas Cost Allocation'!F53</f>
        <v>0.12634000000000001</v>
      </c>
      <c r="G11" s="107">
        <f>'2019 GRC - Gas Cost Allocation'!G53</f>
        <v>9.4990000000000005E-2</v>
      </c>
      <c r="H11" s="107">
        <f>'2019 GRC - Gas Cost Allocation'!H53</f>
        <v>7.3480000000000004E-2</v>
      </c>
      <c r="I11" s="107">
        <f>'2019 GRC - Gas Cost Allocation'!I53</f>
        <v>8.337E-2</v>
      </c>
      <c r="J11" s="107">
        <f>'2019 GRC - Gas Cost Allocation'!J53</f>
        <v>7.4319999999999997E-2</v>
      </c>
    </row>
    <row r="12" spans="1:10" s="37" customFormat="1" x14ac:dyDescent="0.2">
      <c r="A12" s="37">
        <f t="shared" si="0"/>
        <v>5</v>
      </c>
      <c r="B12" s="212" t="s">
        <v>58</v>
      </c>
      <c r="C12" s="87">
        <f>SUM(D12:J12)</f>
        <v>123794997.23229</v>
      </c>
      <c r="D12" s="87">
        <f>D9*D11</f>
        <v>84763262.229750007</v>
      </c>
      <c r="E12" s="87">
        <f t="shared" ref="E12:J12" si="1">E9*E11</f>
        <v>1176.864</v>
      </c>
      <c r="F12" s="87">
        <f t="shared" si="1"/>
        <v>30046470.266380001</v>
      </c>
      <c r="G12" s="87">
        <f t="shared" si="1"/>
        <v>6313014.8821600005</v>
      </c>
      <c r="H12" s="87">
        <f t="shared" si="1"/>
        <v>880811.29972000001</v>
      </c>
      <c r="I12" s="87">
        <f t="shared" si="1"/>
        <v>510702.27684000001</v>
      </c>
      <c r="J12" s="87">
        <f t="shared" si="1"/>
        <v>1279559.41344</v>
      </c>
    </row>
    <row r="13" spans="1:10" s="37" customFormat="1" x14ac:dyDescent="0.2">
      <c r="A13" s="37">
        <f t="shared" si="0"/>
        <v>6</v>
      </c>
      <c r="B13" s="212"/>
      <c r="E13" s="39"/>
    </row>
    <row r="14" spans="1:10" s="37" customFormat="1" x14ac:dyDescent="0.2">
      <c r="A14" s="37">
        <f t="shared" si="0"/>
        <v>7</v>
      </c>
      <c r="B14" s="213" t="s">
        <v>322</v>
      </c>
      <c r="C14" s="548">
        <f>'106 Tracker Amort Balances'!C35</f>
        <v>452411.9307095363</v>
      </c>
      <c r="D14" s="108">
        <f>$C14*(D12/$C12)</f>
        <v>309769.4735324689</v>
      </c>
      <c r="E14" s="108">
        <f>$C14*(E12/$C12)</f>
        <v>4.3008790849883587</v>
      </c>
      <c r="F14" s="108">
        <f t="shared" ref="F14:J14" si="2">$C14*(F12/$C12)</f>
        <v>109805.58122807591</v>
      </c>
      <c r="G14" s="108">
        <f t="shared" si="2"/>
        <v>23071.071653056082</v>
      </c>
      <c r="H14" s="108">
        <f t="shared" si="2"/>
        <v>3218.947046376778</v>
      </c>
      <c r="I14" s="108">
        <f t="shared" si="2"/>
        <v>1866.3743143787985</v>
      </c>
      <c r="J14" s="108">
        <f t="shared" si="2"/>
        <v>4676.1820560948991</v>
      </c>
    </row>
    <row r="15" spans="1:10" s="37" customFormat="1" x14ac:dyDescent="0.2">
      <c r="A15" s="37">
        <f t="shared" si="0"/>
        <v>8</v>
      </c>
      <c r="B15" s="212" t="s">
        <v>91</v>
      </c>
      <c r="C15" s="109">
        <f>SUM(D15:J15)</f>
        <v>1.0000000000000002</v>
      </c>
      <c r="D15" s="110">
        <f>D14/$C$14</f>
        <v>0.68470668544625835</v>
      </c>
      <c r="E15" s="110">
        <f>E14/$C$14</f>
        <v>9.5065554045913706E-6</v>
      </c>
      <c r="F15" s="110">
        <f t="shared" ref="F15:J15" si="3">F14/$C$14</f>
        <v>0.24271150642703718</v>
      </c>
      <c r="G15" s="110">
        <f t="shared" si="3"/>
        <v>5.0995718916768545E-2</v>
      </c>
      <c r="H15" s="110">
        <f t="shared" si="3"/>
        <v>7.1150799257843848E-3</v>
      </c>
      <c r="I15" s="110">
        <f t="shared" si="3"/>
        <v>4.1253870371006501E-3</v>
      </c>
      <c r="J15" s="110">
        <f t="shared" si="3"/>
        <v>1.0336115691646438E-2</v>
      </c>
    </row>
    <row r="16" spans="1:10" s="37" customFormat="1" x14ac:dyDescent="0.2">
      <c r="A16" s="37">
        <f t="shared" si="0"/>
        <v>9</v>
      </c>
      <c r="B16" s="212"/>
      <c r="C16" s="108"/>
      <c r="D16" s="108"/>
      <c r="E16" s="108"/>
      <c r="F16" s="108"/>
      <c r="G16" s="108"/>
      <c r="H16" s="108"/>
      <c r="I16" s="108"/>
      <c r="J16" s="108"/>
    </row>
    <row r="17" spans="1:10" s="37" customFormat="1" x14ac:dyDescent="0.2">
      <c r="A17" s="37">
        <f t="shared" si="0"/>
        <v>10</v>
      </c>
      <c r="B17" s="213" t="s">
        <v>92</v>
      </c>
      <c r="D17" s="111">
        <f t="shared" ref="D17:J17" si="4">ROUND(D14/D9,5)</f>
        <v>4.8999999999999998E-4</v>
      </c>
      <c r="E17" s="111">
        <f t="shared" si="4"/>
        <v>4.8999999999999998E-4</v>
      </c>
      <c r="F17" s="111">
        <f t="shared" si="4"/>
        <v>4.6000000000000001E-4</v>
      </c>
      <c r="G17" s="111">
        <f t="shared" si="4"/>
        <v>3.5E-4</v>
      </c>
      <c r="H17" s="111">
        <f t="shared" si="4"/>
        <v>2.7E-4</v>
      </c>
      <c r="I17" s="111">
        <f t="shared" si="4"/>
        <v>2.9999999999999997E-4</v>
      </c>
      <c r="J17" s="111">
        <f t="shared" si="4"/>
        <v>2.7E-4</v>
      </c>
    </row>
    <row r="18" spans="1:10" s="37" customFormat="1" x14ac:dyDescent="0.2">
      <c r="A18" s="37">
        <f t="shared" si="0"/>
        <v>11</v>
      </c>
      <c r="B18" s="213" t="s">
        <v>93</v>
      </c>
      <c r="E18" s="39">
        <f>ROUND(E17*19,2)</f>
        <v>0.01</v>
      </c>
    </row>
    <row r="19" spans="1:10" s="37" customFormat="1" x14ac:dyDescent="0.2">
      <c r="A19" s="37">
        <f t="shared" si="0"/>
        <v>12</v>
      </c>
      <c r="B19" s="212"/>
      <c r="E19" s="39"/>
    </row>
    <row r="20" spans="1:10" s="37" customFormat="1" x14ac:dyDescent="0.2">
      <c r="A20" s="37">
        <f t="shared" si="0"/>
        <v>13</v>
      </c>
      <c r="B20" s="212" t="s">
        <v>57</v>
      </c>
      <c r="C20" s="87">
        <f>SUM(D20:J20)</f>
        <v>454086.10884</v>
      </c>
      <c r="D20" s="87">
        <f t="shared" ref="D20:J20" si="5">D17*D9</f>
        <v>311699.80106999999</v>
      </c>
      <c r="E20" s="87">
        <f t="shared" si="5"/>
        <v>4.32768</v>
      </c>
      <c r="F20" s="87">
        <f t="shared" si="5"/>
        <v>109398.26122</v>
      </c>
      <c r="G20" s="87">
        <f t="shared" si="5"/>
        <v>23260.9244</v>
      </c>
      <c r="H20" s="87">
        <f t="shared" si="5"/>
        <v>3236.5140299999998</v>
      </c>
      <c r="I20" s="87">
        <f t="shared" si="5"/>
        <v>1837.7195999999999</v>
      </c>
      <c r="J20" s="87">
        <f t="shared" si="5"/>
        <v>4648.5608400000001</v>
      </c>
    </row>
    <row r="21" spans="1:10" s="37" customFormat="1" x14ac:dyDescent="0.2">
      <c r="A21" s="37">
        <f t="shared" si="0"/>
        <v>14</v>
      </c>
    </row>
    <row r="22" spans="1:10" s="37" customFormat="1" x14ac:dyDescent="0.2">
      <c r="A22" s="37">
        <f t="shared" si="0"/>
        <v>15</v>
      </c>
      <c r="B22" s="83" t="s">
        <v>21</v>
      </c>
    </row>
    <row r="23" spans="1:10" s="37" customFormat="1" x14ac:dyDescent="0.2">
      <c r="A23" s="37">
        <f t="shared" si="0"/>
        <v>16</v>
      </c>
      <c r="B23" s="213" t="s">
        <v>22</v>
      </c>
      <c r="C23" s="548">
        <f>'106 Tracker Amort Balances'!C36</f>
        <v>664175.58155485464</v>
      </c>
    </row>
    <row r="24" spans="1:10" s="37" customFormat="1" x14ac:dyDescent="0.2">
      <c r="A24" s="37">
        <f t="shared" si="0"/>
        <v>17</v>
      </c>
      <c r="B24" s="212" t="str">
        <f>+B9</f>
        <v>Projected Volume Nov. 21 - Oct. 22 (therms)</v>
      </c>
      <c r="C24" s="104">
        <f>SUM(D24:J24)</f>
        <v>975742679</v>
      </c>
      <c r="D24" s="104">
        <f>D9</f>
        <v>636122043</v>
      </c>
      <c r="E24" s="104">
        <f t="shared" ref="E24:J24" si="6">E9</f>
        <v>8832</v>
      </c>
      <c r="F24" s="104">
        <f t="shared" si="6"/>
        <v>237822307</v>
      </c>
      <c r="G24" s="104">
        <f t="shared" si="6"/>
        <v>66459784</v>
      </c>
      <c r="H24" s="104">
        <f t="shared" si="6"/>
        <v>11987089</v>
      </c>
      <c r="I24" s="104">
        <f t="shared" si="6"/>
        <v>6125732</v>
      </c>
      <c r="J24" s="104">
        <f t="shared" si="6"/>
        <v>17216892</v>
      </c>
    </row>
    <row r="25" spans="1:10" s="37" customFormat="1" x14ac:dyDescent="0.2">
      <c r="A25" s="37">
        <f t="shared" si="0"/>
        <v>18</v>
      </c>
      <c r="B25" s="213" t="s">
        <v>94</v>
      </c>
      <c r="C25" s="112">
        <f>ROUND(C23/C9,5)</f>
        <v>6.8000000000000005E-4</v>
      </c>
      <c r="D25" s="112">
        <f>$C$25</f>
        <v>6.8000000000000005E-4</v>
      </c>
      <c r="E25" s="112">
        <f t="shared" ref="E25:J25" si="7">$C$25</f>
        <v>6.8000000000000005E-4</v>
      </c>
      <c r="F25" s="112">
        <f t="shared" si="7"/>
        <v>6.8000000000000005E-4</v>
      </c>
      <c r="G25" s="112">
        <f t="shared" si="7"/>
        <v>6.8000000000000005E-4</v>
      </c>
      <c r="H25" s="112">
        <f t="shared" si="7"/>
        <v>6.8000000000000005E-4</v>
      </c>
      <c r="I25" s="112">
        <f t="shared" si="7"/>
        <v>6.8000000000000005E-4</v>
      </c>
      <c r="J25" s="112">
        <f t="shared" si="7"/>
        <v>6.8000000000000005E-4</v>
      </c>
    </row>
    <row r="26" spans="1:10" s="37" customFormat="1" x14ac:dyDescent="0.2">
      <c r="A26" s="37">
        <f t="shared" si="0"/>
        <v>19</v>
      </c>
      <c r="B26" s="213" t="s">
        <v>18</v>
      </c>
      <c r="C26" s="108">
        <f>SUM(D26:J26)</f>
        <v>663504</v>
      </c>
      <c r="D26" s="108">
        <f>ROUND(D24*D25,0)</f>
        <v>432563</v>
      </c>
      <c r="E26" s="108">
        <f t="shared" ref="E26:J26" si="8">ROUND(E24*E25,0)</f>
        <v>6</v>
      </c>
      <c r="F26" s="108">
        <f t="shared" si="8"/>
        <v>161719</v>
      </c>
      <c r="G26" s="108">
        <f t="shared" si="8"/>
        <v>45193</v>
      </c>
      <c r="H26" s="108">
        <f t="shared" si="8"/>
        <v>8151</v>
      </c>
      <c r="I26" s="108">
        <f t="shared" si="8"/>
        <v>4165</v>
      </c>
      <c r="J26" s="108">
        <f t="shared" si="8"/>
        <v>11707</v>
      </c>
    </row>
    <row r="27" spans="1:10" s="37" customFormat="1" x14ac:dyDescent="0.2">
      <c r="A27" s="37">
        <f t="shared" si="0"/>
        <v>20</v>
      </c>
      <c r="B27" s="213" t="s">
        <v>95</v>
      </c>
      <c r="C27" s="108"/>
      <c r="E27" s="39">
        <f>ROUND(E25*19,2)</f>
        <v>0.01</v>
      </c>
    </row>
    <row r="28" spans="1:10" s="37" customFormat="1" x14ac:dyDescent="0.2">
      <c r="A28" s="37">
        <f t="shared" si="0"/>
        <v>21</v>
      </c>
    </row>
    <row r="29" spans="1:10" s="37" customFormat="1" x14ac:dyDescent="0.2">
      <c r="A29" s="37">
        <f t="shared" si="0"/>
        <v>22</v>
      </c>
      <c r="B29" s="83" t="s">
        <v>23</v>
      </c>
    </row>
    <row r="30" spans="1:10" s="37" customFormat="1" x14ac:dyDescent="0.2">
      <c r="A30" s="37">
        <f t="shared" si="0"/>
        <v>23</v>
      </c>
      <c r="B30" s="213" t="s">
        <v>96</v>
      </c>
      <c r="D30" s="112">
        <f>D17</f>
        <v>4.8999999999999998E-4</v>
      </c>
      <c r="E30" s="112">
        <f t="shared" ref="E30:J30" si="9">E17</f>
        <v>4.8999999999999998E-4</v>
      </c>
      <c r="F30" s="112">
        <f t="shared" si="9"/>
        <v>4.6000000000000001E-4</v>
      </c>
      <c r="G30" s="112">
        <f t="shared" si="9"/>
        <v>3.5E-4</v>
      </c>
      <c r="H30" s="112">
        <f t="shared" si="9"/>
        <v>2.7E-4</v>
      </c>
      <c r="I30" s="112">
        <f t="shared" si="9"/>
        <v>2.9999999999999997E-4</v>
      </c>
      <c r="J30" s="112">
        <f t="shared" si="9"/>
        <v>2.7E-4</v>
      </c>
    </row>
    <row r="31" spans="1:10" s="37" customFormat="1" x14ac:dyDescent="0.2">
      <c r="A31" s="37">
        <f t="shared" si="0"/>
        <v>24</v>
      </c>
      <c r="B31" s="213" t="s">
        <v>97</v>
      </c>
      <c r="D31" s="112">
        <f>D25</f>
        <v>6.8000000000000005E-4</v>
      </c>
      <c r="E31" s="112">
        <f t="shared" ref="E31:J31" si="10">E25</f>
        <v>6.8000000000000005E-4</v>
      </c>
      <c r="F31" s="112">
        <f t="shared" si="10"/>
        <v>6.8000000000000005E-4</v>
      </c>
      <c r="G31" s="112">
        <f t="shared" si="10"/>
        <v>6.8000000000000005E-4</v>
      </c>
      <c r="H31" s="112">
        <f t="shared" si="10"/>
        <v>6.8000000000000005E-4</v>
      </c>
      <c r="I31" s="112">
        <f t="shared" si="10"/>
        <v>6.8000000000000005E-4</v>
      </c>
      <c r="J31" s="112">
        <f t="shared" si="10"/>
        <v>6.8000000000000005E-4</v>
      </c>
    </row>
    <row r="32" spans="1:10" s="37" customFormat="1" x14ac:dyDescent="0.2">
      <c r="A32" s="37">
        <f t="shared" si="0"/>
        <v>25</v>
      </c>
      <c r="B32" s="212" t="s">
        <v>298</v>
      </c>
      <c r="D32" s="113">
        <f>SUM(D30:D31)</f>
        <v>1.17E-3</v>
      </c>
      <c r="E32" s="113">
        <f t="shared" ref="E32:J32" si="11">SUM(E30:E31)</f>
        <v>1.17E-3</v>
      </c>
      <c r="F32" s="113">
        <f t="shared" si="11"/>
        <v>1.14E-3</v>
      </c>
      <c r="G32" s="113">
        <f t="shared" si="11"/>
        <v>1.0300000000000001E-3</v>
      </c>
      <c r="H32" s="113">
        <f t="shared" si="11"/>
        <v>9.5000000000000011E-4</v>
      </c>
      <c r="I32" s="113">
        <f t="shared" si="11"/>
        <v>9.7999999999999997E-4</v>
      </c>
      <c r="J32" s="113">
        <f t="shared" si="11"/>
        <v>9.5000000000000011E-4</v>
      </c>
    </row>
    <row r="33" spans="1:10" s="37" customFormat="1" x14ac:dyDescent="0.2">
      <c r="A33" s="37">
        <f t="shared" si="0"/>
        <v>26</v>
      </c>
      <c r="B33" s="212" t="s">
        <v>30</v>
      </c>
      <c r="C33" s="365">
        <f>'2019 GRC - Gas RAF'!D18-1</f>
        <v>4.7610353323130461E-2</v>
      </c>
    </row>
    <row r="34" spans="1:10" s="37" customFormat="1" x14ac:dyDescent="0.2">
      <c r="A34" s="37">
        <f t="shared" si="0"/>
        <v>27</v>
      </c>
      <c r="B34" s="212" t="s">
        <v>299</v>
      </c>
      <c r="D34" s="112">
        <f>ROUND(D32*(1+$C$33),5)</f>
        <v>1.23E-3</v>
      </c>
      <c r="E34" s="112">
        <f t="shared" ref="E34:J34" si="12">ROUND(E32*(1+$C$33),5)</f>
        <v>1.23E-3</v>
      </c>
      <c r="F34" s="112">
        <f t="shared" si="12"/>
        <v>1.1900000000000001E-3</v>
      </c>
      <c r="G34" s="112">
        <f t="shared" si="12"/>
        <v>1.08E-3</v>
      </c>
      <c r="H34" s="112">
        <f t="shared" si="12"/>
        <v>1E-3</v>
      </c>
      <c r="I34" s="112">
        <f t="shared" si="12"/>
        <v>1.0300000000000001E-3</v>
      </c>
      <c r="J34" s="112">
        <f t="shared" si="12"/>
        <v>1E-3</v>
      </c>
    </row>
    <row r="35" spans="1:10" s="37" customFormat="1" x14ac:dyDescent="0.2">
      <c r="A35" s="37">
        <f t="shared" si="0"/>
        <v>28</v>
      </c>
      <c r="B35" s="212" t="s">
        <v>98</v>
      </c>
      <c r="E35" s="39">
        <f>ROUND(E34*19,2)</f>
        <v>0.02</v>
      </c>
    </row>
    <row r="36" spans="1:10" s="37" customFormat="1" x14ac:dyDescent="0.2">
      <c r="A36" s="37">
        <f t="shared" si="0"/>
        <v>29</v>
      </c>
      <c r="E36" s="39"/>
    </row>
    <row r="37" spans="1:10" s="37" customFormat="1" x14ac:dyDescent="0.2"/>
    <row r="38" spans="1:10" s="37" customFormat="1" x14ac:dyDescent="0.2">
      <c r="B38" s="37" t="s">
        <v>353</v>
      </c>
      <c r="E38" s="39"/>
    </row>
    <row r="39" spans="1:10" s="37" customFormat="1" x14ac:dyDescent="0.2">
      <c r="I39" s="114"/>
      <c r="J39" s="91"/>
    </row>
    <row r="40" spans="1:10" s="37" customFormat="1" x14ac:dyDescent="0.2">
      <c r="I40" s="114"/>
      <c r="J40" s="91"/>
    </row>
    <row r="41" spans="1:10" s="37" customFormat="1" x14ac:dyDescent="0.2">
      <c r="I41" s="114"/>
      <c r="J41" s="91"/>
    </row>
    <row r="42" spans="1:10" s="37" customFormat="1" x14ac:dyDescent="0.2">
      <c r="I42" s="1"/>
    </row>
  </sheetData>
  <mergeCells count="4">
    <mergeCell ref="A1:J1"/>
    <mergeCell ref="A2:J2"/>
    <mergeCell ref="A3:J3"/>
    <mergeCell ref="A4:J4"/>
  </mergeCells>
  <phoneticPr fontId="4" type="noConversion"/>
  <printOptions horizontalCentered="1"/>
  <pageMargins left="0.75" right="0.75" top="1" bottom="1" header="0.5" footer="0.5"/>
  <pageSetup scale="86" orientation="landscape" blackAndWhite="1" r:id="rId1"/>
  <headerFooter alignWithMargins="0">
    <oddFooter>&amp;CPage # &amp;P of &amp;N&amp;R&amp;F
&amp;A</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D30" sqref="D30"/>
    </sheetView>
  </sheetViews>
  <sheetFormatPr defaultColWidth="8.85546875" defaultRowHeight="11.25" x14ac:dyDescent="0.2"/>
  <cols>
    <col min="1" max="1" width="4.42578125" style="37" bestFit="1" customWidth="1"/>
    <col min="2" max="2" width="47.28515625" style="37" bestFit="1" customWidth="1"/>
    <col min="3" max="3" width="12.85546875" style="37" bestFit="1" customWidth="1"/>
    <col min="4" max="4" width="10.85546875" style="37" bestFit="1" customWidth="1"/>
    <col min="5" max="5" width="8.5703125" style="37" bestFit="1" customWidth="1"/>
    <col min="6" max="6" width="10.7109375" style="37" bestFit="1" customWidth="1"/>
    <col min="7" max="8" width="9.85546875" style="37" bestFit="1" customWidth="1"/>
    <col min="9" max="9" width="8.7109375" style="37" bestFit="1" customWidth="1"/>
    <col min="10" max="10" width="9.85546875" style="37" customWidth="1"/>
    <col min="11" max="16384" width="8.85546875" style="37"/>
  </cols>
  <sheetData>
    <row r="1" spans="1:10" x14ac:dyDescent="0.2">
      <c r="A1" s="616" t="s">
        <v>417</v>
      </c>
      <c r="B1" s="616"/>
      <c r="C1" s="616"/>
      <c r="D1" s="616"/>
      <c r="E1" s="616"/>
      <c r="F1" s="616"/>
      <c r="G1" s="616"/>
      <c r="H1" s="616"/>
      <c r="I1" s="616"/>
      <c r="J1" s="616"/>
    </row>
    <row r="2" spans="1:10" x14ac:dyDescent="0.2">
      <c r="A2" s="616" t="s">
        <v>418</v>
      </c>
      <c r="B2" s="616"/>
      <c r="C2" s="616"/>
      <c r="D2" s="616"/>
      <c r="E2" s="616"/>
      <c r="F2" s="616"/>
      <c r="G2" s="616"/>
      <c r="H2" s="616"/>
      <c r="I2" s="616"/>
      <c r="J2" s="616"/>
    </row>
    <row r="3" spans="1:10" x14ac:dyDescent="0.2">
      <c r="A3" s="616" t="s">
        <v>419</v>
      </c>
      <c r="B3" s="616"/>
      <c r="C3" s="616"/>
      <c r="D3" s="616"/>
      <c r="E3" s="616"/>
      <c r="F3" s="616"/>
      <c r="G3" s="616"/>
      <c r="H3" s="616"/>
      <c r="I3" s="616"/>
      <c r="J3" s="616"/>
    </row>
    <row r="4" spans="1:10" x14ac:dyDescent="0.2">
      <c r="A4" s="616" t="s">
        <v>420</v>
      </c>
      <c r="B4" s="616"/>
      <c r="C4" s="616"/>
      <c r="D4" s="616"/>
      <c r="E4" s="616"/>
      <c r="F4" s="616"/>
      <c r="G4" s="616"/>
      <c r="H4" s="616"/>
      <c r="I4" s="616"/>
      <c r="J4" s="616"/>
    </row>
    <row r="5" spans="1:10" x14ac:dyDescent="0.2">
      <c r="A5" s="275" t="s">
        <v>6</v>
      </c>
      <c r="B5" s="275"/>
      <c r="C5" s="275"/>
      <c r="D5" s="275"/>
      <c r="E5" s="275"/>
      <c r="F5" s="275"/>
      <c r="G5" s="275"/>
      <c r="H5" s="275"/>
      <c r="I5" s="275"/>
      <c r="J5" s="275"/>
    </row>
    <row r="6" spans="1:10" x14ac:dyDescent="0.2">
      <c r="A6" s="206" t="s">
        <v>304</v>
      </c>
      <c r="B6" s="206"/>
      <c r="C6" s="206"/>
      <c r="D6" s="206"/>
      <c r="E6" s="206"/>
      <c r="F6" s="206"/>
      <c r="G6" s="206"/>
      <c r="H6" s="206"/>
      <c r="I6" s="206"/>
      <c r="J6" s="206"/>
    </row>
    <row r="7" spans="1:10" x14ac:dyDescent="0.2">
      <c r="B7" s="617"/>
      <c r="C7" s="617"/>
      <c r="D7" s="79"/>
    </row>
    <row r="8" spans="1:10" x14ac:dyDescent="0.2">
      <c r="A8" s="82">
        <v>1</v>
      </c>
      <c r="B8" s="212" t="s">
        <v>342</v>
      </c>
      <c r="C8" s="556">
        <v>114366684.45</v>
      </c>
      <c r="D8" s="88"/>
    </row>
    <row r="9" spans="1:10" x14ac:dyDescent="0.2">
      <c r="A9" s="82">
        <f>A8+1</f>
        <v>2</v>
      </c>
      <c r="B9" s="212" t="s">
        <v>394</v>
      </c>
      <c r="C9" s="556">
        <v>-44924394.559999995</v>
      </c>
    </row>
    <row r="10" spans="1:10" ht="12" thickBot="1" x14ac:dyDescent="0.25">
      <c r="A10" s="82">
        <f t="shared" ref="A10:A25" si="0">A9+1</f>
        <v>3</v>
      </c>
      <c r="B10" s="212" t="s">
        <v>395</v>
      </c>
      <c r="C10" s="346">
        <f>SUM(C8:C9)</f>
        <v>69442289.890000015</v>
      </c>
    </row>
    <row r="11" spans="1:10" ht="12" thickTop="1" x14ac:dyDescent="0.2">
      <c r="A11" s="82">
        <f t="shared" si="0"/>
        <v>4</v>
      </c>
      <c r="B11" s="212"/>
      <c r="C11" s="347"/>
    </row>
    <row r="12" spans="1:10" x14ac:dyDescent="0.2">
      <c r="A12" s="82">
        <f t="shared" si="0"/>
        <v>5</v>
      </c>
      <c r="B12" s="212"/>
      <c r="C12" s="108"/>
    </row>
    <row r="13" spans="1:10" x14ac:dyDescent="0.2">
      <c r="A13" s="82">
        <f t="shared" si="0"/>
        <v>6</v>
      </c>
      <c r="B13" s="212"/>
      <c r="C13" s="614" t="s">
        <v>305</v>
      </c>
      <c r="D13" s="277" t="s">
        <v>7</v>
      </c>
      <c r="E13" s="278"/>
      <c r="F13" s="279" t="s">
        <v>8</v>
      </c>
      <c r="G13" s="279"/>
      <c r="H13" s="277" t="s">
        <v>37</v>
      </c>
      <c r="I13" s="279"/>
      <c r="J13" s="278"/>
    </row>
    <row r="14" spans="1:10" x14ac:dyDescent="0.2">
      <c r="A14" s="82">
        <f t="shared" si="0"/>
        <v>7</v>
      </c>
      <c r="B14" s="212"/>
      <c r="C14" s="615"/>
      <c r="D14" s="280">
        <v>23</v>
      </c>
      <c r="E14" s="281">
        <v>16</v>
      </c>
      <c r="F14" s="282">
        <v>31</v>
      </c>
      <c r="G14" s="283">
        <v>41</v>
      </c>
      <c r="H14" s="284">
        <v>85</v>
      </c>
      <c r="I14" s="283">
        <v>86</v>
      </c>
      <c r="J14" s="281">
        <v>87</v>
      </c>
    </row>
    <row r="15" spans="1:10" ht="11.25" customHeight="1" x14ac:dyDescent="0.2">
      <c r="A15" s="82">
        <f t="shared" si="0"/>
        <v>8</v>
      </c>
      <c r="B15" s="212"/>
      <c r="C15" s="108"/>
    </row>
    <row r="16" spans="1:10" x14ac:dyDescent="0.2">
      <c r="A16" s="82">
        <f t="shared" si="0"/>
        <v>9</v>
      </c>
      <c r="B16" s="83" t="s">
        <v>306</v>
      </c>
      <c r="C16" s="83"/>
    </row>
    <row r="17" spans="1:10" x14ac:dyDescent="0.2">
      <c r="A17" s="82">
        <f t="shared" si="0"/>
        <v>10</v>
      </c>
      <c r="B17" s="212" t="s">
        <v>343</v>
      </c>
      <c r="C17" s="285">
        <f>SUM(D17:J17)</f>
        <v>2915443747</v>
      </c>
      <c r="D17" s="105">
        <v>1862825204</v>
      </c>
      <c r="E17" s="105">
        <v>26338</v>
      </c>
      <c r="F17" s="105">
        <v>725792103</v>
      </c>
      <c r="G17" s="105">
        <v>198374026</v>
      </c>
      <c r="H17" s="105">
        <v>43226225</v>
      </c>
      <c r="I17" s="105">
        <v>20159935</v>
      </c>
      <c r="J17" s="105">
        <v>65039916</v>
      </c>
    </row>
    <row r="18" spans="1:10" x14ac:dyDescent="0.2">
      <c r="A18" s="82">
        <f t="shared" si="0"/>
        <v>11</v>
      </c>
      <c r="B18" s="213" t="s">
        <v>313</v>
      </c>
      <c r="C18" s="112">
        <f>ROUND(C10/C17,5)</f>
        <v>2.3820000000000001E-2</v>
      </c>
      <c r="D18" s="112">
        <f>$C$18</f>
        <v>2.3820000000000001E-2</v>
      </c>
      <c r="E18" s="112">
        <f t="shared" ref="E18:J18" si="1">$C$18</f>
        <v>2.3820000000000001E-2</v>
      </c>
      <c r="F18" s="112">
        <f t="shared" si="1"/>
        <v>2.3820000000000001E-2</v>
      </c>
      <c r="G18" s="112">
        <f t="shared" si="1"/>
        <v>2.3820000000000001E-2</v>
      </c>
      <c r="H18" s="112">
        <f t="shared" si="1"/>
        <v>2.3820000000000001E-2</v>
      </c>
      <c r="I18" s="112">
        <f t="shared" si="1"/>
        <v>2.3820000000000001E-2</v>
      </c>
      <c r="J18" s="112">
        <f t="shared" si="1"/>
        <v>2.3820000000000001E-2</v>
      </c>
    </row>
    <row r="19" spans="1:10" x14ac:dyDescent="0.2">
      <c r="A19" s="82">
        <f t="shared" si="0"/>
        <v>12</v>
      </c>
      <c r="B19" s="213" t="s">
        <v>18</v>
      </c>
      <c r="C19" s="108">
        <f>SUM(D19:J19)</f>
        <v>69445870</v>
      </c>
      <c r="D19" s="276">
        <f>ROUND(D17*D18,0)</f>
        <v>44372496</v>
      </c>
      <c r="E19" s="276">
        <f>ROUND(E17*E18,0)</f>
        <v>627</v>
      </c>
      <c r="F19" s="276">
        <f t="shared" ref="F19:J19" si="2">ROUND(F17*F18,0)</f>
        <v>17288368</v>
      </c>
      <c r="G19" s="276">
        <f t="shared" si="2"/>
        <v>4725269</v>
      </c>
      <c r="H19" s="276">
        <f t="shared" si="2"/>
        <v>1029649</v>
      </c>
      <c r="I19" s="276">
        <f t="shared" si="2"/>
        <v>480210</v>
      </c>
      <c r="J19" s="276">
        <f t="shared" si="2"/>
        <v>1549251</v>
      </c>
    </row>
    <row r="20" spans="1:10" x14ac:dyDescent="0.2">
      <c r="A20" s="82">
        <f t="shared" si="0"/>
        <v>13</v>
      </c>
      <c r="B20" s="213" t="s">
        <v>307</v>
      </c>
      <c r="C20" s="108"/>
      <c r="E20" s="39">
        <f>ROUND(E18*19,2)</f>
        <v>0.45</v>
      </c>
    </row>
    <row r="21" spans="1:10" x14ac:dyDescent="0.2">
      <c r="A21" s="82">
        <f t="shared" si="0"/>
        <v>14</v>
      </c>
    </row>
    <row r="22" spans="1:10" x14ac:dyDescent="0.2">
      <c r="A22" s="82">
        <f t="shared" si="0"/>
        <v>15</v>
      </c>
      <c r="B22" s="212" t="s">
        <v>30</v>
      </c>
      <c r="C22" s="320">
        <v>4.7610353323130461E-2</v>
      </c>
    </row>
    <row r="23" spans="1:10" x14ac:dyDescent="0.2">
      <c r="A23" s="82">
        <f t="shared" si="0"/>
        <v>16</v>
      </c>
      <c r="B23" s="212" t="s">
        <v>410</v>
      </c>
      <c r="D23" s="112">
        <f>ROUND(D18*(1+$C$22),5)</f>
        <v>2.495E-2</v>
      </c>
      <c r="E23" s="112">
        <f>ROUND(E18*(1+$C$22),5)</f>
        <v>2.495E-2</v>
      </c>
      <c r="F23" s="112">
        <f t="shared" ref="F23:J23" si="3">ROUND(F18*(1+$C$22),5)</f>
        <v>2.495E-2</v>
      </c>
      <c r="G23" s="112">
        <f t="shared" si="3"/>
        <v>2.495E-2</v>
      </c>
      <c r="H23" s="112">
        <f t="shared" si="3"/>
        <v>2.495E-2</v>
      </c>
      <c r="I23" s="112">
        <f t="shared" si="3"/>
        <v>2.495E-2</v>
      </c>
      <c r="J23" s="112">
        <f t="shared" si="3"/>
        <v>2.495E-2</v>
      </c>
    </row>
    <row r="24" spans="1:10" x14ac:dyDescent="0.2">
      <c r="A24" s="82">
        <f t="shared" si="0"/>
        <v>17</v>
      </c>
      <c r="B24" s="213" t="s">
        <v>308</v>
      </c>
      <c r="E24" s="39">
        <f>ROUND(E23*19,2)</f>
        <v>0.47</v>
      </c>
    </row>
    <row r="25" spans="1:10" x14ac:dyDescent="0.2">
      <c r="A25" s="82">
        <f t="shared" si="0"/>
        <v>18</v>
      </c>
    </row>
    <row r="26" spans="1:10" x14ac:dyDescent="0.2">
      <c r="D26" s="39"/>
    </row>
    <row r="27" spans="1:10" x14ac:dyDescent="0.2">
      <c r="B27" s="37" t="s">
        <v>411</v>
      </c>
    </row>
  </sheetData>
  <mergeCells count="6">
    <mergeCell ref="C13:C14"/>
    <mergeCell ref="A1:J1"/>
    <mergeCell ref="A2:J2"/>
    <mergeCell ref="A3:J3"/>
    <mergeCell ref="A4:J4"/>
    <mergeCell ref="B7:C7"/>
  </mergeCells>
  <pageMargins left="0.7" right="0.7" top="0.75" bottom="0.75" header="0.3" footer="0.3"/>
  <pageSetup scale="90" orientation="landscape" horizontalDpi="90" verticalDpi="90" r:id="rId1"/>
  <headerFooter>
    <oddFooter>&amp;CPage #&amp;P of &amp;N&amp;R&amp;F
&amp;A</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P42" sqref="P42"/>
    </sheetView>
  </sheetViews>
  <sheetFormatPr defaultRowHeight="12.75" x14ac:dyDescent="0.2"/>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37"/>
  <sheetViews>
    <sheetView topLeftCell="C1" workbookViewId="0">
      <selection activeCell="G43" sqref="G43"/>
    </sheetView>
  </sheetViews>
  <sheetFormatPr defaultColWidth="9.140625" defaultRowHeight="11.25" x14ac:dyDescent="0.2"/>
  <cols>
    <col min="1" max="1" width="29.7109375" style="501" customWidth="1"/>
    <col min="2" max="2" width="7.42578125" style="501" bestFit="1" customWidth="1"/>
    <col min="3" max="3" width="12" style="501" bestFit="1" customWidth="1"/>
    <col min="4" max="4" width="11.5703125" style="501" bestFit="1" customWidth="1"/>
    <col min="5" max="5" width="9.140625" style="501" bestFit="1" customWidth="1"/>
    <col min="6" max="6" width="12.85546875" style="501" bestFit="1" customWidth="1"/>
    <col min="7" max="7" width="12.140625" style="501" bestFit="1" customWidth="1"/>
    <col min="8" max="8" width="11.5703125" style="501" bestFit="1" customWidth="1"/>
    <col min="9" max="10" width="10.7109375" style="501" bestFit="1" customWidth="1"/>
    <col min="11" max="11" width="9.85546875" style="501" bestFit="1" customWidth="1"/>
    <col min="12" max="12" width="10.7109375" style="501" bestFit="1" customWidth="1"/>
    <col min="13" max="13" width="11.28515625" style="501" bestFit="1" customWidth="1"/>
    <col min="14" max="14" width="9.140625" style="501" bestFit="1" customWidth="1"/>
    <col min="15" max="16" width="10.42578125" style="501" bestFit="1" customWidth="1"/>
    <col min="17" max="17" width="10.7109375" style="501" bestFit="1" customWidth="1"/>
    <col min="18" max="18" width="12.5703125" style="501" bestFit="1" customWidth="1"/>
    <col min="19" max="19" width="10.7109375" style="501" bestFit="1" customWidth="1"/>
    <col min="20" max="20" width="11.42578125" style="501" bestFit="1" customWidth="1"/>
    <col min="21" max="21" width="6.85546875" style="501" bestFit="1" customWidth="1"/>
    <col min="22" max="22" width="11.85546875" style="501" bestFit="1" customWidth="1"/>
    <col min="23" max="23" width="9.140625" style="501" bestFit="1" customWidth="1"/>
    <col min="24" max="16384" width="9.140625" style="501"/>
  </cols>
  <sheetData>
    <row r="1" spans="1:23" x14ac:dyDescent="0.2">
      <c r="A1" s="618" t="str">
        <f>'106 Tracker Amort Balances'!A1:E1</f>
        <v>Puget Sound Energy</v>
      </c>
      <c r="B1" s="618"/>
      <c r="C1" s="618"/>
      <c r="D1" s="618"/>
      <c r="E1" s="618"/>
      <c r="F1" s="618"/>
      <c r="G1" s="618"/>
      <c r="H1" s="618"/>
      <c r="I1" s="618"/>
      <c r="J1" s="618"/>
      <c r="K1" s="618"/>
      <c r="L1" s="618"/>
      <c r="M1" s="618"/>
      <c r="N1" s="618"/>
      <c r="O1" s="618"/>
      <c r="P1" s="618"/>
      <c r="Q1" s="618"/>
      <c r="R1" s="618"/>
      <c r="S1" s="618"/>
      <c r="T1" s="618"/>
      <c r="U1" s="618"/>
    </row>
    <row r="2" spans="1:23" x14ac:dyDescent="0.2">
      <c r="A2" s="619" t="s">
        <v>334</v>
      </c>
      <c r="B2" s="619"/>
      <c r="C2" s="619"/>
      <c r="D2" s="619"/>
      <c r="E2" s="619"/>
      <c r="F2" s="619"/>
      <c r="G2" s="619"/>
      <c r="H2" s="619"/>
      <c r="I2" s="619"/>
      <c r="J2" s="619"/>
      <c r="K2" s="619"/>
      <c r="L2" s="619"/>
      <c r="M2" s="619"/>
      <c r="N2" s="619"/>
      <c r="O2" s="619"/>
      <c r="P2" s="619"/>
      <c r="Q2" s="619"/>
      <c r="R2" s="619"/>
      <c r="S2" s="619"/>
      <c r="T2" s="619"/>
      <c r="U2" s="619"/>
    </row>
    <row r="3" spans="1:23" x14ac:dyDescent="0.2">
      <c r="A3" s="620" t="s">
        <v>259</v>
      </c>
      <c r="B3" s="620"/>
      <c r="C3" s="620"/>
      <c r="D3" s="620"/>
      <c r="E3" s="620"/>
      <c r="F3" s="620"/>
      <c r="G3" s="620"/>
      <c r="H3" s="620"/>
      <c r="I3" s="620"/>
      <c r="J3" s="620"/>
      <c r="K3" s="620"/>
      <c r="L3" s="620"/>
      <c r="M3" s="620"/>
      <c r="N3" s="620"/>
      <c r="O3" s="620"/>
      <c r="P3" s="620"/>
      <c r="Q3" s="620"/>
      <c r="R3" s="620"/>
      <c r="S3" s="620"/>
      <c r="T3" s="620"/>
      <c r="U3" s="620"/>
    </row>
    <row r="4" spans="1:23" x14ac:dyDescent="0.2">
      <c r="A4" s="618" t="str">
        <f>'106 Tracker Amort Balances'!A4:E4</f>
        <v>Effective November 1, 2021</v>
      </c>
      <c r="B4" s="618"/>
      <c r="C4" s="618"/>
      <c r="D4" s="618"/>
      <c r="E4" s="618"/>
      <c r="F4" s="618"/>
      <c r="G4" s="618"/>
      <c r="H4" s="618"/>
      <c r="I4" s="618"/>
      <c r="J4" s="618"/>
      <c r="K4" s="618"/>
      <c r="L4" s="618"/>
      <c r="M4" s="618"/>
      <c r="N4" s="618"/>
      <c r="O4" s="618"/>
      <c r="P4" s="618"/>
      <c r="Q4" s="618"/>
      <c r="R4" s="618"/>
      <c r="S4" s="618"/>
      <c r="T4" s="618"/>
      <c r="U4" s="618"/>
    </row>
    <row r="5" spans="1:23" x14ac:dyDescent="0.2">
      <c r="E5" s="502"/>
      <c r="M5" s="502"/>
      <c r="Q5" s="502"/>
    </row>
    <row r="6" spans="1:23" ht="56.25" x14ac:dyDescent="0.2">
      <c r="A6" s="503"/>
      <c r="B6" s="503"/>
      <c r="C6" s="504" t="s">
        <v>421</v>
      </c>
      <c r="D6" s="504" t="s">
        <v>421</v>
      </c>
      <c r="E6" s="503"/>
      <c r="F6" s="503" t="s">
        <v>49</v>
      </c>
      <c r="G6" s="502"/>
      <c r="H6" s="503"/>
      <c r="I6" s="503"/>
      <c r="J6" s="503"/>
      <c r="K6" s="503"/>
      <c r="L6" s="503"/>
      <c r="M6" s="503"/>
      <c r="N6" s="503"/>
      <c r="O6" s="503"/>
      <c r="P6" s="503"/>
      <c r="Q6" s="503"/>
      <c r="R6" s="505" t="s">
        <v>413</v>
      </c>
      <c r="S6" s="505" t="s">
        <v>286</v>
      </c>
      <c r="T6" s="506" t="s">
        <v>332</v>
      </c>
      <c r="U6" s="505" t="s">
        <v>286</v>
      </c>
      <c r="V6" s="506" t="s">
        <v>332</v>
      </c>
      <c r="W6" s="505" t="s">
        <v>282</v>
      </c>
    </row>
    <row r="7" spans="1:23" x14ac:dyDescent="0.2">
      <c r="A7" s="503"/>
      <c r="B7" s="503" t="s">
        <v>0</v>
      </c>
      <c r="C7" s="503" t="s">
        <v>31</v>
      </c>
      <c r="D7" s="503" t="s">
        <v>60</v>
      </c>
      <c r="E7" s="503" t="s">
        <v>61</v>
      </c>
      <c r="F7" s="503" t="s">
        <v>50</v>
      </c>
      <c r="G7" s="502" t="s">
        <v>49</v>
      </c>
      <c r="H7" s="503" t="s">
        <v>286</v>
      </c>
      <c r="I7" s="503" t="s">
        <v>287</v>
      </c>
      <c r="J7" s="503" t="s">
        <v>288</v>
      </c>
      <c r="K7" s="503" t="s">
        <v>289</v>
      </c>
      <c r="L7" s="503" t="s">
        <v>290</v>
      </c>
      <c r="M7" s="503" t="s">
        <v>291</v>
      </c>
      <c r="N7" s="503" t="s">
        <v>292</v>
      </c>
      <c r="O7" s="503" t="s">
        <v>293</v>
      </c>
      <c r="P7" s="503" t="s">
        <v>294</v>
      </c>
      <c r="Q7" s="503" t="s">
        <v>295</v>
      </c>
      <c r="R7" s="503" t="s">
        <v>59</v>
      </c>
      <c r="S7" s="503" t="s">
        <v>19</v>
      </c>
      <c r="T7" s="503" t="s">
        <v>19</v>
      </c>
      <c r="U7" s="503" t="s">
        <v>260</v>
      </c>
      <c r="V7" s="503" t="s">
        <v>260</v>
      </c>
      <c r="W7" s="503" t="s">
        <v>260</v>
      </c>
    </row>
    <row r="8" spans="1:23" x14ac:dyDescent="0.2">
      <c r="A8" s="507" t="s">
        <v>32</v>
      </c>
      <c r="B8" s="507" t="s">
        <v>4</v>
      </c>
      <c r="C8" s="507" t="s">
        <v>266</v>
      </c>
      <c r="D8" s="507" t="s">
        <v>267</v>
      </c>
      <c r="E8" s="507" t="s">
        <v>62</v>
      </c>
      <c r="F8" s="508" t="s">
        <v>405</v>
      </c>
      <c r="G8" s="507" t="s">
        <v>63</v>
      </c>
      <c r="H8" s="507" t="s">
        <v>19</v>
      </c>
      <c r="I8" s="507" t="s">
        <v>19</v>
      </c>
      <c r="J8" s="507" t="s">
        <v>19</v>
      </c>
      <c r="K8" s="507" t="s">
        <v>19</v>
      </c>
      <c r="L8" s="507" t="s">
        <v>19</v>
      </c>
      <c r="M8" s="507" t="s">
        <v>19</v>
      </c>
      <c r="N8" s="507" t="s">
        <v>19</v>
      </c>
      <c r="O8" s="507" t="s">
        <v>19</v>
      </c>
      <c r="P8" s="507" t="s">
        <v>19</v>
      </c>
      <c r="Q8" s="507" t="s">
        <v>19</v>
      </c>
      <c r="R8" s="507" t="s">
        <v>261</v>
      </c>
      <c r="S8" s="507" t="s">
        <v>11</v>
      </c>
      <c r="T8" s="507" t="s">
        <v>11</v>
      </c>
      <c r="U8" s="507" t="s">
        <v>11</v>
      </c>
      <c r="V8" s="507" t="s">
        <v>11</v>
      </c>
      <c r="W8" s="507" t="s">
        <v>11</v>
      </c>
    </row>
    <row r="9" spans="1:23" x14ac:dyDescent="0.2">
      <c r="A9" s="503" t="s">
        <v>33</v>
      </c>
      <c r="B9" s="503" t="s">
        <v>34</v>
      </c>
      <c r="C9" s="509" t="s">
        <v>35</v>
      </c>
      <c r="D9" s="510" t="s">
        <v>64</v>
      </c>
      <c r="E9" s="503" t="s">
        <v>262</v>
      </c>
      <c r="F9" s="503" t="s">
        <v>65</v>
      </c>
      <c r="G9" s="503" t="s">
        <v>263</v>
      </c>
      <c r="H9" s="503" t="s">
        <v>36</v>
      </c>
      <c r="I9" s="503" t="s">
        <v>66</v>
      </c>
      <c r="J9" s="503" t="s">
        <v>67</v>
      </c>
      <c r="K9" s="510" t="s">
        <v>68</v>
      </c>
      <c r="L9" s="503" t="s">
        <v>69</v>
      </c>
      <c r="M9" s="510" t="s">
        <v>70</v>
      </c>
      <c r="N9" s="510" t="s">
        <v>71</v>
      </c>
      <c r="O9" s="503" t="s">
        <v>72</v>
      </c>
      <c r="P9" s="510" t="s">
        <v>73</v>
      </c>
      <c r="Q9" s="503" t="s">
        <v>74</v>
      </c>
      <c r="R9" s="510" t="s">
        <v>264</v>
      </c>
      <c r="S9" s="503" t="s">
        <v>265</v>
      </c>
      <c r="T9" s="503" t="s">
        <v>323</v>
      </c>
      <c r="U9" s="503" t="s">
        <v>324</v>
      </c>
      <c r="V9" s="503" t="s">
        <v>325</v>
      </c>
      <c r="W9" s="503" t="s">
        <v>326</v>
      </c>
    </row>
    <row r="10" spans="1:23" x14ac:dyDescent="0.2">
      <c r="A10" s="501" t="s">
        <v>7</v>
      </c>
      <c r="B10" s="511" t="s">
        <v>75</v>
      </c>
      <c r="C10" s="512">
        <v>609248315.15931809</v>
      </c>
      <c r="D10" s="512">
        <v>369409021.81868041</v>
      </c>
      <c r="E10" s="513">
        <f t="shared" ref="E10:E15" si="0">(D10)/C10</f>
        <v>0.60633572982812456</v>
      </c>
      <c r="F10" s="512">
        <v>636122043</v>
      </c>
      <c r="G10" s="514">
        <f>E10*F10</f>
        <v>385703523.20216262</v>
      </c>
      <c r="H10" s="475">
        <v>242546973.78</v>
      </c>
      <c r="I10" s="475">
        <v>30705611.02</v>
      </c>
      <c r="J10" s="475">
        <v>12843304.04817</v>
      </c>
      <c r="K10" s="475">
        <v>4459215.5214299997</v>
      </c>
      <c r="L10" s="475">
        <v>14471776.478249999</v>
      </c>
      <c r="M10" s="475">
        <v>-8829373.9568399992</v>
      </c>
      <c r="N10" s="475">
        <v>-432562.98924000002</v>
      </c>
      <c r="O10" s="475">
        <v>-871487.19890999992</v>
      </c>
      <c r="P10" s="475">
        <v>14325468.41</v>
      </c>
      <c r="Q10" s="475">
        <v>11259360.1611</v>
      </c>
      <c r="R10" s="515">
        <f>SUM(G10:Q10)</f>
        <v>706181808.4761225</v>
      </c>
      <c r="S10" s="475">
        <v>52231980.950000018</v>
      </c>
      <c r="T10" s="475">
        <f>'Schedule 106 Revenue'!M10</f>
        <v>-14051935.93</v>
      </c>
      <c r="U10" s="516">
        <f>S10/R10</f>
        <v>7.3963928726388448E-2</v>
      </c>
      <c r="V10" s="516">
        <f>T10/R10</f>
        <v>-1.9898467733575335E-2</v>
      </c>
      <c r="W10" s="516">
        <f>SUM(S10:T10)/R10</f>
        <v>5.4065460992813105E-2</v>
      </c>
    </row>
    <row r="11" spans="1:23" x14ac:dyDescent="0.2">
      <c r="A11" s="501" t="s">
        <v>76</v>
      </c>
      <c r="B11" s="511">
        <v>16</v>
      </c>
      <c r="C11" s="512">
        <v>9386</v>
      </c>
      <c r="D11" s="512">
        <v>5636.54</v>
      </c>
      <c r="E11" s="513">
        <f t="shared" si="0"/>
        <v>0.60052631578947369</v>
      </c>
      <c r="F11" s="512">
        <v>8832</v>
      </c>
      <c r="G11" s="514">
        <f t="shared" ref="G11:G22" si="1">E11*F11</f>
        <v>5303.8484210526312</v>
      </c>
      <c r="H11" s="475">
        <v>3367.55</v>
      </c>
      <c r="I11" s="475">
        <v>426.32</v>
      </c>
      <c r="J11" s="475">
        <v>178.31808000000001</v>
      </c>
      <c r="K11" s="475">
        <v>0</v>
      </c>
      <c r="L11" s="475">
        <v>200.928</v>
      </c>
      <c r="M11" s="475">
        <v>-122.58816</v>
      </c>
      <c r="N11" s="475">
        <v>-6.0057600000000004</v>
      </c>
      <c r="O11" s="475">
        <v>-12.099839999999999</v>
      </c>
      <c r="P11" s="475">
        <v>0</v>
      </c>
      <c r="Q11" s="475">
        <v>156.32640000000001</v>
      </c>
      <c r="R11" s="515">
        <f t="shared" ref="R11:R22" si="2">SUM(G11:Q11)</f>
        <v>9492.5971410526327</v>
      </c>
      <c r="S11" s="475">
        <v>725.19999999999982</v>
      </c>
      <c r="T11" s="475">
        <f>'Schedule 106 Revenue'!M11</f>
        <v>-195.1</v>
      </c>
      <c r="U11" s="516">
        <f t="shared" ref="U11:U34" si="3">S11/R11</f>
        <v>7.6396373850495303E-2</v>
      </c>
      <c r="V11" s="516">
        <f t="shared" ref="V11:V34" si="4">T11/R11</f>
        <v>-2.0552857885040868E-2</v>
      </c>
      <c r="W11" s="516">
        <f t="shared" ref="W11:W34" si="5">SUM(S11:T11)/R11</f>
        <v>5.5843515965454435E-2</v>
      </c>
    </row>
    <row r="12" spans="1:23" x14ac:dyDescent="0.2">
      <c r="A12" s="501" t="s">
        <v>12</v>
      </c>
      <c r="B12" s="511">
        <v>31</v>
      </c>
      <c r="C12" s="512">
        <v>234140158.08963937</v>
      </c>
      <c r="D12" s="512">
        <v>117941137.18000001</v>
      </c>
      <c r="E12" s="513">
        <f t="shared" si="0"/>
        <v>0.50372024236375057</v>
      </c>
      <c r="F12" s="512">
        <v>237822307</v>
      </c>
      <c r="G12" s="514">
        <f t="shared" si="1"/>
        <v>119795910.1215463</v>
      </c>
      <c r="H12" s="475">
        <v>88743393.859999999</v>
      </c>
      <c r="I12" s="475">
        <v>11444009.41</v>
      </c>
      <c r="J12" s="475">
        <v>4801632.3783299997</v>
      </c>
      <c r="K12" s="475">
        <v>1322292.0269199999</v>
      </c>
      <c r="L12" s="475">
        <v>6259483.1202400001</v>
      </c>
      <c r="M12" s="475">
        <v>-3555443.4896499999</v>
      </c>
      <c r="N12" s="475">
        <v>-171232.06104</v>
      </c>
      <c r="O12" s="475">
        <v>-349598.79128999996</v>
      </c>
      <c r="P12" s="475">
        <v>7676904.0699999994</v>
      </c>
      <c r="Q12" s="475">
        <v>4471059.3716000002</v>
      </c>
      <c r="R12" s="515">
        <f t="shared" si="2"/>
        <v>240438410.01665625</v>
      </c>
      <c r="S12" s="475">
        <v>19613205.659999996</v>
      </c>
      <c r="T12" s="475">
        <f>'Schedule 106 Revenue'!M12</f>
        <v>-5227334.3099999996</v>
      </c>
      <c r="U12" s="516">
        <f t="shared" si="3"/>
        <v>8.1572680748642865E-2</v>
      </c>
      <c r="V12" s="516">
        <f t="shared" si="4"/>
        <v>-2.1740845439952288E-2</v>
      </c>
      <c r="W12" s="516">
        <f t="shared" si="5"/>
        <v>5.9831835308690587E-2</v>
      </c>
    </row>
    <row r="13" spans="1:23" x14ac:dyDescent="0.2">
      <c r="A13" s="501" t="s">
        <v>9</v>
      </c>
      <c r="B13" s="511">
        <v>41</v>
      </c>
      <c r="C13" s="512">
        <v>65836657.463465497</v>
      </c>
      <c r="D13" s="512">
        <v>16769592.583254175</v>
      </c>
      <c r="E13" s="513">
        <f t="shared" si="0"/>
        <v>0.25471512724594297</v>
      </c>
      <c r="F13" s="512">
        <v>66459784</v>
      </c>
      <c r="G13" s="514">
        <f t="shared" si="1"/>
        <v>16928312.338297885</v>
      </c>
      <c r="H13" s="475">
        <v>22205879.23</v>
      </c>
      <c r="I13" s="475">
        <v>3156175.14</v>
      </c>
      <c r="J13" s="475">
        <v>1341823.03896</v>
      </c>
      <c r="K13" s="475">
        <v>202702.34120000002</v>
      </c>
      <c r="L13" s="475">
        <v>584181.50135999999</v>
      </c>
      <c r="M13" s="475">
        <v>-378820.76880000002</v>
      </c>
      <c r="N13" s="475">
        <v>-19273.337360000001</v>
      </c>
      <c r="O13" s="475">
        <v>-37217.479039999998</v>
      </c>
      <c r="P13" s="475">
        <v>-1328498.6000000001</v>
      </c>
      <c r="Q13" s="475">
        <v>616082.19767999998</v>
      </c>
      <c r="R13" s="515">
        <f t="shared" si="2"/>
        <v>43271345.602297887</v>
      </c>
      <c r="S13" s="475">
        <v>5673007.1599999964</v>
      </c>
      <c r="T13" s="475">
        <f>'Schedule 106 Revenue'!M13</f>
        <v>-1426226.96</v>
      </c>
      <c r="U13" s="516">
        <f t="shared" si="3"/>
        <v>0.13110309099559725</v>
      </c>
      <c r="V13" s="516">
        <f t="shared" si="4"/>
        <v>-3.2960078780731546E-2</v>
      </c>
      <c r="W13" s="516">
        <f t="shared" si="5"/>
        <v>9.8143012214865696E-2</v>
      </c>
    </row>
    <row r="14" spans="1:23" x14ac:dyDescent="0.2">
      <c r="A14" s="501" t="s">
        <v>37</v>
      </c>
      <c r="B14" s="511">
        <v>85</v>
      </c>
      <c r="C14" s="512">
        <v>16184434.068649083</v>
      </c>
      <c r="D14" s="512">
        <v>1712016.4100000001</v>
      </c>
      <c r="E14" s="513">
        <f t="shared" si="0"/>
        <v>0.10578166667664657</v>
      </c>
      <c r="F14" s="512">
        <v>11987089</v>
      </c>
      <c r="G14" s="514">
        <f t="shared" si="1"/>
        <v>1268014.2530212966</v>
      </c>
      <c r="H14" s="475">
        <v>3694531.9899999998</v>
      </c>
      <c r="I14" s="475">
        <v>563992.54</v>
      </c>
      <c r="J14" s="475">
        <v>201143.35342</v>
      </c>
      <c r="K14" s="475">
        <v>17018.899667769929</v>
      </c>
      <c r="L14" s="475">
        <v>58137.381650000003</v>
      </c>
      <c r="M14" s="475">
        <v>-32365.140300000003</v>
      </c>
      <c r="N14" s="475">
        <v>-1917.93424</v>
      </c>
      <c r="O14" s="475">
        <v>-3236.5140299999998</v>
      </c>
      <c r="P14" s="475">
        <v>0</v>
      </c>
      <c r="Q14" s="475">
        <v>59336.090550000008</v>
      </c>
      <c r="R14" s="515">
        <f t="shared" si="2"/>
        <v>5824654.9197390648</v>
      </c>
      <c r="S14" s="475">
        <v>1036643.4499999997</v>
      </c>
      <c r="T14" s="475">
        <f>'Schedule 106 Revenue'!M14</f>
        <v>-252927.58</v>
      </c>
      <c r="U14" s="516">
        <f t="shared" si="3"/>
        <v>0.17797508423837058</v>
      </c>
      <c r="V14" s="516">
        <f t="shared" si="4"/>
        <v>-4.342361624597852E-2</v>
      </c>
      <c r="W14" s="516">
        <f t="shared" si="5"/>
        <v>0.13455146799239207</v>
      </c>
    </row>
    <row r="15" spans="1:23" x14ac:dyDescent="0.2">
      <c r="A15" s="501" t="s">
        <v>46</v>
      </c>
      <c r="B15" s="511">
        <v>86</v>
      </c>
      <c r="C15" s="512">
        <v>9397200.2729263548</v>
      </c>
      <c r="D15" s="512">
        <v>1992002.78</v>
      </c>
      <c r="E15" s="513">
        <f t="shared" si="0"/>
        <v>0.21197832568696295</v>
      </c>
      <c r="F15" s="512">
        <v>6125732</v>
      </c>
      <c r="G15" s="514">
        <f t="shared" si="1"/>
        <v>1298522.4129670509</v>
      </c>
      <c r="H15" s="475">
        <v>2010123.73</v>
      </c>
      <c r="I15" s="475">
        <v>289440.84000000003</v>
      </c>
      <c r="J15" s="475">
        <v>102789.78296</v>
      </c>
      <c r="K15" s="475">
        <v>18132.166720000001</v>
      </c>
      <c r="L15" s="475">
        <v>66464.192200000005</v>
      </c>
      <c r="M15" s="475">
        <v>-20704.974160000002</v>
      </c>
      <c r="N15" s="475">
        <v>-1960.2342400000002</v>
      </c>
      <c r="O15" s="475">
        <v>-2021.4915599999999</v>
      </c>
      <c r="P15" s="475">
        <v>-106522.28</v>
      </c>
      <c r="Q15" s="475">
        <v>54028.95624</v>
      </c>
      <c r="R15" s="515">
        <f t="shared" si="2"/>
        <v>3708293.1011270508</v>
      </c>
      <c r="S15" s="475">
        <v>532387.36999999988</v>
      </c>
      <c r="T15" s="475">
        <f>'Schedule 106 Revenue'!M15</f>
        <v>-130294.32</v>
      </c>
      <c r="U15" s="516">
        <f t="shared" si="3"/>
        <v>0.14356669105745523</v>
      </c>
      <c r="V15" s="516">
        <f t="shared" si="4"/>
        <v>-3.5135928160694746E-2</v>
      </c>
      <c r="W15" s="516">
        <f t="shared" si="5"/>
        <v>0.10843076289676047</v>
      </c>
    </row>
    <row r="16" spans="1:23" x14ac:dyDescent="0.2">
      <c r="A16" s="501" t="s">
        <v>77</v>
      </c>
      <c r="B16" s="511">
        <v>87</v>
      </c>
      <c r="C16" s="512">
        <v>23337042.118500695</v>
      </c>
      <c r="D16" s="512">
        <v>1405341.91</v>
      </c>
      <c r="E16" s="513">
        <f>(D16)/C16</f>
        <v>6.0219367255882859E-2</v>
      </c>
      <c r="F16" s="512">
        <v>17216892</v>
      </c>
      <c r="G16" s="514">
        <f t="shared" si="1"/>
        <v>1036790.3423528716</v>
      </c>
      <c r="H16" s="475">
        <v>5368915.5999999996</v>
      </c>
      <c r="I16" s="475">
        <v>810571.28</v>
      </c>
      <c r="J16" s="475">
        <v>288899.44776000001</v>
      </c>
      <c r="K16" s="475">
        <v>10059.75595671299</v>
      </c>
      <c r="L16" s="475">
        <v>45452.594879999997</v>
      </c>
      <c r="M16" s="475">
        <v>-24447.986639999999</v>
      </c>
      <c r="N16" s="475">
        <v>-1377.3513600000001</v>
      </c>
      <c r="O16" s="475">
        <v>-2410.3648799999996</v>
      </c>
      <c r="P16" s="475">
        <v>0</v>
      </c>
      <c r="Q16" s="475">
        <v>49928.986799999999</v>
      </c>
      <c r="R16" s="515">
        <f t="shared" si="2"/>
        <v>7582382.3048695847</v>
      </c>
      <c r="S16" s="475">
        <v>1466362.6900000004</v>
      </c>
      <c r="T16" s="475">
        <f>'Schedule 106 Revenue'!M16</f>
        <v>-363792.93</v>
      </c>
      <c r="U16" s="516">
        <f t="shared" si="3"/>
        <v>0.19339076177394376</v>
      </c>
      <c r="V16" s="516">
        <f t="shared" si="4"/>
        <v>-4.797871109273448E-2</v>
      </c>
      <c r="W16" s="516">
        <f t="shared" si="5"/>
        <v>0.14541205068120927</v>
      </c>
    </row>
    <row r="17" spans="1:23" x14ac:dyDescent="0.2">
      <c r="A17" s="501" t="s">
        <v>78</v>
      </c>
      <c r="B17" s="511" t="s">
        <v>79</v>
      </c>
      <c r="C17" s="512">
        <v>36359.963605097219</v>
      </c>
      <c r="D17" s="512">
        <v>25456.9</v>
      </c>
      <c r="E17" s="513">
        <f>(D17)/C17</f>
        <v>0.70013546428388773</v>
      </c>
      <c r="F17" s="512">
        <v>35141</v>
      </c>
      <c r="G17" s="514">
        <f t="shared" si="1"/>
        <v>24603.460350400099</v>
      </c>
      <c r="H17" s="475">
        <v>0</v>
      </c>
      <c r="I17" s="475">
        <v>0</v>
      </c>
      <c r="J17" s="475">
        <v>0</v>
      </c>
      <c r="K17" s="475">
        <v>195.38396</v>
      </c>
      <c r="L17" s="475">
        <v>924.91111999999998</v>
      </c>
      <c r="M17" s="475">
        <v>-525.35794999999996</v>
      </c>
      <c r="N17" s="475">
        <v>-25.30152</v>
      </c>
      <c r="O17" s="475">
        <v>-51.657269999999997</v>
      </c>
      <c r="P17" s="475">
        <v>1095.3399999999999</v>
      </c>
      <c r="Q17" s="475">
        <v>660.6508</v>
      </c>
      <c r="R17" s="515">
        <f t="shared" si="2"/>
        <v>26877.429490400096</v>
      </c>
      <c r="S17" s="475"/>
      <c r="T17" s="475"/>
      <c r="U17" s="516">
        <f t="shared" si="3"/>
        <v>0</v>
      </c>
      <c r="V17" s="516">
        <f t="shared" si="4"/>
        <v>0</v>
      </c>
      <c r="W17" s="516">
        <f t="shared" si="5"/>
        <v>0</v>
      </c>
    </row>
    <row r="18" spans="1:23" x14ac:dyDescent="0.2">
      <c r="A18" s="501" t="s">
        <v>80</v>
      </c>
      <c r="B18" s="501" t="s">
        <v>44</v>
      </c>
      <c r="C18" s="512">
        <v>20492334.449073859</v>
      </c>
      <c r="D18" s="512">
        <v>4419777.9054754293</v>
      </c>
      <c r="E18" s="513">
        <f t="shared" ref="E18:E23" si="6">(D18)/C18</f>
        <v>0.21567957113227668</v>
      </c>
      <c r="F18" s="512">
        <v>24281446</v>
      </c>
      <c r="G18" s="514">
        <f>E18*F18</f>
        <v>5237011.8597515346</v>
      </c>
      <c r="H18" s="475">
        <v>0</v>
      </c>
      <c r="I18" s="475">
        <v>0</v>
      </c>
      <c r="J18" s="475">
        <v>0</v>
      </c>
      <c r="K18" s="475">
        <v>74058.410300000003</v>
      </c>
      <c r="L18" s="475">
        <v>213433.91033999997</v>
      </c>
      <c r="M18" s="475">
        <v>-138404.24220000001</v>
      </c>
      <c r="N18" s="475">
        <v>-7041.6193400000002</v>
      </c>
      <c r="O18" s="475">
        <v>-13597.609759999999</v>
      </c>
      <c r="P18" s="475">
        <v>-424057.16</v>
      </c>
      <c r="Q18" s="475">
        <v>225089.00442000001</v>
      </c>
      <c r="R18" s="515">
        <f>SUM(G18:Q18)</f>
        <v>5166492.5535115339</v>
      </c>
      <c r="S18" s="475"/>
      <c r="T18" s="475"/>
      <c r="U18" s="516">
        <f t="shared" si="3"/>
        <v>0</v>
      </c>
      <c r="V18" s="516">
        <f t="shared" si="4"/>
        <v>0</v>
      </c>
      <c r="W18" s="516">
        <f t="shared" si="5"/>
        <v>0</v>
      </c>
    </row>
    <row r="19" spans="1:23" x14ac:dyDescent="0.2">
      <c r="A19" s="501" t="s">
        <v>81</v>
      </c>
      <c r="B19" s="501" t="s">
        <v>45</v>
      </c>
      <c r="C19" s="512">
        <v>74773537.134971082</v>
      </c>
      <c r="D19" s="512">
        <v>7547127.8200000003</v>
      </c>
      <c r="E19" s="513">
        <f t="shared" si="6"/>
        <v>0.10093313903790516</v>
      </c>
      <c r="F19" s="512">
        <v>63933179</v>
      </c>
      <c r="G19" s="514">
        <f t="shared" si="1"/>
        <v>6452976.4451422784</v>
      </c>
      <c r="H19" s="475">
        <v>0</v>
      </c>
      <c r="I19" s="475">
        <v>0</v>
      </c>
      <c r="J19" s="475">
        <v>0</v>
      </c>
      <c r="K19" s="475">
        <v>83219.495174252661</v>
      </c>
      <c r="L19" s="475">
        <v>310075.91814999998</v>
      </c>
      <c r="M19" s="475">
        <v>-172619.5833</v>
      </c>
      <c r="N19" s="475">
        <v>-10229.308640000001</v>
      </c>
      <c r="O19" s="475">
        <v>-17261.958330000001</v>
      </c>
      <c r="P19" s="475">
        <v>0</v>
      </c>
      <c r="Q19" s="475">
        <v>316469.23605000001</v>
      </c>
      <c r="R19" s="515">
        <f t="shared" si="2"/>
        <v>6962630.2442465313</v>
      </c>
      <c r="S19" s="475"/>
      <c r="T19" s="475"/>
      <c r="U19" s="516">
        <f t="shared" si="3"/>
        <v>0</v>
      </c>
      <c r="V19" s="516">
        <f t="shared" si="4"/>
        <v>0</v>
      </c>
      <c r="W19" s="516">
        <f t="shared" si="5"/>
        <v>0</v>
      </c>
    </row>
    <row r="20" spans="1:23" x14ac:dyDescent="0.2">
      <c r="A20" s="501" t="s">
        <v>82</v>
      </c>
      <c r="B20" s="501" t="s">
        <v>47</v>
      </c>
      <c r="C20" s="512">
        <v>351288.14999999997</v>
      </c>
      <c r="D20" s="512">
        <v>70216.179999999993</v>
      </c>
      <c r="E20" s="513">
        <f t="shared" si="6"/>
        <v>0.19988200569817113</v>
      </c>
      <c r="F20" s="512">
        <v>505400</v>
      </c>
      <c r="G20" s="514">
        <f t="shared" si="1"/>
        <v>101020.36567985569</v>
      </c>
      <c r="H20" s="475">
        <v>0</v>
      </c>
      <c r="I20" s="475">
        <v>0</v>
      </c>
      <c r="J20" s="475">
        <v>0</v>
      </c>
      <c r="K20" s="475">
        <v>1495.9839999999999</v>
      </c>
      <c r="L20" s="475">
        <v>5483.59</v>
      </c>
      <c r="M20" s="475">
        <v>-1708.2520000000002</v>
      </c>
      <c r="N20" s="475">
        <v>-161.72800000000001</v>
      </c>
      <c r="O20" s="475">
        <v>-166.78200000000001</v>
      </c>
      <c r="P20" s="475">
        <v>-8158.8</v>
      </c>
      <c r="Q20" s="475">
        <v>4457.6279999999997</v>
      </c>
      <c r="R20" s="515">
        <f t="shared" si="2"/>
        <v>102262.00567985568</v>
      </c>
      <c r="S20" s="475"/>
      <c r="T20" s="475"/>
      <c r="U20" s="516">
        <f t="shared" si="3"/>
        <v>0</v>
      </c>
      <c r="V20" s="516">
        <f t="shared" si="4"/>
        <v>0</v>
      </c>
      <c r="W20" s="516">
        <f t="shared" si="5"/>
        <v>0</v>
      </c>
    </row>
    <row r="21" spans="1:23" x14ac:dyDescent="0.2">
      <c r="A21" s="501" t="s">
        <v>83</v>
      </c>
      <c r="B21" s="501" t="s">
        <v>48</v>
      </c>
      <c r="C21" s="512">
        <v>100441128.37470125</v>
      </c>
      <c r="D21" s="512">
        <v>4429994.87</v>
      </c>
      <c r="E21" s="513">
        <f t="shared" si="6"/>
        <v>4.4105387321751864E-2</v>
      </c>
      <c r="F21" s="512">
        <v>85254176</v>
      </c>
      <c r="G21" s="514">
        <f t="shared" si="1"/>
        <v>3760168.4532768019</v>
      </c>
      <c r="H21" s="475">
        <v>0</v>
      </c>
      <c r="I21" s="475">
        <v>0</v>
      </c>
      <c r="J21" s="475">
        <v>0</v>
      </c>
      <c r="K21" s="475">
        <v>40787.353013194763</v>
      </c>
      <c r="L21" s="475">
        <v>225071.02463999999</v>
      </c>
      <c r="M21" s="475">
        <v>-121060.92992000001</v>
      </c>
      <c r="N21" s="475">
        <v>-6820.3340800000005</v>
      </c>
      <c r="O21" s="475">
        <v>-11935.584639999999</v>
      </c>
      <c r="P21" s="475">
        <v>0</v>
      </c>
      <c r="Q21" s="475">
        <v>247237.11039999998</v>
      </c>
      <c r="R21" s="515">
        <f t="shared" si="2"/>
        <v>4133447.0926899966</v>
      </c>
      <c r="S21" s="475"/>
      <c r="T21" s="475"/>
      <c r="U21" s="516">
        <f t="shared" si="3"/>
        <v>0</v>
      </c>
      <c r="V21" s="516">
        <f t="shared" si="4"/>
        <v>0</v>
      </c>
      <c r="W21" s="516">
        <f t="shared" si="5"/>
        <v>0</v>
      </c>
    </row>
    <row r="22" spans="1:23" x14ac:dyDescent="0.2">
      <c r="A22" s="501" t="s">
        <v>84</v>
      </c>
      <c r="C22" s="517">
        <v>37056427.854413897</v>
      </c>
      <c r="D22" s="517">
        <v>1757519.5213237838</v>
      </c>
      <c r="E22" s="518">
        <f t="shared" si="6"/>
        <v>4.7428195945617584E-2</v>
      </c>
      <c r="F22" s="517">
        <v>31618458</v>
      </c>
      <c r="G22" s="514">
        <f t="shared" si="1"/>
        <v>1499606.4215222797</v>
      </c>
      <c r="H22" s="475">
        <v>0</v>
      </c>
      <c r="I22" s="475">
        <v>0</v>
      </c>
      <c r="J22" s="475">
        <v>0</v>
      </c>
      <c r="K22" s="475">
        <v>0</v>
      </c>
      <c r="L22" s="475">
        <v>41420.179980000001</v>
      </c>
      <c r="M22" s="475">
        <v>-23397.658919999998</v>
      </c>
      <c r="N22" s="475">
        <v>-3478.0303800000002</v>
      </c>
      <c r="O22" s="475">
        <v>-2213.2920599999998</v>
      </c>
      <c r="P22" s="475">
        <v>0</v>
      </c>
      <c r="Q22" s="475">
        <v>21816.73602</v>
      </c>
      <c r="R22" s="515">
        <f t="shared" si="2"/>
        <v>1533754.3561622798</v>
      </c>
      <c r="S22" s="475"/>
      <c r="T22" s="475"/>
      <c r="U22" s="516">
        <f t="shared" si="3"/>
        <v>0</v>
      </c>
      <c r="V22" s="516">
        <f t="shared" si="4"/>
        <v>0</v>
      </c>
      <c r="W22" s="516">
        <f t="shared" si="5"/>
        <v>0</v>
      </c>
    </row>
    <row r="23" spans="1:23" x14ac:dyDescent="0.2">
      <c r="A23" s="501" t="s">
        <v>3</v>
      </c>
      <c r="C23" s="519">
        <f>SUM(C10:C22)</f>
        <v>1191304269.0992641</v>
      </c>
      <c r="D23" s="520">
        <f>SUM(D10:D22)</f>
        <v>527484842.41873384</v>
      </c>
      <c r="E23" s="513">
        <f t="shared" si="6"/>
        <v>0.44277927654667182</v>
      </c>
      <c r="F23" s="519">
        <f>SUM(F10:F22)</f>
        <v>1181370479</v>
      </c>
      <c r="G23" s="520">
        <f>SUM(G10:G22)</f>
        <v>543111763.52449214</v>
      </c>
      <c r="H23" s="520">
        <f t="shared" ref="H23:J23" si="7">SUM(H10:H22)</f>
        <v>364573185.74000007</v>
      </c>
      <c r="I23" s="520">
        <f t="shared" si="7"/>
        <v>46970226.550000004</v>
      </c>
      <c r="J23" s="520">
        <f t="shared" si="7"/>
        <v>19579770.367680002</v>
      </c>
      <c r="K23" s="520">
        <f>SUM(K10:K22)</f>
        <v>6229177.3383419299</v>
      </c>
      <c r="L23" s="520">
        <f>SUM(L10:L22)</f>
        <v>22282105.730810001</v>
      </c>
      <c r="M23" s="520">
        <f>SUM(M10:M22)</f>
        <v>-13298994.92884</v>
      </c>
      <c r="N23" s="520">
        <f>SUM(N10:N22)</f>
        <v>-656086.23519999988</v>
      </c>
      <c r="O23" s="520">
        <f>SUM(O10:O22)</f>
        <v>-1311210.8236099996</v>
      </c>
      <c r="P23" s="520">
        <f t="shared" ref="P23:R23" si="8">SUM(P10:P22)</f>
        <v>20136230.979999997</v>
      </c>
      <c r="Q23" s="520">
        <f t="shared" si="8"/>
        <v>17325682.456059996</v>
      </c>
      <c r="R23" s="521">
        <f t="shared" si="8"/>
        <v>1024941850.6997339</v>
      </c>
      <c r="S23" s="520">
        <f>SUM(S10:S22)</f>
        <v>80554312.480000019</v>
      </c>
      <c r="T23" s="520">
        <f>SUM(T10:T22)</f>
        <v>-21452707.129999999</v>
      </c>
      <c r="U23" s="522">
        <f t="shared" si="3"/>
        <v>7.8594031871178943E-2</v>
      </c>
      <c r="V23" s="522">
        <f t="shared" si="4"/>
        <v>-2.093065778839464E-2</v>
      </c>
      <c r="W23" s="522">
        <f t="shared" si="5"/>
        <v>5.7663374082784317E-2</v>
      </c>
    </row>
    <row r="24" spans="1:23" s="145" customFormat="1" x14ac:dyDescent="0.2">
      <c r="A24" s="148"/>
      <c r="B24" s="139"/>
      <c r="C24" s="512"/>
      <c r="D24" s="512"/>
      <c r="E24" s="140"/>
      <c r="F24" s="141"/>
      <c r="G24" s="523"/>
      <c r="H24" s="141"/>
      <c r="I24" s="141"/>
      <c r="J24" s="141"/>
      <c r="K24" s="140"/>
      <c r="L24" s="140"/>
      <c r="M24" s="140"/>
      <c r="N24" s="140"/>
      <c r="O24" s="141"/>
      <c r="P24" s="140"/>
      <c r="Q24" s="140"/>
      <c r="R24" s="140"/>
      <c r="S24" s="140"/>
      <c r="T24" s="524"/>
      <c r="U24" s="525"/>
      <c r="V24" s="525"/>
      <c r="W24" s="525"/>
    </row>
    <row r="25" spans="1:23" x14ac:dyDescent="0.2">
      <c r="C25" s="526"/>
      <c r="D25" s="514"/>
      <c r="F25" s="526"/>
      <c r="K25" s="514"/>
      <c r="O25" s="514"/>
      <c r="P25" s="514"/>
      <c r="R25" s="514"/>
      <c r="S25" s="514"/>
      <c r="U25" s="516"/>
      <c r="V25" s="516"/>
      <c r="W25" s="516"/>
    </row>
    <row r="26" spans="1:23" s="145" customFormat="1" x14ac:dyDescent="0.2">
      <c r="A26" s="527" t="s">
        <v>85</v>
      </c>
      <c r="B26" s="527"/>
      <c r="C26" s="139"/>
      <c r="D26" s="528"/>
      <c r="T26" s="515"/>
      <c r="U26" s="525"/>
      <c r="V26" s="525"/>
      <c r="W26" s="525"/>
    </row>
    <row r="27" spans="1:23" s="145" customFormat="1" x14ac:dyDescent="0.2">
      <c r="A27" s="529" t="s">
        <v>55</v>
      </c>
      <c r="B27" s="529"/>
      <c r="C27" s="146">
        <f>C10+C11</f>
        <v>609257701.15931809</v>
      </c>
      <c r="D27" s="147">
        <f>D10+D11</f>
        <v>369414658.35868043</v>
      </c>
      <c r="G27" s="147">
        <f>G10+G11</f>
        <v>385708827.05058366</v>
      </c>
      <c r="K27" s="147"/>
      <c r="O27" s="147"/>
      <c r="P27" s="147"/>
      <c r="R27" s="147">
        <f>R10+R11</f>
        <v>706191301.07326353</v>
      </c>
      <c r="S27" s="514">
        <f>SUM(S10:S11)</f>
        <v>52232706.150000021</v>
      </c>
      <c r="T27" s="514">
        <f>SUM(T10:T11)</f>
        <v>-14052131.029999999</v>
      </c>
      <c r="U27" s="516">
        <f t="shared" si="3"/>
        <v>7.3963961423225116E-2</v>
      </c>
      <c r="V27" s="516">
        <f t="shared" si="4"/>
        <v>-1.9898476529863353E-2</v>
      </c>
      <c r="W27" s="516">
        <f t="shared" si="5"/>
        <v>5.4065484893361763E-2</v>
      </c>
    </row>
    <row r="28" spans="1:23" s="145" customFormat="1" x14ac:dyDescent="0.2">
      <c r="A28" s="148" t="s">
        <v>86</v>
      </c>
      <c r="B28" s="148"/>
      <c r="C28" s="146">
        <f>C12+C17</f>
        <v>234176518.05324447</v>
      </c>
      <c r="D28" s="147">
        <f>D12+D17</f>
        <v>117966594.08000001</v>
      </c>
      <c r="E28" s="149"/>
      <c r="G28" s="147">
        <f>G12+G17</f>
        <v>119820513.58189669</v>
      </c>
      <c r="H28" s="149"/>
      <c r="I28" s="149"/>
      <c r="J28" s="149"/>
      <c r="K28" s="147"/>
      <c r="M28" s="149"/>
      <c r="O28" s="147"/>
      <c r="P28" s="147"/>
      <c r="Q28" s="149"/>
      <c r="R28" s="147">
        <f>R12+R17</f>
        <v>240465287.44614664</v>
      </c>
      <c r="S28" s="514">
        <f t="shared" ref="S28:T32" si="9">SUM(S12,S17)</f>
        <v>19613205.659999996</v>
      </c>
      <c r="T28" s="514">
        <f t="shared" si="9"/>
        <v>-5227334.3099999996</v>
      </c>
      <c r="U28" s="516">
        <f t="shared" si="3"/>
        <v>8.1563563158330993E-2</v>
      </c>
      <c r="V28" s="516">
        <f t="shared" si="4"/>
        <v>-2.1738415409212387E-2</v>
      </c>
      <c r="W28" s="516">
        <f t="shared" si="5"/>
        <v>5.9825147749118603E-2</v>
      </c>
    </row>
    <row r="29" spans="1:23" s="145" customFormat="1" x14ac:dyDescent="0.2">
      <c r="A29" s="529" t="s">
        <v>87</v>
      </c>
      <c r="B29" s="529"/>
      <c r="C29" s="146">
        <f t="shared" ref="C29:D32" si="10">C13+C18</f>
        <v>86328991.912539363</v>
      </c>
      <c r="D29" s="147">
        <f t="shared" si="10"/>
        <v>21189370.488729604</v>
      </c>
      <c r="E29" s="149"/>
      <c r="G29" s="147">
        <f>G13+G18</f>
        <v>22165324.198049419</v>
      </c>
      <c r="H29" s="149"/>
      <c r="I29" s="149"/>
      <c r="J29" s="149"/>
      <c r="K29" s="147"/>
      <c r="M29" s="149"/>
      <c r="O29" s="147"/>
      <c r="P29" s="147"/>
      <c r="Q29" s="149"/>
      <c r="R29" s="147">
        <f>R13+R18</f>
        <v>48437838.155809417</v>
      </c>
      <c r="S29" s="514">
        <f t="shared" si="9"/>
        <v>5673007.1599999964</v>
      </c>
      <c r="T29" s="514">
        <f t="shared" si="9"/>
        <v>-1426226.96</v>
      </c>
      <c r="U29" s="516">
        <f t="shared" si="3"/>
        <v>0.11711933017637373</v>
      </c>
      <c r="V29" s="516">
        <f t="shared" si="4"/>
        <v>-2.944448006561054E-2</v>
      </c>
      <c r="W29" s="516">
        <f t="shared" si="5"/>
        <v>8.7674850110763189E-2</v>
      </c>
    </row>
    <row r="30" spans="1:23" s="145" customFormat="1" x14ac:dyDescent="0.2">
      <c r="A30" s="529" t="s">
        <v>88</v>
      </c>
      <c r="B30" s="529"/>
      <c r="C30" s="146">
        <f t="shared" si="10"/>
        <v>90957971.203620166</v>
      </c>
      <c r="D30" s="147">
        <f t="shared" si="10"/>
        <v>9259144.2300000004</v>
      </c>
      <c r="E30" s="149"/>
      <c r="G30" s="147">
        <f>G14+G19</f>
        <v>7720990.6981635746</v>
      </c>
      <c r="H30" s="149"/>
      <c r="I30" s="149"/>
      <c r="J30" s="149"/>
      <c r="K30" s="147"/>
      <c r="M30" s="149"/>
      <c r="O30" s="147"/>
      <c r="P30" s="147"/>
      <c r="Q30" s="149"/>
      <c r="R30" s="147">
        <f>R14+R19</f>
        <v>12787285.163985595</v>
      </c>
      <c r="S30" s="514">
        <f t="shared" si="9"/>
        <v>1036643.4499999997</v>
      </c>
      <c r="T30" s="514">
        <f t="shared" si="9"/>
        <v>-252927.58</v>
      </c>
      <c r="U30" s="516">
        <f t="shared" si="3"/>
        <v>8.1068298446931197E-2</v>
      </c>
      <c r="V30" s="516">
        <f t="shared" si="4"/>
        <v>-1.9779615200289039E-2</v>
      </c>
      <c r="W30" s="516">
        <f t="shared" si="5"/>
        <v>6.1288683246642155E-2</v>
      </c>
    </row>
    <row r="31" spans="1:23" s="145" customFormat="1" x14ac:dyDescent="0.2">
      <c r="A31" s="529" t="s">
        <v>89</v>
      </c>
      <c r="B31" s="529"/>
      <c r="C31" s="146">
        <f t="shared" si="10"/>
        <v>9748488.4229263552</v>
      </c>
      <c r="D31" s="147">
        <f t="shared" si="10"/>
        <v>2062218.96</v>
      </c>
      <c r="E31" s="149"/>
      <c r="G31" s="147">
        <f>G15+G20</f>
        <v>1399542.7786469066</v>
      </c>
      <c r="H31" s="149"/>
      <c r="I31" s="149"/>
      <c r="J31" s="149"/>
      <c r="K31" s="151"/>
      <c r="M31" s="149"/>
      <c r="O31" s="151"/>
      <c r="P31" s="151"/>
      <c r="Q31" s="149"/>
      <c r="R31" s="147">
        <f>R15+R20</f>
        <v>3810555.1068069064</v>
      </c>
      <c r="S31" s="514">
        <f t="shared" si="9"/>
        <v>532387.36999999988</v>
      </c>
      <c r="T31" s="514">
        <f t="shared" si="9"/>
        <v>-130294.32</v>
      </c>
      <c r="U31" s="516">
        <f t="shared" si="3"/>
        <v>0.13971386191187229</v>
      </c>
      <c r="V31" s="516">
        <f t="shared" si="4"/>
        <v>-3.4193002422993814E-2</v>
      </c>
      <c r="W31" s="516">
        <f t="shared" si="5"/>
        <v>0.10552085948887847</v>
      </c>
    </row>
    <row r="32" spans="1:23" s="145" customFormat="1" x14ac:dyDescent="0.2">
      <c r="A32" s="148" t="s">
        <v>90</v>
      </c>
      <c r="B32" s="148"/>
      <c r="C32" s="146">
        <f t="shared" si="10"/>
        <v>123778170.49320194</v>
      </c>
      <c r="D32" s="147">
        <f t="shared" si="10"/>
        <v>5835336.7800000003</v>
      </c>
      <c r="E32" s="149"/>
      <c r="G32" s="147">
        <f>G16+G21</f>
        <v>4796958.7956296736</v>
      </c>
      <c r="H32" s="149"/>
      <c r="I32" s="149"/>
      <c r="J32" s="149"/>
      <c r="K32" s="151"/>
      <c r="M32" s="149"/>
      <c r="O32" s="151"/>
      <c r="P32" s="151"/>
      <c r="Q32" s="149"/>
      <c r="R32" s="147">
        <f>R16+R21</f>
        <v>11715829.397559581</v>
      </c>
      <c r="S32" s="514">
        <f t="shared" si="9"/>
        <v>1466362.6900000004</v>
      </c>
      <c r="T32" s="514">
        <f t="shared" si="9"/>
        <v>-363792.93</v>
      </c>
      <c r="U32" s="516">
        <f t="shared" si="3"/>
        <v>0.12516080938370827</v>
      </c>
      <c r="V32" s="516">
        <f t="shared" si="4"/>
        <v>-3.1051402137673531E-2</v>
      </c>
      <c r="W32" s="516">
        <f t="shared" si="5"/>
        <v>9.410940724603474E-2</v>
      </c>
    </row>
    <row r="33" spans="1:23" s="145" customFormat="1" x14ac:dyDescent="0.2">
      <c r="A33" s="530" t="s">
        <v>84</v>
      </c>
      <c r="B33" s="148"/>
      <c r="C33" s="146">
        <f>C22</f>
        <v>37056427.854413897</v>
      </c>
      <c r="D33" s="147">
        <f>D22</f>
        <v>1757519.5213237838</v>
      </c>
      <c r="E33" s="149"/>
      <c r="G33" s="147">
        <f>G22</f>
        <v>1499606.4215222797</v>
      </c>
      <c r="H33" s="149"/>
      <c r="I33" s="149"/>
      <c r="J33" s="149"/>
      <c r="K33" s="151"/>
      <c r="M33" s="149"/>
      <c r="O33" s="151"/>
      <c r="P33" s="151"/>
      <c r="Q33" s="149"/>
      <c r="R33" s="147">
        <f>R22</f>
        <v>1533754.3561622798</v>
      </c>
      <c r="S33" s="514">
        <f>S22</f>
        <v>0</v>
      </c>
      <c r="T33" s="514">
        <f>T22</f>
        <v>0</v>
      </c>
      <c r="U33" s="516">
        <f t="shared" si="3"/>
        <v>0</v>
      </c>
      <c r="V33" s="516">
        <f t="shared" si="4"/>
        <v>0</v>
      </c>
      <c r="W33" s="516">
        <f t="shared" si="5"/>
        <v>0</v>
      </c>
    </row>
    <row r="34" spans="1:23" s="145" customFormat="1" x14ac:dyDescent="0.2">
      <c r="A34" s="531" t="s">
        <v>39</v>
      </c>
      <c r="B34" s="531"/>
      <c r="C34" s="152">
        <f>SUM(C27:C33)</f>
        <v>1191304269.0992644</v>
      </c>
      <c r="D34" s="153">
        <f>SUM(D27:D33)</f>
        <v>527484842.41873378</v>
      </c>
      <c r="G34" s="153">
        <f>SUM(G27:G33)</f>
        <v>543111763.52449214</v>
      </c>
      <c r="J34" s="149"/>
      <c r="K34" s="151"/>
      <c r="M34" s="149"/>
      <c r="O34" s="151"/>
      <c r="P34" s="151"/>
      <c r="Q34" s="149"/>
      <c r="R34" s="153">
        <f>SUM(R27:R33)</f>
        <v>1024941850.6997339</v>
      </c>
      <c r="S34" s="153">
        <f>SUM(S27:S33)</f>
        <v>80554312.480000019</v>
      </c>
      <c r="T34" s="153">
        <f>SUM(T27:T33)</f>
        <v>-21452707.129999999</v>
      </c>
      <c r="U34" s="522">
        <f t="shared" si="3"/>
        <v>7.8594031871178943E-2</v>
      </c>
      <c r="V34" s="522">
        <f t="shared" si="4"/>
        <v>-2.093065778839464E-2</v>
      </c>
      <c r="W34" s="522">
        <f t="shared" si="5"/>
        <v>5.7663374082784317E-2</v>
      </c>
    </row>
    <row r="35" spans="1:23" s="145" customFormat="1" x14ac:dyDescent="0.2">
      <c r="A35" s="148"/>
      <c r="B35" s="148"/>
      <c r="C35" s="146"/>
      <c r="D35" s="147"/>
      <c r="G35" s="147"/>
      <c r="J35" s="149"/>
      <c r="K35" s="151"/>
      <c r="M35" s="149"/>
      <c r="O35" s="151"/>
      <c r="P35" s="151"/>
      <c r="Q35" s="149"/>
      <c r="R35" s="147"/>
      <c r="S35" s="147"/>
      <c r="T35" s="147"/>
      <c r="U35" s="516"/>
      <c r="V35" s="516"/>
      <c r="W35" s="516"/>
    </row>
    <row r="36" spans="1:23" s="145" customFormat="1" x14ac:dyDescent="0.2">
      <c r="A36" s="512" t="s">
        <v>422</v>
      </c>
      <c r="B36" s="512"/>
      <c r="C36" s="512"/>
      <c r="D36" s="512"/>
      <c r="E36" s="512"/>
      <c r="F36" s="512"/>
      <c r="G36" s="512"/>
      <c r="H36" s="512"/>
      <c r="I36" s="512"/>
      <c r="J36" s="512"/>
      <c r="K36" s="512"/>
      <c r="M36" s="149"/>
      <c r="O36" s="151"/>
      <c r="P36" s="151"/>
      <c r="Q36" s="149"/>
      <c r="R36" s="147"/>
      <c r="S36" s="147"/>
      <c r="T36" s="147"/>
      <c r="U36" s="516"/>
      <c r="V36" s="516"/>
      <c r="W36" s="516"/>
    </row>
    <row r="37" spans="1:23" x14ac:dyDescent="0.2">
      <c r="A37" s="512" t="s">
        <v>423</v>
      </c>
      <c r="B37" s="512"/>
      <c r="C37" s="512"/>
      <c r="D37" s="512"/>
      <c r="E37" s="512"/>
      <c r="F37" s="512"/>
      <c r="G37" s="512"/>
      <c r="H37" s="512"/>
      <c r="I37" s="512"/>
      <c r="J37" s="512"/>
      <c r="K37" s="512"/>
      <c r="O37" s="526"/>
      <c r="P37" s="526"/>
      <c r="R37" s="526"/>
      <c r="S37" s="526"/>
    </row>
  </sheetData>
  <mergeCells count="4">
    <mergeCell ref="A1:U1"/>
    <mergeCell ref="A2:U2"/>
    <mergeCell ref="A3:U3"/>
    <mergeCell ref="A4:U4"/>
  </mergeCells>
  <phoneticPr fontId="4" type="noConversion"/>
  <printOptions horizontalCentered="1"/>
  <pageMargins left="0.75" right="0.75" top="1" bottom="1" header="0.5" footer="0.5"/>
  <pageSetup scale="46" orientation="landscape" blackAndWhite="1" r:id="rId1"/>
  <headerFooter alignWithMargins="0">
    <oddFooter>&amp;CPage &amp;P of &amp;N&amp;R&amp;F
&amp;A</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workbookViewId="0">
      <selection activeCell="H13" sqref="H13"/>
    </sheetView>
  </sheetViews>
  <sheetFormatPr defaultColWidth="9.140625" defaultRowHeight="11.25" x14ac:dyDescent="0.2"/>
  <cols>
    <col min="1" max="1" width="19.5703125" style="129" bestFit="1" customWidth="1"/>
    <col min="2" max="2" width="7.42578125" style="129" bestFit="1" customWidth="1"/>
    <col min="3" max="3" width="12.85546875" style="501" bestFit="1" customWidth="1"/>
    <col min="4" max="4" width="9.140625" style="129" bestFit="1" customWidth="1"/>
    <col min="5" max="5" width="11.7109375" style="129" bestFit="1" customWidth="1"/>
    <col min="6" max="6" width="11.7109375" style="129" customWidth="1"/>
    <col min="7" max="7" width="12.5703125" style="129" bestFit="1" customWidth="1"/>
    <col min="8" max="8" width="12.85546875" style="129" bestFit="1" customWidth="1"/>
    <col min="9" max="9" width="11.7109375" style="129" bestFit="1" customWidth="1"/>
    <col min="10" max="10" width="11.7109375" style="129" customWidth="1"/>
    <col min="11" max="11" width="8.5703125" style="129" bestFit="1" customWidth="1"/>
    <col min="12" max="12" width="11.28515625" style="129" bestFit="1" customWidth="1"/>
    <col min="13" max="13" width="11.5703125" style="129" bestFit="1" customWidth="1"/>
    <col min="14" max="14" width="7.7109375" style="129" bestFit="1" customWidth="1"/>
    <col min="15" max="15" width="2.140625" style="129" customWidth="1"/>
    <col min="16" max="16" width="9.140625" style="294"/>
    <col min="17" max="16384" width="9.140625" style="129"/>
  </cols>
  <sheetData>
    <row r="1" spans="1:14" x14ac:dyDescent="0.2">
      <c r="A1" s="623" t="str">
        <f>'106 Tracker Amort Balances'!A1:E1</f>
        <v>Puget Sound Energy</v>
      </c>
      <c r="B1" s="623"/>
      <c r="C1" s="623"/>
      <c r="D1" s="623"/>
      <c r="E1" s="623"/>
      <c r="F1" s="623"/>
      <c r="G1" s="623"/>
      <c r="H1" s="623"/>
      <c r="I1" s="623"/>
      <c r="J1" s="623"/>
      <c r="K1" s="623"/>
      <c r="L1" s="623"/>
      <c r="M1" s="623"/>
      <c r="N1" s="623"/>
    </row>
    <row r="2" spans="1:14" x14ac:dyDescent="0.2">
      <c r="A2" s="623" t="str">
        <f>'106 Tracker Amort Balances'!A2:E2</f>
        <v xml:space="preserve">PGA Deferral Amortization 106 Tracker Filing </v>
      </c>
      <c r="B2" s="623"/>
      <c r="C2" s="623"/>
      <c r="D2" s="623"/>
      <c r="E2" s="623"/>
      <c r="F2" s="623"/>
      <c r="G2" s="623"/>
      <c r="H2" s="623"/>
      <c r="I2" s="623"/>
      <c r="J2" s="623"/>
      <c r="K2" s="623"/>
      <c r="L2" s="623"/>
      <c r="M2" s="623"/>
      <c r="N2" s="623"/>
    </row>
    <row r="3" spans="1:14" x14ac:dyDescent="0.2">
      <c r="A3" s="624" t="s">
        <v>329</v>
      </c>
      <c r="B3" s="624"/>
      <c r="C3" s="624"/>
      <c r="D3" s="624"/>
      <c r="E3" s="624"/>
      <c r="F3" s="624"/>
      <c r="G3" s="624"/>
      <c r="H3" s="624"/>
      <c r="I3" s="624"/>
      <c r="J3" s="624"/>
      <c r="K3" s="624"/>
      <c r="L3" s="624"/>
      <c r="M3" s="624"/>
      <c r="N3" s="624"/>
    </row>
    <row r="4" spans="1:14" x14ac:dyDescent="0.2">
      <c r="A4" s="623" t="str">
        <f>'106 Tracker Amort Balances'!A4:E4</f>
        <v>Effective November 1, 2021</v>
      </c>
      <c r="B4" s="623"/>
      <c r="C4" s="623"/>
      <c r="D4" s="623"/>
      <c r="E4" s="623"/>
      <c r="F4" s="623"/>
      <c r="G4" s="623"/>
      <c r="H4" s="623"/>
      <c r="I4" s="623"/>
      <c r="J4" s="623"/>
      <c r="K4" s="623"/>
      <c r="L4" s="623"/>
      <c r="M4" s="623"/>
      <c r="N4" s="623"/>
    </row>
    <row r="5" spans="1:14" x14ac:dyDescent="0.2">
      <c r="D5" s="130"/>
      <c r="E5" s="130"/>
      <c r="F5" s="130"/>
      <c r="G5" s="130"/>
      <c r="H5" s="130"/>
      <c r="I5" s="130"/>
      <c r="J5" s="130"/>
      <c r="K5" s="130"/>
    </row>
    <row r="6" spans="1:14" x14ac:dyDescent="0.2">
      <c r="A6" s="131"/>
      <c r="B6" s="131"/>
      <c r="C6" s="503"/>
      <c r="D6" s="621" t="s">
        <v>25</v>
      </c>
      <c r="E6" s="625"/>
      <c r="F6" s="625"/>
      <c r="G6" s="622"/>
      <c r="H6" s="621" t="s">
        <v>26</v>
      </c>
      <c r="I6" s="625"/>
      <c r="J6" s="625"/>
      <c r="K6" s="622"/>
      <c r="L6" s="131"/>
      <c r="M6" s="131"/>
      <c r="N6" s="131"/>
    </row>
    <row r="7" spans="1:14" x14ac:dyDescent="0.2">
      <c r="A7" s="131"/>
      <c r="B7" s="131"/>
      <c r="C7" s="503" t="s">
        <v>49</v>
      </c>
      <c r="D7" s="218" t="s">
        <v>284</v>
      </c>
      <c r="E7" s="219" t="s">
        <v>314</v>
      </c>
      <c r="F7" s="219" t="s">
        <v>315</v>
      </c>
      <c r="G7" s="218" t="s">
        <v>285</v>
      </c>
      <c r="H7" s="218" t="s">
        <v>284</v>
      </c>
      <c r="I7" s="219" t="s">
        <v>314</v>
      </c>
      <c r="J7" s="219" t="s">
        <v>315</v>
      </c>
      <c r="K7" s="220" t="s">
        <v>285</v>
      </c>
      <c r="L7" s="131"/>
      <c r="M7" s="621" t="s">
        <v>285</v>
      </c>
      <c r="N7" s="622"/>
    </row>
    <row r="8" spans="1:14" x14ac:dyDescent="0.2">
      <c r="A8" s="131"/>
      <c r="B8" s="131" t="s">
        <v>0</v>
      </c>
      <c r="C8" s="503" t="s">
        <v>50</v>
      </c>
      <c r="D8" s="220" t="s">
        <v>283</v>
      </c>
      <c r="E8" s="219" t="s">
        <v>281</v>
      </c>
      <c r="F8" s="219" t="s">
        <v>281</v>
      </c>
      <c r="G8" s="220" t="s">
        <v>282</v>
      </c>
      <c r="H8" s="220" t="s">
        <v>283</v>
      </c>
      <c r="I8" s="219" t="s">
        <v>281</v>
      </c>
      <c r="J8" s="219" t="s">
        <v>281</v>
      </c>
      <c r="K8" s="220" t="s">
        <v>282</v>
      </c>
      <c r="L8" s="131" t="s">
        <v>49</v>
      </c>
      <c r="M8" s="131" t="s">
        <v>19</v>
      </c>
      <c r="N8" s="131" t="s">
        <v>260</v>
      </c>
    </row>
    <row r="9" spans="1:14" x14ac:dyDescent="0.2">
      <c r="A9" s="132" t="s">
        <v>32</v>
      </c>
      <c r="B9" s="132" t="s">
        <v>4</v>
      </c>
      <c r="C9" s="221" t="s">
        <v>405</v>
      </c>
      <c r="D9" s="222" t="s">
        <v>10</v>
      </c>
      <c r="E9" s="223" t="s">
        <v>10</v>
      </c>
      <c r="F9" s="223" t="s">
        <v>10</v>
      </c>
      <c r="G9" s="222" t="s">
        <v>10</v>
      </c>
      <c r="H9" s="222" t="s">
        <v>10</v>
      </c>
      <c r="I9" s="223" t="s">
        <v>10</v>
      </c>
      <c r="J9" s="223" t="s">
        <v>10</v>
      </c>
      <c r="K9" s="222" t="s">
        <v>10</v>
      </c>
      <c r="L9" s="132" t="s">
        <v>19</v>
      </c>
      <c r="M9" s="132" t="s">
        <v>11</v>
      </c>
      <c r="N9" s="132" t="s">
        <v>11</v>
      </c>
    </row>
    <row r="10" spans="1:14" x14ac:dyDescent="0.2">
      <c r="A10" s="129" t="s">
        <v>7</v>
      </c>
      <c r="B10" s="133">
        <v>23</v>
      </c>
      <c r="C10" s="532">
        <f>'Rate Impact'!F10</f>
        <v>636122043</v>
      </c>
      <c r="D10" s="224">
        <f>'Summary Rates'!C$8</f>
        <v>2.332E-2</v>
      </c>
      <c r="E10" s="224">
        <f>'Summary Rates'!C$11</f>
        <v>0</v>
      </c>
      <c r="F10" s="224">
        <f>'Summary Rates'!C$14</f>
        <v>2.495E-2</v>
      </c>
      <c r="G10" s="292">
        <f>SUM(D10:F10)</f>
        <v>4.827E-2</v>
      </c>
      <c r="H10" s="224">
        <f>'Summary Rates'!C20</f>
        <v>1.23E-3</v>
      </c>
      <c r="I10" s="225">
        <f>E10</f>
        <v>0</v>
      </c>
      <c r="J10" s="348">
        <f>F10</f>
        <v>2.495E-2</v>
      </c>
      <c r="K10" s="292">
        <f>SUM(H10:J10)</f>
        <v>2.6179999999999998E-2</v>
      </c>
      <c r="L10" s="136">
        <f t="shared" ref="L10:L16" si="0">ROUND(C10*G10,2)</f>
        <v>30705611.02</v>
      </c>
      <c r="M10" s="135">
        <f t="shared" ref="M10:M16" si="1">ROUND((K10-G10)*C10,2)</f>
        <v>-14051935.93</v>
      </c>
      <c r="N10" s="226">
        <f>M10/L10</f>
        <v>-0.45763414122739055</v>
      </c>
    </row>
    <row r="11" spans="1:14" x14ac:dyDescent="0.2">
      <c r="A11" s="129" t="s">
        <v>76</v>
      </c>
      <c r="B11" s="133">
        <v>16</v>
      </c>
      <c r="C11" s="532">
        <f>'Rate Impact'!F11</f>
        <v>8832</v>
      </c>
      <c r="D11" s="227">
        <f>'Summary Rates'!D$8</f>
        <v>2.332E-2</v>
      </c>
      <c r="E11" s="227">
        <f>'Summary Rates'!D$11</f>
        <v>0</v>
      </c>
      <c r="F11" s="227">
        <f>'Summary Rates'!D$14</f>
        <v>2.495E-2</v>
      </c>
      <c r="G11" s="292">
        <f t="shared" ref="G11:G16" si="2">SUM(D11:F11)</f>
        <v>4.827E-2</v>
      </c>
      <c r="H11" s="227">
        <f>'Summary Rates'!D20</f>
        <v>1.23E-3</v>
      </c>
      <c r="I11" s="225">
        <f t="shared" ref="I11:J16" si="3">E11</f>
        <v>0</v>
      </c>
      <c r="J11" s="292">
        <f t="shared" si="3"/>
        <v>2.495E-2</v>
      </c>
      <c r="K11" s="292">
        <f t="shared" ref="K11:K16" si="4">SUM(H11:J11)</f>
        <v>2.6179999999999998E-2</v>
      </c>
      <c r="L11" s="136">
        <f t="shared" si="0"/>
        <v>426.32</v>
      </c>
      <c r="M11" s="135">
        <f t="shared" si="1"/>
        <v>-195.1</v>
      </c>
      <c r="N11" s="226">
        <f t="shared" ref="N11:N17" si="5">M11/L11</f>
        <v>-0.45763745543253892</v>
      </c>
    </row>
    <row r="12" spans="1:14" x14ac:dyDescent="0.2">
      <c r="A12" s="129" t="s">
        <v>12</v>
      </c>
      <c r="B12" s="133">
        <v>31</v>
      </c>
      <c r="C12" s="532">
        <f>'Rate Impact'!F12</f>
        <v>237822307</v>
      </c>
      <c r="D12" s="227">
        <f>'Summary Rates'!E$8</f>
        <v>2.317E-2</v>
      </c>
      <c r="E12" s="227">
        <f>'Summary Rates'!E$11</f>
        <v>0</v>
      </c>
      <c r="F12" s="227">
        <f>'Summary Rates'!E$14</f>
        <v>2.495E-2</v>
      </c>
      <c r="G12" s="292">
        <f t="shared" si="2"/>
        <v>4.8119999999999996E-2</v>
      </c>
      <c r="H12" s="227">
        <f>'Summary Rates'!E20</f>
        <v>1.1900000000000001E-3</v>
      </c>
      <c r="I12" s="225">
        <f t="shared" si="3"/>
        <v>0</v>
      </c>
      <c r="J12" s="292">
        <f t="shared" si="3"/>
        <v>2.495E-2</v>
      </c>
      <c r="K12" s="292">
        <f t="shared" si="4"/>
        <v>2.614E-2</v>
      </c>
      <c r="L12" s="136">
        <f t="shared" si="0"/>
        <v>11444009.41</v>
      </c>
      <c r="M12" s="135">
        <f t="shared" si="1"/>
        <v>-5227334.3099999996</v>
      </c>
      <c r="N12" s="226">
        <f t="shared" si="5"/>
        <v>-0.45677473014241426</v>
      </c>
    </row>
    <row r="13" spans="1:14" x14ac:dyDescent="0.2">
      <c r="A13" s="129" t="s">
        <v>9</v>
      </c>
      <c r="B13" s="133">
        <v>41</v>
      </c>
      <c r="C13" s="532">
        <f>'Rate Impact'!F13</f>
        <v>66459784</v>
      </c>
      <c r="D13" s="227">
        <f>'Summary Rates'!F$8</f>
        <v>2.2540000000000001E-2</v>
      </c>
      <c r="E13" s="227">
        <f>'Summary Rates'!F$11</f>
        <v>0</v>
      </c>
      <c r="F13" s="227">
        <f>'Summary Rates'!F$14</f>
        <v>2.495E-2</v>
      </c>
      <c r="G13" s="292">
        <f t="shared" si="2"/>
        <v>4.7490000000000004E-2</v>
      </c>
      <c r="H13" s="227">
        <f>'Summary Rates'!F20</f>
        <v>1.08E-3</v>
      </c>
      <c r="I13" s="225">
        <f t="shared" si="3"/>
        <v>0</v>
      </c>
      <c r="J13" s="292">
        <f t="shared" si="3"/>
        <v>2.495E-2</v>
      </c>
      <c r="K13" s="292">
        <f t="shared" si="4"/>
        <v>2.6030000000000001E-2</v>
      </c>
      <c r="L13" s="136">
        <f t="shared" si="0"/>
        <v>3156175.14</v>
      </c>
      <c r="M13" s="135">
        <f t="shared" si="1"/>
        <v>-1426226.96</v>
      </c>
      <c r="N13" s="226">
        <f t="shared" si="5"/>
        <v>-0.45188460612486792</v>
      </c>
    </row>
    <row r="14" spans="1:14" x14ac:dyDescent="0.2">
      <c r="A14" s="129" t="s">
        <v>37</v>
      </c>
      <c r="B14" s="133">
        <v>85</v>
      </c>
      <c r="C14" s="532">
        <f>'Rate Impact'!F14</f>
        <v>11987089</v>
      </c>
      <c r="D14" s="227">
        <f>'Summary Rates'!G$8</f>
        <v>2.2100000000000002E-2</v>
      </c>
      <c r="E14" s="227">
        <f>'Summary Rates'!G$11</f>
        <v>0</v>
      </c>
      <c r="F14" s="227">
        <f>'Summary Rates'!G$14</f>
        <v>2.495E-2</v>
      </c>
      <c r="G14" s="292">
        <f t="shared" si="2"/>
        <v>4.7050000000000002E-2</v>
      </c>
      <c r="H14" s="227">
        <f>'Summary Rates'!G20</f>
        <v>1E-3</v>
      </c>
      <c r="I14" s="225">
        <f t="shared" si="3"/>
        <v>0</v>
      </c>
      <c r="J14" s="292">
        <f t="shared" si="3"/>
        <v>2.495E-2</v>
      </c>
      <c r="K14" s="292">
        <f t="shared" si="4"/>
        <v>2.5950000000000001E-2</v>
      </c>
      <c r="L14" s="136">
        <f t="shared" si="0"/>
        <v>563992.54</v>
      </c>
      <c r="M14" s="135">
        <f t="shared" si="1"/>
        <v>-252927.58</v>
      </c>
      <c r="N14" s="226">
        <f t="shared" si="5"/>
        <v>-0.44845908777445881</v>
      </c>
    </row>
    <row r="15" spans="1:14" x14ac:dyDescent="0.2">
      <c r="A15" s="129" t="s">
        <v>46</v>
      </c>
      <c r="B15" s="133">
        <v>86</v>
      </c>
      <c r="C15" s="532">
        <f>'Rate Impact'!F15</f>
        <v>6125732</v>
      </c>
      <c r="D15" s="227">
        <f>'Summary Rates'!H$8</f>
        <v>2.23E-2</v>
      </c>
      <c r="E15" s="227">
        <f>'Summary Rates'!H$11</f>
        <v>0</v>
      </c>
      <c r="F15" s="227">
        <f>'Summary Rates'!H$14</f>
        <v>2.495E-2</v>
      </c>
      <c r="G15" s="292">
        <f t="shared" si="2"/>
        <v>4.725E-2</v>
      </c>
      <c r="H15" s="227">
        <f>'Summary Rates'!H20</f>
        <v>1.0300000000000001E-3</v>
      </c>
      <c r="I15" s="225">
        <f t="shared" si="3"/>
        <v>0</v>
      </c>
      <c r="J15" s="292">
        <f t="shared" si="3"/>
        <v>2.495E-2</v>
      </c>
      <c r="K15" s="292">
        <f t="shared" si="4"/>
        <v>2.598E-2</v>
      </c>
      <c r="L15" s="136">
        <f t="shared" si="0"/>
        <v>289440.84000000003</v>
      </c>
      <c r="M15" s="135">
        <f t="shared" si="1"/>
        <v>-130294.32</v>
      </c>
      <c r="N15" s="226">
        <f t="shared" si="5"/>
        <v>-0.45015872673669682</v>
      </c>
    </row>
    <row r="16" spans="1:14" x14ac:dyDescent="0.2">
      <c r="A16" s="129" t="s">
        <v>77</v>
      </c>
      <c r="B16" s="133">
        <v>87</v>
      </c>
      <c r="C16" s="532">
        <f>'Rate Impact'!F16</f>
        <v>17216892</v>
      </c>
      <c r="D16" s="228">
        <f>'Summary Rates'!I$8</f>
        <v>2.213E-2</v>
      </c>
      <c r="E16" s="228">
        <f>'Summary Rates'!I$11</f>
        <v>0</v>
      </c>
      <c r="F16" s="228">
        <f>'Summary Rates'!I$14</f>
        <v>2.495E-2</v>
      </c>
      <c r="G16" s="293">
        <f t="shared" si="2"/>
        <v>4.7079999999999997E-2</v>
      </c>
      <c r="H16" s="228">
        <f>'Summary Rates'!I20</f>
        <v>1E-3</v>
      </c>
      <c r="I16" s="229">
        <f t="shared" si="3"/>
        <v>0</v>
      </c>
      <c r="J16" s="293">
        <f t="shared" si="3"/>
        <v>2.495E-2</v>
      </c>
      <c r="K16" s="293">
        <f t="shared" si="4"/>
        <v>2.5950000000000001E-2</v>
      </c>
      <c r="L16" s="136">
        <f t="shared" si="0"/>
        <v>810571.28</v>
      </c>
      <c r="M16" s="135">
        <f t="shared" si="1"/>
        <v>-363792.93</v>
      </c>
      <c r="N16" s="349">
        <f t="shared" si="5"/>
        <v>-0.44881053520672481</v>
      </c>
    </row>
    <row r="17" spans="1:14" x14ac:dyDescent="0.2">
      <c r="A17" s="129" t="s">
        <v>3</v>
      </c>
      <c r="C17" s="519">
        <f>SUM(C10:C16)</f>
        <v>975742679</v>
      </c>
      <c r="D17" s="134"/>
      <c r="E17" s="134"/>
      <c r="F17" s="134"/>
      <c r="G17" s="134"/>
      <c r="H17" s="134"/>
      <c r="I17" s="134"/>
      <c r="J17" s="134"/>
      <c r="K17" s="134"/>
      <c r="L17" s="138">
        <f>SUM(L10:L16)</f>
        <v>46970226.550000004</v>
      </c>
      <c r="M17" s="137">
        <f>SUM(M10:M16)</f>
        <v>-21452707.129999999</v>
      </c>
      <c r="N17" s="226">
        <f t="shared" si="5"/>
        <v>-0.45672990542558917</v>
      </c>
    </row>
    <row r="18" spans="1:14" x14ac:dyDescent="0.2">
      <c r="K18" s="337"/>
    </row>
    <row r="19" spans="1:14" x14ac:dyDescent="0.2">
      <c r="G19" s="337"/>
    </row>
    <row r="20" spans="1:14" x14ac:dyDescent="0.2">
      <c r="G20" s="337"/>
    </row>
    <row r="21" spans="1:14" x14ac:dyDescent="0.2">
      <c r="G21" s="337"/>
    </row>
    <row r="22" spans="1:14" ht="12.75" customHeight="1" x14ac:dyDescent="0.2">
      <c r="G22" s="337"/>
    </row>
    <row r="23" spans="1:14" ht="12.75" customHeight="1" x14ac:dyDescent="0.2">
      <c r="G23" s="337"/>
    </row>
    <row r="24" spans="1:14" ht="12.75" customHeight="1" x14ac:dyDescent="0.2">
      <c r="G24" s="337"/>
    </row>
    <row r="25" spans="1:14" x14ac:dyDescent="0.2">
      <c r="G25" s="337"/>
    </row>
    <row r="26" spans="1:14" x14ac:dyDescent="0.2">
      <c r="G26" s="337"/>
      <c r="H26" s="337"/>
    </row>
  </sheetData>
  <mergeCells count="7">
    <mergeCell ref="M7:N7"/>
    <mergeCell ref="A1:N1"/>
    <mergeCell ref="A2:N2"/>
    <mergeCell ref="A3:N3"/>
    <mergeCell ref="A4:N4"/>
    <mergeCell ref="D6:G6"/>
    <mergeCell ref="H6:K6"/>
  </mergeCells>
  <phoneticPr fontId="4" type="noConversion"/>
  <printOptions horizontalCentered="1"/>
  <pageMargins left="0.75" right="0.75" top="1" bottom="1" header="0.5" footer="0.5"/>
  <pageSetup scale="74" orientation="landscape" blackAndWhite="1" r:id="rId1"/>
  <headerFooter alignWithMargins="0">
    <oddFooter>&amp;L&amp;F 
&amp;A&amp;CPage &amp;P of &amp;N&amp;R&amp;F
&amp;A</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workbookViewId="0">
      <pane ySplit="7" topLeftCell="A9" activePane="bottomLeft" state="frozen"/>
      <selection activeCell="H46" sqref="H46"/>
      <selection pane="bottomLeft" activeCell="C46" sqref="C46"/>
    </sheetView>
  </sheetViews>
  <sheetFormatPr defaultColWidth="9.140625" defaultRowHeight="11.25" x14ac:dyDescent="0.2"/>
  <cols>
    <col min="1" max="1" width="2.140625" style="144" customWidth="1"/>
    <col min="2" max="2" width="2.42578125" style="144" customWidth="1"/>
    <col min="3" max="3" width="40.42578125" style="144" customWidth="1"/>
    <col min="4" max="4" width="9.5703125" style="144" customWidth="1"/>
    <col min="5" max="5" width="9.28515625" style="144" customWidth="1"/>
    <col min="6" max="6" width="1.140625" style="144" customWidth="1"/>
    <col min="7" max="7" width="9.85546875" style="145" customWidth="1"/>
    <col min="8" max="8" width="9.28515625" style="145" customWidth="1"/>
    <col min="9" max="9" width="1.140625" style="149" customWidth="1"/>
    <col min="10" max="10" width="11.5703125" style="145" customWidth="1"/>
    <col min="11" max="11" width="11.42578125" style="144" customWidth="1"/>
    <col min="12" max="12" width="1" style="144" customWidth="1"/>
    <col min="13" max="13" width="9.85546875" style="144" customWidth="1"/>
    <col min="14" max="16384" width="9.140625" style="144"/>
  </cols>
  <sheetData>
    <row r="1" spans="1:14" x14ac:dyDescent="0.2">
      <c r="A1" s="629" t="str">
        <f>'106 Tracker Amort Balances'!A1</f>
        <v>Puget Sound Energy</v>
      </c>
      <c r="B1" s="609"/>
      <c r="C1" s="609"/>
      <c r="D1" s="609"/>
      <c r="E1" s="609"/>
      <c r="F1" s="609"/>
      <c r="G1" s="609"/>
      <c r="H1" s="609"/>
      <c r="I1" s="609"/>
      <c r="J1" s="609"/>
      <c r="K1" s="609"/>
    </row>
    <row r="2" spans="1:14" x14ac:dyDescent="0.2">
      <c r="A2" s="629" t="str">
        <f>'106 Tracker Amort Balances'!A2</f>
        <v xml:space="preserve">PGA Deferral Amortization 106 Tracker Filing </v>
      </c>
      <c r="B2" s="609"/>
      <c r="C2" s="609"/>
      <c r="D2" s="609"/>
      <c r="E2" s="609"/>
      <c r="F2" s="609"/>
      <c r="G2" s="609"/>
      <c r="H2" s="609"/>
      <c r="I2" s="609"/>
      <c r="J2" s="609"/>
      <c r="K2" s="609"/>
    </row>
    <row r="3" spans="1:14" x14ac:dyDescent="0.2">
      <c r="A3" s="630" t="s">
        <v>237</v>
      </c>
      <c r="B3" s="609"/>
      <c r="C3" s="609"/>
      <c r="D3" s="609"/>
      <c r="E3" s="609"/>
      <c r="F3" s="609"/>
      <c r="G3" s="609"/>
      <c r="H3" s="609"/>
      <c r="I3" s="609"/>
      <c r="J3" s="609"/>
      <c r="K3" s="609"/>
    </row>
    <row r="4" spans="1:14" x14ac:dyDescent="0.2">
      <c r="A4" s="629" t="str">
        <f>'106 Tracker Amort Balances'!A4</f>
        <v>Effective November 1, 2021</v>
      </c>
      <c r="B4" s="609"/>
      <c r="C4" s="609"/>
      <c r="D4" s="609"/>
      <c r="E4" s="609"/>
      <c r="F4" s="609"/>
      <c r="G4" s="609"/>
      <c r="H4" s="609"/>
      <c r="I4" s="609"/>
      <c r="J4" s="609"/>
      <c r="K4" s="609"/>
    </row>
    <row r="5" spans="1:14" x14ac:dyDescent="0.2">
      <c r="L5" s="150"/>
    </row>
    <row r="6" spans="1:14" ht="32.25" customHeight="1" x14ac:dyDescent="0.2">
      <c r="D6" s="628" t="s">
        <v>238</v>
      </c>
      <c r="E6" s="627"/>
      <c r="F6" s="298"/>
      <c r="G6" s="631" t="s">
        <v>320</v>
      </c>
      <c r="H6" s="632"/>
      <c r="I6" s="148"/>
      <c r="J6" s="626" t="s">
        <v>330</v>
      </c>
      <c r="K6" s="627"/>
      <c r="L6" s="1"/>
      <c r="M6" s="626" t="s">
        <v>331</v>
      </c>
      <c r="N6" s="627"/>
    </row>
    <row r="7" spans="1:14" x14ac:dyDescent="0.2">
      <c r="D7" s="181" t="s">
        <v>280</v>
      </c>
      <c r="E7" s="181" t="s">
        <v>239</v>
      </c>
      <c r="F7" s="182"/>
      <c r="G7" s="533" t="s">
        <v>10</v>
      </c>
      <c r="H7" s="533" t="s">
        <v>239</v>
      </c>
      <c r="I7" s="534"/>
      <c r="J7" s="533" t="s">
        <v>10</v>
      </c>
      <c r="K7" s="181" t="s">
        <v>239</v>
      </c>
      <c r="L7" s="182"/>
      <c r="M7" s="181" t="s">
        <v>10</v>
      </c>
      <c r="N7" s="181" t="s">
        <v>239</v>
      </c>
    </row>
    <row r="8" spans="1:14" x14ac:dyDescent="0.2">
      <c r="B8" s="144" t="s">
        <v>27</v>
      </c>
      <c r="D8" s="183">
        <v>64</v>
      </c>
      <c r="E8" s="184"/>
      <c r="F8" s="184"/>
      <c r="G8" s="535">
        <v>64</v>
      </c>
      <c r="H8" s="536"/>
      <c r="I8" s="537"/>
      <c r="J8" s="535">
        <v>64</v>
      </c>
      <c r="K8" s="184"/>
      <c r="L8" s="185"/>
      <c r="M8" s="183">
        <v>64</v>
      </c>
      <c r="N8" s="184"/>
    </row>
    <row r="9" spans="1:14" x14ac:dyDescent="0.2">
      <c r="D9" s="183"/>
      <c r="E9" s="184"/>
      <c r="F9" s="184"/>
      <c r="G9" s="535"/>
      <c r="H9" s="536"/>
      <c r="I9" s="537"/>
      <c r="J9" s="535"/>
      <c r="K9" s="184"/>
      <c r="L9" s="185"/>
      <c r="M9" s="183"/>
      <c r="N9" s="184"/>
    </row>
    <row r="10" spans="1:14" x14ac:dyDescent="0.2">
      <c r="B10" s="144" t="s">
        <v>240</v>
      </c>
      <c r="D10" s="183"/>
      <c r="E10" s="184"/>
      <c r="F10" s="184"/>
      <c r="G10" s="535"/>
      <c r="H10" s="536"/>
      <c r="I10" s="537"/>
      <c r="J10" s="535"/>
      <c r="K10" s="184"/>
      <c r="L10" s="185"/>
      <c r="M10" s="183"/>
      <c r="N10" s="184"/>
    </row>
    <row r="11" spans="1:14" x14ac:dyDescent="0.2">
      <c r="C11" s="144" t="s">
        <v>241</v>
      </c>
      <c r="D11" s="470">
        <v>11.52</v>
      </c>
      <c r="E11" s="184">
        <f>D11</f>
        <v>11.52</v>
      </c>
      <c r="F11" s="184"/>
      <c r="G11" s="538">
        <f>$D$11</f>
        <v>11.52</v>
      </c>
      <c r="H11" s="536">
        <f>G11</f>
        <v>11.52</v>
      </c>
      <c r="I11" s="539"/>
      <c r="J11" s="538">
        <f>$D$11</f>
        <v>11.52</v>
      </c>
      <c r="K11" s="184">
        <f>J11</f>
        <v>11.52</v>
      </c>
      <c r="L11" s="187"/>
      <c r="M11" s="154">
        <f>D11</f>
        <v>11.52</v>
      </c>
      <c r="N11" s="184">
        <f>M11</f>
        <v>11.52</v>
      </c>
    </row>
    <row r="12" spans="1:14" x14ac:dyDescent="0.2">
      <c r="C12" s="144" t="s">
        <v>279</v>
      </c>
      <c r="D12" s="471">
        <v>0</v>
      </c>
      <c r="E12" s="188">
        <f>D12</f>
        <v>0</v>
      </c>
      <c r="F12" s="188"/>
      <c r="G12" s="540">
        <f>$D$12</f>
        <v>0</v>
      </c>
      <c r="H12" s="541">
        <f>G12</f>
        <v>0</v>
      </c>
      <c r="I12" s="539"/>
      <c r="J12" s="540">
        <f>$D$12</f>
        <v>0</v>
      </c>
      <c r="K12" s="188">
        <f>J12</f>
        <v>0</v>
      </c>
      <c r="L12" s="187"/>
      <c r="M12" s="189">
        <f t="shared" ref="M12:M13" si="0">D12</f>
        <v>0</v>
      </c>
      <c r="N12" s="188">
        <f>M12</f>
        <v>0</v>
      </c>
    </row>
    <row r="13" spans="1:14" x14ac:dyDescent="0.2">
      <c r="C13" s="144" t="s">
        <v>242</v>
      </c>
      <c r="D13" s="471">
        <v>0</v>
      </c>
      <c r="E13" s="188">
        <f>D13</f>
        <v>0</v>
      </c>
      <c r="F13" s="188"/>
      <c r="G13" s="540">
        <f>$D$13</f>
        <v>0</v>
      </c>
      <c r="H13" s="541">
        <f>G13</f>
        <v>0</v>
      </c>
      <c r="I13" s="539"/>
      <c r="J13" s="540">
        <f>$D$13</f>
        <v>0</v>
      </c>
      <c r="K13" s="188">
        <f>J13</f>
        <v>0</v>
      </c>
      <c r="L13" s="187"/>
      <c r="M13" s="189">
        <f t="shared" si="0"/>
        <v>0</v>
      </c>
      <c r="N13" s="188">
        <f>M13</f>
        <v>0</v>
      </c>
    </row>
    <row r="14" spans="1:14" x14ac:dyDescent="0.2">
      <c r="C14" s="144" t="s">
        <v>39</v>
      </c>
      <c r="D14" s="190">
        <f>SUM(D11:D13)</f>
        <v>11.52</v>
      </c>
      <c r="E14" s="190">
        <f>SUM(E11:E13)</f>
        <v>11.52</v>
      </c>
      <c r="F14" s="189"/>
      <c r="G14" s="542">
        <f>SUM(G11:G13)</f>
        <v>11.52</v>
      </c>
      <c r="H14" s="542">
        <f>SUM(H11:H13)</f>
        <v>11.52</v>
      </c>
      <c r="I14" s="539"/>
      <c r="J14" s="542">
        <f>SUM(J11:J13)</f>
        <v>11.52</v>
      </c>
      <c r="K14" s="190">
        <f>SUM(K11:K13)</f>
        <v>11.52</v>
      </c>
      <c r="L14" s="187"/>
      <c r="M14" s="190">
        <f>SUM(M11:M13)</f>
        <v>11.52</v>
      </c>
      <c r="N14" s="190">
        <f>SUM(N11:N13)</f>
        <v>11.52</v>
      </c>
    </row>
    <row r="15" spans="1:14" x14ac:dyDescent="0.2">
      <c r="D15" s="186"/>
      <c r="E15" s="184"/>
      <c r="F15" s="184"/>
      <c r="G15" s="538"/>
      <c r="H15" s="536"/>
      <c r="I15" s="539"/>
      <c r="J15" s="538"/>
      <c r="K15" s="184"/>
      <c r="L15" s="187"/>
      <c r="M15" s="154"/>
      <c r="N15" s="184"/>
    </row>
    <row r="16" spans="1:14" x14ac:dyDescent="0.2">
      <c r="B16" s="144" t="s">
        <v>243</v>
      </c>
      <c r="E16" s="184"/>
      <c r="F16" s="184"/>
      <c r="H16" s="536"/>
      <c r="K16" s="184"/>
      <c r="L16" s="150"/>
      <c r="N16" s="184"/>
    </row>
    <row r="17" spans="3:14" x14ac:dyDescent="0.2">
      <c r="C17" s="144" t="s">
        <v>244</v>
      </c>
      <c r="D17" s="472">
        <v>0.42857000000000001</v>
      </c>
      <c r="E17" s="184"/>
      <c r="F17" s="184"/>
      <c r="G17" s="141">
        <f>$D$17</f>
        <v>0.42857000000000001</v>
      </c>
      <c r="H17" s="536"/>
      <c r="I17" s="543"/>
      <c r="J17" s="141">
        <f>$D$17</f>
        <v>0.42857000000000001</v>
      </c>
      <c r="K17" s="184"/>
      <c r="L17" s="191"/>
      <c r="M17" s="192">
        <f t="shared" ref="M17:M25" si="1">D17</f>
        <v>0.42857000000000001</v>
      </c>
      <c r="N17" s="184"/>
    </row>
    <row r="18" spans="3:14" x14ac:dyDescent="0.2">
      <c r="C18" s="144" t="s">
        <v>245</v>
      </c>
      <c r="D18" s="473">
        <v>7.0099999999999997E-3</v>
      </c>
      <c r="E18" s="184"/>
      <c r="F18" s="184"/>
      <c r="G18" s="141">
        <f>$D$18</f>
        <v>7.0099999999999997E-3</v>
      </c>
      <c r="H18" s="536"/>
      <c r="I18" s="543"/>
      <c r="J18" s="141">
        <f>$D$18</f>
        <v>7.0099999999999997E-3</v>
      </c>
      <c r="K18" s="184"/>
      <c r="L18" s="191"/>
      <c r="M18" s="192">
        <f t="shared" si="1"/>
        <v>7.0099999999999997E-3</v>
      </c>
      <c r="N18" s="184"/>
    </row>
    <row r="19" spans="3:14" x14ac:dyDescent="0.2">
      <c r="C19" s="144" t="s">
        <v>246</v>
      </c>
      <c r="D19" s="472">
        <v>2.2749999999999999E-2</v>
      </c>
      <c r="E19" s="184"/>
      <c r="F19" s="184"/>
      <c r="G19" s="195">
        <f>$D$19</f>
        <v>2.2749999999999999E-2</v>
      </c>
      <c r="H19" s="536"/>
      <c r="I19" s="543"/>
      <c r="J19" s="195">
        <f>$D$19</f>
        <v>2.2749999999999999E-2</v>
      </c>
      <c r="K19" s="184"/>
      <c r="L19" s="191"/>
      <c r="M19" s="192">
        <f t="shared" si="1"/>
        <v>2.2749999999999999E-2</v>
      </c>
      <c r="N19" s="184"/>
    </row>
    <row r="20" spans="3:14" x14ac:dyDescent="0.2">
      <c r="C20" s="144" t="s">
        <v>279</v>
      </c>
      <c r="D20" s="472">
        <v>0</v>
      </c>
      <c r="E20" s="184"/>
      <c r="F20" s="184"/>
      <c r="G20" s="141">
        <f>$D$20</f>
        <v>0</v>
      </c>
      <c r="H20" s="536"/>
      <c r="I20" s="543"/>
      <c r="J20" s="141">
        <f>$D$20</f>
        <v>0</v>
      </c>
      <c r="K20" s="184"/>
      <c r="L20" s="191"/>
      <c r="M20" s="192">
        <f t="shared" si="1"/>
        <v>0</v>
      </c>
      <c r="N20" s="184"/>
    </row>
    <row r="21" spans="3:14" x14ac:dyDescent="0.2">
      <c r="C21" s="144" t="s">
        <v>242</v>
      </c>
      <c r="D21" s="472">
        <v>-1.388E-2</v>
      </c>
      <c r="E21" s="184"/>
      <c r="F21" s="184"/>
      <c r="G21" s="141">
        <f>$D$21</f>
        <v>-1.388E-2</v>
      </c>
      <c r="H21" s="536"/>
      <c r="I21" s="543"/>
      <c r="J21" s="141">
        <f>$D$21</f>
        <v>-1.388E-2</v>
      </c>
      <c r="K21" s="184"/>
      <c r="L21" s="191"/>
      <c r="M21" s="192">
        <f t="shared" si="1"/>
        <v>-1.388E-2</v>
      </c>
      <c r="N21" s="184"/>
    </row>
    <row r="22" spans="3:14" x14ac:dyDescent="0.2">
      <c r="C22" s="144" t="s">
        <v>247</v>
      </c>
      <c r="D22" s="472">
        <v>-6.8000000000000005E-4</v>
      </c>
      <c r="E22" s="184"/>
      <c r="F22" s="184"/>
      <c r="G22" s="195">
        <f>$D$22</f>
        <v>-6.8000000000000005E-4</v>
      </c>
      <c r="H22" s="536"/>
      <c r="I22" s="543"/>
      <c r="J22" s="195">
        <f>$D$22</f>
        <v>-6.8000000000000005E-4</v>
      </c>
      <c r="K22" s="184"/>
      <c r="L22" s="191"/>
      <c r="M22" s="192">
        <f t="shared" si="1"/>
        <v>-6.8000000000000005E-4</v>
      </c>
      <c r="N22" s="184"/>
    </row>
    <row r="23" spans="3:14" x14ac:dyDescent="0.2">
      <c r="C23" s="144" t="s">
        <v>397</v>
      </c>
      <c r="D23" s="472">
        <v>-1.3699999999999999E-3</v>
      </c>
      <c r="E23" s="184"/>
      <c r="F23" s="184"/>
      <c r="G23" s="195">
        <f>$D$23</f>
        <v>-1.3699999999999999E-3</v>
      </c>
      <c r="H23" s="536"/>
      <c r="I23" s="543"/>
      <c r="J23" s="195">
        <f>$D$23</f>
        <v>-1.3699999999999999E-3</v>
      </c>
      <c r="K23" s="184"/>
      <c r="L23" s="191"/>
      <c r="M23" s="192">
        <f>D23</f>
        <v>-1.3699999999999999E-3</v>
      </c>
      <c r="N23" s="184"/>
    </row>
    <row r="24" spans="3:14" x14ac:dyDescent="0.2">
      <c r="C24" s="144" t="s">
        <v>248</v>
      </c>
      <c r="D24" s="472">
        <v>2.2519999999999998E-2</v>
      </c>
      <c r="E24" s="184"/>
      <c r="F24" s="184"/>
      <c r="G24" s="195">
        <f>$D$24</f>
        <v>2.2519999999999998E-2</v>
      </c>
      <c r="H24" s="536"/>
      <c r="I24" s="543"/>
      <c r="J24" s="195">
        <f>$D$24</f>
        <v>2.2519999999999998E-2</v>
      </c>
      <c r="K24" s="184"/>
      <c r="L24" s="191"/>
      <c r="M24" s="192">
        <f t="shared" si="1"/>
        <v>2.2519999999999998E-2</v>
      </c>
      <c r="N24" s="184"/>
    </row>
    <row r="25" spans="3:14" x14ac:dyDescent="0.2">
      <c r="C25" s="144" t="s">
        <v>415</v>
      </c>
      <c r="D25" s="473">
        <v>1.77E-2</v>
      </c>
      <c r="E25" s="184"/>
      <c r="F25" s="184"/>
      <c r="G25" s="195">
        <f>$D$25</f>
        <v>1.77E-2</v>
      </c>
      <c r="H25" s="536"/>
      <c r="I25" s="543"/>
      <c r="J25" s="195">
        <f>$D$25</f>
        <v>1.77E-2</v>
      </c>
      <c r="K25" s="184"/>
      <c r="L25" s="191"/>
      <c r="M25" s="192">
        <f t="shared" si="1"/>
        <v>1.77E-2</v>
      </c>
      <c r="N25" s="184"/>
    </row>
    <row r="26" spans="3:14" x14ac:dyDescent="0.2">
      <c r="C26" s="144" t="s">
        <v>39</v>
      </c>
      <c r="D26" s="194">
        <f>SUM(D17:D25)</f>
        <v>0.48261999999999999</v>
      </c>
      <c r="E26" s="184">
        <f>ROUND(D26*D$8,2)</f>
        <v>30.89</v>
      </c>
      <c r="F26" s="184"/>
      <c r="G26" s="544">
        <f>SUM(G17:G25)</f>
        <v>0.48261999999999999</v>
      </c>
      <c r="H26" s="536">
        <f>ROUND(G26*G$8,2)</f>
        <v>30.89</v>
      </c>
      <c r="I26" s="543"/>
      <c r="J26" s="544">
        <f>SUM(J17:J25)</f>
        <v>0.48261999999999999</v>
      </c>
      <c r="K26" s="184">
        <f>ROUND(J26*J$8,2)</f>
        <v>30.89</v>
      </c>
      <c r="L26" s="191"/>
      <c r="M26" s="194">
        <f>SUM(M17:M25)</f>
        <v>0.48261999999999999</v>
      </c>
      <c r="N26" s="184">
        <f>ROUND(M26*M$8,2)</f>
        <v>30.89</v>
      </c>
    </row>
    <row r="27" spans="3:14" x14ac:dyDescent="0.2">
      <c r="L27" s="150"/>
    </row>
    <row r="28" spans="3:14" x14ac:dyDescent="0.2">
      <c r="C28" s="144" t="s">
        <v>249</v>
      </c>
      <c r="D28" s="472">
        <v>2.019E-2</v>
      </c>
      <c r="E28" s="184">
        <f>ROUND(D28*D$8,2)</f>
        <v>1.29</v>
      </c>
      <c r="F28" s="184"/>
      <c r="G28" s="195">
        <f>$D$28</f>
        <v>2.019E-2</v>
      </c>
      <c r="H28" s="536">
        <f>ROUND(G28*G$8,2)</f>
        <v>1.29</v>
      </c>
      <c r="I28" s="543"/>
      <c r="J28" s="195">
        <f>$D$28</f>
        <v>2.019E-2</v>
      </c>
      <c r="K28" s="184">
        <f>ROUND(J28*J$8,2)</f>
        <v>1.29</v>
      </c>
      <c r="L28" s="191"/>
      <c r="M28" s="195">
        <f>D28</f>
        <v>2.019E-2</v>
      </c>
      <c r="N28" s="184">
        <f>ROUND(M28*M$8,2)</f>
        <v>1.29</v>
      </c>
    </row>
    <row r="29" spans="3:14" x14ac:dyDescent="0.2">
      <c r="D29" s="196"/>
      <c r="E29" s="184"/>
      <c r="F29" s="184"/>
      <c r="G29" s="141"/>
      <c r="H29" s="536"/>
      <c r="I29" s="543"/>
      <c r="J29" s="141"/>
      <c r="K29" s="184"/>
      <c r="L29" s="191"/>
      <c r="M29" s="192"/>
      <c r="N29" s="184"/>
    </row>
    <row r="30" spans="3:14" x14ac:dyDescent="0.2">
      <c r="C30" s="144" t="s">
        <v>250</v>
      </c>
      <c r="D30" s="472">
        <v>0</v>
      </c>
      <c r="E30" s="184">
        <f>ROUND(D30*D$8,2)</f>
        <v>0</v>
      </c>
      <c r="F30" s="184"/>
      <c r="G30" s="195">
        <f>$D$30</f>
        <v>0</v>
      </c>
      <c r="H30" s="536">
        <f>ROUND(G30*G$8,2)</f>
        <v>0</v>
      </c>
      <c r="I30" s="543"/>
      <c r="J30" s="195">
        <f>$D$30</f>
        <v>0</v>
      </c>
      <c r="K30" s="184">
        <f>ROUND(J30*J$8,2)</f>
        <v>0</v>
      </c>
      <c r="L30" s="191"/>
      <c r="M30" s="193">
        <f>D30</f>
        <v>0</v>
      </c>
      <c r="N30" s="184">
        <f>ROUND(M30*M$8,2)</f>
        <v>0</v>
      </c>
    </row>
    <row r="31" spans="3:14" x14ac:dyDescent="0.2">
      <c r="D31" s="196"/>
      <c r="E31" s="184"/>
      <c r="F31" s="184"/>
      <c r="G31" s="141"/>
      <c r="H31" s="536"/>
      <c r="I31" s="543"/>
      <c r="J31" s="141"/>
      <c r="K31" s="184"/>
      <c r="L31" s="191"/>
      <c r="M31" s="192"/>
      <c r="N31" s="184"/>
    </row>
    <row r="32" spans="3:14" x14ac:dyDescent="0.2">
      <c r="C32" s="144" t="s">
        <v>251</v>
      </c>
      <c r="D32" s="473">
        <v>0.38129000000000002</v>
      </c>
      <c r="E32" s="184"/>
      <c r="F32" s="184"/>
      <c r="G32" s="545">
        <v>0.46339999999999998</v>
      </c>
      <c r="H32" s="536"/>
      <c r="I32" s="543"/>
      <c r="J32" s="141">
        <f>$D$32</f>
        <v>0.38129000000000002</v>
      </c>
      <c r="K32" s="184"/>
      <c r="L32" s="191"/>
      <c r="M32" s="192">
        <f>G32</f>
        <v>0.46339999999999998</v>
      </c>
      <c r="N32" s="184"/>
    </row>
    <row r="33" spans="2:14" x14ac:dyDescent="0.2">
      <c r="C33" s="144" t="s">
        <v>252</v>
      </c>
      <c r="D33" s="473">
        <v>2.332E-2</v>
      </c>
      <c r="E33" s="184"/>
      <c r="F33" s="184"/>
      <c r="G33" s="141">
        <f>D33</f>
        <v>2.332E-2</v>
      </c>
      <c r="H33" s="536"/>
      <c r="I33" s="543"/>
      <c r="J33" s="545">
        <f>'106 Tracker Amort Rates'!D34</f>
        <v>1.23E-3</v>
      </c>
      <c r="K33" s="184"/>
      <c r="L33" s="191"/>
      <c r="M33" s="192">
        <f>J33</f>
        <v>1.23E-3</v>
      </c>
      <c r="N33" s="184"/>
    </row>
    <row r="34" spans="2:14" x14ac:dyDescent="0.2">
      <c r="C34" s="144" t="s">
        <v>316</v>
      </c>
      <c r="D34" s="473">
        <v>0</v>
      </c>
      <c r="E34" s="184"/>
      <c r="F34" s="184"/>
      <c r="G34" s="141">
        <f t="shared" ref="G34:G35" si="2">D34</f>
        <v>0</v>
      </c>
      <c r="H34" s="536"/>
      <c r="I34" s="543"/>
      <c r="J34" s="545">
        <f>'Summary Rates'!C23</f>
        <v>0</v>
      </c>
      <c r="K34" s="184"/>
      <c r="L34" s="191"/>
      <c r="M34" s="192">
        <f>J34</f>
        <v>0</v>
      </c>
      <c r="N34" s="184"/>
    </row>
    <row r="35" spans="2:14" x14ac:dyDescent="0.2">
      <c r="C35" s="144" t="s">
        <v>396</v>
      </c>
      <c r="D35" s="473">
        <v>2.495E-2</v>
      </c>
      <c r="E35" s="184"/>
      <c r="F35" s="184"/>
      <c r="G35" s="141">
        <f t="shared" si="2"/>
        <v>2.495E-2</v>
      </c>
      <c r="H35" s="536"/>
      <c r="I35" s="543"/>
      <c r="J35" s="545">
        <f>'Summary Rates'!C26</f>
        <v>2.495E-2</v>
      </c>
      <c r="K35" s="184"/>
      <c r="L35" s="191"/>
      <c r="M35" s="192">
        <f>J35</f>
        <v>2.495E-2</v>
      </c>
      <c r="N35" s="184"/>
    </row>
    <row r="36" spans="2:14" x14ac:dyDescent="0.2">
      <c r="C36" s="144" t="s">
        <v>39</v>
      </c>
      <c r="D36" s="194">
        <f>SUM(D32:D35)</f>
        <v>0.42956000000000005</v>
      </c>
      <c r="E36" s="184">
        <f>ROUND(D36*D$8,2)</f>
        <v>27.49</v>
      </c>
      <c r="F36" s="184"/>
      <c r="G36" s="544">
        <f>SUM(G32:G35)</f>
        <v>0.51166999999999996</v>
      </c>
      <c r="H36" s="536">
        <f>ROUND(G36*G$8,2)</f>
        <v>32.75</v>
      </c>
      <c r="I36" s="543"/>
      <c r="J36" s="544">
        <f>SUM(J32:J35)</f>
        <v>0.40747</v>
      </c>
      <c r="K36" s="184">
        <f>ROUND(J36*J$8,2)</f>
        <v>26.08</v>
      </c>
      <c r="L36" s="191"/>
      <c r="M36" s="194">
        <f>SUM(M32:M35)</f>
        <v>0.48958000000000002</v>
      </c>
      <c r="N36" s="184">
        <f>ROUND(M36*M$8,2)</f>
        <v>31.33</v>
      </c>
    </row>
    <row r="37" spans="2:14" x14ac:dyDescent="0.2">
      <c r="C37" s="144" t="s">
        <v>253</v>
      </c>
      <c r="D37" s="194">
        <f>D26+D28+D30+D36</f>
        <v>0.93237000000000003</v>
      </c>
      <c r="E37" s="197">
        <f>SUM(E26,E28,E30,E36)</f>
        <v>59.67</v>
      </c>
      <c r="F37" s="188"/>
      <c r="G37" s="544">
        <f>G26+G28+G30+G36</f>
        <v>1.0144799999999998</v>
      </c>
      <c r="H37" s="546">
        <f>SUM(H26,H28,H30,H36)</f>
        <v>64.930000000000007</v>
      </c>
      <c r="I37" s="140"/>
      <c r="J37" s="544">
        <f>J26+J28+J30+J36</f>
        <v>0.91027999999999998</v>
      </c>
      <c r="K37" s="197">
        <f>SUM(K26,K28,K30,K36)</f>
        <v>58.26</v>
      </c>
      <c r="L37" s="198"/>
      <c r="M37" s="194">
        <f>M26+M28+M30+M36</f>
        <v>0.99238999999999999</v>
      </c>
      <c r="N37" s="197">
        <f>SUM(N26,N28,N30,N36)</f>
        <v>63.51</v>
      </c>
    </row>
    <row r="38" spans="2:14" x14ac:dyDescent="0.2">
      <c r="E38" s="184"/>
      <c r="F38" s="184"/>
      <c r="H38" s="536"/>
      <c r="K38" s="184"/>
      <c r="L38" s="150"/>
      <c r="N38" s="184"/>
    </row>
    <row r="39" spans="2:14" x14ac:dyDescent="0.2">
      <c r="B39" s="144" t="s">
        <v>254</v>
      </c>
      <c r="D39" s="154"/>
      <c r="E39" s="184">
        <f>E14+E37</f>
        <v>71.19</v>
      </c>
      <c r="F39" s="184"/>
      <c r="G39" s="538"/>
      <c r="H39" s="536">
        <f>H14+H37</f>
        <v>76.45</v>
      </c>
      <c r="I39" s="540"/>
      <c r="J39" s="538"/>
      <c r="K39" s="184">
        <f>K14+K37</f>
        <v>69.78</v>
      </c>
      <c r="L39" s="189"/>
      <c r="M39" s="154"/>
      <c r="N39" s="184">
        <f>N14+N37</f>
        <v>75.03</v>
      </c>
    </row>
    <row r="40" spans="2:14" x14ac:dyDescent="0.2">
      <c r="B40" s="144" t="s">
        <v>255</v>
      </c>
      <c r="D40" s="154"/>
      <c r="E40" s="184"/>
      <c r="F40" s="184"/>
      <c r="G40" s="538"/>
      <c r="H40" s="536">
        <f>H39-$E39</f>
        <v>5.2600000000000051</v>
      </c>
      <c r="I40" s="540"/>
      <c r="J40" s="538"/>
      <c r="K40" s="184">
        <f>K39-$E39</f>
        <v>-1.4099999999999966</v>
      </c>
      <c r="L40" s="189"/>
      <c r="M40" s="154"/>
      <c r="N40" s="184">
        <f>N39-$E39</f>
        <v>3.8400000000000034</v>
      </c>
    </row>
    <row r="41" spans="2:14" x14ac:dyDescent="0.2">
      <c r="B41" s="144" t="s">
        <v>256</v>
      </c>
      <c r="D41" s="142"/>
      <c r="E41" s="142"/>
      <c r="F41" s="142"/>
      <c r="G41" s="524"/>
      <c r="H41" s="525">
        <f>H40/$E39</f>
        <v>7.3886781851383698E-2</v>
      </c>
      <c r="I41" s="547"/>
      <c r="J41" s="524"/>
      <c r="K41" s="143">
        <f>K40/$E39</f>
        <v>-1.9806152549515333E-2</v>
      </c>
      <c r="L41" s="199"/>
      <c r="M41" s="142"/>
      <c r="N41" s="143">
        <f>N40/$E39</f>
        <v>5.3940160134850451E-2</v>
      </c>
    </row>
    <row r="42" spans="2:14" x14ac:dyDescent="0.2">
      <c r="E42" s="184"/>
      <c r="F42" s="184"/>
      <c r="L42" s="150"/>
    </row>
    <row r="43" spans="2:14" x14ac:dyDescent="0.2">
      <c r="B43" s="144" t="s">
        <v>257</v>
      </c>
      <c r="D43" s="192">
        <f>D26+D28+D30</f>
        <v>0.50280999999999998</v>
      </c>
      <c r="E43" s="184"/>
      <c r="F43" s="184"/>
      <c r="G43" s="141">
        <f>G26+G28+G30</f>
        <v>0.50280999999999998</v>
      </c>
      <c r="I43" s="140"/>
      <c r="J43" s="141">
        <f>J26+J28+J30</f>
        <v>0.50280999999999998</v>
      </c>
      <c r="L43" s="198"/>
      <c r="M43" s="192">
        <f>M26+M28+M30</f>
        <v>0.50280999999999998</v>
      </c>
    </row>
    <row r="45" spans="2:14" x14ac:dyDescent="0.2">
      <c r="B45" s="200" t="s">
        <v>414</v>
      </c>
    </row>
    <row r="46" spans="2:14" x14ac:dyDescent="0.2">
      <c r="B46" s="200" t="s">
        <v>416</v>
      </c>
      <c r="D46" s="200"/>
      <c r="E46" s="200"/>
      <c r="F46" s="200"/>
      <c r="G46" s="200"/>
      <c r="H46" s="200"/>
      <c r="I46" s="200"/>
      <c r="J46" s="200"/>
      <c r="K46" s="201"/>
    </row>
  </sheetData>
  <mergeCells count="8">
    <mergeCell ref="M6:N6"/>
    <mergeCell ref="D6:E6"/>
    <mergeCell ref="J6:K6"/>
    <mergeCell ref="A1:K1"/>
    <mergeCell ref="A2:K2"/>
    <mergeCell ref="A4:K4"/>
    <mergeCell ref="A3:K3"/>
    <mergeCell ref="G6:H6"/>
  </mergeCells>
  <pageMargins left="0.7" right="0.7" top="0.75" bottom="0.75" header="0.3" footer="0.3"/>
  <pageSetup scale="47" orientation="landscape" horizontalDpi="90" verticalDpi="90" r:id="rId1"/>
  <headerFooter>
    <oddFooter>&amp;CPage &amp;P of &amp;N&amp;R&amp;F
&amp;A</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A19893269381D42A56AEEC9F4C1252E" ma:contentTypeVersion="44" ma:contentTypeDescription="" ma:contentTypeScope="" ma:versionID="173917fb362d3ce949ef3efb81339b1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2021-09-17T07:00:00+00:00</OpenedDate>
    <SignificantOrder xmlns="dc463f71-b30c-4ab2-9473-d307f9d35888">false</SignificantOrder>
    <Date1 xmlns="dc463f71-b30c-4ab2-9473-d307f9d35888">2021-09-17T07:00:00+00:00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210721</DocketNumber>
    <DelegatedOrder xmlns="dc463f71-b30c-4ab2-9473-d307f9d35888">false</DelegatedOrder>
  </documentManagement>
</p:properties>
</file>

<file path=customXml/itemProps1.xml><?xml version="1.0" encoding="utf-8"?>
<ds:datastoreItem xmlns:ds="http://schemas.openxmlformats.org/officeDocument/2006/customXml" ds:itemID="{0E6C14C5-D08D-4721-A0CB-CFA22D537450}">
  <ds:schemaRefs>
    <ds:schemaRef ds:uri="http://schemas.microsoft.com/PowerBIAddIn"/>
  </ds:schemaRefs>
</ds:datastoreItem>
</file>

<file path=customXml/itemProps2.xml><?xml version="1.0" encoding="utf-8"?>
<ds:datastoreItem xmlns:ds="http://schemas.openxmlformats.org/officeDocument/2006/customXml" ds:itemID="{5A47CA73-35CD-4BDD-8971-555F2A221AD6}"/>
</file>

<file path=customXml/itemProps3.xml><?xml version="1.0" encoding="utf-8"?>
<ds:datastoreItem xmlns:ds="http://schemas.openxmlformats.org/officeDocument/2006/customXml" ds:itemID="{4EB79C02-0B34-4029-9E5F-C61BA6B3E6FB}"/>
</file>

<file path=customXml/itemProps4.xml><?xml version="1.0" encoding="utf-8"?>
<ds:datastoreItem xmlns:ds="http://schemas.openxmlformats.org/officeDocument/2006/customXml" ds:itemID="{6078A28A-9746-4746-BA9D-E4577760A084}"/>
</file>

<file path=customXml/itemProps5.xml><?xml version="1.0" encoding="utf-8"?>
<ds:datastoreItem xmlns:ds="http://schemas.openxmlformats.org/officeDocument/2006/customXml" ds:itemID="{E466BD1D-5B27-485F-A54C-3D6658FFE7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1</vt:i4>
      </vt:variant>
    </vt:vector>
  </HeadingPairs>
  <TitlesOfParts>
    <vt:vector size="18" baseType="lpstr">
      <vt:lpstr>REDACTED VERSION</vt:lpstr>
      <vt:lpstr>Summary Rates</vt:lpstr>
      <vt:lpstr>106 Tracker Amort Balances</vt:lpstr>
      <vt:lpstr>106 Tracker Amort Rates</vt:lpstr>
      <vt:lpstr>Supplemental 106B Amort Rates</vt:lpstr>
      <vt:lpstr>Rate Impact -&gt;</vt:lpstr>
      <vt:lpstr>Rate Impact</vt:lpstr>
      <vt:lpstr>Schedule 106 Revenue</vt:lpstr>
      <vt:lpstr>Typical Res Bill</vt:lpstr>
      <vt:lpstr>Work Papers --&gt;</vt:lpstr>
      <vt:lpstr>F2021 Forecast</vt:lpstr>
      <vt:lpstr>(R) 191 Accounts Balances</vt:lpstr>
      <vt:lpstr>(R) Cost Projections</vt:lpstr>
      <vt:lpstr>Calc Recovery</vt:lpstr>
      <vt:lpstr>2019 GRC - Gas Cost Allocation</vt:lpstr>
      <vt:lpstr>2019 GRC - Gas RAF</vt:lpstr>
      <vt:lpstr>FERC interest rate </vt:lpstr>
      <vt:lpstr>191 Accounts Chart</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Lori Traore</cp:lastModifiedBy>
  <cp:lastPrinted>2019-09-13T17:18:34Z</cp:lastPrinted>
  <dcterms:created xsi:type="dcterms:W3CDTF">2003-08-13T16:19:50Z</dcterms:created>
  <dcterms:modified xsi:type="dcterms:W3CDTF">2021-09-17T21:49:41Z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0x0101006E56B4D1795A2E4DB2F0B01679ED314A008A19893269381D42A56AEEC9F4C1252E</vt:lpwstr>
  </property>
  <property fmtid="{D5CDD505-2E9C-101B-9397-08002B2CF9AE}" pid="3" name="_docset_NoMedatataSyncRequired">
    <vt:lpwstr>False</vt:lpwstr>
  </property>
  <property fmtid="{D5CDD505-2E9C-101B-9397-08002B2CF9AE}" pid="4" name="IsEFSEC">
    <vt:bool>false</vt:bool>
  </property>
</Properties>
</file>