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14505" yWindow="-15" windowWidth="14310" windowHeight="7320" tabRatio="918"/>
  </bookViews>
  <sheets>
    <sheet name="3.02G" sheetId="61" r:id="rId1"/>
    <sheet name="SOG 12-12-2020" sheetId="68" r:id="rId2"/>
    <sheet name="Rev Sharing 12ME 12 2020" sheetId="63" r:id="rId3"/>
    <sheet name="Gas Oth Oper Rev" sheetId="69" r:id="rId4"/>
    <sheet name="Gas Rentals in Sch 132" sheetId="66" r:id="rId5"/>
  </sheets>
  <externalReferences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1">'SOG 12-12-2020'!$A$1:$W$72</definedName>
    <definedName name="RdSch_CY">'[3]INPUT TAB'!#REF!</definedName>
    <definedName name="RdSch_PY">'[3]INPUT TAB'!#REF!</definedName>
    <definedName name="RdSch_PY2">'[3]INPUT TAB'!#REF!</definedName>
    <definedName name="SAPCrosstab1" localSheetId="3">'Gas Oth Oper Rev'!$A$1:$O$152</definedName>
    <definedName name="SAPCrosstab1">'Gas Rentals in Sch 132'!$A$1:$L$19</definedName>
    <definedName name="SAPCrosstab3">#REF!</definedName>
    <definedName name="SAPCrosstab6">#REF!</definedName>
    <definedName name="SAPCrosstab7">#REF!</definedName>
    <definedName name="SAPCrosstab8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4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A44" i="61" l="1"/>
  <c r="A40" i="61"/>
  <c r="A41" i="61" s="1"/>
  <c r="A42" i="61" s="1"/>
  <c r="A43" i="61" s="1"/>
  <c r="E38" i="61"/>
  <c r="D14" i="61"/>
  <c r="C42" i="61"/>
  <c r="C28" i="61" l="1"/>
  <c r="D21" i="61" l="1"/>
  <c r="M68" i="68" l="1"/>
  <c r="I66" i="68"/>
  <c r="K66" i="68" s="1"/>
  <c r="G68" i="68"/>
  <c r="E68" i="68"/>
  <c r="E60" i="68"/>
  <c r="W18" i="68"/>
  <c r="I58" i="68"/>
  <c r="K58" i="68" s="1"/>
  <c r="M60" i="68"/>
  <c r="I57" i="68"/>
  <c r="K57" i="68" s="1"/>
  <c r="W12" i="68"/>
  <c r="I52" i="68"/>
  <c r="O51" i="68"/>
  <c r="I51" i="68"/>
  <c r="K51" i="68" s="1"/>
  <c r="M54" i="68"/>
  <c r="U10" i="68"/>
  <c r="S10" i="68"/>
  <c r="D13" i="61"/>
  <c r="O33" i="68"/>
  <c r="Q33" i="68" s="1"/>
  <c r="O32" i="68"/>
  <c r="Q32" i="68" s="1"/>
  <c r="I32" i="68"/>
  <c r="K32" i="68" s="1"/>
  <c r="U26" i="68"/>
  <c r="S26" i="68"/>
  <c r="O26" i="68"/>
  <c r="Q26" i="68" s="1"/>
  <c r="I26" i="68"/>
  <c r="K26" i="68" s="1"/>
  <c r="W25" i="68"/>
  <c r="O25" i="68"/>
  <c r="Q25" i="68" s="1"/>
  <c r="G28" i="68"/>
  <c r="I25" i="68"/>
  <c r="K25" i="68" s="1"/>
  <c r="U18" i="68"/>
  <c r="S18" i="68"/>
  <c r="O18" i="68"/>
  <c r="Q18" i="68" s="1"/>
  <c r="I18" i="68"/>
  <c r="K18" i="68" s="1"/>
  <c r="S17" i="68"/>
  <c r="O17" i="68"/>
  <c r="Q17" i="68" s="1"/>
  <c r="G20" i="68"/>
  <c r="I17" i="68"/>
  <c r="K17" i="68" s="1"/>
  <c r="G14" i="68"/>
  <c r="U12" i="68"/>
  <c r="S12" i="68"/>
  <c r="I12" i="68"/>
  <c r="K12" i="68" s="1"/>
  <c r="U11" i="68"/>
  <c r="S11" i="68"/>
  <c r="O11" i="68"/>
  <c r="Q11" i="68" s="1"/>
  <c r="I11" i="68"/>
  <c r="K11" i="68" s="1"/>
  <c r="M14" i="68"/>
  <c r="E14" i="68"/>
  <c r="I14" i="68" s="1"/>
  <c r="K14" i="68" s="1"/>
  <c r="K33" i="68" l="1"/>
  <c r="U28" i="68"/>
  <c r="K52" i="68"/>
  <c r="I68" i="68"/>
  <c r="K68" i="68" s="1"/>
  <c r="W14" i="68"/>
  <c r="M62" i="68"/>
  <c r="O68" i="68"/>
  <c r="Q68" i="68" s="1"/>
  <c r="I50" i="68"/>
  <c r="K50" i="68" s="1"/>
  <c r="U17" i="68"/>
  <c r="U25" i="68"/>
  <c r="Q51" i="68"/>
  <c r="E54" i="68"/>
  <c r="O57" i="68"/>
  <c r="O60" i="68"/>
  <c r="Q60" i="68" s="1"/>
  <c r="I65" i="68"/>
  <c r="K65" i="68" s="1"/>
  <c r="O66" i="68"/>
  <c r="Q66" i="68" s="1"/>
  <c r="M28" i="68"/>
  <c r="W28" i="68" s="1"/>
  <c r="O12" i="68"/>
  <c r="Q12" i="68" s="1"/>
  <c r="S25" i="68"/>
  <c r="W17" i="68"/>
  <c r="W26" i="68"/>
  <c r="O50" i="68"/>
  <c r="Q50" i="68" s="1"/>
  <c r="G54" i="68"/>
  <c r="Q57" i="68"/>
  <c r="G60" i="68"/>
  <c r="U20" i="68" s="1"/>
  <c r="M20" i="68"/>
  <c r="W20" i="68" s="1"/>
  <c r="I33" i="68"/>
  <c r="W10" i="68"/>
  <c r="W11" i="68"/>
  <c r="E20" i="68"/>
  <c r="E28" i="68"/>
  <c r="I60" i="68"/>
  <c r="K60" i="68" s="1"/>
  <c r="O65" i="68"/>
  <c r="Q65" i="68" s="1"/>
  <c r="G22" i="68"/>
  <c r="O52" i="68"/>
  <c r="Q52" i="68" s="1"/>
  <c r="O58" i="68"/>
  <c r="Q58" i="68" s="1"/>
  <c r="O10" i="68"/>
  <c r="Q10" i="68" s="1"/>
  <c r="I10" i="68"/>
  <c r="K10" i="68" s="1"/>
  <c r="G30" i="68"/>
  <c r="O14" i="68"/>
  <c r="Q14" i="68" s="1"/>
  <c r="S20" i="68"/>
  <c r="S14" i="68"/>
  <c r="E22" i="68"/>
  <c r="I28" i="68" l="1"/>
  <c r="K28" i="68" s="1"/>
  <c r="O28" i="68"/>
  <c r="Q28" i="68" s="1"/>
  <c r="S28" i="68"/>
  <c r="I20" i="68"/>
  <c r="K20" i="68" s="1"/>
  <c r="O20" i="68"/>
  <c r="Q20" i="68" s="1"/>
  <c r="M22" i="68"/>
  <c r="M30" i="68" s="1"/>
  <c r="M35" i="68" s="1"/>
  <c r="G62" i="68"/>
  <c r="U14" i="68"/>
  <c r="M70" i="68"/>
  <c r="W30" i="68" s="1"/>
  <c r="I54" i="68"/>
  <c r="K54" i="68" s="1"/>
  <c r="E62" i="68"/>
  <c r="O54" i="68"/>
  <c r="Q54" i="68" s="1"/>
  <c r="I22" i="68"/>
  <c r="K22" i="68" s="1"/>
  <c r="E30" i="68"/>
  <c r="O22" i="68"/>
  <c r="Q22" i="68" s="1"/>
  <c r="G35" i="68"/>
  <c r="G70" i="68" l="1"/>
  <c r="U30" i="68" s="1"/>
  <c r="U22" i="68"/>
  <c r="I62" i="68"/>
  <c r="K62" i="68" s="1"/>
  <c r="S22" i="68"/>
  <c r="O62" i="68"/>
  <c r="Q62" i="68" s="1"/>
  <c r="E70" i="68"/>
  <c r="W22" i="68"/>
  <c r="I30" i="68"/>
  <c r="K30" i="68" s="1"/>
  <c r="E35" i="68"/>
  <c r="O30" i="68"/>
  <c r="Q30" i="68" s="1"/>
  <c r="S30" i="68" l="1"/>
  <c r="I70" i="68"/>
  <c r="K70" i="68" s="1"/>
  <c r="O70" i="68"/>
  <c r="Q70" i="68" s="1"/>
  <c r="I35" i="68"/>
  <c r="K35" i="68" s="1"/>
  <c r="O35" i="68"/>
  <c r="Q35" i="68" s="1"/>
  <c r="D19" i="61" l="1"/>
  <c r="E24" i="61" l="1"/>
  <c r="E15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l="1"/>
  <c r="A36" i="61" s="1"/>
  <c r="A37" i="61" s="1"/>
  <c r="A38" i="61" s="1"/>
  <c r="A39" i="61" s="1"/>
  <c r="E26" i="61"/>
  <c r="D28" i="61" l="1"/>
  <c r="C32" i="61"/>
  <c r="D32" i="61" s="1"/>
  <c r="E34" i="61" s="1"/>
  <c r="C29" i="61"/>
  <c r="D29" i="61" s="1"/>
  <c r="E30" i="61" l="1"/>
  <c r="E40" i="61" s="1"/>
  <c r="E42" i="61" s="1"/>
  <c r="E44" i="61" s="1"/>
</calcChain>
</file>

<file path=xl/sharedStrings.xml><?xml version="1.0" encoding="utf-8"?>
<sst xmlns="http://schemas.openxmlformats.org/spreadsheetml/2006/main" count="521" uniqueCount="417">
  <si>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</si>
  <si>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</si>
  <si>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</si>
  <si>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</si>
  <si>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</si>
  <si>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</si>
  <si>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</si>
  <si>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</si>
  <si>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</si>
  <si>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</si>
  <si>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</si>
  <si>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</si>
  <si>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</si>
  <si>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</si>
  <si>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</si>
  <si>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PAGE 3.02</t>
  </si>
  <si>
    <t>PUGET SOUND ENERGY-GAS</t>
  </si>
  <si>
    <t>TOTAL INCREASE (DECREASE) SALES TO CUSTOMERS</t>
  </si>
  <si>
    <t>TOTAL INCREASE (DECREASE) REVENUES</t>
  </si>
  <si>
    <t>OTHER OPERATING REVENUES:</t>
  </si>
  <si>
    <t>TOTAL INCREASE (DECREASE) OPERATING REVENUES</t>
  </si>
  <si>
    <t>REMOVE RENTALS ASSOC WITH SCH 132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</si>
  <si>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</si>
  <si>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</si>
  <si>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</si>
  <si>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</si>
  <si>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</si>
  <si>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</si>
  <si>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</si>
  <si>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</si>
  <si>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</si>
  <si>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</si>
  <si>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</si>
  <si>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</si>
  <si>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</si>
  <si>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</si>
  <si>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</si>
  <si>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</si>
  <si>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</si>
  <si>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</si>
  <si>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</si>
  <si>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</si>
  <si>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</si>
  <si>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</si>
  <si>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</si>
  <si>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</si>
  <si>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</si>
  <si>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</si>
  <si>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</si>
  <si>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</si>
  <si>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</si>
  <si>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</si>
  <si>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</si>
  <si>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Fiscal year/period</t>
  </si>
  <si>
    <t>Division</t>
  </si>
  <si>
    <t>Rate Category</t>
  </si>
  <si>
    <t>BUDGET</t>
  </si>
  <si>
    <t>%</t>
  </si>
  <si>
    <t>AMOUNT</t>
  </si>
  <si>
    <t>REVENUE PER THERM</t>
  </si>
  <si>
    <t>VARIANCE FROM BUDGET</t>
  </si>
  <si>
    <t>Sub-Transaction</t>
  </si>
  <si>
    <t>Overall Result</t>
  </si>
  <si>
    <t>Merger Credit</t>
  </si>
  <si>
    <t>Order Group: EB_GAS.OVER</t>
  </si>
  <si>
    <t>Puget Sound Energy</t>
  </si>
  <si>
    <t>12 Month Ended Order Report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</si>
  <si>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</si>
  <si>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</si>
  <si>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</si>
  <si>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</si>
  <si>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</si>
  <si>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</si>
  <si>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ADID</t>
  </si>
  <si>
    <t>Total Billed Amount Incl Tax</t>
  </si>
  <si>
    <t>1000/20/RT</t>
  </si>
  <si>
    <t>Rental Services</t>
  </si>
  <si>
    <t>0100/R/0317</t>
  </si>
  <si>
    <t>0100/R/0417</t>
  </si>
  <si>
    <t>0200/R/0317</t>
  </si>
  <si>
    <t>CO Order</t>
  </si>
  <si>
    <t>0200/R/0417</t>
  </si>
  <si>
    <t>Report:  Ord: 12 M End by Ord                Report Group:  ZO12</t>
  </si>
  <si>
    <t>$</t>
  </si>
  <si>
    <t>49500066</t>
  </si>
  <si>
    <t>G Decoup Amort Sch 142 - Sch 31 &amp; 31T in</t>
  </si>
  <si>
    <t>49500067</t>
  </si>
  <si>
    <t>G Decoup Amort Sch 142-Sch 41,41T,86,86T</t>
  </si>
  <si>
    <t>49500122</t>
  </si>
  <si>
    <t>9900- Amort Sch 142 Gas Resid in Rates</t>
  </si>
  <si>
    <t>Result</t>
  </si>
  <si>
    <t>FOR THE TWELVE MONTHS ENDED DECEMBER 31, 2020</t>
  </si>
  <si>
    <t>K1/2017</t>
  </si>
  <si>
    <t>K1/2018</t>
  </si>
  <si>
    <t>K1/2019</t>
  </si>
  <si>
    <t>K1/2020</t>
  </si>
  <si>
    <t>20</t>
  </si>
  <si>
    <t>Gas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</si>
  <si>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</si>
  <si>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</si>
  <si>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</si>
  <si>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</si>
  <si>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</si>
  <si>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</si>
  <si>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</si>
  <si>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</si>
  <si>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</si>
  <si>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</si>
  <si>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</si>
  <si>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</si>
  <si>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44910001</t>
  </si>
  <si>
    <t>Provision for rate refunds - Electric</t>
  </si>
  <si>
    <t>45000011</t>
  </si>
  <si>
    <t>Late Pay Fees -Electric</t>
  </si>
  <si>
    <t>45000021</t>
  </si>
  <si>
    <t>Disconnect Visit Fees -Electric</t>
  </si>
  <si>
    <t>45100002</t>
  </si>
  <si>
    <t>9900 - Misc. SD Revenue - Electric</t>
  </si>
  <si>
    <t>45100003</t>
  </si>
  <si>
    <t>9900 - SD Line Extension Revenue - Elec</t>
  </si>
  <si>
    <t>45100011</t>
  </si>
  <si>
    <t>Temporary Service Charge -Electric</t>
  </si>
  <si>
    <t>45100012</t>
  </si>
  <si>
    <t>Residential Disconnect/Reconnect</t>
  </si>
  <si>
    <t>45100013</t>
  </si>
  <si>
    <t>Non-Residential Disconnect/Reconnect</t>
  </si>
  <si>
    <t>45100025</t>
  </si>
  <si>
    <t>4210 DBU-Misc. Elect Service Revenues</t>
  </si>
  <si>
    <t>45100031</t>
  </si>
  <si>
    <t>Reconnection Charge -Electric</t>
  </si>
  <si>
    <t>45100073</t>
  </si>
  <si>
    <t>9900 - Conversion Sch 73 Revenue - Elec</t>
  </si>
  <si>
    <t>45100074</t>
  </si>
  <si>
    <t>9900 - Conversion Sch 74 Revenue - Elec</t>
  </si>
  <si>
    <t>45100081</t>
  </si>
  <si>
    <t>Acct. Service Charges -Electric</t>
  </si>
  <si>
    <t>45100091</t>
  </si>
  <si>
    <t>NSF Check Charge -Electric</t>
  </si>
  <si>
    <t>45100101</t>
  </si>
  <si>
    <t>Modified Svc Chrg-Misc Svc Revenues-Elec</t>
  </si>
  <si>
    <t>45100108</t>
  </si>
  <si>
    <t>Treble Damages - Electric Diversion</t>
  </si>
  <si>
    <t>45100111</t>
  </si>
  <si>
    <t>Schedule 87 Tax Surcharge - Electric</t>
  </si>
  <si>
    <t>45100121</t>
  </si>
  <si>
    <t>Wireless Applctn Fee Rvnue- Modification</t>
  </si>
  <si>
    <t>45100131</t>
  </si>
  <si>
    <t>Wireless Application Fee Revenue - New</t>
  </si>
  <si>
    <t>45100151</t>
  </si>
  <si>
    <t>Non-Consumption Utility Taxes - Electric</t>
  </si>
  <si>
    <t>45400003</t>
  </si>
  <si>
    <t>Rent from Electric Property -Transformer</t>
  </si>
  <si>
    <t>45400004</t>
  </si>
  <si>
    <t>Rent from Electric Property - Land &amp; Bui</t>
  </si>
  <si>
    <t>45400007</t>
  </si>
  <si>
    <t>1255- Rent from Common Prop-Land &amp; Build</t>
  </si>
  <si>
    <t>45400008</t>
  </si>
  <si>
    <t>5300 - Rent Revenue frm Colstrip #1 &amp; #2</t>
  </si>
  <si>
    <t>45400009</t>
  </si>
  <si>
    <t>5300 - Rent Revenue frm Colstrip #3 &amp; #4</t>
  </si>
  <si>
    <t>45400015</t>
  </si>
  <si>
    <t>Rent from Pole Contacts - Wireline</t>
  </si>
  <si>
    <t>45400016</t>
  </si>
  <si>
    <t>Rent from Pole Contacts - Wireless</t>
  </si>
  <si>
    <t>45600055</t>
  </si>
  <si>
    <t>4050 - Substation JO Revenue</t>
  </si>
  <si>
    <t>45600073</t>
  </si>
  <si>
    <t>3545 - Green Energy Option</t>
  </si>
  <si>
    <t>45600077</t>
  </si>
  <si>
    <t>3515- Other Revenue- Wireless</t>
  </si>
  <si>
    <t>45600078</t>
  </si>
  <si>
    <t>Other Elect Revenue-Maintenance Contract</t>
  </si>
  <si>
    <t>45600080</t>
  </si>
  <si>
    <t>Othr Elect Rev - Sale of Non-Core Gas</t>
  </si>
  <si>
    <t>45600081</t>
  </si>
  <si>
    <t>Othr Elect Rev - Cost Non-Core Gas sold</t>
  </si>
  <si>
    <t>45600082</t>
  </si>
  <si>
    <t>Oth Elec Rev- Cedar Hills Facility Fee</t>
  </si>
  <si>
    <t>45600088</t>
  </si>
  <si>
    <t>1143 - Other Electric Rev -Summit Buyout</t>
  </si>
  <si>
    <t>45600089</t>
  </si>
  <si>
    <t>1143 - REC Revenue per Tariff Schedule-E</t>
  </si>
  <si>
    <t>45600102</t>
  </si>
  <si>
    <t>E Decoup Rev Sch 8 &amp; 24</t>
  </si>
  <si>
    <t>45600103</t>
  </si>
  <si>
    <t>E Decoup Rev Sch 7A, 11, 25, 29, 35 &amp; 43</t>
  </si>
  <si>
    <t>45600104</t>
  </si>
  <si>
    <t>E Decoup Rev Sch 40</t>
  </si>
  <si>
    <t>45600105</t>
  </si>
  <si>
    <t>E Decoup Rev Sch 7 FPC</t>
  </si>
  <si>
    <t>45600106</t>
  </si>
  <si>
    <t>E Decoup Rev Sch 8 &amp; 24 FPC</t>
  </si>
  <si>
    <t>45600107</t>
  </si>
  <si>
    <t>E Dcp Rev Sc 7A, 11, 25, 29, 35 &amp; 43 FPC</t>
  </si>
  <si>
    <t>45600108</t>
  </si>
  <si>
    <t>E Decoup Rev Sch 40 FPC</t>
  </si>
  <si>
    <t>45600109</t>
  </si>
  <si>
    <t>E Decoup Rev Sch 12 &amp; 26 FPC</t>
  </si>
  <si>
    <t>45600110</t>
  </si>
  <si>
    <t>E Decoup Rev Sch 10 &amp; 31 FPC</t>
  </si>
  <si>
    <t>45600138</t>
  </si>
  <si>
    <t>Sch 139 Green Direct LD Amort UE-200865</t>
  </si>
  <si>
    <t>45600139</t>
  </si>
  <si>
    <t>E Decoup Amort of Sch 142 - Sch 8 &amp; 24</t>
  </si>
  <si>
    <t>45600141</t>
  </si>
  <si>
    <t>E Dcp Amort Sch 142-Sc 7A,11,25,29,35,43</t>
  </si>
  <si>
    <t>45600142</t>
  </si>
  <si>
    <t>E Decoup Amort of Sch 142 - Sch 40 in Ra</t>
  </si>
  <si>
    <t>45600143</t>
  </si>
  <si>
    <t>E FPC Decoup Amort Sch 142  - Sch 7 in R</t>
  </si>
  <si>
    <t>45600144</t>
  </si>
  <si>
    <t>E FPC Decoup Amort Sch 142 - Sch 8 &amp; 24</t>
  </si>
  <si>
    <t>45600145</t>
  </si>
  <si>
    <t>E FPC Dcp Amrt Sc 142-7A,11,25,29,35,43</t>
  </si>
  <si>
    <t>45600146</t>
  </si>
  <si>
    <t>E FPC Decoup Amort Sch 142 - Sch 40 in R</t>
  </si>
  <si>
    <t>45600147</t>
  </si>
  <si>
    <t>E FPC Decoup Amort Sch 142 - Sch 12 &amp; 26</t>
  </si>
  <si>
    <t>45600148</t>
  </si>
  <si>
    <t>E FPC Decoup Amort Sch 142 - Sch 10 &amp; 31</t>
  </si>
  <si>
    <t>45600149</t>
  </si>
  <si>
    <t>E Decoup Amort Sch 142 - Sch 46 &amp; 49 in</t>
  </si>
  <si>
    <t>45600152</t>
  </si>
  <si>
    <t>24M GAAP-E Non-Res 7A, 11, 25, 29, 35&amp;43</t>
  </si>
  <si>
    <t>45600153</t>
  </si>
  <si>
    <t>24M GAAP - E Non-Res 8&amp;24</t>
  </si>
  <si>
    <t>45600154</t>
  </si>
  <si>
    <t>24M GAAP - E Non-Res Sch 40</t>
  </si>
  <si>
    <t>45600155</t>
  </si>
  <si>
    <t>AMI Return Deferral - Electric</t>
  </si>
  <si>
    <t>45600156</t>
  </si>
  <si>
    <t>EV Other Revenues Sch 551 deferral</t>
  </si>
  <si>
    <t>45600201</t>
  </si>
  <si>
    <t>EV One time Incentive Credit</t>
  </si>
  <si>
    <t>45600321</t>
  </si>
  <si>
    <t>9900-Electric Residential Decoupling Rev</t>
  </si>
  <si>
    <t>45600324</t>
  </si>
  <si>
    <t>9900-Elec Resid Decoupl GAAP UnearnedRev</t>
  </si>
  <si>
    <t>45600325</t>
  </si>
  <si>
    <t>Electric Schedule 26 Decoupling Revenue</t>
  </si>
  <si>
    <t>45600326</t>
  </si>
  <si>
    <t>Electric Schedule 31 Decoupling Revenue</t>
  </si>
  <si>
    <t>45600327</t>
  </si>
  <si>
    <t>9900 - Sch12 &amp; 26 GAAP Unearned Rev</t>
  </si>
  <si>
    <t>45600328</t>
  </si>
  <si>
    <t>9900 - Sch 10 &amp; 31 GAAP Unearned Rev</t>
  </si>
  <si>
    <t>45600329</t>
  </si>
  <si>
    <t>9900 - Other Elec Rev - QRE Annual Fees</t>
  </si>
  <si>
    <t>45600335</t>
  </si>
  <si>
    <t>Amort of Sch 142 Electric Sch26 in Rates</t>
  </si>
  <si>
    <t>45600336</t>
  </si>
  <si>
    <t>Amort of Sch 142 Electric Sch31 in Rates</t>
  </si>
  <si>
    <t>45600351</t>
  </si>
  <si>
    <t>9900-Lifetime O&amp;M Revenue - Elec</t>
  </si>
  <si>
    <t>45600361</t>
  </si>
  <si>
    <t>9900-Amort of Sch 142 Elec Resid in rate</t>
  </si>
  <si>
    <t>45600382</t>
  </si>
  <si>
    <t>3515 - Wireline Non-Rent Revenue</t>
  </si>
  <si>
    <t>45600383</t>
  </si>
  <si>
    <t>3515 - Street Light Non-Reg Revenue</t>
  </si>
  <si>
    <t>45610002</t>
  </si>
  <si>
    <t>4310 - Other Elec Rev - Transm Snohomish</t>
  </si>
  <si>
    <t>45610005</t>
  </si>
  <si>
    <t>4310-Elec Trans Rev -OASIS-Cols,SI ,NI</t>
  </si>
  <si>
    <t>45610010</t>
  </si>
  <si>
    <t>4310 - Other Elec Rev - Transm Seattle</t>
  </si>
  <si>
    <t>45610011</t>
  </si>
  <si>
    <t>4310 - Other Elec Rev -Transm Tacoma</t>
  </si>
  <si>
    <t>45610015</t>
  </si>
  <si>
    <t>4310- Elec Transm Rev - WA ST Tax -OASIS</t>
  </si>
  <si>
    <t>45610050</t>
  </si>
  <si>
    <t>4310-Transm Rev-Ancillary Svcs Sch. 1</t>
  </si>
  <si>
    <t>45610051</t>
  </si>
  <si>
    <t>4310-Transm Rev-Ancillary Svcs Sch.1-Oth</t>
  </si>
  <si>
    <t>45610052</t>
  </si>
  <si>
    <t>4310-Transm Rev-Ancillary Svcs Sch. 2</t>
  </si>
  <si>
    <t>45610053</t>
  </si>
  <si>
    <t>4310-Transm Rev-Ancillary Svcs Sch.2-Oth</t>
  </si>
  <si>
    <t>45610054</t>
  </si>
  <si>
    <t>4310-Transm Rev-Ancillary Svcs Sch. 3</t>
  </si>
  <si>
    <t>45610055</t>
  </si>
  <si>
    <t>4310-Transm Rev-Ancillary Svcs Sch.3-Oth</t>
  </si>
  <si>
    <t>45610056</t>
  </si>
  <si>
    <t>4310-Transm Rev-Ancillary Svcs Sch. 5</t>
  </si>
  <si>
    <t>45610057</t>
  </si>
  <si>
    <t>4310-Transm Rev-Ancillary Svcs Sch.5-Oth</t>
  </si>
  <si>
    <t>45610058</t>
  </si>
  <si>
    <t>4310-Transm Rev-Ancillary Svcs Sch. 6</t>
  </si>
  <si>
    <t>45610059</t>
  </si>
  <si>
    <t>4310-Transm Rev-Ancillary Svcs Sch.6-Oth</t>
  </si>
  <si>
    <t>45610060</t>
  </si>
  <si>
    <t>4310-Elec Trans Rev - Network 449 Transm</t>
  </si>
  <si>
    <t>45610077</t>
  </si>
  <si>
    <t>4310 - Unreserved Use Penalty-Refundable</t>
  </si>
  <si>
    <t>45610080</t>
  </si>
  <si>
    <t>4310 - Elec Trans Rev-BPA NT OATT-T-Elec</t>
  </si>
  <si>
    <t>45610081</t>
  </si>
  <si>
    <t>4310 -Elec Trans Rev-BPA NT Ded Fac-Elec</t>
  </si>
  <si>
    <t>45610089</t>
  </si>
  <si>
    <t>4310 - Elec Trans Rev-Transmission Other</t>
  </si>
  <si>
    <t>45610090</t>
  </si>
  <si>
    <t>5360 - Elec Trans Rev.  Losses</t>
  </si>
  <si>
    <t>45610093</t>
  </si>
  <si>
    <t>4310-Transm Rev-Ancillary Svcs Sch. 13</t>
  </si>
  <si>
    <t>45610121</t>
  </si>
  <si>
    <t>Elec Trans Rev-Ancillary Svcs Sch. 1 449</t>
  </si>
  <si>
    <t>45610122</t>
  </si>
  <si>
    <t>Elec Trans Rev-Ancillary Svcs Sch. 2 449</t>
  </si>
  <si>
    <t>45610123</t>
  </si>
  <si>
    <t>Elec Trans Rev-Ancillary Svcs Sch. 3 449</t>
  </si>
  <si>
    <t>45610124</t>
  </si>
  <si>
    <t>Elec Trans Rev-Ancillary Svcs Sch. 5 449</t>
  </si>
  <si>
    <t>45610125</t>
  </si>
  <si>
    <t>Elec Trans Rev-Ancillary Svcs Sch. 6 449</t>
  </si>
  <si>
    <t>45610126</t>
  </si>
  <si>
    <t>Unreserved Use Penalty-Refundable 449</t>
  </si>
  <si>
    <t>45610127</t>
  </si>
  <si>
    <t>Elec Trans Rev - WA ST Tax - OASIS 449</t>
  </si>
  <si>
    <t>45610128</t>
  </si>
  <si>
    <t>Elec Trans Rev - Transm Losses 449</t>
  </si>
  <si>
    <t>48700012</t>
  </si>
  <si>
    <t>Late Pay Fee - Gas</t>
  </si>
  <si>
    <t>48700112</t>
  </si>
  <si>
    <t>Disconnection Visit Charges - GAS</t>
  </si>
  <si>
    <t>48800002</t>
  </si>
  <si>
    <t>9900 - Misc. SD Revenue - Gas</t>
  </si>
  <si>
    <t>48800003</t>
  </si>
  <si>
    <t>9900 - Gas R7 Special Contract Revenue</t>
  </si>
  <si>
    <t>48800004</t>
  </si>
  <si>
    <t>9900 -Leasing Code Upgrade Revenue- Gas</t>
  </si>
  <si>
    <t>48800012</t>
  </si>
  <si>
    <t>Trip Charges - Residential -Gas</t>
  </si>
  <si>
    <t>48800082</t>
  </si>
  <si>
    <t>Returned Check Fee - GAS</t>
  </si>
  <si>
    <t>48800087</t>
  </si>
  <si>
    <t>Acct. Service Charges - Gas</t>
  </si>
  <si>
    <t>48800088</t>
  </si>
  <si>
    <t>Rule 7 QP Revenue (9-1-03)</t>
  </si>
  <si>
    <t>48800091</t>
  </si>
  <si>
    <t>Rule 28 Tax Surch on R7 CA (9-1-03)</t>
  </si>
  <si>
    <t>48800097</t>
  </si>
  <si>
    <t>Treble Damages - Gas Diversion</t>
  </si>
  <si>
    <t>48800122</t>
  </si>
  <si>
    <t>Non-Consumption Utility Taxes - Gas</t>
  </si>
  <si>
    <t>48940001</t>
  </si>
  <si>
    <t>1820 - Gas Storage - Oth- PSEE @ Jackson</t>
  </si>
  <si>
    <t>49300142</t>
  </si>
  <si>
    <t>Gas Rental Services Revenue</t>
  </si>
  <si>
    <t>49300200</t>
  </si>
  <si>
    <t>Rent fr Gas Property - Land &amp; Buildings</t>
  </si>
  <si>
    <t>49500001</t>
  </si>
  <si>
    <t>Ind Rule 23 Overrun Entitle (3.1.19)</t>
  </si>
  <si>
    <t>49500002</t>
  </si>
  <si>
    <t>Com Rule 23 Overrun Entitle (3.1.19)</t>
  </si>
  <si>
    <t>49500003</t>
  </si>
  <si>
    <t>Ind Rule 23 Underrun Entitle (3.1.19)</t>
  </si>
  <si>
    <t>49500004</t>
  </si>
  <si>
    <t>Com Rule 23 Underrun Entitle (3.1.19)</t>
  </si>
  <si>
    <t>49500006</t>
  </si>
  <si>
    <t>3037 # JO Revenue - Instrumentation</t>
  </si>
  <si>
    <t>49500008</t>
  </si>
  <si>
    <t>Com Rule 29 Entitle Constraint  (3.1.19)</t>
  </si>
  <si>
    <t>49500010</t>
  </si>
  <si>
    <t>Ind Rule 29 Entitle Constraint  (3.1.19)</t>
  </si>
  <si>
    <t>49500012</t>
  </si>
  <si>
    <t>4430-Other Gas Reven-Carbon Offset Progm</t>
  </si>
  <si>
    <t>49500015</t>
  </si>
  <si>
    <t>Com-Rl 23 Entlmnt Cnstrnt Pnlt 1st 2 Hrs</t>
  </si>
  <si>
    <t>49500016</t>
  </si>
  <si>
    <t>Cm-Rl 23 Entlmnt Cnstrnt Pnlt Bynd 2 Hrs</t>
  </si>
  <si>
    <t>49500017</t>
  </si>
  <si>
    <t>Cm-Rl 29 Unath Gas Use Chg-Crtlmnt Cnstr</t>
  </si>
  <si>
    <t>49500018</t>
  </si>
  <si>
    <t>Cm-Rl 29 Unath Gas Use Chg-Entlmnt Cnstr</t>
  </si>
  <si>
    <t>49500021</t>
  </si>
  <si>
    <t>Ind-Rl 23 Entlmnt Cnstrnt Pnlt 1st 2 Hrs</t>
  </si>
  <si>
    <t>49500022</t>
  </si>
  <si>
    <t>Ind-Rl 23 Entlmt Cnstrnt Pnlt Bynd 2 Hrs</t>
  </si>
  <si>
    <t>49500024</t>
  </si>
  <si>
    <t>Ind-Rl 29 Unath Gas Us Chg-Entlmnt Cnstr</t>
  </si>
  <si>
    <t>49500060</t>
  </si>
  <si>
    <t>Other Gas Revenue - Misc. Income</t>
  </si>
  <si>
    <t>49500062</t>
  </si>
  <si>
    <t>9900-Other Gas Rev Imbalance Rule 29</t>
  </si>
  <si>
    <t>49500063</t>
  </si>
  <si>
    <t>G Decoup Rev Schedule 31 &amp; 31T</t>
  </si>
  <si>
    <t>49500064</t>
  </si>
  <si>
    <t>G Decoup Rev 41, 41T, 86 &amp; 86T</t>
  </si>
  <si>
    <t>49500071</t>
  </si>
  <si>
    <t>AMI Return Deferral - Gas</t>
  </si>
  <si>
    <t>49500100</t>
  </si>
  <si>
    <t>1143 - Other Gas Revenue - Summit Buyout</t>
  </si>
  <si>
    <t>49500102</t>
  </si>
  <si>
    <t>9900-Gas Residential Decoupling Revenue</t>
  </si>
  <si>
    <t>49600002</t>
  </si>
  <si>
    <t>Provision for rate refunds - Gas</t>
  </si>
  <si>
    <t>99999999</t>
  </si>
  <si>
    <t>GPI in MWhs Electric Outlook/Plan</t>
  </si>
  <si>
    <t>151826100</t>
  </si>
  <si>
    <t>Jackson Prairie-Other Storage Rents</t>
  </si>
  <si>
    <t>REMOVE EARNINGS SHARING ACCRUALS (no over earnings)</t>
  </si>
  <si>
    <t>REMOVE SCHEDULE 141X PROTECTED EDIT (OFFSET IN FIT %)</t>
  </si>
  <si>
    <t>OTHER OPERATING EXPENSES:</t>
  </si>
  <si>
    <t>INCREASE (DECREASE) OPERATING EXPENSES</t>
  </si>
  <si>
    <t>TWELVE MONTHS ENDED DECEMBER 31, 2020</t>
  </si>
  <si>
    <t>VARIANCE FROM 2019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</si>
  <si>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</si>
  <si>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</si>
  <si>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</si>
  <si>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</si>
  <si>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140 (Prop Tax in BillEngy) in above</t>
  </si>
  <si>
    <t>SCH. 141 (Expedt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</si>
  <si>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</si>
  <si>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</si>
  <si>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</si>
  <si>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</si>
  <si>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>REMOVE SCHEDULE 141Z UNPROTECTED EDIT AMORTIZATION (removed in 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</si>
</sst>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#,##0.00;\-#,##0.00;#,##0.00"/>
    <numFmt numFmtId="181" formatCode="&quot;[+] &quot;@"/>
    <numFmt numFmtId="182" formatCode="_(* #,##0.00_);_(* \(#,##0.00\);_(* &quot;-&quot;_);_(@_)"/>
    <numFmt numFmtId="183" formatCode="_(#,##0.00_);\(#,##0.00\);_(#,##0.00_);_(@_)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10"/>
      <name val="Courier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</borders>
  <cellStyleXfs count="248">
    <xf numFmtId="0" fontId="0" fillId="0" borderId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0" applyNumberFormat="0" applyAlignment="0" applyProtection="0"/>
    <xf numFmtId="0" fontId="25" fillId="6" borderId="11" applyNumberFormat="0" applyAlignment="0" applyProtection="0"/>
    <xf numFmtId="0" fontId="26" fillId="6" borderId="10" applyNumberFormat="0" applyAlignment="0" applyProtection="0"/>
    <xf numFmtId="0" fontId="27" fillId="0" borderId="12" applyNumberFormat="0" applyFill="0" applyAlignment="0" applyProtection="0"/>
    <xf numFmtId="0" fontId="28" fillId="7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2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14" applyNumberFormat="0" applyFont="0" applyAlignment="0" applyProtection="0"/>
    <xf numFmtId="0" fontId="33" fillId="0" borderId="0"/>
    <xf numFmtId="0" fontId="6" fillId="0" borderId="0"/>
    <xf numFmtId="39" fontId="34" fillId="0" borderId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6" fillId="41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42" borderId="0" applyNumberFormat="0" applyBorder="0" applyAlignment="0" applyProtection="0"/>
    <xf numFmtId="0" fontId="35" fillId="37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177" fontId="6" fillId="0" borderId="0"/>
    <xf numFmtId="38" fontId="11" fillId="47" borderId="0" applyNumberFormat="0" applyBorder="0" applyAlignment="0" applyProtection="0"/>
    <xf numFmtId="10" fontId="11" fillId="48" borderId="1" applyNumberFormat="0" applyBorder="0" applyAlignment="0" applyProtection="0"/>
    <xf numFmtId="178" fontId="38" fillId="0" borderId="0"/>
    <xf numFmtId="10" fontId="6" fillId="0" borderId="0" applyFont="0" applyFill="0" applyBorder="0" applyAlignment="0" applyProtection="0"/>
    <xf numFmtId="4" fontId="39" fillId="49" borderId="16" applyNumberFormat="0" applyProtection="0">
      <alignment vertical="center"/>
    </xf>
    <xf numFmtId="4" fontId="40" fillId="49" borderId="16" applyNumberFormat="0" applyProtection="0">
      <alignment vertical="center"/>
    </xf>
    <xf numFmtId="4" fontId="39" fillId="49" borderId="16" applyNumberFormat="0" applyProtection="0">
      <alignment horizontal="left" vertical="center" indent="1"/>
    </xf>
    <xf numFmtId="0" fontId="39" fillId="49" borderId="16" applyNumberFormat="0" applyProtection="0">
      <alignment horizontal="left" vertical="top" indent="1"/>
    </xf>
    <xf numFmtId="4" fontId="39" fillId="50" borderId="0" applyNumberFormat="0" applyProtection="0">
      <alignment horizontal="left" vertical="center" indent="1"/>
    </xf>
    <xf numFmtId="4" fontId="41" fillId="51" borderId="16" applyNumberFormat="0" applyProtection="0">
      <alignment horizontal="right" vertical="center"/>
    </xf>
    <xf numFmtId="4" fontId="41" fillId="52" borderId="16" applyNumberFormat="0" applyProtection="0">
      <alignment horizontal="right" vertical="center"/>
    </xf>
    <xf numFmtId="4" fontId="41" fillId="53" borderId="16" applyNumberFormat="0" applyProtection="0">
      <alignment horizontal="right" vertical="center"/>
    </xf>
    <xf numFmtId="4" fontId="41" fillId="54" borderId="16" applyNumberFormat="0" applyProtection="0">
      <alignment horizontal="right" vertical="center"/>
    </xf>
    <xf numFmtId="4" fontId="41" fillId="55" borderId="16" applyNumberFormat="0" applyProtection="0">
      <alignment horizontal="right" vertical="center"/>
    </xf>
    <xf numFmtId="4" fontId="41" fillId="56" borderId="16" applyNumberFormat="0" applyProtection="0">
      <alignment horizontal="right" vertical="center"/>
    </xf>
    <xf numFmtId="4" fontId="41" fillId="57" borderId="16" applyNumberFormat="0" applyProtection="0">
      <alignment horizontal="right" vertical="center"/>
    </xf>
    <xf numFmtId="4" fontId="41" fillId="58" borderId="16" applyNumberFormat="0" applyProtection="0">
      <alignment horizontal="right" vertical="center"/>
    </xf>
    <xf numFmtId="4" fontId="41" fillId="59" borderId="16" applyNumberFormat="0" applyProtection="0">
      <alignment horizontal="right" vertical="center"/>
    </xf>
    <xf numFmtId="4" fontId="39" fillId="60" borderId="17" applyNumberFormat="0" applyProtection="0">
      <alignment horizontal="left" vertical="center" indent="1"/>
    </xf>
    <xf numFmtId="4" fontId="41" fillId="61" borderId="0" applyNumberFormat="0" applyProtection="0">
      <alignment horizontal="left" vertical="center" indent="1"/>
    </xf>
    <xf numFmtId="4" fontId="42" fillId="62" borderId="0" applyNumberFormat="0" applyProtection="0">
      <alignment horizontal="left" vertical="center" indent="1"/>
    </xf>
    <xf numFmtId="4" fontId="41" fillId="50" borderId="16" applyNumberFormat="0" applyProtection="0">
      <alignment horizontal="right" vertical="center"/>
    </xf>
    <xf numFmtId="4" fontId="41" fillId="61" borderId="0" applyNumberFormat="0" applyProtection="0">
      <alignment horizontal="left" vertical="center" indent="1"/>
    </xf>
    <xf numFmtId="4" fontId="41" fillId="50" borderId="0" applyNumberFormat="0" applyProtection="0">
      <alignment horizontal="left" vertical="center" indent="1"/>
    </xf>
    <xf numFmtId="0" fontId="6" fillId="62" borderId="16" applyNumberFormat="0" applyProtection="0">
      <alignment horizontal="left" vertical="center" indent="1"/>
    </xf>
    <xf numFmtId="0" fontId="6" fillId="62" borderId="16" applyNumberFormat="0" applyProtection="0">
      <alignment horizontal="left" vertical="top" indent="1"/>
    </xf>
    <xf numFmtId="0" fontId="6" fillId="50" borderId="16" applyNumberFormat="0" applyProtection="0">
      <alignment horizontal="left" vertical="center" indent="1"/>
    </xf>
    <xf numFmtId="0" fontId="6" fillId="50" borderId="16" applyNumberFormat="0" applyProtection="0">
      <alignment horizontal="left" vertical="top" indent="1"/>
    </xf>
    <xf numFmtId="0" fontId="6" fillId="63" borderId="16" applyNumberFormat="0" applyProtection="0">
      <alignment horizontal="left" vertical="center" indent="1"/>
    </xf>
    <xf numFmtId="0" fontId="6" fillId="63" borderId="16" applyNumberFormat="0" applyProtection="0">
      <alignment horizontal="left" vertical="top" indent="1"/>
    </xf>
    <xf numFmtId="0" fontId="6" fillId="61" borderId="16" applyNumberFormat="0" applyProtection="0">
      <alignment horizontal="left" vertical="center" indent="1"/>
    </xf>
    <xf numFmtId="0" fontId="6" fillId="61" borderId="16" applyNumberFormat="0" applyProtection="0">
      <alignment horizontal="left" vertical="top" indent="1"/>
    </xf>
    <xf numFmtId="0" fontId="6" fillId="64" borderId="1" applyNumberFormat="0">
      <protection locked="0"/>
    </xf>
    <xf numFmtId="0" fontId="43" fillId="62" borderId="18" applyBorder="0"/>
    <xf numFmtId="4" fontId="41" fillId="65" borderId="16" applyNumberFormat="0" applyProtection="0">
      <alignment vertical="center"/>
    </xf>
    <xf numFmtId="4" fontId="44" fillId="65" borderId="16" applyNumberFormat="0" applyProtection="0">
      <alignment vertical="center"/>
    </xf>
    <xf numFmtId="4" fontId="41" fillId="65" borderId="16" applyNumberFormat="0" applyProtection="0">
      <alignment horizontal="left" vertical="center" indent="1"/>
    </xf>
    <xf numFmtId="0" fontId="41" fillId="65" borderId="16" applyNumberFormat="0" applyProtection="0">
      <alignment horizontal="left" vertical="top" indent="1"/>
    </xf>
    <xf numFmtId="4" fontId="41" fillId="61" borderId="16" applyNumberFormat="0" applyProtection="0">
      <alignment horizontal="right" vertical="center"/>
    </xf>
    <xf numFmtId="4" fontId="44" fillId="61" borderId="16" applyNumberFormat="0" applyProtection="0">
      <alignment horizontal="right" vertical="center"/>
    </xf>
    <xf numFmtId="4" fontId="41" fillId="50" borderId="16" applyNumberFormat="0" applyProtection="0">
      <alignment horizontal="left" vertical="center" indent="1"/>
    </xf>
    <xf numFmtId="0" fontId="41" fillId="50" borderId="16" applyNumberFormat="0" applyProtection="0">
      <alignment horizontal="left" vertical="top" indent="1"/>
    </xf>
    <xf numFmtId="4" fontId="45" fillId="66" borderId="0" applyNumberFormat="0" applyProtection="0">
      <alignment horizontal="left" vertical="center" indent="1"/>
    </xf>
    <xf numFmtId="0" fontId="11" fillId="67" borderId="1"/>
    <xf numFmtId="4" fontId="46" fillId="61" borderId="16" applyNumberFormat="0" applyProtection="0">
      <alignment horizontal="right" vertical="center"/>
    </xf>
    <xf numFmtId="0" fontId="47" fillId="0" borderId="19" applyNumberFormat="0" applyFont="0" applyFill="0" applyAlignment="0" applyProtection="0"/>
    <xf numFmtId="179" fontId="48" fillId="0" borderId="20" applyNumberFormat="0" applyProtection="0">
      <alignment horizontal="right" vertical="center"/>
    </xf>
    <xf numFmtId="179" fontId="49" fillId="0" borderId="21" applyNumberFormat="0" applyProtection="0">
      <alignment horizontal="right" vertical="center"/>
    </xf>
    <xf numFmtId="0" fontId="49" fillId="68" borderId="19" applyNumberFormat="0" applyAlignment="0" applyProtection="0">
      <alignment horizontal="left" vertical="center" indent="1"/>
    </xf>
    <xf numFmtId="0" fontId="50" fillId="69" borderId="21" applyNumberFormat="0" applyAlignment="0" applyProtection="0">
      <alignment horizontal="left" vertical="center" indent="1"/>
    </xf>
    <xf numFmtId="0" fontId="50" fillId="69" borderId="21" applyNumberFormat="0" applyAlignment="0" applyProtection="0">
      <alignment horizontal="left" vertical="center" indent="1"/>
    </xf>
    <xf numFmtId="0" fontId="51" fillId="0" borderId="22" applyNumberFormat="0" applyFill="0" applyBorder="0" applyAlignment="0" applyProtection="0"/>
    <xf numFmtId="0" fontId="52" fillId="0" borderId="22" applyBorder="0" applyAlignment="0" applyProtection="0"/>
    <xf numFmtId="179" fontId="53" fillId="70" borderId="23" applyNumberFormat="0" applyBorder="0" applyAlignment="0" applyProtection="0">
      <alignment horizontal="right" vertical="center" indent="1"/>
    </xf>
    <xf numFmtId="179" fontId="54" fillId="71" borderId="23" applyNumberFormat="0" applyBorder="0" applyAlignment="0" applyProtection="0">
      <alignment horizontal="right" vertical="center" indent="1"/>
    </xf>
    <xf numFmtId="179" fontId="54" fillId="72" borderId="23" applyNumberFormat="0" applyBorder="0" applyAlignment="0" applyProtection="0">
      <alignment horizontal="right" vertical="center" indent="1"/>
    </xf>
    <xf numFmtId="179" fontId="55" fillId="73" borderId="23" applyNumberFormat="0" applyBorder="0" applyAlignment="0" applyProtection="0">
      <alignment horizontal="right" vertical="center" indent="1"/>
    </xf>
    <xf numFmtId="179" fontId="55" fillId="74" borderId="23" applyNumberFormat="0" applyBorder="0" applyAlignment="0" applyProtection="0">
      <alignment horizontal="right" vertical="center" indent="1"/>
    </xf>
    <xf numFmtId="179" fontId="55" fillId="75" borderId="23" applyNumberFormat="0" applyBorder="0" applyAlignment="0" applyProtection="0">
      <alignment horizontal="right" vertical="center" indent="1"/>
    </xf>
    <xf numFmtId="179" fontId="56" fillId="76" borderId="23" applyNumberFormat="0" applyBorder="0" applyAlignment="0" applyProtection="0">
      <alignment horizontal="right" vertical="center" indent="1"/>
    </xf>
    <xf numFmtId="179" fontId="56" fillId="77" borderId="23" applyNumberFormat="0" applyBorder="0" applyAlignment="0" applyProtection="0">
      <alignment horizontal="right" vertical="center" indent="1"/>
    </xf>
    <xf numFmtId="179" fontId="56" fillId="78" borderId="23" applyNumberFormat="0" applyBorder="0" applyAlignment="0" applyProtection="0">
      <alignment horizontal="right" vertical="center" indent="1"/>
    </xf>
    <xf numFmtId="0" fontId="50" fillId="79" borderId="19" applyNumberFormat="0" applyAlignment="0" applyProtection="0">
      <alignment horizontal="left" vertical="center" indent="1"/>
    </xf>
    <xf numFmtId="0" fontId="50" fillId="80" borderId="19" applyNumberFormat="0" applyAlignment="0" applyProtection="0">
      <alignment horizontal="left" vertical="center" indent="1"/>
    </xf>
    <xf numFmtId="0" fontId="50" fillId="81" borderId="19" applyNumberFormat="0" applyAlignment="0" applyProtection="0">
      <alignment horizontal="left" vertical="center" indent="1"/>
    </xf>
    <xf numFmtId="0" fontId="50" fillId="82" borderId="19" applyNumberFormat="0" applyAlignment="0" applyProtection="0">
      <alignment horizontal="left" vertical="center" indent="1"/>
    </xf>
    <xf numFmtId="0" fontId="50" fillId="83" borderId="21" applyNumberFormat="0" applyAlignment="0" applyProtection="0">
      <alignment horizontal="left" vertical="center" indent="1"/>
    </xf>
    <xf numFmtId="179" fontId="48" fillId="82" borderId="20" applyNumberFormat="0" applyBorder="0" applyProtection="0">
      <alignment horizontal="right" vertical="center"/>
    </xf>
    <xf numFmtId="179" fontId="49" fillId="82" borderId="21" applyNumberFormat="0" applyBorder="0" applyProtection="0">
      <alignment horizontal="right" vertical="center"/>
    </xf>
    <xf numFmtId="179" fontId="48" fillId="84" borderId="19" applyNumberFormat="0" applyAlignment="0" applyProtection="0">
      <alignment horizontal="left" vertical="center" indent="1"/>
    </xf>
    <xf numFmtId="0" fontId="49" fillId="68" borderId="21" applyNumberFormat="0" applyAlignment="0" applyProtection="0">
      <alignment horizontal="left" vertical="center" indent="1"/>
    </xf>
    <xf numFmtId="0" fontId="50" fillId="83" borderId="21" applyNumberFormat="0" applyAlignment="0" applyProtection="0">
      <alignment horizontal="left" vertical="center" indent="1"/>
    </xf>
    <xf numFmtId="179" fontId="49" fillId="83" borderId="21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4" fillId="0" borderId="0"/>
    <xf numFmtId="0" fontId="3" fillId="0" borderId="0"/>
    <xf numFmtId="0" fontId="33" fillId="0" borderId="0"/>
    <xf numFmtId="0" fontId="11" fillId="85" borderId="0"/>
    <xf numFmtId="0" fontId="36" fillId="86" borderId="0" applyNumberFormat="0" applyBorder="0" applyAlignment="0" applyProtection="0"/>
    <xf numFmtId="0" fontId="35" fillId="87" borderId="0" applyNumberFormat="0" applyBorder="0" applyAlignment="0" applyProtection="0"/>
    <xf numFmtId="0" fontId="35" fillId="41" borderId="0" applyNumberFormat="0" applyBorder="0" applyAlignment="0" applyProtection="0"/>
    <xf numFmtId="0" fontId="36" fillId="88" borderId="0" applyNumberFormat="0" applyBorder="0" applyAlignment="0" applyProtection="0"/>
    <xf numFmtId="0" fontId="36" fillId="89" borderId="0" applyNumberFormat="0" applyBorder="0" applyAlignment="0" applyProtection="0"/>
    <xf numFmtId="0" fontId="35" fillId="90" borderId="0" applyNumberFormat="0" applyBorder="0" applyAlignment="0" applyProtection="0"/>
    <xf numFmtId="0" fontId="35" fillId="40" borderId="0" applyNumberFormat="0" applyBorder="0" applyAlignment="0" applyProtection="0"/>
    <xf numFmtId="0" fontId="36" fillId="37" borderId="0" applyNumberFormat="0" applyBorder="0" applyAlignment="0" applyProtection="0"/>
    <xf numFmtId="0" fontId="36" fillId="91" borderId="0" applyNumberFormat="0" applyBorder="0" applyAlignment="0" applyProtection="0"/>
    <xf numFmtId="0" fontId="35" fillId="92" borderId="0" applyNumberFormat="0" applyBorder="0" applyAlignment="0" applyProtection="0"/>
    <xf numFmtId="0" fontId="35" fillId="93" borderId="0" applyNumberFormat="0" applyBorder="0" applyAlignment="0" applyProtection="0"/>
    <xf numFmtId="0" fontId="36" fillId="94" borderId="0" applyNumberFormat="0" applyBorder="0" applyAlignment="0" applyProtection="0"/>
    <xf numFmtId="0" fontId="36" fillId="95" borderId="0" applyNumberFormat="0" applyBorder="0" applyAlignment="0" applyProtection="0"/>
    <xf numFmtId="0" fontId="35" fillId="90" borderId="0" applyNumberFormat="0" applyBorder="0" applyAlignment="0" applyProtection="0"/>
    <xf numFmtId="0" fontId="35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88" borderId="0" applyNumberFormat="0" applyBorder="0" applyAlignment="0" applyProtection="0"/>
    <xf numFmtId="0" fontId="35" fillId="39" borderId="0" applyNumberFormat="0" applyBorder="0" applyAlignment="0" applyProtection="0"/>
    <xf numFmtId="0" fontId="36" fillId="88" borderId="0" applyNumberFormat="0" applyBorder="0" applyAlignment="0" applyProtection="0"/>
    <xf numFmtId="0" fontId="36" fillId="96" borderId="0" applyNumberFormat="0" applyBorder="0" applyAlignment="0" applyProtection="0"/>
    <xf numFmtId="0" fontId="35" fillId="43" borderId="0" applyNumberFormat="0" applyBorder="0" applyAlignment="0" applyProtection="0"/>
    <xf numFmtId="0" fontId="36" fillId="97" borderId="0" applyNumberFormat="0" applyBorder="0" applyAlignment="0" applyProtection="0"/>
    <xf numFmtId="0" fontId="62" fillId="42" borderId="0" applyNumberFormat="0" applyBorder="0" applyAlignment="0" applyProtection="0"/>
    <xf numFmtId="0" fontId="63" fillId="98" borderId="24" applyNumberFormat="0" applyAlignment="0" applyProtection="0"/>
    <xf numFmtId="0" fontId="64" fillId="95" borderId="25" applyNumberFormat="0" applyAlignment="0" applyProtection="0"/>
    <xf numFmtId="0" fontId="37" fillId="99" borderId="0" applyNumberFormat="0" applyBorder="0" applyAlignment="0" applyProtection="0"/>
    <xf numFmtId="0" fontId="37" fillId="100" borderId="0" applyNumberFormat="0" applyBorder="0" applyAlignment="0" applyProtection="0"/>
    <xf numFmtId="0" fontId="35" fillId="93" borderId="0" applyNumberFormat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8" fillId="43" borderId="24" applyNumberFormat="0" applyAlignment="0" applyProtection="0"/>
    <xf numFmtId="0" fontId="69" fillId="0" borderId="29" applyNumberFormat="0" applyFill="0" applyAlignment="0" applyProtection="0"/>
    <xf numFmtId="0" fontId="69" fillId="43" borderId="0" applyNumberFormat="0" applyBorder="0" applyAlignment="0" applyProtection="0"/>
    <xf numFmtId="0" fontId="11" fillId="42" borderId="24" applyNumberFormat="0" applyFont="0" applyAlignment="0" applyProtection="0"/>
    <xf numFmtId="0" fontId="70" fillId="98" borderId="30" applyNumberFormat="0" applyAlignment="0" applyProtection="0"/>
    <xf numFmtId="4" fontId="11" fillId="49" borderId="24" applyNumberFormat="0" applyProtection="0">
      <alignment vertical="center"/>
    </xf>
    <xf numFmtId="4" fontId="72" fillId="101" borderId="24" applyNumberFormat="0" applyProtection="0">
      <alignment vertical="center"/>
    </xf>
    <xf numFmtId="4" fontId="11" fillId="101" borderId="24" applyNumberFormat="0" applyProtection="0">
      <alignment horizontal="left" vertical="center" indent="1"/>
    </xf>
    <xf numFmtId="0" fontId="59" fillId="49" borderId="16" applyNumberFormat="0" applyProtection="0">
      <alignment horizontal="left" vertical="top" indent="1"/>
    </xf>
    <xf numFmtId="4" fontId="11" fillId="102" borderId="24" applyNumberFormat="0" applyProtection="0">
      <alignment horizontal="left" vertical="center" indent="1"/>
    </xf>
    <xf numFmtId="4" fontId="11" fillId="51" borderId="24" applyNumberFormat="0" applyProtection="0">
      <alignment horizontal="right" vertical="center"/>
    </xf>
    <xf numFmtId="4" fontId="11" fillId="103" borderId="24" applyNumberFormat="0" applyProtection="0">
      <alignment horizontal="right" vertical="center"/>
    </xf>
    <xf numFmtId="4" fontId="11" fillId="53" borderId="31" applyNumberFormat="0" applyProtection="0">
      <alignment horizontal="right" vertical="center"/>
    </xf>
    <xf numFmtId="4" fontId="11" fillId="54" borderId="24" applyNumberFormat="0" applyProtection="0">
      <alignment horizontal="right" vertical="center"/>
    </xf>
    <xf numFmtId="4" fontId="11" fillId="55" borderId="24" applyNumberFormat="0" applyProtection="0">
      <alignment horizontal="right" vertical="center"/>
    </xf>
    <xf numFmtId="4" fontId="11" fillId="56" borderId="24" applyNumberFormat="0" applyProtection="0">
      <alignment horizontal="right" vertical="center"/>
    </xf>
    <xf numFmtId="4" fontId="11" fillId="57" borderId="24" applyNumberFormat="0" applyProtection="0">
      <alignment horizontal="right" vertical="center"/>
    </xf>
    <xf numFmtId="4" fontId="11" fillId="58" borderId="24" applyNumberFormat="0" applyProtection="0">
      <alignment horizontal="right" vertical="center"/>
    </xf>
    <xf numFmtId="4" fontId="11" fillId="59" borderId="24" applyNumberFormat="0" applyProtection="0">
      <alignment horizontal="right" vertical="center"/>
    </xf>
    <xf numFmtId="4" fontId="11" fillId="60" borderId="31" applyNumberFormat="0" applyProtection="0">
      <alignment horizontal="left" vertical="center" indent="1"/>
    </xf>
    <xf numFmtId="4" fontId="6" fillId="62" borderId="31" applyNumberFormat="0" applyProtection="0">
      <alignment horizontal="left" vertical="center" indent="1"/>
    </xf>
    <xf numFmtId="4" fontId="6" fillId="62" borderId="31" applyNumberFormat="0" applyProtection="0">
      <alignment horizontal="left" vertical="center" indent="1"/>
    </xf>
    <xf numFmtId="4" fontId="11" fillId="50" borderId="24" applyNumberFormat="0" applyProtection="0">
      <alignment horizontal="right" vertical="center"/>
    </xf>
    <xf numFmtId="4" fontId="11" fillId="61" borderId="31" applyNumberFormat="0" applyProtection="0">
      <alignment horizontal="left" vertical="center" indent="1"/>
    </xf>
    <xf numFmtId="4" fontId="11" fillId="50" borderId="31" applyNumberFormat="0" applyProtection="0">
      <alignment horizontal="left" vertical="center" indent="1"/>
    </xf>
    <xf numFmtId="0" fontId="11" fillId="104" borderId="24" applyNumberFormat="0" applyProtection="0">
      <alignment horizontal="left" vertical="center" indent="1"/>
    </xf>
    <xf numFmtId="0" fontId="11" fillId="62" borderId="16" applyNumberFormat="0" applyProtection="0">
      <alignment horizontal="left" vertical="top" indent="1"/>
    </xf>
    <xf numFmtId="0" fontId="11" fillId="105" borderId="24" applyNumberFormat="0" applyProtection="0">
      <alignment horizontal="left" vertical="center" indent="1"/>
    </xf>
    <xf numFmtId="0" fontId="11" fillId="50" borderId="16" applyNumberFormat="0" applyProtection="0">
      <alignment horizontal="left" vertical="top" indent="1"/>
    </xf>
    <xf numFmtId="0" fontId="11" fillId="63" borderId="24" applyNumberFormat="0" applyProtection="0">
      <alignment horizontal="left" vertical="center" indent="1"/>
    </xf>
    <xf numFmtId="0" fontId="11" fillId="63" borderId="16" applyNumberFormat="0" applyProtection="0">
      <alignment horizontal="left" vertical="top" indent="1"/>
    </xf>
    <xf numFmtId="0" fontId="11" fillId="61" borderId="24" applyNumberFormat="0" applyProtection="0">
      <alignment horizontal="left" vertical="center" indent="1"/>
    </xf>
    <xf numFmtId="0" fontId="11" fillId="61" borderId="16" applyNumberFormat="0" applyProtection="0">
      <alignment horizontal="left" vertical="top" indent="1"/>
    </xf>
    <xf numFmtId="0" fontId="11" fillId="64" borderId="32" applyNumberFormat="0">
      <protection locked="0"/>
    </xf>
    <xf numFmtId="4" fontId="58" fillId="65" borderId="16" applyNumberFormat="0" applyProtection="0">
      <alignment vertical="center"/>
    </xf>
    <xf numFmtId="4" fontId="72" fillId="106" borderId="1" applyNumberFormat="0" applyProtection="0">
      <alignment vertical="center"/>
    </xf>
    <xf numFmtId="4" fontId="58" fillId="104" borderId="16" applyNumberFormat="0" applyProtection="0">
      <alignment horizontal="left" vertical="center" indent="1"/>
    </xf>
    <xf numFmtId="0" fontId="58" fillId="65" borderId="16" applyNumberFormat="0" applyProtection="0">
      <alignment horizontal="left" vertical="top" indent="1"/>
    </xf>
    <xf numFmtId="4" fontId="11" fillId="0" borderId="24" applyNumberFormat="0" applyProtection="0">
      <alignment horizontal="right" vertical="center"/>
    </xf>
    <xf numFmtId="4" fontId="72" fillId="48" borderId="24" applyNumberFormat="0" applyProtection="0">
      <alignment horizontal="right" vertical="center"/>
    </xf>
    <xf numFmtId="4" fontId="11" fillId="102" borderId="24" applyNumberFormat="0" applyProtection="0">
      <alignment horizontal="left" vertical="center" indent="1"/>
    </xf>
    <xf numFmtId="0" fontId="58" fillId="50" borderId="16" applyNumberFormat="0" applyProtection="0">
      <alignment horizontal="left" vertical="top" indent="1"/>
    </xf>
    <xf numFmtId="4" fontId="60" fillId="66" borderId="31" applyNumberFormat="0" applyProtection="0">
      <alignment horizontal="left" vertical="center" indent="1"/>
    </xf>
    <xf numFmtId="4" fontId="61" fillId="64" borderId="24" applyNumberFormat="0" applyProtection="0">
      <alignment horizontal="right" vertical="center"/>
    </xf>
    <xf numFmtId="0" fontId="37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3" fillId="85" borderId="0"/>
    <xf numFmtId="0" fontId="36" fillId="86" borderId="0" applyNumberFormat="0" applyBorder="0" applyAlignment="0" applyProtection="0"/>
    <xf numFmtId="0" fontId="36" fillId="89" borderId="0" applyNumberFormat="0" applyBorder="0" applyAlignment="0" applyProtection="0"/>
    <xf numFmtId="0" fontId="36" fillId="91" borderId="0" applyNumberFormat="0" applyBorder="0" applyAlignment="0" applyProtection="0"/>
    <xf numFmtId="0" fontId="36" fillId="95" borderId="0" applyNumberFormat="0" applyBorder="0" applyAlignment="0" applyProtection="0"/>
    <xf numFmtId="0" fontId="36" fillId="88" borderId="0" applyNumberFormat="0" applyBorder="0" applyAlignment="0" applyProtection="0"/>
    <xf numFmtId="0" fontId="36" fillId="96" borderId="0" applyNumberFormat="0" applyBorder="0" applyAlignment="0" applyProtection="0"/>
    <xf numFmtId="0" fontId="68" fillId="43" borderId="24" applyNumberFormat="0" applyAlignment="0" applyProtection="0"/>
    <xf numFmtId="0" fontId="68" fillId="43" borderId="24" applyNumberFormat="0" applyAlignment="0" applyProtection="0"/>
    <xf numFmtId="0" fontId="36" fillId="96" borderId="0" applyNumberFormat="0" applyBorder="0" applyAlignment="0" applyProtection="0"/>
    <xf numFmtId="0" fontId="36" fillId="88" borderId="0" applyNumberFormat="0" applyBorder="0" applyAlignment="0" applyProtection="0"/>
    <xf numFmtId="0" fontId="36" fillId="95" borderId="0" applyNumberFormat="0" applyBorder="0" applyAlignment="0" applyProtection="0"/>
    <xf numFmtId="0" fontId="36" fillId="91" borderId="0" applyNumberFormat="0" applyBorder="0" applyAlignment="0" applyProtection="0"/>
    <xf numFmtId="0" fontId="36" fillId="89" borderId="0" applyNumberFormat="0" applyBorder="0" applyAlignment="0" applyProtection="0"/>
    <xf numFmtId="0" fontId="36" fillId="86" borderId="0" applyNumberFormat="0" applyBorder="0" applyAlignment="0" applyProtection="0"/>
    <xf numFmtId="0" fontId="73" fillId="85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139">
    <xf numFmtId="0" fontId="0" fillId="0" borderId="0" xfId="0"/>
    <xf numFmtId="0" fontId="8" fillId="0" borderId="0" xfId="0" applyFont="1" applyFill="1" applyAlignment="1"/>
    <xf numFmtId="0" fontId="9" fillId="0" borderId="3" xfId="0" quotePrefix="1" applyFont="1" applyFill="1" applyBorder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/>
    <xf numFmtId="0" fontId="10" fillId="0" borderId="4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41" fontId="8" fillId="0" borderId="0" xfId="0" applyNumberFormat="1" applyFont="1" applyFill="1" applyAlignment="1"/>
    <xf numFmtId="41" fontId="8" fillId="0" borderId="4" xfId="0" applyNumberFormat="1" applyFont="1" applyFill="1" applyBorder="1" applyAlignment="1">
      <alignment horizontal="right"/>
    </xf>
    <xf numFmtId="37" fontId="8" fillId="0" borderId="0" xfId="0" applyNumberFormat="1" applyFont="1" applyFill="1" applyAlignment="1"/>
    <xf numFmtId="37" fontId="8" fillId="0" borderId="0" xfId="0" applyNumberFormat="1" applyFont="1" applyFill="1" applyBorder="1" applyAlignment="1"/>
    <xf numFmtId="9" fontId="8" fillId="0" borderId="0" xfId="0" applyNumberFormat="1" applyFont="1" applyFill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0" fontId="0" fillId="0" borderId="0" xfId="0" applyFill="1"/>
    <xf numFmtId="0" fontId="7" fillId="0" borderId="0" xfId="0" applyFont="1" applyFill="1"/>
    <xf numFmtId="14" fontId="7" fillId="0" borderId="0" xfId="0" applyNumberFormat="1" applyFont="1" applyFill="1"/>
    <xf numFmtId="15" fontId="9" fillId="0" borderId="0" xfId="0" applyNumberFormat="1" applyFont="1" applyFill="1"/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Continuous" vertical="center"/>
      <protection locked="0"/>
    </xf>
    <xf numFmtId="0" fontId="9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wrapText="1" indent="1"/>
    </xf>
    <xf numFmtId="42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Continuous" vertical="center"/>
    </xf>
    <xf numFmtId="4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/>
    <xf numFmtId="0" fontId="8" fillId="0" borderId="0" xfId="0" applyNumberFormat="1" applyFont="1" applyFill="1" applyAlignment="1">
      <alignment horizontal="left" indent="1"/>
    </xf>
    <xf numFmtId="0" fontId="8" fillId="0" borderId="0" xfId="0" applyNumberFormat="1" applyFont="1" applyFill="1" applyAlignment="1"/>
    <xf numFmtId="0" fontId="14" fillId="0" borderId="0" xfId="0" applyFont="1" applyFill="1" applyAlignment="1"/>
    <xf numFmtId="0" fontId="8" fillId="0" borderId="0" xfId="0" applyFont="1" applyFill="1" applyBorder="1" applyAlignment="1"/>
    <xf numFmtId="0" fontId="8" fillId="0" borderId="2" xfId="0" applyFont="1" applyFill="1" applyBorder="1" applyAlignment="1"/>
    <xf numFmtId="42" fontId="8" fillId="0" borderId="0" xfId="0" applyNumberFormat="1" applyFont="1" applyFill="1" applyBorder="1" applyAlignment="1"/>
    <xf numFmtId="167" fontId="8" fillId="0" borderId="0" xfId="0" applyNumberFormat="1" applyFont="1" applyFill="1" applyAlignment="1"/>
    <xf numFmtId="37" fontId="8" fillId="0" borderId="2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/>
    <xf numFmtId="42" fontId="8" fillId="0" borderId="5" xfId="0" applyNumberFormat="1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left" wrapText="1"/>
    </xf>
    <xf numFmtId="3" fontId="6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4" xfId="0" applyNumberFormat="1" applyFont="1" applyFill="1" applyBorder="1" applyAlignment="1"/>
    <xf numFmtId="168" fontId="15" fillId="0" borderId="6" xfId="46" applyNumberFormat="1" applyFont="1" applyFill="1" applyBorder="1" applyAlignment="1" applyProtection="1">
      <alignment horizontal="right"/>
    </xf>
    <xf numFmtId="172" fontId="15" fillId="0" borderId="0" xfId="48" applyNumberFormat="1" applyFont="1" applyFill="1" applyProtection="1"/>
    <xf numFmtId="168" fontId="15" fillId="0" borderId="4" xfId="46" applyNumberFormat="1" applyFont="1" applyFill="1" applyBorder="1" applyAlignment="1" applyProtection="1">
      <alignment horizontal="right"/>
    </xf>
    <xf numFmtId="168" fontId="15" fillId="0" borderId="0" xfId="46" applyNumberFormat="1" applyFont="1" applyFill="1" applyAlignment="1" applyProtection="1">
      <alignment horizontal="right"/>
    </xf>
    <xf numFmtId="172" fontId="15" fillId="0" borderId="0" xfId="48" applyNumberFormat="1" applyFont="1" applyFill="1" applyBorder="1" applyProtection="1"/>
    <xf numFmtId="43" fontId="15" fillId="0" borderId="0" xfId="49" applyNumberFormat="1" applyFont="1" applyFill="1" applyBorder="1" applyAlignment="1" applyProtection="1">
      <alignment horizontal="right"/>
    </xf>
    <xf numFmtId="43" fontId="15" fillId="0" borderId="0" xfId="46" applyNumberFormat="1" applyFont="1" applyFill="1" applyBorder="1" applyAlignment="1" applyProtection="1">
      <alignment horizontal="right"/>
    </xf>
    <xf numFmtId="173" fontId="15" fillId="0" borderId="0" xfId="49" applyNumberFormat="1" applyFont="1" applyFill="1" applyAlignment="1" applyProtection="1">
      <alignment horizontal="right"/>
    </xf>
    <xf numFmtId="174" fontId="15" fillId="0" borderId="4" xfId="49" applyNumberFormat="1" applyFont="1" applyFill="1" applyBorder="1" applyAlignment="1" applyProtection="1">
      <alignment horizontal="right"/>
    </xf>
    <xf numFmtId="174" fontId="15" fillId="0" borderId="0" xfId="49" applyNumberFormat="1" applyFont="1" applyFill="1" applyAlignment="1" applyProtection="1">
      <alignment horizontal="right"/>
    </xf>
    <xf numFmtId="0" fontId="3" fillId="0" borderId="0" xfId="147"/>
    <xf numFmtId="0" fontId="74" fillId="0" borderId="0" xfId="0" applyFont="1" applyFill="1"/>
    <xf numFmtId="0" fontId="13" fillId="0" borderId="0" xfId="0" applyFont="1" applyFill="1" applyProtection="1"/>
    <xf numFmtId="0" fontId="12" fillId="0" borderId="0" xfId="0" applyFont="1" applyFill="1" applyProtection="1"/>
    <xf numFmtId="0" fontId="15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174" fontId="15" fillId="0" borderId="0" xfId="0" applyNumberFormat="1" applyFont="1" applyFill="1" applyProtection="1"/>
    <xf numFmtId="171" fontId="15" fillId="0" borderId="0" xfId="0" applyNumberFormat="1" applyFont="1" applyFill="1" applyProtection="1"/>
    <xf numFmtId="164" fontId="15" fillId="0" borderId="0" xfId="0" applyNumberFormat="1" applyFont="1" applyFill="1" applyProtection="1"/>
    <xf numFmtId="43" fontId="15" fillId="0" borderId="0" xfId="0" applyNumberFormat="1" applyFont="1" applyFill="1" applyProtection="1"/>
    <xf numFmtId="0" fontId="6" fillId="0" borderId="0" xfId="0" applyFont="1" applyFill="1" applyAlignment="1">
      <alignment wrapText="1"/>
    </xf>
    <xf numFmtId="0" fontId="49" fillId="68" borderId="19" xfId="120" quotePrefix="1" applyNumberFormat="1" applyAlignment="1"/>
    <xf numFmtId="0" fontId="49" fillId="68" borderId="19" xfId="120" quotePrefix="1" applyNumberFormat="1" applyBorder="1" applyAlignment="1"/>
    <xf numFmtId="0" fontId="49" fillId="68" borderId="34" xfId="142" quotePrefix="1" applyNumberFormat="1" applyBorder="1" applyAlignment="1">
      <alignment horizontal="right"/>
    </xf>
    <xf numFmtId="0" fontId="49" fillId="68" borderId="36" xfId="142" quotePrefix="1" applyNumberFormat="1" applyBorder="1" applyAlignment="1"/>
    <xf numFmtId="0" fontId="49" fillId="68" borderId="34" xfId="142" applyNumberFormat="1" applyBorder="1" applyAlignment="1"/>
    <xf numFmtId="166" fontId="8" fillId="0" borderId="0" xfId="0" applyNumberFormat="1" applyFont="1" applyFill="1" applyAlignment="1">
      <alignment horizontal="right"/>
    </xf>
    <xf numFmtId="0" fontId="6" fillId="0" borderId="4" xfId="0" applyFont="1" applyFill="1" applyBorder="1" applyAlignment="1" applyProtection="1">
      <alignment horizontal="center"/>
    </xf>
    <xf numFmtId="0" fontId="48" fillId="84" borderId="19" xfId="141" quotePrefix="1" applyNumberFormat="1" applyBorder="1" applyAlignment="1"/>
    <xf numFmtId="0" fontId="48" fillId="84" borderId="19" xfId="141" applyNumberFormat="1" applyBorder="1" applyAlignment="1"/>
    <xf numFmtId="0" fontId="1" fillId="0" borderId="0" xfId="246"/>
    <xf numFmtId="181" fontId="50" fillId="79" borderId="19" xfId="134" quotePrefix="1" applyNumberFormat="1" applyAlignment="1"/>
    <xf numFmtId="181" fontId="50" fillId="79" borderId="19" xfId="134" quotePrefix="1" applyNumberFormat="1" applyBorder="1" applyAlignment="1"/>
    <xf numFmtId="0" fontId="49" fillId="68" borderId="19" xfId="120" applyNumberFormat="1" applyBorder="1" applyAlignment="1"/>
    <xf numFmtId="0" fontId="48" fillId="84" borderId="19" xfId="141" quotePrefix="1" applyNumberFormat="1" applyBorder="1" applyAlignment="1">
      <alignment horizontal="right"/>
    </xf>
    <xf numFmtId="0" fontId="48" fillId="84" borderId="19" xfId="141" quotePrefix="1" applyNumberFormat="1" applyAlignment="1"/>
    <xf numFmtId="180" fontId="48" fillId="0" borderId="20" xfId="118" applyNumberFormat="1">
      <alignment horizontal="right" vertical="center"/>
    </xf>
    <xf numFmtId="180" fontId="48" fillId="0" borderId="37" xfId="118" applyNumberFormat="1" applyBorder="1">
      <alignment horizontal="right" vertical="center"/>
    </xf>
    <xf numFmtId="0" fontId="48" fillId="84" borderId="19" xfId="141" applyNumberFormat="1" applyAlignment="1"/>
    <xf numFmtId="0" fontId="49" fillId="68" borderId="21" xfId="142" quotePrefix="1" applyNumberFormat="1" applyAlignment="1"/>
    <xf numFmtId="0" fontId="49" fillId="68" borderId="35" xfId="142" applyNumberFormat="1" applyBorder="1" applyAlignment="1"/>
    <xf numFmtId="180" fontId="49" fillId="0" borderId="21" xfId="119" applyNumberFormat="1">
      <alignment horizontal="right" vertical="center"/>
    </xf>
    <xf numFmtId="180" fontId="49" fillId="0" borderId="35" xfId="119" applyNumberFormat="1" applyBorder="1">
      <alignment horizontal="right" vertical="center"/>
    </xf>
    <xf numFmtId="0" fontId="49" fillId="68" borderId="36" xfId="142" applyNumberFormat="1" applyBorder="1" applyAlignment="1"/>
    <xf numFmtId="180" fontId="49" fillId="0" borderId="36" xfId="119" applyNumberFormat="1" applyBorder="1">
      <alignment horizontal="right" vertical="center"/>
    </xf>
    <xf numFmtId="180" fontId="49" fillId="0" borderId="34" xfId="119" applyNumberFormat="1" applyBorder="1">
      <alignment horizontal="right" vertical="center"/>
    </xf>
    <xf numFmtId="182" fontId="8" fillId="0" borderId="0" xfId="0" applyNumberFormat="1" applyFont="1" applyFill="1" applyBorder="1" applyAlignment="1"/>
    <xf numFmtId="0" fontId="16" fillId="0" borderId="0" xfId="0" applyFont="1" applyFill="1" applyProtection="1"/>
    <xf numFmtId="44" fontId="15" fillId="0" borderId="0" xfId="47" applyNumberFormat="1" applyFont="1" applyFill="1" applyAlignment="1" applyProtection="1">
      <alignment horizontal="right"/>
    </xf>
    <xf numFmtId="183" fontId="15" fillId="0" borderId="0" xfId="47" applyNumberFormat="1" applyFont="1" applyFill="1" applyAlignment="1" applyProtection="1">
      <alignment horizontal="right"/>
    </xf>
    <xf numFmtId="169" fontId="15" fillId="0" borderId="0" xfId="0" applyNumberFormat="1" applyFont="1" applyFill="1" applyProtection="1"/>
    <xf numFmtId="43" fontId="15" fillId="0" borderId="0" xfId="47" applyNumberFormat="1" applyFont="1" applyFill="1" applyAlignment="1" applyProtection="1">
      <alignment horizontal="right"/>
    </xf>
    <xf numFmtId="43" fontId="15" fillId="0" borderId="4" xfId="47" applyNumberFormat="1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164" fontId="15" fillId="0" borderId="0" xfId="47" applyNumberFormat="1" applyFont="1" applyFill="1" applyAlignment="1" applyProtection="1">
      <alignment horizontal="right"/>
    </xf>
    <xf numFmtId="164" fontId="15" fillId="0" borderId="0" xfId="0" applyNumberFormat="1" applyFont="1" applyFill="1" applyBorder="1" applyProtection="1"/>
    <xf numFmtId="169" fontId="15" fillId="0" borderId="0" xfId="47" applyNumberFormat="1" applyFont="1" applyFill="1" applyAlignment="1" applyProtection="1">
      <alignment horizontal="right"/>
    </xf>
    <xf numFmtId="44" fontId="15" fillId="0" borderId="6" xfId="47" applyNumberFormat="1" applyFont="1" applyFill="1" applyBorder="1" applyAlignment="1" applyProtection="1">
      <alignment horizontal="right"/>
    </xf>
    <xf numFmtId="49" fontId="15" fillId="0" borderId="0" xfId="0" applyNumberFormat="1" applyFont="1" applyFill="1" applyProtection="1"/>
    <xf numFmtId="183" fontId="15" fillId="0" borderId="0" xfId="0" applyNumberFormat="1" applyFont="1" applyFill="1" applyProtection="1"/>
    <xf numFmtId="39" fontId="15" fillId="0" borderId="0" xfId="47" applyNumberFormat="1" applyFont="1" applyFill="1" applyAlignment="1" applyProtection="1">
      <alignment horizontal="right"/>
    </xf>
    <xf numFmtId="41" fontId="15" fillId="0" borderId="0" xfId="49" applyNumberFormat="1" applyFont="1" applyFill="1" applyAlignment="1" applyProtection="1">
      <alignment horizontal="right"/>
    </xf>
    <xf numFmtId="183" fontId="15" fillId="0" borderId="0" xfId="49" applyNumberFormat="1" applyFont="1" applyFill="1" applyAlignment="1" applyProtection="1">
      <alignment horizontal="right"/>
    </xf>
    <xf numFmtId="169" fontId="15" fillId="0" borderId="0" xfId="47" applyNumberFormat="1" applyFont="1" applyFill="1" applyAlignment="1" applyProtection="1"/>
    <xf numFmtId="170" fontId="15" fillId="0" borderId="0" xfId="47" applyNumberFormat="1" applyFont="1" applyFill="1" applyProtection="1"/>
    <xf numFmtId="169" fontId="15" fillId="0" borderId="0" xfId="47" applyNumberFormat="1" applyFont="1" applyFill="1" applyBorder="1" applyAlignment="1" applyProtection="1"/>
    <xf numFmtId="169" fontId="15" fillId="0" borderId="4" xfId="47" applyNumberFormat="1" applyFont="1" applyFill="1" applyBorder="1" applyAlignment="1" applyProtection="1"/>
    <xf numFmtId="169" fontId="15" fillId="0" borderId="6" xfId="47" applyNumberFormat="1" applyFont="1" applyFill="1" applyBorder="1" applyAlignment="1" applyProtection="1"/>
    <xf numFmtId="44" fontId="15" fillId="0" borderId="0" xfId="0" applyNumberFormat="1" applyFont="1" applyFill="1" applyProtection="1"/>
    <xf numFmtId="43" fontId="15" fillId="0" borderId="0" xfId="47" applyNumberFormat="1" applyFont="1" applyFill="1" applyBorder="1" applyAlignment="1" applyProtection="1">
      <alignment horizontal="right"/>
    </xf>
    <xf numFmtId="43" fontId="15" fillId="0" borderId="0" xfId="0" applyNumberFormat="1" applyFont="1" applyFill="1" applyBorder="1" applyProtection="1"/>
    <xf numFmtId="44" fontId="15" fillId="0" borderId="0" xfId="0" applyNumberFormat="1" applyFont="1" applyFill="1" applyBorder="1" applyProtection="1"/>
    <xf numFmtId="175" fontId="15" fillId="0" borderId="0" xfId="47" applyFont="1" applyFill="1" applyAlignment="1" applyProtection="1"/>
    <xf numFmtId="0" fontId="49" fillId="68" borderId="35" xfId="142" quotePrefix="1" applyNumberFormat="1" applyBorder="1" applyAlignment="1"/>
    <xf numFmtId="0" fontId="8" fillId="0" borderId="0" xfId="0" applyNumberFormat="1" applyFont="1" applyFill="1" applyAlignment="1">
      <alignment horizontal="left" indent="2"/>
    </xf>
    <xf numFmtId="0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9" fillId="0" borderId="0" xfId="0" applyNumberFormat="1" applyFont="1" applyFill="1" applyAlignment="1">
      <alignment horizontal="left"/>
    </xf>
    <xf numFmtId="0" fontId="8" fillId="0" borderId="0" xfId="0" quotePrefix="1" applyNumberFormat="1" applyFont="1" applyFill="1" applyAlignment="1">
      <alignment horizontal="left"/>
    </xf>
    <xf numFmtId="41" fontId="8" fillId="0" borderId="4" xfId="0" applyNumberFormat="1" applyFont="1" applyFill="1" applyBorder="1" applyAlignment="1"/>
    <xf numFmtId="0" fontId="6" fillId="0" borderId="4" xfId="0" applyFont="1" applyFill="1" applyBorder="1" applyAlignment="1" applyProtection="1">
      <alignment horizontal="center"/>
    </xf>
    <xf numFmtId="39" fontId="6" fillId="0" borderId="0" xfId="46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13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</cellXfs>
  <cellStyles count="2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5</xdr:row>
      <xdr:rowOff>47625</xdr:rowOff>
    </xdr:from>
    <xdr:to>
      <xdr:col>2</xdr:col>
      <xdr:colOff>466025</xdr:colOff>
      <xdr:row>16</xdr:row>
      <xdr:rowOff>114030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000125"/>
          <a:ext cx="5600000" cy="21619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400050</xdr:colOff>
      <xdr:row>18</xdr:row>
      <xdr:rowOff>0</xdr:rowOff>
    </xdr:from>
    <xdr:to>
      <xdr:col>3</xdr:col>
      <xdr:colOff>8819</xdr:colOff>
      <xdr:row>25</xdr:row>
      <xdr:rowOff>47452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3429000"/>
          <a:ext cx="5647619" cy="13809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model"/>
      <sheetName val="Earnings Sharing-CBR to Adj CBR"/>
      <sheetName val="Restating Print Macros"/>
      <sheetName val="Module13"/>
      <sheetName val="Module14"/>
      <sheetName val="Module15"/>
      <sheetName val="Module1"/>
    </sheetNames>
    <definedNames>
      <definedName name="FIT" refersTo="='model'!$BX$19"/>
    </definedNames>
    <sheetDataSet>
      <sheetData sheetId="0"/>
      <sheetData sheetId="1"/>
      <sheetData sheetId="2"/>
      <sheetData sheetId="3">
        <row r="12">
          <cell r="BY12">
            <v>4.5199999999999997E-3</v>
          </cell>
        </row>
        <row r="13">
          <cell r="BY13">
            <v>2E-3</v>
          </cell>
        </row>
        <row r="14">
          <cell r="BY14">
            <v>3.8345999999999998E-2</v>
          </cell>
        </row>
        <row r="19">
          <cell r="BX19">
            <v>0.21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selection activeCell="C23" sqref="C22:C23"/>
    </sheetView>
  </sheetViews>
  <sheetFormatPr defaultRowHeight="12.75" x14ac:dyDescent="0.2"/>
  <cols>
    <col min="1" max="1" width="5.42578125" bestFit="1" customWidth="1"/>
    <col min="2" max="2" width="56.28515625" customWidth="1"/>
    <col min="3" max="3" width="9.85546875" customWidth="1"/>
    <col min="4" max="4" width="13.5703125" bestFit="1" customWidth="1"/>
    <col min="5" max="5" width="13.7109375" customWidth="1"/>
    <col min="6" max="6" width="2.28515625" style="19" customWidth="1"/>
    <col min="7" max="7" width="11.28515625" customWidth="1"/>
    <col min="8" max="8" width="13.7109375" bestFit="1" customWidth="1"/>
    <col min="9" max="9" width="9.7109375" bestFit="1" customWidth="1"/>
  </cols>
  <sheetData>
    <row r="1" spans="1:5" ht="13.5" thickBot="1" x14ac:dyDescent="0.25">
      <c r="A1" s="20"/>
      <c r="B1" s="18"/>
      <c r="C1" s="18"/>
      <c r="D1" s="21"/>
    </row>
    <row r="2" spans="1:5" ht="14.25" thickTop="1" thickBot="1" x14ac:dyDescent="0.25">
      <c r="A2" s="18"/>
      <c r="B2" s="18"/>
      <c r="C2" s="18"/>
      <c r="E2" s="2" t="s">
        <v>15</v>
      </c>
    </row>
    <row r="3" spans="1:5" ht="13.5" thickTop="1" x14ac:dyDescent="0.2">
      <c r="A3" s="17"/>
      <c r="B3" s="22"/>
      <c r="C3" s="23"/>
      <c r="D3" s="17"/>
    </row>
    <row r="4" spans="1:5" x14ac:dyDescent="0.2">
      <c r="A4" s="24" t="s">
        <v>16</v>
      </c>
      <c r="B4" s="25"/>
      <c r="C4" s="25"/>
      <c r="D4" s="25"/>
      <c r="E4" s="26"/>
    </row>
    <row r="5" spans="1:5" x14ac:dyDescent="0.2">
      <c r="A5" s="24" t="s">
        <v>12</v>
      </c>
      <c r="B5" s="25"/>
      <c r="C5" s="24"/>
      <c r="D5" s="25"/>
      <c r="E5" s="31"/>
    </row>
    <row r="6" spans="1:5" x14ac:dyDescent="0.2">
      <c r="A6" s="25" t="s">
        <v>91</v>
      </c>
      <c r="B6" s="25"/>
      <c r="C6" s="24"/>
      <c r="D6" s="25"/>
      <c r="E6" s="31"/>
    </row>
    <row r="7" spans="1:5" x14ac:dyDescent="0.2">
      <c r="A7" s="24" t="s">
        <v>11</v>
      </c>
      <c r="B7" s="25"/>
      <c r="C7" s="24"/>
      <c r="D7" s="24"/>
      <c r="E7" s="31"/>
    </row>
    <row r="8" spans="1:5" x14ac:dyDescent="0.2">
      <c r="A8" s="3"/>
      <c r="B8" s="3"/>
      <c r="C8" s="3"/>
      <c r="D8" s="3"/>
      <c r="E8" s="3"/>
    </row>
    <row r="9" spans="1:5" x14ac:dyDescent="0.2">
      <c r="A9" s="4" t="s">
        <v>0</v>
      </c>
      <c r="B9" s="5"/>
      <c r="C9" s="5"/>
      <c r="D9" s="5"/>
      <c r="E9" s="5"/>
    </row>
    <row r="10" spans="1:5" x14ac:dyDescent="0.2">
      <c r="A10" s="6" t="s">
        <v>1</v>
      </c>
      <c r="B10" s="7" t="s">
        <v>2</v>
      </c>
      <c r="C10" s="7"/>
      <c r="D10" s="8" t="s">
        <v>3</v>
      </c>
      <c r="E10" s="8"/>
    </row>
    <row r="12" spans="1:5" x14ac:dyDescent="0.2">
      <c r="A12" s="33">
        <v>1</v>
      </c>
      <c r="B12" s="1" t="s">
        <v>10</v>
      </c>
      <c r="C12" s="1"/>
      <c r="D12" s="1"/>
      <c r="E12" s="1"/>
    </row>
    <row r="13" spans="1:5" x14ac:dyDescent="0.2">
      <c r="A13" s="33">
        <f>+A12+1</f>
        <v>2</v>
      </c>
      <c r="B13" s="128" t="s">
        <v>401</v>
      </c>
      <c r="C13" s="34"/>
      <c r="D13" s="45">
        <f>-+'SOG 12-12-2020'!E45</f>
        <v>3908159.36</v>
      </c>
    </row>
    <row r="14" spans="1:5" x14ac:dyDescent="0.2">
      <c r="A14" s="33">
        <f t="shared" ref="A14:A44" si="0">+A13+1</f>
        <v>3</v>
      </c>
      <c r="B14" s="128" t="s">
        <v>401</v>
      </c>
      <c r="C14" s="52"/>
      <c r="D14" s="13">
        <f>-'SOG 12-12-2020'!E46</f>
        <v>397000.86</v>
      </c>
      <c r="E14" s="52"/>
    </row>
    <row r="15" spans="1:5" x14ac:dyDescent="0.2">
      <c r="A15" s="33">
        <f t="shared" si="0"/>
        <v>4</v>
      </c>
      <c r="B15" s="40" t="s">
        <v>17</v>
      </c>
      <c r="C15" s="40"/>
      <c r="D15" s="129"/>
      <c r="E15" s="130">
        <f>SUM(D13:D14)</f>
        <v>4305160.22</v>
      </c>
    </row>
    <row r="16" spans="1:5" x14ac:dyDescent="0.2">
      <c r="A16" s="33">
        <f t="shared" si="0"/>
        <v>5</v>
      </c>
      <c r="B16" s="1"/>
      <c r="C16" s="1"/>
      <c r="D16" s="37"/>
      <c r="E16" s="35"/>
    </row>
    <row r="17" spans="1:5" x14ac:dyDescent="0.2">
      <c r="A17" s="33">
        <f t="shared" si="0"/>
        <v>6</v>
      </c>
      <c r="B17" s="30" t="s">
        <v>19</v>
      </c>
      <c r="C17" s="1"/>
      <c r="D17" s="37"/>
      <c r="E17" s="35"/>
    </row>
    <row r="18" spans="1:5" x14ac:dyDescent="0.2">
      <c r="A18" s="33">
        <f t="shared" si="0"/>
        <v>7</v>
      </c>
      <c r="B18" s="28"/>
      <c r="C18" s="1"/>
      <c r="D18" s="29"/>
      <c r="E18" s="35"/>
    </row>
    <row r="19" spans="1:5" x14ac:dyDescent="0.2">
      <c r="A19" s="33">
        <f t="shared" si="0"/>
        <v>8</v>
      </c>
      <c r="B19" s="28" t="s">
        <v>21</v>
      </c>
      <c r="C19" s="38"/>
      <c r="D19" s="100">
        <f>-'Gas Rentals in Sch 132'!L19</f>
        <v>-1.03</v>
      </c>
      <c r="E19" s="35"/>
    </row>
    <row r="20" spans="1:5" x14ac:dyDescent="0.2">
      <c r="A20" s="33">
        <f t="shared" si="0"/>
        <v>9</v>
      </c>
      <c r="B20" s="36"/>
      <c r="C20" s="1"/>
      <c r="D20" s="45"/>
      <c r="E20" s="35"/>
    </row>
    <row r="21" spans="1:5" x14ac:dyDescent="0.2">
      <c r="A21" s="33">
        <f t="shared" si="0"/>
        <v>10</v>
      </c>
      <c r="B21" s="36" t="s">
        <v>400</v>
      </c>
      <c r="C21" s="1"/>
      <c r="D21" s="45">
        <f>-'Gas Oth Oper Rev'!C154</f>
        <v>0</v>
      </c>
      <c r="E21" s="35"/>
    </row>
    <row r="22" spans="1:5" x14ac:dyDescent="0.2">
      <c r="A22" s="33">
        <f t="shared" si="0"/>
        <v>11</v>
      </c>
      <c r="B22" s="36"/>
      <c r="C22" s="1"/>
      <c r="D22" s="45"/>
      <c r="E22" s="35"/>
    </row>
    <row r="23" spans="1:5" x14ac:dyDescent="0.2">
      <c r="A23" s="33">
        <f t="shared" si="0"/>
        <v>12</v>
      </c>
      <c r="B23" s="36"/>
      <c r="C23" s="1"/>
      <c r="D23" s="37"/>
      <c r="E23" s="35"/>
    </row>
    <row r="24" spans="1:5" x14ac:dyDescent="0.2">
      <c r="A24" s="33">
        <f t="shared" si="0"/>
        <v>13</v>
      </c>
      <c r="B24" s="27" t="s">
        <v>20</v>
      </c>
      <c r="C24" s="1"/>
      <c r="D24" s="37"/>
      <c r="E24" s="35">
        <f>SUM(D19:D23)</f>
        <v>-1.03</v>
      </c>
    </row>
    <row r="25" spans="1:5" x14ac:dyDescent="0.2">
      <c r="A25" s="33">
        <f t="shared" si="0"/>
        <v>14</v>
      </c>
      <c r="B25" s="1"/>
      <c r="C25" s="1"/>
      <c r="D25" s="39"/>
      <c r="E25" s="40"/>
    </row>
    <row r="26" spans="1:5" x14ac:dyDescent="0.2">
      <c r="A26" s="33">
        <f t="shared" si="0"/>
        <v>15</v>
      </c>
      <c r="B26" s="1" t="s">
        <v>18</v>
      </c>
      <c r="C26" s="39"/>
      <c r="D26" s="41"/>
      <c r="E26" s="45">
        <f>SUM(E15:E25)</f>
        <v>4305159.1899999995</v>
      </c>
    </row>
    <row r="27" spans="1:5" x14ac:dyDescent="0.2">
      <c r="A27" s="33">
        <f t="shared" si="0"/>
        <v>16</v>
      </c>
      <c r="B27" s="1"/>
      <c r="C27" s="39"/>
      <c r="D27" s="41"/>
      <c r="E27" s="45"/>
    </row>
    <row r="28" spans="1:5" x14ac:dyDescent="0.2">
      <c r="A28" s="33">
        <f t="shared" si="0"/>
        <v>17</v>
      </c>
      <c r="B28" s="10" t="s">
        <v>4</v>
      </c>
      <c r="C28" s="80">
        <f>+[4]model!$BY$12</f>
        <v>4.5199999999999997E-3</v>
      </c>
      <c r="D28" s="32">
        <f>+E26*C28</f>
        <v>19459.319538799995</v>
      </c>
      <c r="E28" s="12"/>
    </row>
    <row r="29" spans="1:5" x14ac:dyDescent="0.2">
      <c r="A29" s="33">
        <f t="shared" si="0"/>
        <v>18</v>
      </c>
      <c r="B29" s="10" t="s">
        <v>5</v>
      </c>
      <c r="C29" s="80">
        <f>+[4]model!$BY$13</f>
        <v>2E-3</v>
      </c>
      <c r="D29" s="32">
        <f>+E26*C29</f>
        <v>8610.3183799999988</v>
      </c>
      <c r="E29" s="12"/>
    </row>
    <row r="30" spans="1:5" x14ac:dyDescent="0.2">
      <c r="A30" s="33">
        <f t="shared" si="0"/>
        <v>19</v>
      </c>
      <c r="B30" s="11" t="s">
        <v>14</v>
      </c>
      <c r="C30" s="42"/>
      <c r="D30" s="43"/>
      <c r="E30" s="45">
        <f>SUM(D28:D29)</f>
        <v>28069.637918799992</v>
      </c>
    </row>
    <row r="31" spans="1:5" x14ac:dyDescent="0.2">
      <c r="A31" s="33">
        <f t="shared" si="0"/>
        <v>20</v>
      </c>
      <c r="B31" s="10"/>
      <c r="C31" s="42"/>
      <c r="D31" s="15"/>
      <c r="E31" s="12"/>
    </row>
    <row r="32" spans="1:5" x14ac:dyDescent="0.2">
      <c r="A32" s="33">
        <f t="shared" si="0"/>
        <v>21</v>
      </c>
      <c r="B32" s="10" t="s">
        <v>6</v>
      </c>
      <c r="C32" s="80">
        <f>+[4]model!$BY$14</f>
        <v>3.8345999999999998E-2</v>
      </c>
      <c r="D32" s="41">
        <f>+E26*C32</f>
        <v>165085.63429973996</v>
      </c>
      <c r="E32" s="12"/>
    </row>
    <row r="33" spans="1:5" x14ac:dyDescent="0.2">
      <c r="A33" s="33">
        <f t="shared" si="0"/>
        <v>22</v>
      </c>
      <c r="B33" s="11"/>
      <c r="C33" s="42"/>
      <c r="D33" s="44"/>
      <c r="E33" s="12"/>
    </row>
    <row r="34" spans="1:5" x14ac:dyDescent="0.2">
      <c r="A34" s="33">
        <f t="shared" si="0"/>
        <v>23</v>
      </c>
      <c r="B34" s="11" t="s">
        <v>7</v>
      </c>
      <c r="C34" s="1"/>
      <c r="D34" s="15"/>
      <c r="E34" s="45">
        <f>SUM(D32:D33)</f>
        <v>165085.63429973996</v>
      </c>
    </row>
    <row r="35" spans="1:5" x14ac:dyDescent="0.2">
      <c r="A35" s="33">
        <f t="shared" si="0"/>
        <v>24</v>
      </c>
      <c r="B35" s="10"/>
      <c r="C35" s="1"/>
      <c r="D35" s="1"/>
      <c r="E35" s="44"/>
    </row>
    <row r="36" spans="1:5" x14ac:dyDescent="0.2">
      <c r="A36" s="33">
        <f t="shared" si="0"/>
        <v>25</v>
      </c>
      <c r="B36" s="131" t="s">
        <v>402</v>
      </c>
      <c r="C36" s="1"/>
      <c r="D36" s="1"/>
      <c r="E36" s="45"/>
    </row>
    <row r="37" spans="1:5" x14ac:dyDescent="0.2">
      <c r="A37" s="33">
        <f t="shared" si="0"/>
        <v>26</v>
      </c>
      <c r="B37" s="128" t="s">
        <v>416</v>
      </c>
      <c r="C37" s="1"/>
      <c r="D37" s="32"/>
      <c r="E37" s="45"/>
    </row>
    <row r="38" spans="1:5" x14ac:dyDescent="0.2">
      <c r="A38" s="33">
        <f t="shared" si="0"/>
        <v>27</v>
      </c>
      <c r="B38" s="132" t="s">
        <v>403</v>
      </c>
      <c r="C38" s="1"/>
      <c r="D38" s="15"/>
      <c r="E38" s="133">
        <f>SUM(D34:D37)</f>
        <v>0</v>
      </c>
    </row>
    <row r="39" spans="1:5" x14ac:dyDescent="0.2">
      <c r="A39" s="33">
        <f t="shared" si="0"/>
        <v>28</v>
      </c>
      <c r="B39" s="10"/>
      <c r="C39" s="1"/>
      <c r="D39" s="1"/>
      <c r="E39" s="45"/>
    </row>
    <row r="40" spans="1:5" x14ac:dyDescent="0.2">
      <c r="A40" s="33">
        <f t="shared" si="0"/>
        <v>29</v>
      </c>
      <c r="B40" s="10" t="s">
        <v>13</v>
      </c>
      <c r="C40" s="1"/>
      <c r="D40" s="14"/>
      <c r="E40" s="45">
        <f>E26-E30-E34-E38</f>
        <v>4112003.9177814592</v>
      </c>
    </row>
    <row r="41" spans="1:5" x14ac:dyDescent="0.2">
      <c r="A41" s="33">
        <f t="shared" si="0"/>
        <v>30</v>
      </c>
      <c r="B41" s="10"/>
      <c r="C41" s="1"/>
      <c r="D41" s="14"/>
      <c r="E41" s="45"/>
    </row>
    <row r="42" spans="1:5" x14ac:dyDescent="0.2">
      <c r="A42" s="33">
        <f t="shared" si="0"/>
        <v>31</v>
      </c>
      <c r="B42" s="10" t="s">
        <v>8</v>
      </c>
      <c r="C42" s="16">
        <f>+[4]!FIT</f>
        <v>0.21</v>
      </c>
      <c r="D42" s="14"/>
      <c r="E42" s="45">
        <f>ROUND(E40*C42,0)</f>
        <v>863521</v>
      </c>
    </row>
    <row r="43" spans="1:5" x14ac:dyDescent="0.2">
      <c r="A43" s="33">
        <f t="shared" si="0"/>
        <v>32</v>
      </c>
      <c r="B43" s="10"/>
      <c r="C43" s="16"/>
      <c r="D43" s="14"/>
      <c r="E43" s="45"/>
    </row>
    <row r="44" spans="1:5" ht="13.5" thickBot="1" x14ac:dyDescent="0.25">
      <c r="A44" s="33">
        <f t="shared" si="0"/>
        <v>33</v>
      </c>
      <c r="B44" s="10" t="s">
        <v>9</v>
      </c>
      <c r="C44" s="1"/>
      <c r="D44" s="14"/>
      <c r="E44" s="46">
        <f>E40-E42</f>
        <v>3248482.9177814592</v>
      </c>
    </row>
    <row r="45" spans="1:5" ht="13.5" thickTop="1" x14ac:dyDescent="0.2">
      <c r="A45" s="33"/>
      <c r="B45" s="47"/>
      <c r="C45" s="48"/>
      <c r="D45" s="41"/>
      <c r="E45" s="49"/>
    </row>
    <row r="46" spans="1:5" x14ac:dyDescent="0.2">
      <c r="A46" s="33"/>
      <c r="B46" s="74"/>
      <c r="C46" s="74"/>
      <c r="D46" s="74"/>
      <c r="E46" s="50"/>
    </row>
    <row r="47" spans="1:5" x14ac:dyDescent="0.2">
      <c r="A47" s="33"/>
      <c r="B47" s="37"/>
      <c r="C47" s="51"/>
      <c r="D47" s="51"/>
      <c r="E47" s="51"/>
    </row>
    <row r="48" spans="1:5" x14ac:dyDescent="0.2">
      <c r="A48" s="33"/>
      <c r="B48" s="37"/>
      <c r="C48" s="51"/>
      <c r="D48" s="51"/>
      <c r="E48" s="51"/>
    </row>
    <row r="49" spans="1:5" x14ac:dyDescent="0.2">
      <c r="A49" s="33"/>
      <c r="B49" s="37"/>
      <c r="C49" s="37"/>
      <c r="D49" s="37"/>
      <c r="E49" s="37"/>
    </row>
    <row r="50" spans="1:5" x14ac:dyDescent="0.2">
      <c r="A50" s="33"/>
      <c r="B50" s="37"/>
      <c r="C50" s="51"/>
      <c r="D50" s="51"/>
      <c r="E50" s="51"/>
    </row>
    <row r="51" spans="1:5" x14ac:dyDescent="0.2">
      <c r="A51" s="9"/>
    </row>
    <row r="52" spans="1:5" x14ac:dyDescent="0.2">
      <c r="A52" s="9"/>
    </row>
    <row r="53" spans="1:5" x14ac:dyDescent="0.2">
      <c r="A53" s="9"/>
    </row>
    <row r="54" spans="1:5" x14ac:dyDescent="0.2">
      <c r="A54" s="9"/>
    </row>
    <row r="55" spans="1:5" x14ac:dyDescent="0.2">
      <c r="A55" s="9"/>
    </row>
    <row r="56" spans="1:5" x14ac:dyDescent="0.2">
      <c r="A56" s="9"/>
    </row>
    <row r="57" spans="1:5" x14ac:dyDescent="0.2">
      <c r="A57" s="9"/>
    </row>
    <row r="58" spans="1:5" x14ac:dyDescent="0.2">
      <c r="A58" s="9"/>
    </row>
    <row r="59" spans="1:5" x14ac:dyDescent="0.2">
      <c r="A59" s="9"/>
    </row>
    <row r="60" spans="1:5" x14ac:dyDescent="0.2">
      <c r="A60" s="9"/>
    </row>
    <row r="61" spans="1:5" x14ac:dyDescent="0.2">
      <c r="A61" s="9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zoomScaleNormal="100" zoomScaleSheetLayoutView="100" workbookViewId="0">
      <pane xSplit="4" ySplit="8" topLeftCell="E18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E45" sqref="E45"/>
    </sheetView>
  </sheetViews>
  <sheetFormatPr defaultColWidth="9.140625" defaultRowHeight="12" x14ac:dyDescent="0.2"/>
  <cols>
    <col min="1" max="2" width="1.7109375" style="67" customWidth="1"/>
    <col min="3" max="3" width="9.140625" style="67"/>
    <col min="4" max="4" width="23.85546875" style="67" customWidth="1"/>
    <col min="5" max="5" width="16.7109375" style="67" customWidth="1"/>
    <col min="6" max="6" width="0.85546875" style="67" customWidth="1"/>
    <col min="7" max="7" width="16.7109375" style="67" customWidth="1"/>
    <col min="8" max="8" width="0.85546875" style="67" customWidth="1"/>
    <col min="9" max="9" width="16.7109375" style="67" customWidth="1"/>
    <col min="10" max="10" width="0.85546875" style="67" customWidth="1"/>
    <col min="11" max="11" width="7.7109375" style="67" customWidth="1"/>
    <col min="12" max="12" width="0.85546875" style="67" customWidth="1"/>
    <col min="13" max="13" width="16.7109375" style="67" customWidth="1"/>
    <col min="14" max="14" width="0.85546875" style="67" customWidth="1"/>
    <col min="15" max="15" width="16.7109375" style="67" customWidth="1"/>
    <col min="16" max="16" width="0.85546875" style="67" customWidth="1"/>
    <col min="17" max="17" width="7.7109375" style="67" customWidth="1"/>
    <col min="18" max="18" width="0.85546875" style="67" customWidth="1"/>
    <col min="19" max="19" width="10.7109375" style="67" customWidth="1"/>
    <col min="20" max="20" width="0.85546875" style="67" customWidth="1"/>
    <col min="21" max="21" width="7.7109375" style="67" hidden="1" customWidth="1"/>
    <col min="22" max="22" width="0.85546875" style="67" hidden="1" customWidth="1"/>
    <col min="23" max="23" width="10.7109375" style="67" customWidth="1"/>
    <col min="24" max="16384" width="9.140625" style="67"/>
  </cols>
  <sheetData>
    <row r="1" spans="1:23" s="65" customFormat="1" ht="15" x14ac:dyDescent="0.25">
      <c r="E1" s="137" t="s">
        <v>52</v>
      </c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23" s="65" customFormat="1" ht="15" x14ac:dyDescent="0.25">
      <c r="E2" s="137" t="s">
        <v>51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23" s="65" customFormat="1" ht="15" x14ac:dyDescent="0.25">
      <c r="E3" s="137" t="s">
        <v>404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23" s="66" customFormat="1" ht="12.75" x14ac:dyDescent="0.2">
      <c r="E4" s="138" t="s">
        <v>50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23" x14ac:dyDescent="0.2">
      <c r="A5" s="67" t="s">
        <v>22</v>
      </c>
    </row>
    <row r="6" spans="1:23" s="69" customFormat="1" ht="12.75" x14ac:dyDescent="0.2">
      <c r="A6" s="69" t="s">
        <v>22</v>
      </c>
      <c r="I6" s="134" t="s">
        <v>60</v>
      </c>
      <c r="J6" s="134"/>
      <c r="K6" s="134"/>
      <c r="O6" s="134" t="s">
        <v>405</v>
      </c>
      <c r="P6" s="134"/>
      <c r="Q6" s="134"/>
      <c r="S6" s="134" t="s">
        <v>59</v>
      </c>
      <c r="T6" s="134"/>
      <c r="U6" s="134"/>
      <c r="V6" s="134"/>
      <c r="W6" s="134"/>
    </row>
    <row r="7" spans="1:23" s="69" customFormat="1" ht="12.75" x14ac:dyDescent="0.2">
      <c r="E7" s="68" t="s">
        <v>49</v>
      </c>
      <c r="G7" s="68"/>
      <c r="I7" s="68"/>
      <c r="K7" s="68"/>
      <c r="M7" s="68" t="s">
        <v>49</v>
      </c>
      <c r="O7" s="68"/>
      <c r="Q7" s="68"/>
      <c r="S7" s="68"/>
      <c r="U7" s="68"/>
      <c r="W7" s="68"/>
    </row>
    <row r="8" spans="1:23" s="69" customFormat="1" ht="12.75" x14ac:dyDescent="0.2">
      <c r="A8" s="66" t="s">
        <v>48</v>
      </c>
      <c r="E8" s="81">
        <v>2020</v>
      </c>
      <c r="G8" s="81" t="s">
        <v>56</v>
      </c>
      <c r="I8" s="81" t="s">
        <v>58</v>
      </c>
      <c r="K8" s="81" t="s">
        <v>57</v>
      </c>
      <c r="M8" s="81">
        <v>2019</v>
      </c>
      <c r="O8" s="81" t="s">
        <v>58</v>
      </c>
      <c r="Q8" s="81" t="s">
        <v>57</v>
      </c>
      <c r="S8" s="81">
        <v>2020</v>
      </c>
      <c r="U8" s="81" t="s">
        <v>56</v>
      </c>
      <c r="W8" s="81">
        <v>2019</v>
      </c>
    </row>
    <row r="9" spans="1:23" x14ac:dyDescent="0.2">
      <c r="B9" s="101" t="s">
        <v>47</v>
      </c>
    </row>
    <row r="10" spans="1:23" x14ac:dyDescent="0.2">
      <c r="C10" s="67" t="s">
        <v>37</v>
      </c>
      <c r="E10" s="102">
        <v>662502964.90999997</v>
      </c>
      <c r="F10" s="122"/>
      <c r="G10" s="102">
        <v>679506543.70000005</v>
      </c>
      <c r="H10" s="122"/>
      <c r="I10" s="102">
        <f>E10-G10</f>
        <v>-17003578.790000081</v>
      </c>
      <c r="J10" s="122"/>
      <c r="K10" s="56">
        <f>IF(G10=0,"n/a",IF(AND(I10/G10&lt;1,I10/G10&gt;-1),I10/G10,"n/a"))</f>
        <v>-2.5023421698654173E-2</v>
      </c>
      <c r="L10" s="122"/>
      <c r="M10" s="102">
        <v>613618715.99000001</v>
      </c>
      <c r="N10" s="122"/>
      <c r="O10" s="102">
        <f>E10-M10</f>
        <v>48884248.919999957</v>
      </c>
      <c r="Q10" s="56">
        <f>IF(M10=0,"n/a",IF(AND(O10/M10&lt;1,O10/M10&gt;-1),O10/M10,"n/a"))</f>
        <v>7.9665511572819453E-2</v>
      </c>
      <c r="S10" s="60">
        <f>IF(E50=0,"n/a",E10/E50)</f>
        <v>1.1175632663608357</v>
      </c>
      <c r="T10" s="70"/>
      <c r="U10" s="60">
        <f>IF(G50=0,"n/a",G10/G50)</f>
        <v>1.1119420865490011</v>
      </c>
      <c r="V10" s="70"/>
      <c r="W10" s="60">
        <f>IF(M50=0,"n/a",M10/M50)</f>
        <v>1.013720069516542</v>
      </c>
    </row>
    <row r="11" spans="1:23" x14ac:dyDescent="0.2">
      <c r="C11" s="67" t="s">
        <v>36</v>
      </c>
      <c r="E11" s="105">
        <v>232306471.66999999</v>
      </c>
      <c r="F11" s="73"/>
      <c r="G11" s="105">
        <v>248690468.65000001</v>
      </c>
      <c r="H11" s="73"/>
      <c r="I11" s="105">
        <f>E11-G11</f>
        <v>-16383996.980000019</v>
      </c>
      <c r="J11" s="73"/>
      <c r="K11" s="56">
        <f>IF(G11=0,"n/a",IF(AND(I11/G11&lt;1,I11/G11&gt;-1),I11/G11,"n/a"))</f>
        <v>-6.5881081285259865E-2</v>
      </c>
      <c r="L11" s="73"/>
      <c r="M11" s="105">
        <v>218301727.58000001</v>
      </c>
      <c r="N11" s="73"/>
      <c r="O11" s="105">
        <f>E11-M11</f>
        <v>14004744.089999974</v>
      </c>
      <c r="Q11" s="56">
        <f>IF(M11=0,"n/a",IF(AND(O11/M11&lt;1,O11/M11&gt;-1),O11/M11,"n/a"))</f>
        <v>6.4153152818580972E-2</v>
      </c>
      <c r="S11" s="62">
        <f>IF(E51=0,"n/a",E11/E51)</f>
        <v>0.92696006258142838</v>
      </c>
      <c r="T11" s="70"/>
      <c r="U11" s="62">
        <f>IF(G51=0,"n/a",G11/G51)</f>
        <v>0.87520676153295562</v>
      </c>
      <c r="V11" s="70"/>
      <c r="W11" s="62">
        <f>IF(M51=0,"n/a",M11/M51)</f>
        <v>0.786279820272623</v>
      </c>
    </row>
    <row r="12" spans="1:23" x14ac:dyDescent="0.2">
      <c r="C12" s="67" t="s">
        <v>35</v>
      </c>
      <c r="E12" s="106">
        <v>17662383.899999999</v>
      </c>
      <c r="F12" s="73"/>
      <c r="G12" s="106">
        <v>17356607.044</v>
      </c>
      <c r="H12" s="73"/>
      <c r="I12" s="106">
        <f>E12-G12</f>
        <v>305776.85599999875</v>
      </c>
      <c r="J12" s="73"/>
      <c r="K12" s="55">
        <f>IF(G12=0,"n/a",IF(AND(I12/G12&lt;1,I12/G12&gt;-1),I12/G12,"n/a"))</f>
        <v>1.7617317441412182E-2</v>
      </c>
      <c r="L12" s="73"/>
      <c r="M12" s="106">
        <v>15697929.34</v>
      </c>
      <c r="N12" s="73"/>
      <c r="O12" s="106">
        <f>E12-M12</f>
        <v>1964454.5599999987</v>
      </c>
      <c r="Q12" s="55">
        <f>IF(M12=0,"n/a",IF(AND(O12/M12&lt;1,O12/M12&gt;-1),O12/M12,"n/a"))</f>
        <v>0.12514099901025535</v>
      </c>
      <c r="S12" s="61">
        <f>IF(E52=0,"n/a",E12/E52)</f>
        <v>0.80481225070591544</v>
      </c>
      <c r="T12" s="70"/>
      <c r="U12" s="61">
        <f>IF(G52=0,"n/a",G12/G52)</f>
        <v>0.76015150836577561</v>
      </c>
      <c r="V12" s="70"/>
      <c r="W12" s="61">
        <f>IF(M52=0,"n/a",M12/M52)</f>
        <v>0.68505680240944877</v>
      </c>
    </row>
    <row r="13" spans="1:23" ht="6.95" customHeight="1" x14ac:dyDescent="0.2">
      <c r="E13" s="105"/>
      <c r="F13" s="73"/>
      <c r="G13" s="105"/>
      <c r="H13" s="73"/>
      <c r="I13" s="105"/>
      <c r="J13" s="73"/>
      <c r="K13" s="54"/>
      <c r="L13" s="73"/>
      <c r="M13" s="105"/>
      <c r="N13" s="73"/>
      <c r="O13" s="105"/>
      <c r="Q13" s="54"/>
      <c r="S13" s="70"/>
      <c r="T13" s="70"/>
      <c r="U13" s="70"/>
      <c r="V13" s="70"/>
      <c r="W13" s="70"/>
    </row>
    <row r="14" spans="1:23" x14ac:dyDescent="0.2">
      <c r="C14" s="67" t="s">
        <v>34</v>
      </c>
      <c r="E14" s="105">
        <f>SUM(E10:E12)</f>
        <v>912471820.4799999</v>
      </c>
      <c r="F14" s="73"/>
      <c r="G14" s="105">
        <f>SUM(G10:G12)</f>
        <v>945553619.39400005</v>
      </c>
      <c r="H14" s="73"/>
      <c r="I14" s="105">
        <f>E14-G14</f>
        <v>-33081798.914000154</v>
      </c>
      <c r="J14" s="73"/>
      <c r="K14" s="56">
        <f>IF(G14=0,"n/a",IF(AND(I14/G14&lt;1,I14/G14&gt;-1),I14/G14,"n/a"))</f>
        <v>-3.4986697988848153E-2</v>
      </c>
      <c r="L14" s="73"/>
      <c r="M14" s="105">
        <f>SUM(M10:M12)</f>
        <v>847618372.91000009</v>
      </c>
      <c r="N14" s="73"/>
      <c r="O14" s="105">
        <f>E14-M14</f>
        <v>64853447.569999814</v>
      </c>
      <c r="Q14" s="56">
        <f>IF(M14=0,"n/a",IF(AND(O14/M14&lt;1,O14/M14&gt;-1),O14/M14,"n/a"))</f>
        <v>7.6512555228537893E-2</v>
      </c>
      <c r="S14" s="62">
        <f>IF(E54=0,"n/a",E14/E54)</f>
        <v>1.0544329636356393</v>
      </c>
      <c r="T14" s="70"/>
      <c r="U14" s="62">
        <f>IF(G54=0,"n/a",G14/G54)</f>
        <v>1.029922294393842</v>
      </c>
      <c r="V14" s="70"/>
      <c r="W14" s="62">
        <f>IF(M54=0,"n/a",M14/M54)</f>
        <v>0.93569818849180653</v>
      </c>
    </row>
    <row r="15" spans="1:23" ht="6.95" customHeight="1" x14ac:dyDescent="0.2">
      <c r="E15" s="105"/>
      <c r="F15" s="73"/>
      <c r="G15" s="105"/>
      <c r="H15" s="73"/>
      <c r="I15" s="105"/>
      <c r="J15" s="73"/>
      <c r="K15" s="54"/>
      <c r="L15" s="73"/>
      <c r="M15" s="105"/>
      <c r="N15" s="73"/>
      <c r="O15" s="105"/>
      <c r="Q15" s="54"/>
      <c r="S15" s="70"/>
      <c r="T15" s="70"/>
      <c r="U15" s="70"/>
      <c r="V15" s="70"/>
      <c r="W15" s="70"/>
    </row>
    <row r="16" spans="1:23" x14ac:dyDescent="0.2">
      <c r="B16" s="101" t="s">
        <v>46</v>
      </c>
      <c r="E16" s="105"/>
      <c r="F16" s="73"/>
      <c r="G16" s="105"/>
      <c r="H16" s="73"/>
      <c r="I16" s="105"/>
      <c r="J16" s="73"/>
      <c r="K16" s="54"/>
      <c r="L16" s="73"/>
      <c r="M16" s="105"/>
      <c r="N16" s="73"/>
      <c r="O16" s="105"/>
      <c r="Q16" s="54"/>
      <c r="S16" s="70"/>
      <c r="T16" s="70"/>
      <c r="U16" s="70"/>
      <c r="V16" s="70"/>
      <c r="W16" s="70"/>
    </row>
    <row r="17" spans="2:23" x14ac:dyDescent="0.2">
      <c r="C17" s="67" t="s">
        <v>32</v>
      </c>
      <c r="E17" s="105">
        <v>21220417.68</v>
      </c>
      <c r="F17" s="73"/>
      <c r="G17" s="105">
        <v>21708284.561999999</v>
      </c>
      <c r="H17" s="73"/>
      <c r="I17" s="105">
        <f>E17-G17</f>
        <v>-487866.88199999928</v>
      </c>
      <c r="J17" s="73"/>
      <c r="K17" s="56">
        <f>IF(G17=0,"n/a",IF(AND(I17/G17&lt;1,I17/G17&gt;-1),I17/G17,"n/a"))</f>
        <v>-2.2473764824973888E-2</v>
      </c>
      <c r="L17" s="73"/>
      <c r="M17" s="105">
        <v>17756591.260000002</v>
      </c>
      <c r="N17" s="73"/>
      <c r="O17" s="105">
        <f>E17-M17</f>
        <v>3463826.4199999981</v>
      </c>
      <c r="Q17" s="56">
        <f>IF(M17=0,"n/a",IF(AND(O17/M17&lt;1,O17/M17&gt;-1),O17/M17,"n/a"))</f>
        <v>0.19507271239626414</v>
      </c>
      <c r="S17" s="62">
        <f>IF(E57=0,"n/a",E17/E57)</f>
        <v>0.49938170795631187</v>
      </c>
      <c r="T17" s="70"/>
      <c r="U17" s="62">
        <f>IF(G57=0,"n/a",G17/G57)</f>
        <v>0.50221601094459345</v>
      </c>
      <c r="V17" s="70"/>
      <c r="W17" s="62">
        <f>IF(M57=0,"n/a",M17/M57)</f>
        <v>0.4041021617084441</v>
      </c>
    </row>
    <row r="18" spans="2:23" x14ac:dyDescent="0.2">
      <c r="C18" s="67" t="s">
        <v>31</v>
      </c>
      <c r="E18" s="106">
        <v>1401616.9</v>
      </c>
      <c r="F18" s="123"/>
      <c r="G18" s="106">
        <v>1320648.584</v>
      </c>
      <c r="H18" s="59"/>
      <c r="I18" s="106">
        <f>E18-G18</f>
        <v>80968.315999999875</v>
      </c>
      <c r="J18" s="123"/>
      <c r="K18" s="55">
        <f>IF(G18=0,"n/a",IF(AND(I18/G18&lt;1,I18/G18&gt;-1),I18/G18,"n/a"))</f>
        <v>6.1309508813284633E-2</v>
      </c>
      <c r="L18" s="58"/>
      <c r="M18" s="106">
        <v>624112.23</v>
      </c>
      <c r="N18" s="58"/>
      <c r="O18" s="106">
        <f>E18-M18</f>
        <v>777504.66999999993</v>
      </c>
      <c r="Q18" s="55" t="str">
        <f>IF(M18=0,"n/a",IF(AND(O18/M18&lt;1,O18/M18&gt;-1),O18/M18,"n/a"))</f>
        <v>n/a</v>
      </c>
      <c r="S18" s="61">
        <f>IF(E58=0,"n/a",E18/E58)</f>
        <v>0.51020317606383869</v>
      </c>
      <c r="T18" s="70"/>
      <c r="U18" s="61">
        <f>IF(G58=0,"n/a",G18/G58)</f>
        <v>0.62836681264262162</v>
      </c>
      <c r="V18" s="70"/>
      <c r="W18" s="61">
        <f>IF(M58=0,"n/a",M18/M58)</f>
        <v>0.50552595214566898</v>
      </c>
    </row>
    <row r="19" spans="2:23" ht="6.95" customHeight="1" x14ac:dyDescent="0.2">
      <c r="E19" s="105"/>
      <c r="F19" s="124"/>
      <c r="G19" s="105"/>
      <c r="H19" s="124"/>
      <c r="I19" s="105"/>
      <c r="J19" s="124"/>
      <c r="K19" s="54"/>
      <c r="L19" s="124"/>
      <c r="M19" s="105"/>
      <c r="N19" s="124"/>
      <c r="O19" s="105"/>
      <c r="Q19" s="54"/>
      <c r="S19" s="70"/>
      <c r="T19" s="70"/>
      <c r="U19" s="70"/>
      <c r="V19" s="70"/>
      <c r="W19" s="70"/>
    </row>
    <row r="20" spans="2:23" x14ac:dyDescent="0.2">
      <c r="C20" s="67" t="s">
        <v>30</v>
      </c>
      <c r="E20" s="106">
        <f>SUM(E17:E18)</f>
        <v>22622034.579999998</v>
      </c>
      <c r="F20" s="123"/>
      <c r="G20" s="106">
        <f>SUM(G17:G18)</f>
        <v>23028933.145999998</v>
      </c>
      <c r="H20" s="59"/>
      <c r="I20" s="106">
        <f>E20-G20</f>
        <v>-406898.56599999964</v>
      </c>
      <c r="J20" s="123"/>
      <c r="K20" s="55">
        <f>IF(G20=0,"n/a",IF(AND(I20/G20&lt;1,I20/G20&gt;-1),I20/G20,"n/a"))</f>
        <v>-1.7669015035143985E-2</v>
      </c>
      <c r="L20" s="58"/>
      <c r="M20" s="106">
        <f>SUM(M17:M18)</f>
        <v>18380703.490000002</v>
      </c>
      <c r="N20" s="58"/>
      <c r="O20" s="106">
        <f>E20-M20</f>
        <v>4241331.0899999961</v>
      </c>
      <c r="Q20" s="55">
        <f>IF(M20=0,"n/a",IF(AND(O20/M20&lt;1,O20/M20&gt;-1),O20/M20,"n/a"))</f>
        <v>0.23074911644744647</v>
      </c>
      <c r="S20" s="61">
        <f>IF(E60=0,"n/a",E20/E60)</f>
        <v>0.50003882755110252</v>
      </c>
      <c r="T20" s="70"/>
      <c r="U20" s="61">
        <f>IF(G60=0,"n/a",G20/G60)</f>
        <v>0.5080653909788424</v>
      </c>
      <c r="V20" s="70"/>
      <c r="W20" s="61">
        <f>IF(M60=0,"n/a",M20/M60)</f>
        <v>0.40687392927132715</v>
      </c>
    </row>
    <row r="21" spans="2:23" ht="6.95" customHeight="1" x14ac:dyDescent="0.2">
      <c r="E21" s="105"/>
      <c r="F21" s="124"/>
      <c r="G21" s="105"/>
      <c r="H21" s="124"/>
      <c r="I21" s="105"/>
      <c r="J21" s="124"/>
      <c r="K21" s="54"/>
      <c r="L21" s="124"/>
      <c r="M21" s="105"/>
      <c r="N21" s="124"/>
      <c r="O21" s="105"/>
      <c r="Q21" s="54"/>
      <c r="S21" s="70"/>
      <c r="T21" s="70"/>
      <c r="U21" s="70"/>
      <c r="V21" s="70"/>
      <c r="W21" s="70"/>
    </row>
    <row r="22" spans="2:23" x14ac:dyDescent="0.2">
      <c r="C22" s="67" t="s">
        <v>45</v>
      </c>
      <c r="E22" s="105">
        <f>E14+E20</f>
        <v>935093855.05999994</v>
      </c>
      <c r="F22" s="124"/>
      <c r="G22" s="105">
        <f>G14+G20</f>
        <v>968582552.54000008</v>
      </c>
      <c r="H22" s="124"/>
      <c r="I22" s="105">
        <f>E22-G22</f>
        <v>-33488697.480000138</v>
      </c>
      <c r="J22" s="124"/>
      <c r="K22" s="56">
        <f>IF(G22=0,"n/a",IF(AND(I22/G22&lt;1,I22/G22&gt;-1),I22/G22,"n/a"))</f>
        <v>-3.4574954289832864E-2</v>
      </c>
      <c r="L22" s="124"/>
      <c r="M22" s="105">
        <f>M14+M20</f>
        <v>865999076.4000001</v>
      </c>
      <c r="N22" s="124"/>
      <c r="O22" s="105">
        <f>E22-M22</f>
        <v>69094778.659999847</v>
      </c>
      <c r="Q22" s="56">
        <f>IF(M22=0,"n/a",IF(AND(O22/M22&lt;1,O22/M22&gt;-1),O22/M22,"n/a"))</f>
        <v>7.9786203638034084E-2</v>
      </c>
      <c r="S22" s="62">
        <f>IF(E62=0,"n/a",E22/E62)</f>
        <v>1.0268897149844418</v>
      </c>
      <c r="T22" s="70"/>
      <c r="U22" s="62">
        <f>IF(G62=0,"n/a",G22/G62)</f>
        <v>1.0053698434283993</v>
      </c>
      <c r="V22" s="70"/>
      <c r="W22" s="62">
        <f>IF(M62=0,"n/a",M22/M62)</f>
        <v>0.91057853661665278</v>
      </c>
    </row>
    <row r="23" spans="2:23" ht="6.95" customHeight="1" x14ac:dyDescent="0.2">
      <c r="E23" s="105"/>
      <c r="F23" s="124"/>
      <c r="G23" s="105"/>
      <c r="H23" s="124"/>
      <c r="I23" s="105"/>
      <c r="J23" s="124"/>
      <c r="K23" s="54"/>
      <c r="L23" s="124"/>
      <c r="M23" s="105"/>
      <c r="N23" s="124"/>
      <c r="O23" s="105"/>
      <c r="Q23" s="54"/>
      <c r="S23" s="70"/>
      <c r="T23" s="70"/>
      <c r="U23" s="70"/>
      <c r="V23" s="70"/>
      <c r="W23" s="70"/>
    </row>
    <row r="24" spans="2:23" x14ac:dyDescent="0.2">
      <c r="B24" s="101" t="s">
        <v>44</v>
      </c>
      <c r="E24" s="105"/>
      <c r="F24" s="124"/>
      <c r="G24" s="105"/>
      <c r="H24" s="124"/>
      <c r="I24" s="105"/>
      <c r="J24" s="124"/>
      <c r="K24" s="54"/>
      <c r="L24" s="124"/>
      <c r="M24" s="105"/>
      <c r="N24" s="124"/>
      <c r="O24" s="105"/>
      <c r="Q24" s="54"/>
      <c r="S24" s="70"/>
      <c r="T24" s="70"/>
      <c r="U24" s="70"/>
      <c r="V24" s="70"/>
      <c r="W24" s="70"/>
    </row>
    <row r="25" spans="2:23" x14ac:dyDescent="0.2">
      <c r="C25" s="67" t="s">
        <v>27</v>
      </c>
      <c r="E25" s="105">
        <v>6898616.5</v>
      </c>
      <c r="F25" s="124"/>
      <c r="G25" s="105">
        <v>5889815.8300000001</v>
      </c>
      <c r="H25" s="124"/>
      <c r="I25" s="105">
        <f>E25-G25</f>
        <v>1008800.6699999999</v>
      </c>
      <c r="J25" s="124"/>
      <c r="K25" s="56">
        <f>IF(G25=0,"n/a",IF(AND(I25/G25&lt;1,I25/G25&gt;-1),I25/G25,"n/a"))</f>
        <v>0.17127881399306844</v>
      </c>
      <c r="L25" s="124"/>
      <c r="M25" s="105">
        <v>7192590.6699999999</v>
      </c>
      <c r="N25" s="124"/>
      <c r="O25" s="105">
        <f>E25-M25</f>
        <v>-293974.16999999993</v>
      </c>
      <c r="Q25" s="56">
        <f>IF(M25=0,"n/a",IF(AND(O25/M25&lt;1,O25/M25&gt;-1),O25/M25,"n/a"))</f>
        <v>-4.08718059302546E-2</v>
      </c>
      <c r="S25" s="62">
        <f>IF(E65=0,"n/a",E25/E65)</f>
        <v>0.13560244138848815</v>
      </c>
      <c r="T25" s="70"/>
      <c r="U25" s="62">
        <f>IF(G65=0,"n/a",G25/G65)</f>
        <v>9.8620121213444517E-2</v>
      </c>
      <c r="V25" s="70"/>
      <c r="W25" s="62">
        <f>IF(M65=0,"n/a",M25/M65)</f>
        <v>0.13147834914776599</v>
      </c>
    </row>
    <row r="26" spans="2:23" x14ac:dyDescent="0.2">
      <c r="C26" s="67" t="s">
        <v>26</v>
      </c>
      <c r="E26" s="106">
        <v>12656483.43</v>
      </c>
      <c r="F26" s="123"/>
      <c r="G26" s="106">
        <v>13227566.808</v>
      </c>
      <c r="H26" s="59"/>
      <c r="I26" s="106">
        <f>E26-G26</f>
        <v>-571083.37800000049</v>
      </c>
      <c r="J26" s="123"/>
      <c r="K26" s="55">
        <f>IF(G26=0,"n/a",IF(AND(I26/G26&lt;1,I26/G26&gt;-1),I26/G26,"n/a"))</f>
        <v>-4.3173728493634267E-2</v>
      </c>
      <c r="L26" s="58"/>
      <c r="M26" s="106">
        <v>12678163.9</v>
      </c>
      <c r="N26" s="58"/>
      <c r="O26" s="106">
        <f>E26-M26</f>
        <v>-21680.470000000671</v>
      </c>
      <c r="Q26" s="55">
        <f>IF(M26=0,"n/a",IF(AND(O26/M26&lt;1,O26/M26&gt;-1),O26/M26,"n/a"))</f>
        <v>-1.7100638681600156E-3</v>
      </c>
      <c r="S26" s="61">
        <f>IF(E66=0,"n/a",E26/E66)</f>
        <v>7.8389727341819593E-2</v>
      </c>
      <c r="T26" s="70"/>
      <c r="U26" s="61">
        <f>IF(G66=0,"n/a",G26/G66)</f>
        <v>7.345248152103992E-2</v>
      </c>
      <c r="V26" s="70"/>
      <c r="W26" s="61">
        <f>IF(M66=0,"n/a",M26/M66)</f>
        <v>7.3304748281727519E-2</v>
      </c>
    </row>
    <row r="27" spans="2:23" ht="6.95" customHeight="1" x14ac:dyDescent="0.2">
      <c r="E27" s="105"/>
      <c r="F27" s="124"/>
      <c r="G27" s="105"/>
      <c r="H27" s="124"/>
      <c r="I27" s="105"/>
      <c r="J27" s="124"/>
      <c r="K27" s="54"/>
      <c r="L27" s="124"/>
      <c r="M27" s="105"/>
      <c r="N27" s="124"/>
      <c r="O27" s="105"/>
      <c r="Q27" s="54"/>
      <c r="S27" s="70"/>
      <c r="T27" s="70"/>
      <c r="U27" s="70"/>
      <c r="V27" s="70"/>
      <c r="W27" s="70"/>
    </row>
    <row r="28" spans="2:23" x14ac:dyDescent="0.2">
      <c r="C28" s="67" t="s">
        <v>25</v>
      </c>
      <c r="E28" s="106">
        <f>SUM(E25:E26)</f>
        <v>19555099.93</v>
      </c>
      <c r="F28" s="123"/>
      <c r="G28" s="106">
        <f>SUM(G25:G26)</f>
        <v>19117382.638</v>
      </c>
      <c r="H28" s="59"/>
      <c r="I28" s="106">
        <f>E28-G28</f>
        <v>437717.29199999943</v>
      </c>
      <c r="J28" s="123"/>
      <c r="K28" s="55">
        <f>IF(G28=0,"n/a",IF(AND(I28/G28&lt;1,I28/G28&gt;-1),I28/G28,"n/a"))</f>
        <v>2.2896298111957026E-2</v>
      </c>
      <c r="L28" s="58"/>
      <c r="M28" s="106">
        <f>SUM(M25:M26)</f>
        <v>19870754.57</v>
      </c>
      <c r="N28" s="58"/>
      <c r="O28" s="106">
        <f>E28-M28</f>
        <v>-315654.6400000006</v>
      </c>
      <c r="Q28" s="55">
        <f>IF(M28=0,"n/a",IF(AND(O28/M28&lt;1,O28/M28&gt;-1),O28/M28,"n/a"))</f>
        <v>-1.5885387688123441E-2</v>
      </c>
      <c r="S28" s="61">
        <f>IF(E68=0,"n/a",E28/E68)</f>
        <v>9.2097794924902887E-2</v>
      </c>
      <c r="T28" s="70"/>
      <c r="U28" s="61">
        <f>IF(G68=0,"n/a",G28/G68)</f>
        <v>7.9720343105952995E-2</v>
      </c>
      <c r="V28" s="70"/>
      <c r="W28" s="61">
        <f>IF(M68=0,"n/a",M28/M68)</f>
        <v>8.7283747276928461E-2</v>
      </c>
    </row>
    <row r="29" spans="2:23" ht="6.95" customHeight="1" x14ac:dyDescent="0.2">
      <c r="E29" s="105"/>
      <c r="F29" s="124"/>
      <c r="G29" s="105"/>
      <c r="H29" s="124"/>
      <c r="I29" s="105"/>
      <c r="J29" s="124"/>
      <c r="K29" s="54"/>
      <c r="L29" s="124"/>
      <c r="M29" s="105"/>
      <c r="N29" s="124"/>
      <c r="O29" s="105"/>
      <c r="Q29" s="54"/>
      <c r="S29" s="70"/>
      <c r="T29" s="70"/>
      <c r="U29" s="70"/>
      <c r="V29" s="70"/>
      <c r="W29" s="70"/>
    </row>
    <row r="30" spans="2:23" x14ac:dyDescent="0.2">
      <c r="C30" s="67" t="s">
        <v>43</v>
      </c>
      <c r="E30" s="105">
        <f>E22+E28</f>
        <v>954648954.98999989</v>
      </c>
      <c r="F30" s="124"/>
      <c r="G30" s="105">
        <f>G22+G28</f>
        <v>987699935.17800009</v>
      </c>
      <c r="H30" s="124"/>
      <c r="I30" s="105">
        <f>E30-G30</f>
        <v>-33050980.188000202</v>
      </c>
      <c r="J30" s="124"/>
      <c r="K30" s="56">
        <f>IF(G30=0,"n/a",IF(AND(I30/G30&lt;1,I30/G30&gt;-1),I30/G30,"n/a"))</f>
        <v>-3.3462571992620267E-2</v>
      </c>
      <c r="L30" s="124"/>
      <c r="M30" s="105">
        <f>M22+M28</f>
        <v>885869830.97000015</v>
      </c>
      <c r="N30" s="124"/>
      <c r="O30" s="105">
        <f>E30-M30</f>
        <v>68779124.019999743</v>
      </c>
      <c r="Q30" s="56">
        <f>IF(M30=0,"n/a",IF(AND(O30/M30&lt;1,O30/M30&gt;-1),O30/M30,"n/a"))</f>
        <v>7.7640214866205259E-2</v>
      </c>
      <c r="S30" s="60">
        <f>IF(E70=0,"n/a",E30/E70)</f>
        <v>0.85013535555326958</v>
      </c>
      <c r="T30" s="70"/>
      <c r="U30" s="60">
        <f>IF(G70=0,"n/a",G30/G70)</f>
        <v>0.82088415119604963</v>
      </c>
      <c r="V30" s="70"/>
      <c r="W30" s="60">
        <f>IF(M70=0,"n/a",M30/M70)</f>
        <v>0.75156533804636882</v>
      </c>
    </row>
    <row r="31" spans="2:23" ht="6.95" customHeight="1" x14ac:dyDescent="0.2">
      <c r="E31" s="105"/>
      <c r="F31" s="124"/>
      <c r="G31" s="105"/>
      <c r="H31" s="124"/>
      <c r="I31" s="105"/>
      <c r="J31" s="124"/>
      <c r="K31" s="54"/>
      <c r="L31" s="124"/>
      <c r="M31" s="105"/>
      <c r="N31" s="124"/>
      <c r="O31" s="105"/>
      <c r="Q31" s="54"/>
      <c r="S31" s="71"/>
      <c r="T31" s="71"/>
      <c r="U31" s="71"/>
      <c r="V31" s="71"/>
      <c r="W31" s="71"/>
    </row>
    <row r="32" spans="2:23" x14ac:dyDescent="0.2">
      <c r="B32" s="67" t="s">
        <v>42</v>
      </c>
      <c r="E32" s="105">
        <v>12427183.84</v>
      </c>
      <c r="F32" s="124"/>
      <c r="G32" s="105">
        <v>-10005299.950999999</v>
      </c>
      <c r="H32" s="124"/>
      <c r="I32" s="105">
        <f>E32-G32</f>
        <v>22432483.791000001</v>
      </c>
      <c r="J32" s="124"/>
      <c r="K32" s="56" t="str">
        <f>IF(G32=0,"n/a",IF(AND(I32/G32&lt;1,I32/G32&gt;-1),I32/G32,"n/a"))</f>
        <v>n/a</v>
      </c>
      <c r="L32" s="124"/>
      <c r="M32" s="105">
        <v>-27441062.91</v>
      </c>
      <c r="N32" s="124"/>
      <c r="O32" s="105">
        <f>E32-M32</f>
        <v>39868246.75</v>
      </c>
      <c r="Q32" s="56" t="str">
        <f>IF(M32=0,"n/a",IF(AND(O32/M32&lt;1,O32/M32&gt;-1),O32/M32,"n/a"))</f>
        <v>n/a</v>
      </c>
      <c r="S32" s="71"/>
      <c r="T32" s="71"/>
      <c r="U32" s="71"/>
      <c r="V32" s="71"/>
      <c r="W32" s="71"/>
    </row>
    <row r="33" spans="1:23" x14ac:dyDescent="0.2">
      <c r="B33" s="67" t="s">
        <v>41</v>
      </c>
      <c r="E33" s="106">
        <v>13837202.35</v>
      </c>
      <c r="F33" s="123"/>
      <c r="G33" s="106">
        <v>21170121.993000001</v>
      </c>
      <c r="H33" s="59"/>
      <c r="I33" s="106">
        <f>E33-G33</f>
        <v>-7332919.6430000011</v>
      </c>
      <c r="J33" s="123"/>
      <c r="K33" s="55">
        <f>IF(G33=0,"n/a",IF(AND(I33/G33&lt;1,I33/G33&gt;-1),I33/G33,"n/a"))</f>
        <v>-0.34638060401468945</v>
      </c>
      <c r="L33" s="58"/>
      <c r="M33" s="106">
        <v>16941924.359999999</v>
      </c>
      <c r="N33" s="58"/>
      <c r="O33" s="106">
        <f>E33-M33</f>
        <v>-3104722.01</v>
      </c>
      <c r="Q33" s="55">
        <f>IF(M33=0,"n/a",IF(AND(O33/M33&lt;1,O33/M33&gt;-1),O33/M33,"n/a"))</f>
        <v>-0.18325675076972189</v>
      </c>
    </row>
    <row r="34" spans="1:23" ht="6.95" customHeight="1" x14ac:dyDescent="0.2">
      <c r="E34" s="105"/>
      <c r="F34" s="107"/>
      <c r="G34" s="105"/>
      <c r="H34" s="107"/>
      <c r="I34" s="105"/>
      <c r="J34" s="107"/>
      <c r="K34" s="57"/>
      <c r="L34" s="107"/>
      <c r="M34" s="105"/>
      <c r="N34" s="107"/>
      <c r="O34" s="105"/>
      <c r="Q34" s="57"/>
      <c r="S34" s="71"/>
      <c r="T34" s="71"/>
      <c r="U34" s="71"/>
      <c r="V34" s="71"/>
      <c r="W34" s="71"/>
    </row>
    <row r="35" spans="1:23" ht="12.75" thickBot="1" x14ac:dyDescent="0.25">
      <c r="C35" s="67" t="s">
        <v>40</v>
      </c>
      <c r="E35" s="111">
        <f>SUM(E30:E33)</f>
        <v>980913341.17999995</v>
      </c>
      <c r="F35" s="125"/>
      <c r="G35" s="111">
        <f>SUM(G30:G33)</f>
        <v>998864757.22000015</v>
      </c>
      <c r="H35" s="125"/>
      <c r="I35" s="111">
        <f>E35-G35</f>
        <v>-17951416.0400002</v>
      </c>
      <c r="J35" s="125"/>
      <c r="K35" s="53">
        <f>IF(G35=0,"n/a",IF(AND(I35/G35&lt;1,I35/G35&gt;-1),I35/G35,"n/a"))</f>
        <v>-1.7971818417101684E-2</v>
      </c>
      <c r="L35" s="125"/>
      <c r="M35" s="111">
        <f>SUM(M30:M33)</f>
        <v>875370692.4200002</v>
      </c>
      <c r="N35" s="125"/>
      <c r="O35" s="111">
        <f>E35-M35</f>
        <v>105542648.75999975</v>
      </c>
      <c r="Q35" s="53">
        <f>IF(M35=0,"n/a",IF(AND(O35/M35&lt;1,O35/M35&gt;-1),O35/M35,"n/a"))</f>
        <v>0.12056909109924908</v>
      </c>
    </row>
    <row r="36" spans="1:23" ht="12.75" thickTop="1" x14ac:dyDescent="0.2">
      <c r="E36" s="108"/>
      <c r="F36" s="109"/>
      <c r="G36" s="108"/>
      <c r="H36" s="72"/>
      <c r="I36" s="108"/>
      <c r="J36" s="72"/>
      <c r="K36" s="72"/>
      <c r="L36" s="72"/>
      <c r="M36" s="108"/>
      <c r="N36" s="72"/>
      <c r="O36" s="108"/>
    </row>
    <row r="37" spans="1:23" x14ac:dyDescent="0.2">
      <c r="C37" s="112" t="s">
        <v>406</v>
      </c>
      <c r="E37" s="102">
        <v>44612348.979999997</v>
      </c>
      <c r="F37" s="102"/>
      <c r="G37" s="102">
        <v>42897628.783</v>
      </c>
      <c r="H37" s="72"/>
      <c r="I37" s="108"/>
      <c r="J37" s="72"/>
      <c r="K37" s="72"/>
      <c r="L37" s="72"/>
      <c r="M37" s="103">
        <v>41336456.280000001</v>
      </c>
      <c r="N37" s="72"/>
      <c r="O37" s="108"/>
    </row>
    <row r="38" spans="1:23" x14ac:dyDescent="0.2">
      <c r="C38" s="67" t="s">
        <v>407</v>
      </c>
      <c r="E38" s="103">
        <v>18064609.91</v>
      </c>
      <c r="F38" s="113"/>
      <c r="G38" s="103">
        <v>16904290.353</v>
      </c>
      <c r="I38" s="114"/>
      <c r="M38" s="103">
        <v>16631607.470000001</v>
      </c>
      <c r="N38" s="104"/>
      <c r="O38" s="110"/>
    </row>
    <row r="39" spans="1:23" x14ac:dyDescent="0.2">
      <c r="C39" s="67" t="s">
        <v>408</v>
      </c>
      <c r="E39" s="103">
        <v>5323295.8099999996</v>
      </c>
      <c r="F39" s="113"/>
      <c r="G39" s="103">
        <v>4572631.176</v>
      </c>
      <c r="I39" s="114"/>
      <c r="M39" s="103">
        <v>4843046.8499999996</v>
      </c>
      <c r="N39" s="104"/>
      <c r="O39" s="110"/>
    </row>
    <row r="40" spans="1:23" x14ac:dyDescent="0.2">
      <c r="C40" s="67" t="s">
        <v>409</v>
      </c>
      <c r="E40" s="103">
        <v>0</v>
      </c>
      <c r="F40" s="113"/>
      <c r="G40" s="103">
        <v>277157.26400000002</v>
      </c>
      <c r="I40" s="114"/>
      <c r="M40" s="103">
        <v>-22380.13</v>
      </c>
      <c r="N40" s="104"/>
      <c r="O40" s="110"/>
    </row>
    <row r="41" spans="1:23" x14ac:dyDescent="0.2">
      <c r="C41" s="67" t="s">
        <v>410</v>
      </c>
      <c r="E41" s="103">
        <v>19024350.539999999</v>
      </c>
      <c r="F41" s="113"/>
      <c r="G41" s="103">
        <v>26554792.204999998</v>
      </c>
      <c r="I41" s="114"/>
      <c r="M41" s="103">
        <v>21521820.140000001</v>
      </c>
      <c r="N41" s="104"/>
      <c r="O41" s="110"/>
    </row>
    <row r="42" spans="1:23" x14ac:dyDescent="0.2">
      <c r="C42" s="67" t="s">
        <v>411</v>
      </c>
      <c r="E42" s="103">
        <v>0</v>
      </c>
      <c r="F42" s="113"/>
      <c r="G42" s="115">
        <v>0</v>
      </c>
      <c r="I42" s="114"/>
      <c r="M42" s="103">
        <v>-32.450000000000003</v>
      </c>
      <c r="N42" s="104"/>
      <c r="O42" s="110"/>
    </row>
    <row r="43" spans="1:23" x14ac:dyDescent="0.2">
      <c r="C43" s="67" t="s">
        <v>412</v>
      </c>
      <c r="E43" s="103">
        <v>14093115.449999999</v>
      </c>
      <c r="F43" s="113"/>
      <c r="G43" s="103">
        <v>27780377.592999998</v>
      </c>
      <c r="I43" s="114"/>
      <c r="M43" s="103">
        <v>12204932</v>
      </c>
      <c r="N43" s="104"/>
      <c r="O43" s="110"/>
    </row>
    <row r="44" spans="1:23" x14ac:dyDescent="0.2">
      <c r="C44" s="67" t="s">
        <v>413</v>
      </c>
      <c r="E44" s="103">
        <v>-5226151.78</v>
      </c>
      <c r="F44" s="113"/>
      <c r="G44" s="116">
        <v>0</v>
      </c>
      <c r="I44" s="114"/>
      <c r="M44" s="103">
        <v>-4869731.8899999997</v>
      </c>
      <c r="N44" s="104"/>
      <c r="O44" s="110"/>
    </row>
    <row r="45" spans="1:23" x14ac:dyDescent="0.2">
      <c r="C45" s="67" t="s">
        <v>414</v>
      </c>
      <c r="E45" s="103">
        <v>-3908159.36</v>
      </c>
      <c r="F45" s="113"/>
      <c r="G45" s="103">
        <v>0</v>
      </c>
      <c r="I45" s="114"/>
      <c r="M45" s="103">
        <v>0</v>
      </c>
      <c r="N45" s="104"/>
      <c r="O45" s="110"/>
    </row>
    <row r="46" spans="1:23" x14ac:dyDescent="0.2">
      <c r="C46" s="67" t="s">
        <v>415</v>
      </c>
      <c r="E46" s="103">
        <v>-397000.86</v>
      </c>
      <c r="F46" s="113"/>
      <c r="G46" s="116">
        <v>0</v>
      </c>
      <c r="I46" s="114"/>
      <c r="M46" s="103">
        <v>0</v>
      </c>
      <c r="N46" s="104"/>
      <c r="O46" s="110"/>
    </row>
    <row r="47" spans="1:23" x14ac:dyDescent="0.2">
      <c r="E47" s="105"/>
      <c r="M47" s="105"/>
    </row>
    <row r="48" spans="1:23" ht="12.75" x14ac:dyDescent="0.2">
      <c r="A48" s="66" t="s">
        <v>39</v>
      </c>
      <c r="E48" s="126"/>
    </row>
    <row r="49" spans="2:23" x14ac:dyDescent="0.2">
      <c r="B49" s="101" t="s">
        <v>38</v>
      </c>
      <c r="E49" s="126"/>
    </row>
    <row r="50" spans="2:23" x14ac:dyDescent="0.2">
      <c r="C50" s="67" t="s">
        <v>37</v>
      </c>
      <c r="E50" s="119">
        <v>592810255</v>
      </c>
      <c r="G50" s="117">
        <v>611098862</v>
      </c>
      <c r="H50" s="118"/>
      <c r="I50" s="117">
        <f>E50-G50</f>
        <v>-18288607</v>
      </c>
      <c r="K50" s="56">
        <f>IF(G50=0,"n/a",IF(AND(I50/G50&lt;1,I50/G50&gt;-1),I50/G50,"n/a"))</f>
        <v>-2.9927411319577945E-2</v>
      </c>
      <c r="M50" s="119">
        <v>605313769</v>
      </c>
      <c r="N50" s="118"/>
      <c r="O50" s="117">
        <f>E50-M50</f>
        <v>-12503514</v>
      </c>
      <c r="Q50" s="56">
        <f>IF(M50=0,"n/a",IF(AND(O50/M50&lt;1,O50/M50&gt;-1),O50/M50,"n/a"))</f>
        <v>-2.0656252410475071E-2</v>
      </c>
    </row>
    <row r="51" spans="2:23" x14ac:dyDescent="0.2">
      <c r="C51" s="67" t="s">
        <v>36</v>
      </c>
      <c r="E51" s="119">
        <v>250611090</v>
      </c>
      <c r="G51" s="117">
        <v>284150534</v>
      </c>
      <c r="H51" s="118"/>
      <c r="I51" s="117">
        <f>E51-G51</f>
        <v>-33539444</v>
      </c>
      <c r="K51" s="56">
        <f>IF(G51=0,"n/a",IF(AND(I51/G51&lt;1,I51/G51&gt;-1),I51/G51,"n/a"))</f>
        <v>-0.11803406992717459</v>
      </c>
      <c r="M51" s="119">
        <v>277638726</v>
      </c>
      <c r="N51" s="118"/>
      <c r="O51" s="117">
        <f>E51-M51</f>
        <v>-27027636</v>
      </c>
      <c r="Q51" s="56">
        <f>IF(M51=0,"n/a",IF(AND(O51/M51&lt;1,O51/M51&gt;-1),O51/M51,"n/a"))</f>
        <v>-9.7348220795394375E-2</v>
      </c>
    </row>
    <row r="52" spans="2:23" x14ac:dyDescent="0.2">
      <c r="C52" s="67" t="s">
        <v>35</v>
      </c>
      <c r="E52" s="120">
        <v>21945968</v>
      </c>
      <c r="G52" s="120">
        <v>22833089</v>
      </c>
      <c r="H52" s="118"/>
      <c r="I52" s="120">
        <f>E52-G52</f>
        <v>-887121</v>
      </c>
      <c r="K52" s="55">
        <f>IF(G52=0,"n/a",IF(AND(I52/G52&lt;1,I52/G52&gt;-1),I52/G52,"n/a"))</f>
        <v>-3.885243034790431E-2</v>
      </c>
      <c r="M52" s="120">
        <v>22914785</v>
      </c>
      <c r="N52" s="118"/>
      <c r="O52" s="120">
        <f>E52-M52</f>
        <v>-968817</v>
      </c>
      <c r="Q52" s="55">
        <f>IF(M52=0,"n/a",IF(AND(O52/M52&lt;1,O52/M52&gt;-1),O52/M52,"n/a"))</f>
        <v>-4.227912240939638E-2</v>
      </c>
    </row>
    <row r="53" spans="2:23" ht="6.95" customHeight="1" x14ac:dyDescent="0.2">
      <c r="E53" s="117"/>
      <c r="G53" s="117"/>
      <c r="I53" s="117"/>
      <c r="K53" s="54"/>
      <c r="M53" s="117"/>
      <c r="O53" s="117"/>
      <c r="Q53" s="54"/>
      <c r="S53" s="71"/>
      <c r="T53" s="71"/>
      <c r="U53" s="71"/>
      <c r="V53" s="71"/>
      <c r="W53" s="71"/>
    </row>
    <row r="54" spans="2:23" x14ac:dyDescent="0.2">
      <c r="C54" s="67" t="s">
        <v>34</v>
      </c>
      <c r="E54" s="117">
        <f>SUM(E50:E52)</f>
        <v>865367313</v>
      </c>
      <c r="G54" s="117">
        <f>SUM(G50:G52)</f>
        <v>918082485</v>
      </c>
      <c r="H54" s="118"/>
      <c r="I54" s="117">
        <f>E54-G54</f>
        <v>-52715172</v>
      </c>
      <c r="K54" s="56">
        <f>IF(G54=0,"n/a",IF(AND(I54/G54&lt;1,I54/G54&gt;-1),I54/G54,"n/a"))</f>
        <v>-5.7418775394674916E-2</v>
      </c>
      <c r="M54" s="117">
        <f>SUM(M50:M52)</f>
        <v>905867280</v>
      </c>
      <c r="N54" s="118"/>
      <c r="O54" s="117">
        <f>E54-M54</f>
        <v>-40499967</v>
      </c>
      <c r="Q54" s="56">
        <f>IF(M54=0,"n/a",IF(AND(O54/M54&lt;1,O54/M54&gt;-1),O54/M54,"n/a"))</f>
        <v>-4.4708499682205104E-2</v>
      </c>
    </row>
    <row r="55" spans="2:23" ht="6.95" customHeight="1" x14ac:dyDescent="0.2">
      <c r="E55" s="117"/>
      <c r="G55" s="117"/>
      <c r="I55" s="117"/>
      <c r="K55" s="54"/>
      <c r="M55" s="117"/>
      <c r="O55" s="117"/>
      <c r="Q55" s="54"/>
      <c r="S55" s="71"/>
      <c r="T55" s="71"/>
      <c r="U55" s="71"/>
      <c r="V55" s="71"/>
      <c r="W55" s="71"/>
    </row>
    <row r="56" spans="2:23" x14ac:dyDescent="0.2">
      <c r="B56" s="101" t="s">
        <v>33</v>
      </c>
      <c r="E56" s="117"/>
      <c r="G56" s="117"/>
      <c r="H56" s="118"/>
      <c r="I56" s="117"/>
      <c r="K56" s="54"/>
      <c r="M56" s="117"/>
      <c r="N56" s="118"/>
      <c r="O56" s="117"/>
      <c r="Q56" s="54"/>
    </row>
    <row r="57" spans="2:23" x14ac:dyDescent="0.2">
      <c r="C57" s="67" t="s">
        <v>32</v>
      </c>
      <c r="E57" s="119">
        <v>42493382</v>
      </c>
      <c r="G57" s="117">
        <v>43224995</v>
      </c>
      <c r="H57" s="118"/>
      <c r="I57" s="117">
        <f>E57-G57</f>
        <v>-731613</v>
      </c>
      <c r="K57" s="56">
        <f>IF(G57=0,"n/a",IF(AND(I57/G57&lt;1,I57/G57&gt;-1),I57/G57,"n/a"))</f>
        <v>-1.6925693108813547E-2</v>
      </c>
      <c r="M57" s="119">
        <v>43940847</v>
      </c>
      <c r="N57" s="118"/>
      <c r="O57" s="117">
        <f>E57-M57</f>
        <v>-1447465</v>
      </c>
      <c r="Q57" s="56">
        <f>IF(M57=0,"n/a",IF(AND(O57/M57&lt;1,O57/M57&gt;-1),O57/M57,"n/a"))</f>
        <v>-3.2941217541846653E-2</v>
      </c>
    </row>
    <row r="58" spans="2:23" x14ac:dyDescent="0.2">
      <c r="C58" s="67" t="s">
        <v>31</v>
      </c>
      <c r="E58" s="120">
        <v>2747174</v>
      </c>
      <c r="G58" s="120">
        <v>2101716</v>
      </c>
      <c r="H58" s="118"/>
      <c r="I58" s="120">
        <f>E58-G58</f>
        <v>645458</v>
      </c>
      <c r="K58" s="55">
        <f>IF(G58=0,"n/a",IF(AND(I58/G58&lt;1,I58/G58&gt;-1),I58/G58,"n/a"))</f>
        <v>0.30710999963839075</v>
      </c>
      <c r="M58" s="120">
        <v>1234580</v>
      </c>
      <c r="N58" s="118"/>
      <c r="O58" s="120">
        <f>E58-M58</f>
        <v>1512594</v>
      </c>
      <c r="Q58" s="55" t="str">
        <f>IF(M58=0,"n/a",IF(AND(O58/M58&lt;1,O58/M58&gt;-1),O58/M58,"n/a"))</f>
        <v>n/a</v>
      </c>
    </row>
    <row r="59" spans="2:23" ht="6.95" customHeight="1" x14ac:dyDescent="0.2">
      <c r="E59" s="117"/>
      <c r="G59" s="117"/>
      <c r="I59" s="117"/>
      <c r="K59" s="54"/>
      <c r="M59" s="117"/>
      <c r="O59" s="117"/>
      <c r="Q59" s="54"/>
      <c r="S59" s="71"/>
      <c r="T59" s="71"/>
      <c r="U59" s="71"/>
      <c r="V59" s="71"/>
      <c r="W59" s="71"/>
    </row>
    <row r="60" spans="2:23" x14ac:dyDescent="0.2">
      <c r="C60" s="67" t="s">
        <v>30</v>
      </c>
      <c r="E60" s="120">
        <f>SUM(E57:E58)</f>
        <v>45240556</v>
      </c>
      <c r="G60" s="120">
        <f>SUM(G57:G58)</f>
        <v>45326711</v>
      </c>
      <c r="H60" s="118"/>
      <c r="I60" s="120">
        <f>E60-G60</f>
        <v>-86155</v>
      </c>
      <c r="K60" s="55">
        <f>IF(G60=0,"n/a",IF(AND(I60/G60&lt;1,I60/G60&gt;-1),I60/G60,"n/a"))</f>
        <v>-1.9007556052324202E-3</v>
      </c>
      <c r="M60" s="120">
        <f>SUM(M57:M58)</f>
        <v>45175427</v>
      </c>
      <c r="N60" s="118"/>
      <c r="O60" s="120">
        <f>E60-M60</f>
        <v>65129</v>
      </c>
      <c r="Q60" s="55">
        <f>IF(M60=0,"n/a",IF(AND(O60/M60&lt;1,O60/M60&gt;-1),O60/M60,"n/a"))</f>
        <v>1.4416908555175362E-3</v>
      </c>
    </row>
    <row r="61" spans="2:23" ht="6.95" customHeight="1" x14ac:dyDescent="0.2">
      <c r="E61" s="117"/>
      <c r="G61" s="117"/>
      <c r="I61" s="117"/>
      <c r="K61" s="54"/>
      <c r="M61" s="117"/>
      <c r="O61" s="117"/>
      <c r="Q61" s="54"/>
      <c r="S61" s="71"/>
      <c r="T61" s="71"/>
      <c r="U61" s="71"/>
      <c r="V61" s="71"/>
      <c r="W61" s="71"/>
    </row>
    <row r="62" spans="2:23" x14ac:dyDescent="0.2">
      <c r="C62" s="67" t="s">
        <v>29</v>
      </c>
      <c r="E62" s="117">
        <f>E54+E60</f>
        <v>910607869</v>
      </c>
      <c r="G62" s="117">
        <f>G54+G60</f>
        <v>963409196</v>
      </c>
      <c r="H62" s="118"/>
      <c r="I62" s="117">
        <f>E62-G62</f>
        <v>-52801327</v>
      </c>
      <c r="K62" s="56">
        <f>IF(G62=0,"n/a",IF(AND(I62/G62&lt;1,I62/G62&gt;-1),I62/G62,"n/a"))</f>
        <v>-5.4806750048916907E-2</v>
      </c>
      <c r="M62" s="117">
        <f>M54+M60</f>
        <v>951042707</v>
      </c>
      <c r="N62" s="118"/>
      <c r="O62" s="117">
        <f>E62-M62</f>
        <v>-40434838</v>
      </c>
      <c r="Q62" s="56">
        <f>IF(M62=0,"n/a",IF(AND(O62/M62&lt;1,O62/M62&gt;-1),O62/M62,"n/a"))</f>
        <v>-4.2516322035157567E-2</v>
      </c>
    </row>
    <row r="63" spans="2:23" ht="6.95" customHeight="1" x14ac:dyDescent="0.2">
      <c r="E63" s="117"/>
      <c r="G63" s="117"/>
      <c r="I63" s="117"/>
      <c r="K63" s="54"/>
      <c r="M63" s="117"/>
      <c r="O63" s="117"/>
      <c r="Q63" s="54"/>
      <c r="S63" s="71"/>
      <c r="T63" s="71"/>
      <c r="U63" s="71"/>
      <c r="V63" s="71"/>
      <c r="W63" s="71"/>
    </row>
    <row r="64" spans="2:23" x14ac:dyDescent="0.2">
      <c r="B64" s="101" t="s">
        <v>28</v>
      </c>
      <c r="E64" s="117"/>
      <c r="G64" s="117"/>
      <c r="H64" s="118"/>
      <c r="I64" s="117"/>
      <c r="K64" s="54"/>
      <c r="M64" s="117"/>
      <c r="N64" s="118"/>
      <c r="O64" s="117"/>
      <c r="Q64" s="54"/>
    </row>
    <row r="65" spans="1:23" x14ac:dyDescent="0.2">
      <c r="C65" s="67" t="s">
        <v>27</v>
      </c>
      <c r="E65" s="119">
        <v>50873837</v>
      </c>
      <c r="G65" s="117">
        <v>59722253</v>
      </c>
      <c r="H65" s="118"/>
      <c r="I65" s="117">
        <f>E65-G65</f>
        <v>-8848416</v>
      </c>
      <c r="K65" s="56">
        <f>IF(G65=0,"n/a",IF(AND(I65/G65&lt;1,I65/G65&gt;-1),I65/G65,"n/a"))</f>
        <v>-0.1481594473671313</v>
      </c>
      <c r="M65" s="119">
        <v>54705514</v>
      </c>
      <c r="N65" s="118"/>
      <c r="O65" s="117">
        <f>E65-M65</f>
        <v>-3831677</v>
      </c>
      <c r="Q65" s="56">
        <f>IF(M65=0,"n/a",IF(AND(O65/M65&lt;1,O65/M65&gt;-1),O65/M65,"n/a"))</f>
        <v>-7.004187914220128E-2</v>
      </c>
    </row>
    <row r="66" spans="1:23" x14ac:dyDescent="0.2">
      <c r="C66" s="67" t="s">
        <v>26</v>
      </c>
      <c r="E66" s="120">
        <v>161455893</v>
      </c>
      <c r="G66" s="120">
        <v>180083321</v>
      </c>
      <c r="H66" s="118"/>
      <c r="I66" s="120">
        <f>E66-G66</f>
        <v>-18627428</v>
      </c>
      <c r="K66" s="55">
        <f>IF(G66=0,"n/a",IF(AND(I66/G66&lt;1,I66/G66&gt;-1),I66/G66,"n/a"))</f>
        <v>-0.10343783031411333</v>
      </c>
      <c r="M66" s="120">
        <v>172951469</v>
      </c>
      <c r="N66" s="118"/>
      <c r="O66" s="120">
        <f>E66-M66</f>
        <v>-11495576</v>
      </c>
      <c r="Q66" s="55">
        <f>IF(M66=0,"n/a",IF(AND(O66/M66&lt;1,O66/M66&gt;-1),O66/M66,"n/a"))</f>
        <v>-6.6467061924753004E-2</v>
      </c>
    </row>
    <row r="67" spans="1:23" ht="6.95" customHeight="1" x14ac:dyDescent="0.2">
      <c r="E67" s="117"/>
      <c r="G67" s="117"/>
      <c r="I67" s="117"/>
      <c r="K67" s="54"/>
      <c r="M67" s="117"/>
      <c r="O67" s="117"/>
      <c r="Q67" s="54"/>
      <c r="S67" s="71"/>
      <c r="T67" s="71"/>
      <c r="U67" s="71"/>
      <c r="V67" s="71"/>
      <c r="W67" s="71"/>
    </row>
    <row r="68" spans="1:23" x14ac:dyDescent="0.2">
      <c r="C68" s="67" t="s">
        <v>25</v>
      </c>
      <c r="E68" s="120">
        <f>SUM(E65:E66)</f>
        <v>212329730</v>
      </c>
      <c r="G68" s="120">
        <f>SUM(G65:G66)</f>
        <v>239805574</v>
      </c>
      <c r="H68" s="118"/>
      <c r="I68" s="120">
        <f>E68-G68</f>
        <v>-27475844</v>
      </c>
      <c r="K68" s="55">
        <f>IF(G68=0,"n/a",IF(AND(I68/G68&lt;1,I68/G68&gt;-1),I68/G68,"n/a"))</f>
        <v>-0.11457550190222017</v>
      </c>
      <c r="M68" s="120">
        <f>SUM(M65:M66)</f>
        <v>227656983</v>
      </c>
      <c r="N68" s="118"/>
      <c r="O68" s="120">
        <f>E68-M68</f>
        <v>-15327253</v>
      </c>
      <c r="Q68" s="55">
        <f>IF(M68=0,"n/a",IF(AND(O68/M68&lt;1,O68/M68&gt;-1),O68/M68,"n/a"))</f>
        <v>-6.7326083294356937E-2</v>
      </c>
    </row>
    <row r="69" spans="1:23" ht="6.95" customHeight="1" x14ac:dyDescent="0.2">
      <c r="E69" s="117"/>
      <c r="G69" s="117"/>
      <c r="I69" s="117"/>
      <c r="K69" s="54"/>
      <c r="M69" s="117"/>
      <c r="O69" s="117"/>
      <c r="Q69" s="54"/>
      <c r="S69" s="71"/>
      <c r="T69" s="71"/>
      <c r="U69" s="71"/>
      <c r="V69" s="71"/>
      <c r="W69" s="71"/>
    </row>
    <row r="70" spans="1:23" ht="12.75" thickBot="1" x14ac:dyDescent="0.25">
      <c r="C70" s="67" t="s">
        <v>24</v>
      </c>
      <c r="E70" s="121">
        <f>E62+E68</f>
        <v>1122937599</v>
      </c>
      <c r="G70" s="121">
        <f>G62+G68</f>
        <v>1203214770</v>
      </c>
      <c r="H70" s="118"/>
      <c r="I70" s="121">
        <f>E70-G70</f>
        <v>-80277171</v>
      </c>
      <c r="K70" s="53">
        <f>IF(G70=0,"n/a",IF(AND(I70/G70&lt;1,I70/G70&gt;-1),I70/G70,"n/a"))</f>
        <v>-6.6718904223557696E-2</v>
      </c>
      <c r="M70" s="121">
        <f>M62+M68</f>
        <v>1178699690</v>
      </c>
      <c r="N70" s="118"/>
      <c r="O70" s="121">
        <f>E70-M70</f>
        <v>-55762091</v>
      </c>
      <c r="Q70" s="53">
        <f>IF(M70=0,"n/a",IF(AND(O70/M70&lt;1,O70/M70&gt;-1),O70/M70,"n/a"))</f>
        <v>-4.730814088871102E-2</v>
      </c>
    </row>
    <row r="71" spans="1:23" ht="12.75" thickTop="1" x14ac:dyDescent="0.2"/>
    <row r="72" spans="1:23" ht="12.75" x14ac:dyDescent="0.2">
      <c r="A72" s="67" t="s">
        <v>22</v>
      </c>
      <c r="C72" s="135" t="s">
        <v>23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</row>
    <row r="73" spans="1:23" x14ac:dyDescent="0.2">
      <c r="A73" s="67" t="s">
        <v>22</v>
      </c>
    </row>
    <row r="74" spans="1:23" x14ac:dyDescent="0.2">
      <c r="A74" s="67" t="s">
        <v>22</v>
      </c>
    </row>
    <row r="75" spans="1:23" x14ac:dyDescent="0.2">
      <c r="A75" s="67" t="s">
        <v>22</v>
      </c>
    </row>
    <row r="76" spans="1:23" x14ac:dyDescent="0.2">
      <c r="A76" s="67" t="s">
        <v>22</v>
      </c>
    </row>
    <row r="77" spans="1:23" x14ac:dyDescent="0.2">
      <c r="A77" s="67" t="s">
        <v>22</v>
      </c>
    </row>
    <row r="78" spans="1:23" x14ac:dyDescent="0.2">
      <c r="A78" s="67" t="s">
        <v>22</v>
      </c>
    </row>
    <row r="79" spans="1:23" x14ac:dyDescent="0.2">
      <c r="A79" s="67" t="s">
        <v>22</v>
      </c>
    </row>
    <row r="80" spans="1:23" x14ac:dyDescent="0.2">
      <c r="A80" s="67" t="s">
        <v>22</v>
      </c>
    </row>
    <row r="81" spans="1:1" x14ac:dyDescent="0.2">
      <c r="A81" s="67" t="s">
        <v>22</v>
      </c>
    </row>
    <row r="82" spans="1:1" x14ac:dyDescent="0.2">
      <c r="A82" s="67" t="s">
        <v>22</v>
      </c>
    </row>
    <row r="83" spans="1:1" x14ac:dyDescent="0.2">
      <c r="A83" s="67" t="s">
        <v>22</v>
      </c>
    </row>
    <row r="84" spans="1:1" x14ac:dyDescent="0.2">
      <c r="A84" s="67" t="s">
        <v>22</v>
      </c>
    </row>
    <row r="85" spans="1:1" x14ac:dyDescent="0.2">
      <c r="A85" s="67" t="s">
        <v>22</v>
      </c>
    </row>
    <row r="86" spans="1:1" x14ac:dyDescent="0.2">
      <c r="A86" s="67" t="s">
        <v>22</v>
      </c>
    </row>
  </sheetData>
  <mergeCells count="8">
    <mergeCell ref="S6:W6"/>
    <mergeCell ref="C72:T72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37" sqref="G37"/>
    </sheetView>
  </sheetViews>
  <sheetFormatPr defaultColWidth="8.85546875" defaultRowHeight="15" x14ac:dyDescent="0.25"/>
  <cols>
    <col min="1" max="1" width="68.140625" style="63" bestFit="1" customWidth="1"/>
    <col min="2" max="2" width="13.5703125" style="63" bestFit="1" customWidth="1"/>
    <col min="3" max="16384" width="8.85546875" style="63"/>
  </cols>
  <sheetData>
    <row r="1" spans="1:4" x14ac:dyDescent="0.25">
      <c r="A1" s="64" t="s">
        <v>65</v>
      </c>
      <c r="B1" s="19"/>
      <c r="C1" s="19"/>
      <c r="D1" s="19"/>
    </row>
    <row r="2" spans="1:4" x14ac:dyDescent="0.25">
      <c r="A2" s="64" t="s">
        <v>66</v>
      </c>
      <c r="B2" s="19"/>
      <c r="C2" s="19"/>
      <c r="D2" s="19"/>
    </row>
    <row r="3" spans="1:4" x14ac:dyDescent="0.25">
      <c r="A3" s="64" t="s">
        <v>82</v>
      </c>
      <c r="B3" s="19"/>
      <c r="C3" s="19"/>
      <c r="D3" s="19"/>
    </row>
    <row r="4" spans="1:4" x14ac:dyDescent="0.25">
      <c r="A4" s="64" t="s">
        <v>64</v>
      </c>
      <c r="B4" s="19"/>
      <c r="C4" s="19"/>
      <c r="D4" s="19"/>
    </row>
    <row r="5" spans="1:4" x14ac:dyDescent="0.25">
      <c r="A5" s="64"/>
      <c r="B5" s="19"/>
      <c r="C5" s="19"/>
      <c r="D5" s="19"/>
    </row>
    <row r="6" spans="1:4" x14ac:dyDescent="0.25">
      <c r="A6" s="19"/>
      <c r="B6" s="19"/>
      <c r="C6" s="19"/>
      <c r="D6" s="19"/>
    </row>
    <row r="7" spans="1:4" x14ac:dyDescent="0.25">
      <c r="A7"/>
      <c r="B7"/>
      <c r="C7" s="19"/>
      <c r="D7" s="19"/>
    </row>
    <row r="8" spans="1:4" x14ac:dyDescent="0.25">
      <c r="A8"/>
      <c r="B8"/>
      <c r="C8" s="19"/>
      <c r="D8" s="19"/>
    </row>
    <row r="9" spans="1:4" x14ac:dyDescent="0.25">
      <c r="A9"/>
      <c r="B9"/>
      <c r="C9" s="19"/>
      <c r="D9" s="19"/>
    </row>
    <row r="10" spans="1:4" x14ac:dyDescent="0.25">
      <c r="A10"/>
      <c r="B10"/>
      <c r="C10" s="19"/>
      <c r="D10" s="19"/>
    </row>
    <row r="11" spans="1:4" x14ac:dyDescent="0.25">
      <c r="A11"/>
      <c r="B11"/>
      <c r="C11" s="19"/>
      <c r="D11" s="19"/>
    </row>
    <row r="12" spans="1:4" x14ac:dyDescent="0.25">
      <c r="C12" s="19"/>
      <c r="D12" s="19"/>
    </row>
    <row r="13" spans="1:4" x14ac:dyDescent="0.25">
      <c r="C13" s="19"/>
      <c r="D13" s="19"/>
    </row>
    <row r="14" spans="1:4" x14ac:dyDescent="0.25">
      <c r="C14" s="19"/>
      <c r="D14" s="19"/>
    </row>
    <row r="15" spans="1:4" x14ac:dyDescent="0.25">
      <c r="C15" s="19"/>
      <c r="D15" s="19"/>
    </row>
    <row r="16" spans="1:4" x14ac:dyDescent="0.25">
      <c r="C16" s="19"/>
      <c r="D16" s="19"/>
    </row>
    <row r="17" spans="3:4" x14ac:dyDescent="0.25">
      <c r="C17" s="19"/>
      <c r="D17" s="19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workbookViewId="0">
      <pane xSplit="2" ySplit="3" topLeftCell="C118" activePane="bottomRight" state="frozen"/>
      <selection pane="topRight" activeCell="E1" sqref="E1"/>
      <selection pane="bottomLeft" activeCell="A4" sqref="A4"/>
      <selection pane="bottomRight" activeCell="C154" sqref="C154"/>
    </sheetView>
  </sheetViews>
  <sheetFormatPr defaultRowHeight="15" x14ac:dyDescent="0.25"/>
  <cols>
    <col min="1" max="1" width="10" style="84" bestFit="1" customWidth="1"/>
    <col min="2" max="2" width="38.85546875" style="84" bestFit="1" customWidth="1"/>
    <col min="3" max="3" width="14" style="84" bestFit="1" customWidth="1"/>
    <col min="4" max="5" width="13.140625" style="84" bestFit="1" customWidth="1"/>
    <col min="6" max="7" width="14" style="84" bestFit="1" customWidth="1"/>
    <col min="8" max="8" width="11.28515625" style="84" bestFit="1" customWidth="1"/>
    <col min="9" max="9" width="11" style="84" bestFit="1" customWidth="1"/>
    <col min="10" max="10" width="12.140625" style="84" bestFit="1" customWidth="1"/>
    <col min="11" max="14" width="14" style="84" bestFit="1" customWidth="1"/>
    <col min="15" max="15" width="15.140625" style="84" bestFit="1" customWidth="1"/>
    <col min="16" max="16" width="12.140625" style="84" bestFit="1" customWidth="1"/>
    <col min="17" max="18" width="11" style="84" bestFit="1" customWidth="1"/>
    <col min="19" max="19" width="12.140625" style="84" bestFit="1" customWidth="1"/>
    <col min="20" max="26" width="11" style="84" bestFit="1" customWidth="1"/>
    <col min="27" max="27" width="12.140625" style="84" bestFit="1" customWidth="1"/>
    <col min="28" max="28" width="14.140625" style="84" bestFit="1" customWidth="1"/>
    <col min="29" max="16384" width="9.140625" style="84"/>
  </cols>
  <sheetData>
    <row r="1" spans="1:15" x14ac:dyDescent="0.25">
      <c r="A1" s="76" t="s">
        <v>22</v>
      </c>
      <c r="B1" s="76" t="s">
        <v>22</v>
      </c>
      <c r="C1" s="82" t="s">
        <v>97</v>
      </c>
      <c r="D1" s="82" t="s">
        <v>97</v>
      </c>
      <c r="E1" s="82" t="s">
        <v>97</v>
      </c>
      <c r="F1" s="82" t="s">
        <v>97</v>
      </c>
      <c r="G1" s="82" t="s">
        <v>97</v>
      </c>
      <c r="H1" s="82" t="s">
        <v>97</v>
      </c>
      <c r="I1" s="82" t="s">
        <v>97</v>
      </c>
      <c r="J1" s="82" t="s">
        <v>97</v>
      </c>
      <c r="K1" s="82" t="s">
        <v>97</v>
      </c>
      <c r="L1" s="82" t="s">
        <v>97</v>
      </c>
      <c r="M1" s="82" t="s">
        <v>97</v>
      </c>
      <c r="N1" s="82" t="s">
        <v>97</v>
      </c>
      <c r="O1" s="82" t="s">
        <v>97</v>
      </c>
    </row>
    <row r="2" spans="1:15" x14ac:dyDescent="0.25">
      <c r="A2" s="75" t="s">
        <v>22</v>
      </c>
      <c r="B2" s="76" t="s">
        <v>53</v>
      </c>
      <c r="C2" s="89" t="s">
        <v>98</v>
      </c>
      <c r="D2" s="89" t="s">
        <v>99</v>
      </c>
      <c r="E2" s="89" t="s">
        <v>100</v>
      </c>
      <c r="F2" s="89" t="s">
        <v>101</v>
      </c>
      <c r="G2" s="89" t="s">
        <v>102</v>
      </c>
      <c r="H2" s="89" t="s">
        <v>103</v>
      </c>
      <c r="I2" s="89" t="s">
        <v>104</v>
      </c>
      <c r="J2" s="89" t="s">
        <v>105</v>
      </c>
      <c r="K2" s="89" t="s">
        <v>106</v>
      </c>
      <c r="L2" s="89" t="s">
        <v>107</v>
      </c>
      <c r="M2" s="89" t="s">
        <v>108</v>
      </c>
      <c r="N2" s="89" t="s">
        <v>109</v>
      </c>
      <c r="O2" s="127" t="s">
        <v>62</v>
      </c>
    </row>
    <row r="3" spans="1:15" x14ac:dyDescent="0.25">
      <c r="A3" s="76" t="s">
        <v>80</v>
      </c>
      <c r="B3" s="76" t="s">
        <v>22</v>
      </c>
      <c r="C3" s="88" t="s">
        <v>83</v>
      </c>
      <c r="D3" s="88" t="s">
        <v>83</v>
      </c>
      <c r="E3" s="88" t="s">
        <v>83</v>
      </c>
      <c r="F3" s="88" t="s">
        <v>83</v>
      </c>
      <c r="G3" s="88" t="s">
        <v>83</v>
      </c>
      <c r="H3" s="88" t="s">
        <v>83</v>
      </c>
      <c r="I3" s="88" t="s">
        <v>83</v>
      </c>
      <c r="J3" s="88" t="s">
        <v>83</v>
      </c>
      <c r="K3" s="88" t="s">
        <v>83</v>
      </c>
      <c r="L3" s="88" t="s">
        <v>83</v>
      </c>
      <c r="M3" s="88" t="s">
        <v>83</v>
      </c>
      <c r="N3" s="88" t="s">
        <v>83</v>
      </c>
      <c r="O3" s="77" t="s">
        <v>83</v>
      </c>
    </row>
    <row r="4" spans="1:15" x14ac:dyDescent="0.25">
      <c r="A4" s="89" t="s">
        <v>110</v>
      </c>
      <c r="B4" s="82" t="s">
        <v>111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6"/>
    </row>
    <row r="5" spans="1:15" x14ac:dyDescent="0.25">
      <c r="A5" s="89" t="s">
        <v>112</v>
      </c>
      <c r="B5" s="82" t="s">
        <v>113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6"/>
    </row>
    <row r="6" spans="1:15" x14ac:dyDescent="0.25">
      <c r="A6" s="89" t="s">
        <v>114</v>
      </c>
      <c r="B6" s="82" t="s">
        <v>115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6"/>
    </row>
    <row r="7" spans="1:15" x14ac:dyDescent="0.25">
      <c r="A7" s="89" t="s">
        <v>116</v>
      </c>
      <c r="B7" s="82" t="s">
        <v>117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6"/>
    </row>
    <row r="8" spans="1:15" x14ac:dyDescent="0.25">
      <c r="A8" s="89" t="s">
        <v>118</v>
      </c>
      <c r="B8" s="82" t="s">
        <v>119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6"/>
    </row>
    <row r="9" spans="1:15" x14ac:dyDescent="0.25">
      <c r="A9" s="89" t="s">
        <v>120</v>
      </c>
      <c r="B9" s="82" t="s">
        <v>121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6"/>
    </row>
    <row r="10" spans="1:15" x14ac:dyDescent="0.25">
      <c r="A10" s="89" t="s">
        <v>122</v>
      </c>
      <c r="B10" s="82" t="s">
        <v>123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6"/>
    </row>
    <row r="11" spans="1:15" x14ac:dyDescent="0.25">
      <c r="A11" s="89" t="s">
        <v>124</v>
      </c>
      <c r="B11" s="82" t="s">
        <v>125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6"/>
    </row>
    <row r="12" spans="1:15" x14ac:dyDescent="0.25">
      <c r="A12" s="89" t="s">
        <v>126</v>
      </c>
      <c r="B12" s="82" t="s">
        <v>127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6"/>
    </row>
    <row r="13" spans="1:15" x14ac:dyDescent="0.25">
      <c r="A13" s="89" t="s">
        <v>128</v>
      </c>
      <c r="B13" s="82" t="s">
        <v>129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6"/>
    </row>
    <row r="14" spans="1:15" x14ac:dyDescent="0.25">
      <c r="A14" s="89" t="s">
        <v>130</v>
      </c>
      <c r="B14" s="82" t="s">
        <v>131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6"/>
    </row>
    <row r="15" spans="1:15" x14ac:dyDescent="0.25">
      <c r="A15" s="89" t="s">
        <v>132</v>
      </c>
      <c r="B15" s="82" t="s">
        <v>133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6"/>
    </row>
    <row r="16" spans="1:15" x14ac:dyDescent="0.25">
      <c r="A16" s="89" t="s">
        <v>134</v>
      </c>
      <c r="B16" s="82" t="s">
        <v>135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6"/>
    </row>
    <row r="17" spans="1:15" x14ac:dyDescent="0.25">
      <c r="A17" s="89" t="s">
        <v>136</v>
      </c>
      <c r="B17" s="82" t="s">
        <v>137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6"/>
    </row>
    <row r="18" spans="1:15" x14ac:dyDescent="0.25">
      <c r="A18" s="89" t="s">
        <v>138</v>
      </c>
      <c r="B18" s="82" t="s">
        <v>139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6"/>
    </row>
    <row r="19" spans="1:15" x14ac:dyDescent="0.25">
      <c r="A19" s="89" t="s">
        <v>140</v>
      </c>
      <c r="B19" s="82" t="s">
        <v>141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6"/>
    </row>
    <row r="20" spans="1:15" x14ac:dyDescent="0.25">
      <c r="A20" s="89" t="s">
        <v>142</v>
      </c>
      <c r="B20" s="82" t="s">
        <v>143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6"/>
    </row>
    <row r="21" spans="1:15" x14ac:dyDescent="0.25">
      <c r="A21" s="89" t="s">
        <v>144</v>
      </c>
      <c r="B21" s="82" t="s">
        <v>145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6"/>
    </row>
    <row r="22" spans="1:15" x14ac:dyDescent="0.25">
      <c r="A22" s="89" t="s">
        <v>146</v>
      </c>
      <c r="B22" s="82" t="s">
        <v>147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6"/>
    </row>
    <row r="23" spans="1:15" x14ac:dyDescent="0.25">
      <c r="A23" s="89" t="s">
        <v>148</v>
      </c>
      <c r="B23" s="82" t="s">
        <v>149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6"/>
    </row>
    <row r="24" spans="1:15" x14ac:dyDescent="0.25">
      <c r="A24" s="89" t="s">
        <v>150</v>
      </c>
      <c r="B24" s="82" t="s">
        <v>151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6"/>
    </row>
    <row r="25" spans="1:15" x14ac:dyDescent="0.25">
      <c r="A25" s="89" t="s">
        <v>152</v>
      </c>
      <c r="B25" s="82" t="s">
        <v>153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6"/>
    </row>
    <row r="26" spans="1:15" x14ac:dyDescent="0.25">
      <c r="A26" s="89" t="s">
        <v>154</v>
      </c>
      <c r="B26" s="82" t="s">
        <v>155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6"/>
    </row>
    <row r="27" spans="1:15" x14ac:dyDescent="0.25">
      <c r="A27" s="89" t="s">
        <v>156</v>
      </c>
      <c r="B27" s="82" t="s">
        <v>157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6"/>
    </row>
    <row r="28" spans="1:15" x14ac:dyDescent="0.25">
      <c r="A28" s="89" t="s">
        <v>158</v>
      </c>
      <c r="B28" s="82" t="s">
        <v>159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6"/>
    </row>
    <row r="29" spans="1:15" x14ac:dyDescent="0.25">
      <c r="A29" s="89" t="s">
        <v>160</v>
      </c>
      <c r="B29" s="82" t="s">
        <v>161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6"/>
    </row>
    <row r="30" spans="1:15" x14ac:dyDescent="0.25">
      <c r="A30" s="89" t="s">
        <v>162</v>
      </c>
      <c r="B30" s="82" t="s">
        <v>163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6"/>
    </row>
    <row r="31" spans="1:15" x14ac:dyDescent="0.25">
      <c r="A31" s="89" t="s">
        <v>164</v>
      </c>
      <c r="B31" s="82" t="s">
        <v>165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6"/>
    </row>
    <row r="32" spans="1:15" x14ac:dyDescent="0.25">
      <c r="A32" s="89" t="s">
        <v>166</v>
      </c>
      <c r="B32" s="82" t="s">
        <v>167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6"/>
    </row>
    <row r="33" spans="1:15" x14ac:dyDescent="0.25">
      <c r="A33" s="89" t="s">
        <v>168</v>
      </c>
      <c r="B33" s="82" t="s">
        <v>169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6"/>
    </row>
    <row r="34" spans="1:15" x14ac:dyDescent="0.25">
      <c r="A34" s="89" t="s">
        <v>170</v>
      </c>
      <c r="B34" s="82" t="s">
        <v>171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6"/>
    </row>
    <row r="35" spans="1:15" x14ac:dyDescent="0.25">
      <c r="A35" s="89" t="s">
        <v>172</v>
      </c>
      <c r="B35" s="82" t="s">
        <v>173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6"/>
    </row>
    <row r="36" spans="1:15" x14ac:dyDescent="0.25">
      <c r="A36" s="89" t="s">
        <v>174</v>
      </c>
      <c r="B36" s="82" t="s">
        <v>175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6"/>
    </row>
    <row r="37" spans="1:15" x14ac:dyDescent="0.25">
      <c r="A37" s="89" t="s">
        <v>176</v>
      </c>
      <c r="B37" s="82" t="s">
        <v>177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6"/>
    </row>
    <row r="38" spans="1:15" x14ac:dyDescent="0.25">
      <c r="A38" s="89" t="s">
        <v>178</v>
      </c>
      <c r="B38" s="82" t="s">
        <v>179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6"/>
    </row>
    <row r="39" spans="1:15" x14ac:dyDescent="0.25">
      <c r="A39" s="89" t="s">
        <v>180</v>
      </c>
      <c r="B39" s="82" t="s">
        <v>181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6"/>
    </row>
    <row r="40" spans="1:15" x14ac:dyDescent="0.25">
      <c r="A40" s="89" t="s">
        <v>182</v>
      </c>
      <c r="B40" s="82" t="s">
        <v>183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6"/>
    </row>
    <row r="41" spans="1:15" x14ac:dyDescent="0.25">
      <c r="A41" s="89" t="s">
        <v>184</v>
      </c>
      <c r="B41" s="82" t="s">
        <v>185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6"/>
    </row>
    <row r="42" spans="1:15" x14ac:dyDescent="0.25">
      <c r="A42" s="89" t="s">
        <v>186</v>
      </c>
      <c r="B42" s="82" t="s">
        <v>187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6"/>
    </row>
    <row r="43" spans="1:15" x14ac:dyDescent="0.25">
      <c r="A43" s="89" t="s">
        <v>188</v>
      </c>
      <c r="B43" s="82" t="s">
        <v>189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6"/>
    </row>
    <row r="44" spans="1:15" x14ac:dyDescent="0.25">
      <c r="A44" s="89" t="s">
        <v>190</v>
      </c>
      <c r="B44" s="82" t="s">
        <v>191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6"/>
    </row>
    <row r="45" spans="1:15" x14ac:dyDescent="0.25">
      <c r="A45" s="89" t="s">
        <v>192</v>
      </c>
      <c r="B45" s="82" t="s">
        <v>193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6"/>
    </row>
    <row r="46" spans="1:15" x14ac:dyDescent="0.25">
      <c r="A46" s="89" t="s">
        <v>194</v>
      </c>
      <c r="B46" s="82" t="s">
        <v>195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6"/>
    </row>
    <row r="47" spans="1:15" x14ac:dyDescent="0.25">
      <c r="A47" s="89" t="s">
        <v>196</v>
      </c>
      <c r="B47" s="82" t="s">
        <v>197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6"/>
    </row>
    <row r="48" spans="1:15" x14ac:dyDescent="0.25">
      <c r="A48" s="89" t="s">
        <v>198</v>
      </c>
      <c r="B48" s="82" t="s">
        <v>199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6"/>
    </row>
    <row r="49" spans="1:15" x14ac:dyDescent="0.25">
      <c r="A49" s="89" t="s">
        <v>200</v>
      </c>
      <c r="B49" s="82" t="s">
        <v>201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6"/>
    </row>
    <row r="50" spans="1:15" x14ac:dyDescent="0.25">
      <c r="A50" s="89" t="s">
        <v>202</v>
      </c>
      <c r="B50" s="82" t="s">
        <v>203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6"/>
    </row>
    <row r="51" spans="1:15" x14ac:dyDescent="0.25">
      <c r="A51" s="89" t="s">
        <v>204</v>
      </c>
      <c r="B51" s="82" t="s">
        <v>205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6"/>
    </row>
    <row r="52" spans="1:15" x14ac:dyDescent="0.25">
      <c r="A52" s="89" t="s">
        <v>206</v>
      </c>
      <c r="B52" s="82" t="s">
        <v>207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6"/>
    </row>
    <row r="53" spans="1:15" x14ac:dyDescent="0.25">
      <c r="A53" s="89" t="s">
        <v>208</v>
      </c>
      <c r="B53" s="82" t="s">
        <v>209</v>
      </c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6"/>
    </row>
    <row r="54" spans="1:15" x14ac:dyDescent="0.25">
      <c r="A54" s="89" t="s">
        <v>210</v>
      </c>
      <c r="B54" s="82" t="s">
        <v>211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6"/>
    </row>
    <row r="55" spans="1:15" x14ac:dyDescent="0.25">
      <c r="A55" s="89" t="s">
        <v>212</v>
      </c>
      <c r="B55" s="82" t="s">
        <v>213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6"/>
    </row>
    <row r="56" spans="1:15" x14ac:dyDescent="0.25">
      <c r="A56" s="89" t="s">
        <v>214</v>
      </c>
      <c r="B56" s="82" t="s">
        <v>215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6"/>
    </row>
    <row r="57" spans="1:15" x14ac:dyDescent="0.25">
      <c r="A57" s="89" t="s">
        <v>216</v>
      </c>
      <c r="B57" s="82" t="s">
        <v>217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6"/>
    </row>
    <row r="58" spans="1:15" x14ac:dyDescent="0.25">
      <c r="A58" s="89" t="s">
        <v>218</v>
      </c>
      <c r="B58" s="82" t="s">
        <v>219</v>
      </c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6"/>
    </row>
    <row r="59" spans="1:15" x14ac:dyDescent="0.25">
      <c r="A59" s="89" t="s">
        <v>220</v>
      </c>
      <c r="B59" s="82" t="s">
        <v>221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6"/>
    </row>
    <row r="60" spans="1:15" x14ac:dyDescent="0.25">
      <c r="A60" s="89" t="s">
        <v>222</v>
      </c>
      <c r="B60" s="82" t="s">
        <v>223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6"/>
    </row>
    <row r="61" spans="1:15" x14ac:dyDescent="0.25">
      <c r="A61" s="89" t="s">
        <v>224</v>
      </c>
      <c r="B61" s="82" t="s">
        <v>225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6"/>
    </row>
    <row r="62" spans="1:15" x14ac:dyDescent="0.25">
      <c r="A62" s="89" t="s">
        <v>226</v>
      </c>
      <c r="B62" s="82" t="s">
        <v>227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6"/>
    </row>
    <row r="63" spans="1:15" x14ac:dyDescent="0.25">
      <c r="A63" s="89" t="s">
        <v>228</v>
      </c>
      <c r="B63" s="82" t="s">
        <v>229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6"/>
    </row>
    <row r="64" spans="1:15" x14ac:dyDescent="0.25">
      <c r="A64" s="89" t="s">
        <v>230</v>
      </c>
      <c r="B64" s="82" t="s">
        <v>231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6"/>
    </row>
    <row r="65" spans="1:15" x14ac:dyDescent="0.25">
      <c r="A65" s="89" t="s">
        <v>232</v>
      </c>
      <c r="B65" s="82" t="s">
        <v>233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6"/>
    </row>
    <row r="66" spans="1:15" x14ac:dyDescent="0.25">
      <c r="A66" s="89" t="s">
        <v>234</v>
      </c>
      <c r="B66" s="82" t="s">
        <v>235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6"/>
    </row>
    <row r="67" spans="1:15" x14ac:dyDescent="0.25">
      <c r="A67" s="89" t="s">
        <v>236</v>
      </c>
      <c r="B67" s="82" t="s">
        <v>237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6"/>
    </row>
    <row r="68" spans="1:15" x14ac:dyDescent="0.25">
      <c r="A68" s="89" t="s">
        <v>238</v>
      </c>
      <c r="B68" s="82" t="s">
        <v>239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6"/>
    </row>
    <row r="69" spans="1:15" x14ac:dyDescent="0.25">
      <c r="A69" s="89" t="s">
        <v>240</v>
      </c>
      <c r="B69" s="82" t="s">
        <v>241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6"/>
    </row>
    <row r="70" spans="1:15" x14ac:dyDescent="0.25">
      <c r="A70" s="89" t="s">
        <v>242</v>
      </c>
      <c r="B70" s="82" t="s">
        <v>243</v>
      </c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6"/>
    </row>
    <row r="71" spans="1:15" x14ac:dyDescent="0.25">
      <c r="A71" s="89" t="s">
        <v>244</v>
      </c>
      <c r="B71" s="82" t="s">
        <v>245</v>
      </c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6"/>
    </row>
    <row r="72" spans="1:15" x14ac:dyDescent="0.25">
      <c r="A72" s="89" t="s">
        <v>246</v>
      </c>
      <c r="B72" s="82" t="s">
        <v>247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6"/>
    </row>
    <row r="73" spans="1:15" x14ac:dyDescent="0.25">
      <c r="A73" s="89" t="s">
        <v>248</v>
      </c>
      <c r="B73" s="82" t="s">
        <v>249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6"/>
    </row>
    <row r="74" spans="1:15" x14ac:dyDescent="0.25">
      <c r="A74" s="89" t="s">
        <v>250</v>
      </c>
      <c r="B74" s="82" t="s">
        <v>251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6"/>
    </row>
    <row r="75" spans="1:15" x14ac:dyDescent="0.25">
      <c r="A75" s="89" t="s">
        <v>252</v>
      </c>
      <c r="B75" s="82" t="s">
        <v>253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6"/>
    </row>
    <row r="76" spans="1:15" x14ac:dyDescent="0.25">
      <c r="A76" s="89" t="s">
        <v>254</v>
      </c>
      <c r="B76" s="82" t="s">
        <v>255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6"/>
    </row>
    <row r="77" spans="1:15" x14ac:dyDescent="0.25">
      <c r="A77" s="89" t="s">
        <v>256</v>
      </c>
      <c r="B77" s="82" t="s">
        <v>257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6"/>
    </row>
    <row r="78" spans="1:15" x14ac:dyDescent="0.25">
      <c r="A78" s="89" t="s">
        <v>258</v>
      </c>
      <c r="B78" s="82" t="s">
        <v>259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6"/>
    </row>
    <row r="79" spans="1:15" x14ac:dyDescent="0.25">
      <c r="A79" s="89" t="s">
        <v>260</v>
      </c>
      <c r="B79" s="82" t="s">
        <v>261</v>
      </c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6"/>
    </row>
    <row r="80" spans="1:15" x14ac:dyDescent="0.25">
      <c r="A80" s="89" t="s">
        <v>262</v>
      </c>
      <c r="B80" s="82" t="s">
        <v>263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6"/>
    </row>
    <row r="81" spans="1:15" x14ac:dyDescent="0.25">
      <c r="A81" s="89" t="s">
        <v>264</v>
      </c>
      <c r="B81" s="82" t="s">
        <v>265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6"/>
    </row>
    <row r="82" spans="1:15" x14ac:dyDescent="0.25">
      <c r="A82" s="89" t="s">
        <v>266</v>
      </c>
      <c r="B82" s="82" t="s">
        <v>267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6"/>
    </row>
    <row r="83" spans="1:15" x14ac:dyDescent="0.25">
      <c r="A83" s="89" t="s">
        <v>268</v>
      </c>
      <c r="B83" s="82" t="s">
        <v>269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6"/>
    </row>
    <row r="84" spans="1:15" x14ac:dyDescent="0.25">
      <c r="A84" s="89" t="s">
        <v>270</v>
      </c>
      <c r="B84" s="82" t="s">
        <v>271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6"/>
    </row>
    <row r="85" spans="1:15" x14ac:dyDescent="0.25">
      <c r="A85" s="89" t="s">
        <v>272</v>
      </c>
      <c r="B85" s="82" t="s">
        <v>273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6"/>
    </row>
    <row r="86" spans="1:15" x14ac:dyDescent="0.25">
      <c r="A86" s="89" t="s">
        <v>274</v>
      </c>
      <c r="B86" s="82" t="s">
        <v>275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6"/>
    </row>
    <row r="87" spans="1:15" x14ac:dyDescent="0.25">
      <c r="A87" s="89" t="s">
        <v>276</v>
      </c>
      <c r="B87" s="82" t="s">
        <v>277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6"/>
    </row>
    <row r="88" spans="1:15" x14ac:dyDescent="0.25">
      <c r="A88" s="89" t="s">
        <v>278</v>
      </c>
      <c r="B88" s="82" t="s">
        <v>279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6"/>
    </row>
    <row r="89" spans="1:15" x14ac:dyDescent="0.25">
      <c r="A89" s="89" t="s">
        <v>280</v>
      </c>
      <c r="B89" s="82" t="s">
        <v>281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6"/>
    </row>
    <row r="90" spans="1:15" x14ac:dyDescent="0.25">
      <c r="A90" s="89" t="s">
        <v>282</v>
      </c>
      <c r="B90" s="82" t="s">
        <v>283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6"/>
    </row>
    <row r="91" spans="1:15" x14ac:dyDescent="0.25">
      <c r="A91" s="89" t="s">
        <v>284</v>
      </c>
      <c r="B91" s="82" t="s">
        <v>285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6"/>
    </row>
    <row r="92" spans="1:15" x14ac:dyDescent="0.25">
      <c r="A92" s="89" t="s">
        <v>286</v>
      </c>
      <c r="B92" s="82" t="s">
        <v>287</v>
      </c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6"/>
    </row>
    <row r="93" spans="1:15" x14ac:dyDescent="0.25">
      <c r="A93" s="89" t="s">
        <v>288</v>
      </c>
      <c r="B93" s="82" t="s">
        <v>289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6"/>
    </row>
    <row r="94" spans="1:15" x14ac:dyDescent="0.25">
      <c r="A94" s="89" t="s">
        <v>290</v>
      </c>
      <c r="B94" s="82" t="s">
        <v>291</v>
      </c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6"/>
    </row>
    <row r="95" spans="1:15" x14ac:dyDescent="0.25">
      <c r="A95" s="89" t="s">
        <v>292</v>
      </c>
      <c r="B95" s="82" t="s">
        <v>293</v>
      </c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6"/>
    </row>
    <row r="96" spans="1:15" x14ac:dyDescent="0.25">
      <c r="A96" s="89" t="s">
        <v>294</v>
      </c>
      <c r="B96" s="82" t="s">
        <v>295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6"/>
    </row>
    <row r="97" spans="1:15" x14ac:dyDescent="0.25">
      <c r="A97" s="89" t="s">
        <v>296</v>
      </c>
      <c r="B97" s="82" t="s">
        <v>297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6"/>
    </row>
    <row r="98" spans="1:15" x14ac:dyDescent="0.25">
      <c r="A98" s="89" t="s">
        <v>298</v>
      </c>
      <c r="B98" s="82" t="s">
        <v>299</v>
      </c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6"/>
    </row>
    <row r="99" spans="1:15" x14ac:dyDescent="0.25">
      <c r="A99" s="89" t="s">
        <v>300</v>
      </c>
      <c r="B99" s="82" t="s">
        <v>301</v>
      </c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6"/>
    </row>
    <row r="100" spans="1:15" x14ac:dyDescent="0.25">
      <c r="A100" s="89" t="s">
        <v>302</v>
      </c>
      <c r="B100" s="82" t="s">
        <v>303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6"/>
    </row>
    <row r="101" spans="1:15" x14ac:dyDescent="0.25">
      <c r="A101" s="89" t="s">
        <v>304</v>
      </c>
      <c r="B101" s="82" t="s">
        <v>305</v>
      </c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6"/>
    </row>
    <row r="102" spans="1:15" x14ac:dyDescent="0.25">
      <c r="A102" s="89" t="s">
        <v>306</v>
      </c>
      <c r="B102" s="82" t="s">
        <v>307</v>
      </c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6"/>
    </row>
    <row r="103" spans="1:15" x14ac:dyDescent="0.25">
      <c r="A103" s="89" t="s">
        <v>308</v>
      </c>
      <c r="B103" s="82" t="s">
        <v>309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6"/>
    </row>
    <row r="104" spans="1:15" x14ac:dyDescent="0.25">
      <c r="A104" s="89" t="s">
        <v>310</v>
      </c>
      <c r="B104" s="82" t="s">
        <v>311</v>
      </c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6"/>
    </row>
    <row r="105" spans="1:15" x14ac:dyDescent="0.25">
      <c r="A105" s="89" t="s">
        <v>312</v>
      </c>
      <c r="B105" s="82" t="s">
        <v>313</v>
      </c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6"/>
    </row>
    <row r="106" spans="1:15" x14ac:dyDescent="0.25">
      <c r="A106" s="89" t="s">
        <v>314</v>
      </c>
      <c r="B106" s="82" t="s">
        <v>315</v>
      </c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6"/>
    </row>
    <row r="107" spans="1:15" x14ac:dyDescent="0.25">
      <c r="A107" s="89" t="s">
        <v>316</v>
      </c>
      <c r="B107" s="82" t="s">
        <v>317</v>
      </c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6"/>
    </row>
    <row r="108" spans="1:15" x14ac:dyDescent="0.25">
      <c r="A108" s="89" t="s">
        <v>318</v>
      </c>
      <c r="B108" s="82" t="s">
        <v>319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6"/>
    </row>
    <row r="109" spans="1:15" x14ac:dyDescent="0.25">
      <c r="A109" s="89" t="s">
        <v>320</v>
      </c>
      <c r="B109" s="82" t="s">
        <v>321</v>
      </c>
      <c r="C109" s="90">
        <v>-76815.17</v>
      </c>
      <c r="D109" s="90">
        <v>-79644.960000000006</v>
      </c>
      <c r="E109" s="90">
        <v>-31564.32</v>
      </c>
      <c r="F109" s="90">
        <v>4568.3900000000003</v>
      </c>
      <c r="G109" s="90">
        <v>1074.98</v>
      </c>
      <c r="H109" s="90">
        <v>360.77</v>
      </c>
      <c r="I109" s="90">
        <v>128.68</v>
      </c>
      <c r="J109" s="90">
        <v>110.14</v>
      </c>
      <c r="K109" s="90">
        <v>21365.47</v>
      </c>
      <c r="L109" s="90">
        <v>190.6</v>
      </c>
      <c r="M109" s="90">
        <v>196.19</v>
      </c>
      <c r="N109" s="90">
        <v>464.69</v>
      </c>
      <c r="O109" s="96">
        <v>-159564.54</v>
      </c>
    </row>
    <row r="110" spans="1:15" x14ac:dyDescent="0.25">
      <c r="A110" s="89" t="s">
        <v>322</v>
      </c>
      <c r="B110" s="82" t="s">
        <v>323</v>
      </c>
      <c r="C110" s="90">
        <v>-4836</v>
      </c>
      <c r="D110" s="90">
        <v>-4264</v>
      </c>
      <c r="E110" s="90">
        <v>-559</v>
      </c>
      <c r="F110" s="90"/>
      <c r="G110" s="90"/>
      <c r="H110" s="90">
        <v>13</v>
      </c>
      <c r="I110" s="90"/>
      <c r="J110" s="90"/>
      <c r="K110" s="90"/>
      <c r="L110" s="90"/>
      <c r="M110" s="90"/>
      <c r="N110" s="90"/>
      <c r="O110" s="96">
        <v>-9646</v>
      </c>
    </row>
    <row r="111" spans="1:15" x14ac:dyDescent="0.25">
      <c r="A111" s="89" t="s">
        <v>324</v>
      </c>
      <c r="B111" s="82" t="s">
        <v>325</v>
      </c>
      <c r="C111" s="90">
        <v>-33556.03</v>
      </c>
      <c r="D111" s="90">
        <v>-38981.65</v>
      </c>
      <c r="E111" s="90">
        <v>-9913.91</v>
      </c>
      <c r="F111" s="90">
        <v>-35598.11</v>
      </c>
      <c r="G111" s="90">
        <v>-21489.94</v>
      </c>
      <c r="H111" s="90">
        <v>-36123.61</v>
      </c>
      <c r="I111" s="90">
        <v>-20559.88</v>
      </c>
      <c r="J111" s="90">
        <v>-33623.93</v>
      </c>
      <c r="K111" s="90">
        <v>-28145.67</v>
      </c>
      <c r="L111" s="90">
        <v>18580.3</v>
      </c>
      <c r="M111" s="90">
        <v>-14392.74</v>
      </c>
      <c r="N111" s="90">
        <v>-41000.49</v>
      </c>
      <c r="O111" s="96">
        <v>-294805.65999999997</v>
      </c>
    </row>
    <row r="112" spans="1:15" x14ac:dyDescent="0.25">
      <c r="A112" s="89" t="s">
        <v>326</v>
      </c>
      <c r="B112" s="82" t="s">
        <v>327</v>
      </c>
      <c r="C112" s="90"/>
      <c r="D112" s="90"/>
      <c r="E112" s="90"/>
      <c r="F112" s="90"/>
      <c r="G112" s="90"/>
      <c r="H112" s="90"/>
      <c r="I112" s="90"/>
      <c r="J112" s="90"/>
      <c r="K112" s="90"/>
      <c r="L112" s="90">
        <v>-7524.56</v>
      </c>
      <c r="M112" s="90"/>
      <c r="N112" s="90"/>
      <c r="O112" s="96">
        <v>-7524.56</v>
      </c>
    </row>
    <row r="113" spans="1:15" x14ac:dyDescent="0.25">
      <c r="A113" s="89" t="s">
        <v>328</v>
      </c>
      <c r="B113" s="82" t="s">
        <v>329</v>
      </c>
      <c r="C113" s="90">
        <v>-19816</v>
      </c>
      <c r="D113" s="90">
        <v>-13069</v>
      </c>
      <c r="E113" s="90">
        <v>-31363</v>
      </c>
      <c r="F113" s="90">
        <v>-23476</v>
      </c>
      <c r="G113" s="90">
        <v>-3205</v>
      </c>
      <c r="H113" s="90">
        <v>-33994</v>
      </c>
      <c r="I113" s="90">
        <v>-31559</v>
      </c>
      <c r="J113" s="90">
        <v>-21181</v>
      </c>
      <c r="K113" s="90">
        <v>-19293</v>
      </c>
      <c r="L113" s="90">
        <v>-19234</v>
      </c>
      <c r="M113" s="90">
        <v>-20304</v>
      </c>
      <c r="N113" s="90">
        <v>-36990</v>
      </c>
      <c r="O113" s="96">
        <v>-273484</v>
      </c>
    </row>
    <row r="114" spans="1:15" x14ac:dyDescent="0.25">
      <c r="A114" s="89" t="s">
        <v>330</v>
      </c>
      <c r="B114" s="82" t="s">
        <v>331</v>
      </c>
      <c r="C114" s="90">
        <v>-42191</v>
      </c>
      <c r="D114" s="90">
        <v>-36946</v>
      </c>
      <c r="E114" s="90">
        <v>-12681</v>
      </c>
      <c r="F114" s="90">
        <v>-2577</v>
      </c>
      <c r="G114" s="90">
        <v>-1855</v>
      </c>
      <c r="H114" s="90">
        <v>-2033</v>
      </c>
      <c r="I114" s="90">
        <v>-581</v>
      </c>
      <c r="J114" s="90">
        <v>96</v>
      </c>
      <c r="K114" s="90"/>
      <c r="L114" s="90"/>
      <c r="M114" s="90">
        <v>32</v>
      </c>
      <c r="N114" s="90">
        <v>64</v>
      </c>
      <c r="O114" s="96">
        <v>-98672</v>
      </c>
    </row>
    <row r="115" spans="1:15" x14ac:dyDescent="0.25">
      <c r="A115" s="89" t="s">
        <v>332</v>
      </c>
      <c r="B115" s="82" t="s">
        <v>333</v>
      </c>
      <c r="C115" s="90">
        <v>-15888</v>
      </c>
      <c r="D115" s="90">
        <v>-13824</v>
      </c>
      <c r="E115" s="90">
        <v>-14336</v>
      </c>
      <c r="F115" s="90">
        <v>-12432</v>
      </c>
      <c r="G115" s="90">
        <v>-9360</v>
      </c>
      <c r="H115" s="90">
        <v>-9504</v>
      </c>
      <c r="I115" s="90">
        <v>-9824</v>
      </c>
      <c r="J115" s="90">
        <v>-9312</v>
      </c>
      <c r="K115" s="90">
        <v>-9056</v>
      </c>
      <c r="L115" s="90">
        <v>-9312</v>
      </c>
      <c r="M115" s="90">
        <v>-13616</v>
      </c>
      <c r="N115" s="90">
        <v>-28336</v>
      </c>
      <c r="O115" s="96">
        <v>-154800</v>
      </c>
    </row>
    <row r="116" spans="1:15" x14ac:dyDescent="0.25">
      <c r="A116" s="89" t="s">
        <v>334</v>
      </c>
      <c r="B116" s="82" t="s">
        <v>335</v>
      </c>
      <c r="C116" s="90">
        <v>-32247.62</v>
      </c>
      <c r="D116" s="90">
        <v>-29358.61</v>
      </c>
      <c r="E116" s="90">
        <v>-32842.300000000003</v>
      </c>
      <c r="F116" s="90">
        <v>-26213.79</v>
      </c>
      <c r="G116" s="90">
        <v>-27805.5</v>
      </c>
      <c r="H116" s="90">
        <v>-36856.9</v>
      </c>
      <c r="I116" s="90">
        <v>-44035.21</v>
      </c>
      <c r="J116" s="90">
        <v>-42941.48</v>
      </c>
      <c r="K116" s="90">
        <v>-43853.2</v>
      </c>
      <c r="L116" s="90">
        <v>-45650.92</v>
      </c>
      <c r="M116" s="90">
        <v>-37506.39</v>
      </c>
      <c r="N116" s="90">
        <v>-36562.5</v>
      </c>
      <c r="O116" s="96">
        <v>-435874.42</v>
      </c>
    </row>
    <row r="117" spans="1:15" x14ac:dyDescent="0.25">
      <c r="A117" s="89" t="s">
        <v>336</v>
      </c>
      <c r="B117" s="82" t="s">
        <v>337</v>
      </c>
      <c r="C117" s="90">
        <v>-85800</v>
      </c>
      <c r="D117" s="90">
        <v>-15600</v>
      </c>
      <c r="E117" s="90"/>
      <c r="F117" s="90"/>
      <c r="G117" s="90"/>
      <c r="H117" s="90">
        <v>-15600</v>
      </c>
      <c r="I117" s="90">
        <v>-3900</v>
      </c>
      <c r="J117" s="90">
        <v>-27300</v>
      </c>
      <c r="K117" s="90">
        <v>-3900</v>
      </c>
      <c r="L117" s="90">
        <v>-66300</v>
      </c>
      <c r="M117" s="90">
        <v>-11700</v>
      </c>
      <c r="N117" s="90">
        <v>-696241.38</v>
      </c>
      <c r="O117" s="96">
        <v>-926341.38</v>
      </c>
    </row>
    <row r="118" spans="1:15" x14ac:dyDescent="0.25">
      <c r="A118" s="89" t="s">
        <v>338</v>
      </c>
      <c r="B118" s="82" t="s">
        <v>339</v>
      </c>
      <c r="C118" s="90">
        <v>-42282.720000000001</v>
      </c>
      <c r="D118" s="90">
        <v>-72784.45</v>
      </c>
      <c r="E118" s="90">
        <v>-43289.13</v>
      </c>
      <c r="F118" s="90">
        <v>-49354.46</v>
      </c>
      <c r="G118" s="90">
        <v>-62071.26</v>
      </c>
      <c r="H118" s="90">
        <v>-50147.37</v>
      </c>
      <c r="I118" s="90">
        <v>-65032.29</v>
      </c>
      <c r="J118" s="90">
        <v>-148737.45000000001</v>
      </c>
      <c r="K118" s="90">
        <v>-175049.85</v>
      </c>
      <c r="L118" s="90">
        <v>-15023.67</v>
      </c>
      <c r="M118" s="90">
        <v>-723662.85</v>
      </c>
      <c r="N118" s="90">
        <v>561703.39</v>
      </c>
      <c r="O118" s="96">
        <v>-885732.11</v>
      </c>
    </row>
    <row r="119" spans="1:15" x14ac:dyDescent="0.25">
      <c r="A119" s="89" t="s">
        <v>340</v>
      </c>
      <c r="B119" s="82" t="s">
        <v>341</v>
      </c>
      <c r="C119" s="90"/>
      <c r="D119" s="90"/>
      <c r="E119" s="90"/>
      <c r="F119" s="90"/>
      <c r="G119" s="90"/>
      <c r="H119" s="90"/>
      <c r="I119" s="90"/>
      <c r="J119" s="90"/>
      <c r="K119" s="90"/>
      <c r="L119" s="90">
        <v>4436.96</v>
      </c>
      <c r="M119" s="90">
        <v>720.46</v>
      </c>
      <c r="N119" s="90"/>
      <c r="O119" s="96">
        <v>5157.42</v>
      </c>
    </row>
    <row r="120" spans="1:15" x14ac:dyDescent="0.25">
      <c r="A120" s="89" t="s">
        <v>342</v>
      </c>
      <c r="B120" s="82" t="s">
        <v>343</v>
      </c>
      <c r="C120" s="90">
        <v>-4510.0200000000004</v>
      </c>
      <c r="D120" s="90">
        <v>-14307.29</v>
      </c>
      <c r="E120" s="90">
        <v>146488.26</v>
      </c>
      <c r="F120" s="90">
        <v>-11734.62</v>
      </c>
      <c r="G120" s="90">
        <v>-9377.5</v>
      </c>
      <c r="H120" s="90">
        <v>2826.82</v>
      </c>
      <c r="I120" s="90">
        <v>-1301.8399999999999</v>
      </c>
      <c r="J120" s="90">
        <v>-1490.22</v>
      </c>
      <c r="K120" s="90">
        <v>-1184.6400000000001</v>
      </c>
      <c r="L120" s="90">
        <v>-4354.8500000000004</v>
      </c>
      <c r="M120" s="90">
        <v>-2620.5500000000002</v>
      </c>
      <c r="N120" s="90">
        <v>-3186.72</v>
      </c>
      <c r="O120" s="96">
        <v>95246.83</v>
      </c>
    </row>
    <row r="121" spans="1:15" x14ac:dyDescent="0.25">
      <c r="A121" s="89" t="s">
        <v>344</v>
      </c>
      <c r="B121" s="82" t="s">
        <v>345</v>
      </c>
      <c r="C121" s="90">
        <v>-123842</v>
      </c>
      <c r="D121" s="90">
        <v>-123842</v>
      </c>
      <c r="E121" s="90">
        <v>-123842</v>
      </c>
      <c r="F121" s="90">
        <v>-131601</v>
      </c>
      <c r="G121" s="90">
        <v>-131601</v>
      </c>
      <c r="H121" s="90">
        <v>-131601</v>
      </c>
      <c r="I121" s="90">
        <v>-131601</v>
      </c>
      <c r="J121" s="90">
        <v>-131601</v>
      </c>
      <c r="K121" s="90">
        <v>-131601</v>
      </c>
      <c r="L121" s="90">
        <v>-131601</v>
      </c>
      <c r="M121" s="90">
        <v>-131601</v>
      </c>
      <c r="N121" s="90">
        <v>-131601</v>
      </c>
      <c r="O121" s="96">
        <v>-1555935</v>
      </c>
    </row>
    <row r="122" spans="1:15" x14ac:dyDescent="0.25">
      <c r="A122" s="89" t="s">
        <v>346</v>
      </c>
      <c r="B122" s="82" t="s">
        <v>347</v>
      </c>
      <c r="C122" s="90">
        <v>-436318.74</v>
      </c>
      <c r="D122" s="90">
        <v>-429696.61</v>
      </c>
      <c r="E122" s="90">
        <v>-431702.97</v>
      </c>
      <c r="F122" s="90">
        <v>-421326.17</v>
      </c>
      <c r="G122" s="90">
        <v>-405138.2</v>
      </c>
      <c r="H122" s="90">
        <v>-398632.06</v>
      </c>
      <c r="I122" s="90">
        <v>-396955.3</v>
      </c>
      <c r="J122" s="90">
        <v>-395559.86</v>
      </c>
      <c r="K122" s="90">
        <v>-393497.17</v>
      </c>
      <c r="L122" s="90">
        <v>-359811.96</v>
      </c>
      <c r="M122" s="90">
        <v>-329250.37</v>
      </c>
      <c r="N122" s="90">
        <v>-305770.48</v>
      </c>
      <c r="O122" s="96">
        <v>-4703659.8899999997</v>
      </c>
    </row>
    <row r="123" spans="1:15" x14ac:dyDescent="0.25">
      <c r="A123" s="89" t="s">
        <v>348</v>
      </c>
      <c r="B123" s="82" t="s">
        <v>349</v>
      </c>
      <c r="C123" s="90">
        <v>-70</v>
      </c>
      <c r="D123" s="90">
        <v>-70</v>
      </c>
      <c r="E123" s="90">
        <v>-70</v>
      </c>
      <c r="F123" s="90">
        <v>-70</v>
      </c>
      <c r="G123" s="90">
        <v>-70</v>
      </c>
      <c r="H123" s="90">
        <v>-70</v>
      </c>
      <c r="I123" s="90">
        <v>-70</v>
      </c>
      <c r="J123" s="90">
        <v>-70</v>
      </c>
      <c r="K123" s="90">
        <v>-70</v>
      </c>
      <c r="L123" s="90">
        <v>-70</v>
      </c>
      <c r="M123" s="90">
        <v>-70</v>
      </c>
      <c r="N123" s="90">
        <v>-70</v>
      </c>
      <c r="O123" s="96">
        <v>-840</v>
      </c>
    </row>
    <row r="124" spans="1:15" x14ac:dyDescent="0.25">
      <c r="A124" s="89" t="s">
        <v>350</v>
      </c>
      <c r="B124" s="82" t="s">
        <v>351</v>
      </c>
      <c r="C124" s="90">
        <v>-24791.42</v>
      </c>
      <c r="D124" s="90">
        <v>-99512.68</v>
      </c>
      <c r="E124" s="90">
        <v>88741.53</v>
      </c>
      <c r="F124" s="90"/>
      <c r="G124" s="90"/>
      <c r="H124" s="90">
        <v>-9255.59</v>
      </c>
      <c r="I124" s="90">
        <v>7699.39</v>
      </c>
      <c r="J124" s="90"/>
      <c r="K124" s="90"/>
      <c r="L124" s="90"/>
      <c r="M124" s="90"/>
      <c r="N124" s="90"/>
      <c r="O124" s="96">
        <v>-37118.769999999997</v>
      </c>
    </row>
    <row r="125" spans="1:15" x14ac:dyDescent="0.25">
      <c r="A125" s="89" t="s">
        <v>352</v>
      </c>
      <c r="B125" s="82" t="s">
        <v>353</v>
      </c>
      <c r="C125" s="90">
        <v>-11802.15</v>
      </c>
      <c r="D125" s="90">
        <v>-15246.07</v>
      </c>
      <c r="E125" s="90">
        <v>-2112.9</v>
      </c>
      <c r="F125" s="90"/>
      <c r="G125" s="90"/>
      <c r="H125" s="90">
        <v>-11874.9</v>
      </c>
      <c r="I125" s="90"/>
      <c r="J125" s="90"/>
      <c r="K125" s="90"/>
      <c r="L125" s="90"/>
      <c r="M125" s="90"/>
      <c r="N125" s="90"/>
      <c r="O125" s="96">
        <v>-41036.019999999997</v>
      </c>
    </row>
    <row r="126" spans="1:15" x14ac:dyDescent="0.25">
      <c r="A126" s="89" t="s">
        <v>354</v>
      </c>
      <c r="B126" s="82" t="s">
        <v>355</v>
      </c>
      <c r="C126" s="90"/>
      <c r="D126" s="90"/>
      <c r="E126" s="90"/>
      <c r="F126" s="90"/>
      <c r="G126" s="90"/>
      <c r="H126" s="90"/>
      <c r="I126" s="90"/>
      <c r="J126" s="90"/>
      <c r="K126" s="90"/>
      <c r="L126" s="90">
        <v>-9155.07</v>
      </c>
      <c r="M126" s="90">
        <v>-1308.3399999999999</v>
      </c>
      <c r="N126" s="90"/>
      <c r="O126" s="96">
        <v>-10463.41</v>
      </c>
    </row>
    <row r="127" spans="1:15" x14ac:dyDescent="0.25">
      <c r="A127" s="89" t="s">
        <v>356</v>
      </c>
      <c r="B127" s="82" t="s">
        <v>357</v>
      </c>
      <c r="C127" s="90"/>
      <c r="D127" s="90"/>
      <c r="E127" s="90"/>
      <c r="F127" s="90"/>
      <c r="G127" s="90"/>
      <c r="H127" s="90"/>
      <c r="I127" s="90"/>
      <c r="J127" s="90"/>
      <c r="K127" s="90"/>
      <c r="L127" s="90">
        <v>-833.33</v>
      </c>
      <c r="M127" s="90">
        <v>-753.29</v>
      </c>
      <c r="N127" s="90"/>
      <c r="O127" s="96">
        <v>-1586.62</v>
      </c>
    </row>
    <row r="128" spans="1:15" x14ac:dyDescent="0.25">
      <c r="A128" s="89" t="s">
        <v>358</v>
      </c>
      <c r="B128" s="82" t="s">
        <v>359</v>
      </c>
      <c r="C128" s="90"/>
      <c r="D128" s="90">
        <v>-865.82</v>
      </c>
      <c r="E128" s="90">
        <v>-337.42</v>
      </c>
      <c r="F128" s="90"/>
      <c r="G128" s="90"/>
      <c r="H128" s="90">
        <v>-2774.53</v>
      </c>
      <c r="I128" s="90">
        <v>-915.96</v>
      </c>
      <c r="J128" s="90"/>
      <c r="K128" s="90">
        <v>-544.46</v>
      </c>
      <c r="L128" s="90"/>
      <c r="M128" s="90">
        <v>-2415.17</v>
      </c>
      <c r="N128" s="90">
        <v>-2088.6799999999998</v>
      </c>
      <c r="O128" s="96">
        <v>-9942.0400000000009</v>
      </c>
    </row>
    <row r="129" spans="1:15" x14ac:dyDescent="0.25">
      <c r="A129" s="89" t="s">
        <v>360</v>
      </c>
      <c r="B129" s="82" t="s">
        <v>361</v>
      </c>
      <c r="C129" s="90">
        <v>-254.29</v>
      </c>
      <c r="D129" s="90">
        <v>-325.14</v>
      </c>
      <c r="E129" s="90">
        <v>-630.32000000000005</v>
      </c>
      <c r="F129" s="90"/>
      <c r="G129" s="90"/>
      <c r="H129" s="90">
        <v>-349.67</v>
      </c>
      <c r="I129" s="90"/>
      <c r="J129" s="90"/>
      <c r="K129" s="90"/>
      <c r="L129" s="90"/>
      <c r="M129" s="90"/>
      <c r="N129" s="90"/>
      <c r="O129" s="96">
        <v>-1559.42</v>
      </c>
    </row>
    <row r="130" spans="1:15" x14ac:dyDescent="0.25">
      <c r="A130" s="89" t="s">
        <v>362</v>
      </c>
      <c r="B130" s="82" t="s">
        <v>363</v>
      </c>
      <c r="C130" s="90">
        <v>-695.77</v>
      </c>
      <c r="D130" s="90">
        <v>-7618.53</v>
      </c>
      <c r="E130" s="90">
        <v>7064.41</v>
      </c>
      <c r="F130" s="90"/>
      <c r="G130" s="90"/>
      <c r="H130" s="90">
        <v>-158.15</v>
      </c>
      <c r="I130" s="90">
        <v>110.19</v>
      </c>
      <c r="J130" s="90"/>
      <c r="K130" s="90"/>
      <c r="L130" s="90"/>
      <c r="M130" s="90"/>
      <c r="N130" s="90"/>
      <c r="O130" s="96">
        <v>-1297.8499999999999</v>
      </c>
    </row>
    <row r="131" spans="1:15" x14ac:dyDescent="0.25">
      <c r="A131" s="89" t="s">
        <v>364</v>
      </c>
      <c r="B131" s="82" t="s">
        <v>365</v>
      </c>
      <c r="C131" s="90">
        <v>42672.74</v>
      </c>
      <c r="D131" s="90">
        <v>45052.22</v>
      </c>
      <c r="E131" s="90">
        <v>39792.47</v>
      </c>
      <c r="F131" s="90">
        <v>30749.52</v>
      </c>
      <c r="G131" s="90">
        <v>38392.589999999997</v>
      </c>
      <c r="H131" s="90">
        <v>40925.74</v>
      </c>
      <c r="I131" s="90">
        <v>43477.18</v>
      </c>
      <c r="J131" s="90">
        <v>47060.6</v>
      </c>
      <c r="K131" s="90">
        <v>51072</v>
      </c>
      <c r="L131" s="90">
        <v>54075.85</v>
      </c>
      <c r="M131" s="90">
        <v>56867.56</v>
      </c>
      <c r="N131" s="90">
        <v>58596.25</v>
      </c>
      <c r="O131" s="96">
        <v>548734.71999999997</v>
      </c>
    </row>
    <row r="132" spans="1:15" x14ac:dyDescent="0.25">
      <c r="A132" s="89" t="s">
        <v>366</v>
      </c>
      <c r="B132" s="82" t="s">
        <v>367</v>
      </c>
      <c r="C132" s="90"/>
      <c r="D132" s="90"/>
      <c r="E132" s="90">
        <v>109065.9</v>
      </c>
      <c r="F132" s="90">
        <v>-76432.899999999994</v>
      </c>
      <c r="G132" s="90">
        <v>-36942.53</v>
      </c>
      <c r="H132" s="90"/>
      <c r="I132" s="90"/>
      <c r="J132" s="90"/>
      <c r="K132" s="90"/>
      <c r="L132" s="90"/>
      <c r="M132" s="90"/>
      <c r="N132" s="90"/>
      <c r="O132" s="96">
        <v>-4309.53</v>
      </c>
    </row>
    <row r="133" spans="1:15" x14ac:dyDescent="0.25">
      <c r="A133" s="89" t="s">
        <v>368</v>
      </c>
      <c r="B133" s="82" t="s">
        <v>369</v>
      </c>
      <c r="C133" s="90"/>
      <c r="D133" s="90"/>
      <c r="E133" s="90">
        <v>310161.59999999998</v>
      </c>
      <c r="F133" s="90"/>
      <c r="G133" s="90"/>
      <c r="H133" s="90"/>
      <c r="I133" s="90"/>
      <c r="J133" s="90"/>
      <c r="K133" s="90"/>
      <c r="L133" s="90"/>
      <c r="M133" s="90"/>
      <c r="N133" s="90"/>
      <c r="O133" s="96">
        <v>310161.59999999998</v>
      </c>
    </row>
    <row r="134" spans="1:15" x14ac:dyDescent="0.25">
      <c r="A134" s="89" t="s">
        <v>370</v>
      </c>
      <c r="B134" s="82" t="s">
        <v>371</v>
      </c>
      <c r="C134" s="90"/>
      <c r="D134" s="90"/>
      <c r="E134" s="90">
        <v>40077.199999999997</v>
      </c>
      <c r="F134" s="90"/>
      <c r="G134" s="90"/>
      <c r="H134" s="90"/>
      <c r="I134" s="90"/>
      <c r="J134" s="90"/>
      <c r="K134" s="90"/>
      <c r="L134" s="90"/>
      <c r="M134" s="90"/>
      <c r="N134" s="90"/>
      <c r="O134" s="96">
        <v>40077.199999999997</v>
      </c>
    </row>
    <row r="135" spans="1:15" x14ac:dyDescent="0.25">
      <c r="A135" s="89" t="s">
        <v>372</v>
      </c>
      <c r="B135" s="82" t="s">
        <v>373</v>
      </c>
      <c r="C135" s="90"/>
      <c r="D135" s="90"/>
      <c r="E135" s="90">
        <v>1510204.17</v>
      </c>
      <c r="F135" s="90">
        <v>-17066.95</v>
      </c>
      <c r="G135" s="90">
        <v>-8071.54</v>
      </c>
      <c r="H135" s="90"/>
      <c r="I135" s="90"/>
      <c r="J135" s="90"/>
      <c r="K135" s="90"/>
      <c r="L135" s="90"/>
      <c r="M135" s="90"/>
      <c r="N135" s="90"/>
      <c r="O135" s="96">
        <v>1485065.68</v>
      </c>
    </row>
    <row r="136" spans="1:15" x14ac:dyDescent="0.25">
      <c r="A136" s="89" t="s">
        <v>374</v>
      </c>
      <c r="B136" s="82" t="s">
        <v>375</v>
      </c>
      <c r="C136" s="90"/>
      <c r="D136" s="90"/>
      <c r="E136" s="90">
        <v>113799.7</v>
      </c>
      <c r="F136" s="90">
        <v>-89241.51</v>
      </c>
      <c r="G136" s="90">
        <v>-82749.64</v>
      </c>
      <c r="H136" s="90"/>
      <c r="I136" s="90"/>
      <c r="J136" s="90"/>
      <c r="K136" s="90"/>
      <c r="L136" s="90"/>
      <c r="M136" s="90"/>
      <c r="N136" s="90"/>
      <c r="O136" s="96">
        <v>-58191.45</v>
      </c>
    </row>
    <row r="137" spans="1:15" x14ac:dyDescent="0.25">
      <c r="A137" s="89" t="s">
        <v>376</v>
      </c>
      <c r="B137" s="82" t="s">
        <v>377</v>
      </c>
      <c r="C137" s="90"/>
      <c r="D137" s="90"/>
      <c r="E137" s="90">
        <v>601725.19999999995</v>
      </c>
      <c r="F137" s="90"/>
      <c r="G137" s="90"/>
      <c r="H137" s="90"/>
      <c r="I137" s="90"/>
      <c r="J137" s="90"/>
      <c r="K137" s="90"/>
      <c r="L137" s="90"/>
      <c r="M137" s="90"/>
      <c r="N137" s="90"/>
      <c r="O137" s="96">
        <v>601725.19999999995</v>
      </c>
    </row>
    <row r="138" spans="1:15" x14ac:dyDescent="0.25">
      <c r="A138" s="89" t="s">
        <v>378</v>
      </c>
      <c r="B138" s="82" t="s">
        <v>379</v>
      </c>
      <c r="C138" s="90"/>
      <c r="D138" s="90"/>
      <c r="E138" s="90">
        <v>21422.23</v>
      </c>
      <c r="F138" s="90">
        <v>-22843.15</v>
      </c>
      <c r="G138" s="90">
        <v>-20908.95</v>
      </c>
      <c r="H138" s="90"/>
      <c r="I138" s="90"/>
      <c r="J138" s="90"/>
      <c r="K138" s="90"/>
      <c r="L138" s="90"/>
      <c r="M138" s="90"/>
      <c r="N138" s="90"/>
      <c r="O138" s="96">
        <v>-22329.87</v>
      </c>
    </row>
    <row r="139" spans="1:15" x14ac:dyDescent="0.25">
      <c r="A139" s="89" t="s">
        <v>380</v>
      </c>
      <c r="B139" s="82" t="s">
        <v>381</v>
      </c>
      <c r="C139" s="90">
        <v>3123.87</v>
      </c>
      <c r="D139" s="90"/>
      <c r="E139" s="90">
        <v>-1224.2</v>
      </c>
      <c r="F139" s="90"/>
      <c r="G139" s="90"/>
      <c r="H139" s="90">
        <v>-2840.22</v>
      </c>
      <c r="I139" s="90"/>
      <c r="J139" s="90">
        <v>-905.67</v>
      </c>
      <c r="K139" s="90">
        <v>889.7</v>
      </c>
      <c r="L139" s="90"/>
      <c r="M139" s="90">
        <v>7277.36</v>
      </c>
      <c r="N139" s="90"/>
      <c r="O139" s="96">
        <v>6320.84</v>
      </c>
    </row>
    <row r="140" spans="1:15" x14ac:dyDescent="0.25">
      <c r="A140" s="89" t="s">
        <v>382</v>
      </c>
      <c r="B140" s="82" t="s">
        <v>383</v>
      </c>
      <c r="C140" s="90"/>
      <c r="D140" s="90"/>
      <c r="E140" s="90"/>
      <c r="F140" s="90"/>
      <c r="G140" s="90"/>
      <c r="H140" s="90"/>
      <c r="I140" s="90"/>
      <c r="J140" s="90"/>
      <c r="K140" s="90">
        <v>-7.16</v>
      </c>
      <c r="L140" s="90"/>
      <c r="M140" s="90"/>
      <c r="N140" s="90"/>
      <c r="O140" s="96">
        <v>-7.16</v>
      </c>
    </row>
    <row r="141" spans="1:15" x14ac:dyDescent="0.25">
      <c r="A141" s="89" t="s">
        <v>384</v>
      </c>
      <c r="B141" s="82" t="s">
        <v>385</v>
      </c>
      <c r="C141" s="90">
        <v>-559627.68000000005</v>
      </c>
      <c r="D141" s="90">
        <v>490789.99</v>
      </c>
      <c r="E141" s="90">
        <v>-177308.68</v>
      </c>
      <c r="F141" s="90">
        <v>-1134100.8400000001</v>
      </c>
      <c r="G141" s="90">
        <v>-918478.21</v>
      </c>
      <c r="H141" s="90">
        <v>-128831.37</v>
      </c>
      <c r="I141" s="90">
        <v>-258208.01</v>
      </c>
      <c r="J141" s="90">
        <v>-464535.08</v>
      </c>
      <c r="K141" s="90">
        <v>-648163.31999999995</v>
      </c>
      <c r="L141" s="90">
        <v>-973191.07</v>
      </c>
      <c r="M141" s="90">
        <v>-194725.25</v>
      </c>
      <c r="N141" s="90">
        <v>-2449228.5099999998</v>
      </c>
      <c r="O141" s="96">
        <v>-7415608.0300000003</v>
      </c>
    </row>
    <row r="142" spans="1:15" x14ac:dyDescent="0.25">
      <c r="A142" s="89" t="s">
        <v>386</v>
      </c>
      <c r="B142" s="82" t="s">
        <v>387</v>
      </c>
      <c r="C142" s="90">
        <v>-24318.55</v>
      </c>
      <c r="D142" s="90">
        <v>382952.78</v>
      </c>
      <c r="E142" s="90">
        <v>-237438.82</v>
      </c>
      <c r="F142" s="90">
        <v>-38481.870000000003</v>
      </c>
      <c r="G142" s="90">
        <v>128139.31</v>
      </c>
      <c r="H142" s="90">
        <v>725115.55</v>
      </c>
      <c r="I142" s="90">
        <v>299716.53999999998</v>
      </c>
      <c r="J142" s="90">
        <v>221761.33</v>
      </c>
      <c r="K142" s="90">
        <v>159925.75</v>
      </c>
      <c r="L142" s="90">
        <v>155923.74</v>
      </c>
      <c r="M142" s="90">
        <v>32266.39</v>
      </c>
      <c r="N142" s="90">
        <v>-262240.09000000003</v>
      </c>
      <c r="O142" s="96">
        <v>1543322.06</v>
      </c>
    </row>
    <row r="143" spans="1:15" x14ac:dyDescent="0.25">
      <c r="A143" s="89" t="s">
        <v>84</v>
      </c>
      <c r="B143" s="82" t="s">
        <v>85</v>
      </c>
      <c r="C143" s="90">
        <v>-322987.13</v>
      </c>
      <c r="D143" s="90">
        <v>-287208.02</v>
      </c>
      <c r="E143" s="90">
        <v>-270602.15999999997</v>
      </c>
      <c r="F143" s="90">
        <v>-156597.12</v>
      </c>
      <c r="G143" s="90">
        <v>-89543.08</v>
      </c>
      <c r="H143" s="90">
        <v>-44713.68</v>
      </c>
      <c r="I143" s="90">
        <v>-51171.62</v>
      </c>
      <c r="J143" s="90">
        <v>-45327.54</v>
      </c>
      <c r="K143" s="90">
        <v>-53295.85</v>
      </c>
      <c r="L143" s="90">
        <v>-99049.63</v>
      </c>
      <c r="M143" s="90">
        <v>-171530.81</v>
      </c>
      <c r="N143" s="90">
        <v>-211658.03</v>
      </c>
      <c r="O143" s="96">
        <v>-1803684.67</v>
      </c>
    </row>
    <row r="144" spans="1:15" x14ac:dyDescent="0.25">
      <c r="A144" s="89" t="s">
        <v>86</v>
      </c>
      <c r="B144" s="82" t="s">
        <v>87</v>
      </c>
      <c r="C144" s="90">
        <v>-11532.2</v>
      </c>
      <c r="D144" s="90">
        <v>-13776.36</v>
      </c>
      <c r="E144" s="90">
        <v>-8901.32</v>
      </c>
      <c r="F144" s="90">
        <v>-8592.1</v>
      </c>
      <c r="G144" s="90">
        <v>-29192.68</v>
      </c>
      <c r="H144" s="90">
        <v>-114308.53</v>
      </c>
      <c r="I144" s="90">
        <v>-73632.87</v>
      </c>
      <c r="J144" s="90">
        <v>-68144.039999999994</v>
      </c>
      <c r="K144" s="90">
        <v>-70868.34</v>
      </c>
      <c r="L144" s="90">
        <v>-95019.22</v>
      </c>
      <c r="M144" s="90">
        <v>-109267.03</v>
      </c>
      <c r="N144" s="90">
        <v>-114839.28</v>
      </c>
      <c r="O144" s="96">
        <v>-718073.97</v>
      </c>
    </row>
    <row r="145" spans="1:15" x14ac:dyDescent="0.25">
      <c r="A145" s="89" t="s">
        <v>388</v>
      </c>
      <c r="B145" s="82" t="s">
        <v>389</v>
      </c>
      <c r="C145" s="90">
        <v>-78571</v>
      </c>
      <c r="D145" s="90">
        <v>-77173</v>
      </c>
      <c r="E145" s="90">
        <v>-75775</v>
      </c>
      <c r="F145" s="90">
        <v>-74378</v>
      </c>
      <c r="G145" s="90">
        <v>-72980</v>
      </c>
      <c r="H145" s="90">
        <v>-71582</v>
      </c>
      <c r="I145" s="90">
        <v>-70184</v>
      </c>
      <c r="J145" s="90">
        <v>-68787</v>
      </c>
      <c r="K145" s="90">
        <v>-67389</v>
      </c>
      <c r="L145" s="90">
        <v>-301177.32</v>
      </c>
      <c r="M145" s="90">
        <v>-296190.94</v>
      </c>
      <c r="N145" s="90">
        <v>-291203.56</v>
      </c>
      <c r="O145" s="96">
        <v>-1545390.82</v>
      </c>
    </row>
    <row r="146" spans="1:15" x14ac:dyDescent="0.25">
      <c r="A146" s="89" t="s">
        <v>390</v>
      </c>
      <c r="B146" s="82" t="s">
        <v>391</v>
      </c>
      <c r="C146" s="90">
        <v>-45741</v>
      </c>
      <c r="D146" s="90">
        <v>-45741</v>
      </c>
      <c r="E146" s="90">
        <v>-45741</v>
      </c>
      <c r="F146" s="90">
        <v>-45741</v>
      </c>
      <c r="G146" s="90">
        <v>-45741</v>
      </c>
      <c r="H146" s="90">
        <v>-45741</v>
      </c>
      <c r="I146" s="90">
        <v>-45741</v>
      </c>
      <c r="J146" s="90">
        <v>-45741</v>
      </c>
      <c r="K146" s="90">
        <v>-45741</v>
      </c>
      <c r="L146" s="90">
        <v>-45687</v>
      </c>
      <c r="M146" s="90"/>
      <c r="N146" s="90"/>
      <c r="O146" s="96">
        <v>-457356</v>
      </c>
    </row>
    <row r="147" spans="1:15" x14ac:dyDescent="0.25">
      <c r="A147" s="89" t="s">
        <v>392</v>
      </c>
      <c r="B147" s="82" t="s">
        <v>393</v>
      </c>
      <c r="C147" s="90">
        <v>-4237973.5199999996</v>
      </c>
      <c r="D147" s="90">
        <v>2311556.6</v>
      </c>
      <c r="E147" s="90">
        <v>646835.13</v>
      </c>
      <c r="F147" s="90">
        <v>-1541816.5</v>
      </c>
      <c r="G147" s="90">
        <v>-1285878.67</v>
      </c>
      <c r="H147" s="90">
        <v>779510.81</v>
      </c>
      <c r="I147" s="90">
        <v>646202.53</v>
      </c>
      <c r="J147" s="90">
        <v>254863.3</v>
      </c>
      <c r="K147" s="90">
        <v>-2163953.09</v>
      </c>
      <c r="L147" s="90">
        <v>-1937692.34</v>
      </c>
      <c r="M147" s="90">
        <v>-705492.95</v>
      </c>
      <c r="N147" s="90">
        <v>-5799509.3600000003</v>
      </c>
      <c r="O147" s="96">
        <v>-13033348.060000001</v>
      </c>
    </row>
    <row r="148" spans="1:15" x14ac:dyDescent="0.25">
      <c r="A148" s="89" t="s">
        <v>88</v>
      </c>
      <c r="B148" s="82" t="s">
        <v>89</v>
      </c>
      <c r="C148" s="90">
        <v>1639026.58</v>
      </c>
      <c r="D148" s="90">
        <v>1505985.02</v>
      </c>
      <c r="E148" s="90">
        <v>1493155.43</v>
      </c>
      <c r="F148" s="90">
        <v>883368.68</v>
      </c>
      <c r="G148" s="90">
        <v>466508.85</v>
      </c>
      <c r="H148" s="90">
        <v>127131.08</v>
      </c>
      <c r="I148" s="90">
        <v>185352.71</v>
      </c>
      <c r="J148" s="90">
        <v>163386.28</v>
      </c>
      <c r="K148" s="90">
        <v>189765.43</v>
      </c>
      <c r="L148" s="90">
        <v>482414.18</v>
      </c>
      <c r="M148" s="90">
        <v>845781.32</v>
      </c>
      <c r="N148" s="90">
        <v>1018333.27</v>
      </c>
      <c r="O148" s="96">
        <v>9000208.8300000001</v>
      </c>
    </row>
    <row r="149" spans="1:15" x14ac:dyDescent="0.25">
      <c r="A149" s="89" t="s">
        <v>394</v>
      </c>
      <c r="B149" s="82" t="s">
        <v>395</v>
      </c>
      <c r="C149" s="90">
        <v>-1404232.86</v>
      </c>
      <c r="D149" s="90">
        <v>-1361741.51</v>
      </c>
      <c r="E149" s="90">
        <v>-1244477.6499999999</v>
      </c>
      <c r="F149" s="90">
        <v>-850474.01</v>
      </c>
      <c r="G149" s="90">
        <v>-141574.03</v>
      </c>
      <c r="H149" s="90">
        <v>-4308.16</v>
      </c>
      <c r="I149" s="90">
        <v>-1137.3</v>
      </c>
      <c r="J149" s="90">
        <v>-234.83</v>
      </c>
      <c r="K149" s="90">
        <v>-19406.41</v>
      </c>
      <c r="L149" s="90">
        <v>-42160.02</v>
      </c>
      <c r="M149" s="90">
        <v>-70932.3</v>
      </c>
      <c r="N149" s="90">
        <v>-85942.36</v>
      </c>
      <c r="O149" s="96">
        <v>-5226621.4400000004</v>
      </c>
    </row>
    <row r="150" spans="1:15" x14ac:dyDescent="0.25">
      <c r="A150" s="89" t="s">
        <v>396</v>
      </c>
      <c r="B150" s="82" t="s">
        <v>397</v>
      </c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6"/>
    </row>
    <row r="151" spans="1:15" x14ac:dyDescent="0.25">
      <c r="A151" s="89" t="s">
        <v>398</v>
      </c>
      <c r="B151" s="82" t="s">
        <v>399</v>
      </c>
      <c r="C151" s="90">
        <v>-506.1</v>
      </c>
      <c r="D151" s="90">
        <v>-506.1</v>
      </c>
      <c r="E151" s="90">
        <v>-374.18</v>
      </c>
      <c r="F151" s="90">
        <v>-506.1</v>
      </c>
      <c r="G151" s="90">
        <v>-672.8</v>
      </c>
      <c r="H151" s="90">
        <v>-506.1</v>
      </c>
      <c r="I151" s="90">
        <v>-506.1</v>
      </c>
      <c r="J151" s="90">
        <v>-506.1</v>
      </c>
      <c r="K151" s="90"/>
      <c r="L151" s="90">
        <v>-506.1</v>
      </c>
      <c r="M151" s="90">
        <v>-506.1</v>
      </c>
      <c r="N151" s="90">
        <v>-506.1</v>
      </c>
      <c r="O151" s="96">
        <v>-5601.88</v>
      </c>
    </row>
    <row r="152" spans="1:15" x14ac:dyDescent="0.25">
      <c r="A152" s="78" t="s">
        <v>90</v>
      </c>
      <c r="B152" s="79"/>
      <c r="C152" s="98">
        <v>-5956383.7800000003</v>
      </c>
      <c r="D152" s="98">
        <v>1954233.81</v>
      </c>
      <c r="E152" s="98">
        <v>2331445.9500000002</v>
      </c>
      <c r="F152" s="98">
        <v>-3851968.61</v>
      </c>
      <c r="G152" s="98">
        <v>-2770590.8</v>
      </c>
      <c r="H152" s="98">
        <v>524077.93</v>
      </c>
      <c r="I152" s="98">
        <v>-24229.16</v>
      </c>
      <c r="J152" s="98">
        <v>-818720.55</v>
      </c>
      <c r="K152" s="98">
        <v>-3452000.81</v>
      </c>
      <c r="L152" s="98">
        <v>-3447732.43</v>
      </c>
      <c r="M152" s="98">
        <v>-1894704.8</v>
      </c>
      <c r="N152" s="98">
        <v>-8857812.9399999995</v>
      </c>
      <c r="O152" s="99">
        <v>-26264386.190000001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B1" workbookViewId="0">
      <selection activeCell="F30" sqref="F30"/>
    </sheetView>
  </sheetViews>
  <sheetFormatPr defaultRowHeight="15" x14ac:dyDescent="0.25"/>
  <cols>
    <col min="1" max="1" width="8.42578125" style="84" bestFit="1" customWidth="1"/>
    <col min="2" max="2" width="4.140625" style="84" bestFit="1" customWidth="1"/>
    <col min="3" max="3" width="10.5703125" style="84" bestFit="1" customWidth="1"/>
    <col min="4" max="4" width="13.85546875" style="84" bestFit="1" customWidth="1"/>
    <col min="5" max="5" width="14.28515625" style="84" bestFit="1" customWidth="1"/>
    <col min="6" max="6" width="35.42578125" style="84" bestFit="1" customWidth="1"/>
    <col min="7" max="7" width="16.42578125" style="84" bestFit="1" customWidth="1"/>
    <col min="8" max="8" width="18.7109375" style="84" bestFit="1" customWidth="1"/>
    <col min="9" max="9" width="24.42578125" style="84" bestFit="1" customWidth="1"/>
    <col min="10" max="12" width="11.140625" style="84" bestFit="1" customWidth="1"/>
    <col min="13" max="13" width="23.7109375" style="84" bestFit="1" customWidth="1"/>
    <col min="14" max="14" width="25" style="84" bestFit="1" customWidth="1"/>
    <col min="15" max="15" width="30.5703125" style="84" bestFit="1" customWidth="1"/>
    <col min="16" max="16" width="25" style="84" customWidth="1"/>
    <col min="17" max="17" width="30.5703125" style="84" customWidth="1"/>
    <col min="18" max="16384" width="9.140625" style="84"/>
  </cols>
  <sheetData>
    <row r="1" spans="1:12" x14ac:dyDescent="0.25">
      <c r="A1" s="76" t="s">
        <v>22</v>
      </c>
      <c r="B1" s="76" t="s">
        <v>22</v>
      </c>
      <c r="C1" s="76" t="s">
        <v>22</v>
      </c>
      <c r="D1" s="76" t="s">
        <v>22</v>
      </c>
      <c r="E1" s="76" t="s">
        <v>22</v>
      </c>
      <c r="F1" s="76" t="s">
        <v>22</v>
      </c>
      <c r="G1" s="76" t="s">
        <v>22</v>
      </c>
      <c r="H1" s="76" t="s">
        <v>22</v>
      </c>
      <c r="I1" s="82" t="s">
        <v>74</v>
      </c>
      <c r="J1" s="83"/>
      <c r="K1" s="83"/>
      <c r="L1" s="83"/>
    </row>
    <row r="2" spans="1:12" x14ac:dyDescent="0.25">
      <c r="A2" s="76" t="s">
        <v>22</v>
      </c>
      <c r="B2" s="75" t="s">
        <v>22</v>
      </c>
      <c r="C2" s="75" t="s">
        <v>22</v>
      </c>
      <c r="D2" s="75" t="s">
        <v>22</v>
      </c>
      <c r="E2" s="75" t="s">
        <v>22</v>
      </c>
      <c r="F2" s="75" t="s">
        <v>22</v>
      </c>
      <c r="G2" s="75" t="s">
        <v>22</v>
      </c>
      <c r="H2" s="76" t="s">
        <v>53</v>
      </c>
      <c r="I2" s="85" t="s">
        <v>92</v>
      </c>
      <c r="J2" s="85" t="s">
        <v>93</v>
      </c>
      <c r="K2" s="85" t="s">
        <v>94</v>
      </c>
      <c r="L2" s="86" t="s">
        <v>95</v>
      </c>
    </row>
    <row r="3" spans="1:12" x14ac:dyDescent="0.25">
      <c r="A3" s="76" t="s">
        <v>54</v>
      </c>
      <c r="B3" s="87"/>
      <c r="C3" s="76" t="s">
        <v>73</v>
      </c>
      <c r="D3" s="87"/>
      <c r="E3" s="76" t="s">
        <v>55</v>
      </c>
      <c r="F3" s="87"/>
      <c r="G3" s="76" t="s">
        <v>61</v>
      </c>
      <c r="H3" s="76" t="s">
        <v>22</v>
      </c>
      <c r="I3" s="88" t="s">
        <v>83</v>
      </c>
      <c r="J3" s="88" t="s">
        <v>83</v>
      </c>
      <c r="K3" s="88" t="s">
        <v>83</v>
      </c>
      <c r="L3" s="88" t="s">
        <v>83</v>
      </c>
    </row>
    <row r="4" spans="1:12" x14ac:dyDescent="0.25">
      <c r="A4" s="82" t="s">
        <v>96</v>
      </c>
      <c r="B4" s="89" t="s">
        <v>97</v>
      </c>
      <c r="C4" s="89" t="s">
        <v>75</v>
      </c>
      <c r="D4" s="89" t="s">
        <v>76</v>
      </c>
      <c r="E4" s="89" t="s">
        <v>67</v>
      </c>
      <c r="F4" s="89" t="s">
        <v>68</v>
      </c>
      <c r="G4" s="89" t="s">
        <v>81</v>
      </c>
      <c r="H4" s="82" t="s">
        <v>63</v>
      </c>
      <c r="I4" s="90">
        <v>-198.9</v>
      </c>
      <c r="J4" s="90">
        <v>-190.21</v>
      </c>
      <c r="K4" s="90">
        <v>-16.98</v>
      </c>
      <c r="L4" s="91">
        <v>-0.19</v>
      </c>
    </row>
    <row r="5" spans="1:12" x14ac:dyDescent="0.25">
      <c r="A5" s="83"/>
      <c r="B5" s="92"/>
      <c r="C5" s="92"/>
      <c r="D5" s="92"/>
      <c r="E5" s="92"/>
      <c r="F5" s="92"/>
      <c r="G5" s="89" t="s">
        <v>77</v>
      </c>
      <c r="H5" s="82" t="s">
        <v>63</v>
      </c>
      <c r="I5" s="90">
        <v>0</v>
      </c>
      <c r="J5" s="90">
        <v>0</v>
      </c>
      <c r="K5" s="90">
        <v>0</v>
      </c>
      <c r="L5" s="91">
        <v>0</v>
      </c>
    </row>
    <row r="6" spans="1:12" x14ac:dyDescent="0.25">
      <c r="A6" s="83"/>
      <c r="B6" s="92"/>
      <c r="C6" s="92"/>
      <c r="D6" s="92"/>
      <c r="E6" s="92"/>
      <c r="F6" s="92"/>
      <c r="G6" s="89" t="s">
        <v>78</v>
      </c>
      <c r="H6" s="82" t="s">
        <v>63</v>
      </c>
      <c r="I6" s="90">
        <v>-42096.08</v>
      </c>
      <c r="J6" s="90">
        <v>-39868.980000000003</v>
      </c>
      <c r="K6" s="90">
        <v>-1573.51</v>
      </c>
      <c r="L6" s="91">
        <v>1.22</v>
      </c>
    </row>
    <row r="7" spans="1:12" x14ac:dyDescent="0.25">
      <c r="A7" s="83"/>
      <c r="B7" s="92"/>
      <c r="C7" s="92"/>
      <c r="D7" s="92"/>
      <c r="E7" s="92"/>
      <c r="F7" s="92"/>
      <c r="G7" s="89" t="s">
        <v>79</v>
      </c>
      <c r="H7" s="82" t="s">
        <v>63</v>
      </c>
      <c r="I7" s="90">
        <v>0</v>
      </c>
      <c r="J7" s="90">
        <v>0</v>
      </c>
      <c r="K7" s="90">
        <v>0</v>
      </c>
      <c r="L7" s="91">
        <v>0</v>
      </c>
    </row>
    <row r="8" spans="1:12" x14ac:dyDescent="0.25">
      <c r="A8" s="83"/>
      <c r="B8" s="92"/>
      <c r="C8" s="92"/>
      <c r="D8" s="92"/>
      <c r="E8" s="92"/>
      <c r="F8" s="92"/>
      <c r="G8" s="93" t="s">
        <v>90</v>
      </c>
      <c r="H8" s="94"/>
      <c r="I8" s="95">
        <v>-42294.98</v>
      </c>
      <c r="J8" s="95">
        <v>-40059.19</v>
      </c>
      <c r="K8" s="95">
        <v>-1590.49</v>
      </c>
      <c r="L8" s="96">
        <v>1.03</v>
      </c>
    </row>
    <row r="9" spans="1:12" x14ac:dyDescent="0.25">
      <c r="A9" s="83"/>
      <c r="B9" s="92"/>
      <c r="C9" s="92"/>
      <c r="D9" s="92"/>
      <c r="E9" s="89" t="s">
        <v>69</v>
      </c>
      <c r="F9" s="89" t="s">
        <v>70</v>
      </c>
      <c r="G9" s="89" t="s">
        <v>81</v>
      </c>
      <c r="H9" s="82" t="s">
        <v>63</v>
      </c>
      <c r="I9" s="90">
        <v>-16.23</v>
      </c>
      <c r="J9" s="90">
        <v>-14.95</v>
      </c>
      <c r="K9" s="90">
        <v>-2.17</v>
      </c>
      <c r="L9" s="91">
        <v>0</v>
      </c>
    </row>
    <row r="10" spans="1:12" x14ac:dyDescent="0.25">
      <c r="A10" s="83"/>
      <c r="B10" s="92"/>
      <c r="C10" s="92"/>
      <c r="D10" s="92"/>
      <c r="E10" s="92"/>
      <c r="F10" s="92"/>
      <c r="G10" s="89" t="s">
        <v>77</v>
      </c>
      <c r="H10" s="82" t="s">
        <v>63</v>
      </c>
      <c r="I10" s="90">
        <v>0</v>
      </c>
      <c r="J10" s="90"/>
      <c r="K10" s="90">
        <v>0</v>
      </c>
      <c r="L10" s="91">
        <v>0</v>
      </c>
    </row>
    <row r="11" spans="1:12" x14ac:dyDescent="0.25">
      <c r="A11" s="83"/>
      <c r="B11" s="92"/>
      <c r="C11" s="92"/>
      <c r="D11" s="92"/>
      <c r="E11" s="92"/>
      <c r="F11" s="92"/>
      <c r="G11" s="89" t="s">
        <v>78</v>
      </c>
      <c r="H11" s="82" t="s">
        <v>63</v>
      </c>
      <c r="I11" s="90">
        <v>-4175.1899999999996</v>
      </c>
      <c r="J11" s="90">
        <v>-4031.93</v>
      </c>
      <c r="K11" s="90">
        <v>-181.46</v>
      </c>
      <c r="L11" s="91">
        <v>0</v>
      </c>
    </row>
    <row r="12" spans="1:12" x14ac:dyDescent="0.25">
      <c r="A12" s="83"/>
      <c r="B12" s="92"/>
      <c r="C12" s="92"/>
      <c r="D12" s="92"/>
      <c r="E12" s="92"/>
      <c r="F12" s="92"/>
      <c r="G12" s="89" t="s">
        <v>79</v>
      </c>
      <c r="H12" s="82" t="s">
        <v>63</v>
      </c>
      <c r="I12" s="90">
        <v>0</v>
      </c>
      <c r="J12" s="90">
        <v>0</v>
      </c>
      <c r="K12" s="90">
        <v>0</v>
      </c>
      <c r="L12" s="91">
        <v>0</v>
      </c>
    </row>
    <row r="13" spans="1:12" x14ac:dyDescent="0.25">
      <c r="A13" s="83"/>
      <c r="B13" s="92"/>
      <c r="C13" s="92"/>
      <c r="D13" s="92"/>
      <c r="E13" s="92"/>
      <c r="F13" s="92"/>
      <c r="G13" s="93" t="s">
        <v>90</v>
      </c>
      <c r="H13" s="94"/>
      <c r="I13" s="95">
        <v>-4191.42</v>
      </c>
      <c r="J13" s="95">
        <v>-4046.88</v>
      </c>
      <c r="K13" s="95">
        <v>-183.63</v>
      </c>
      <c r="L13" s="96">
        <v>0</v>
      </c>
    </row>
    <row r="14" spans="1:12" x14ac:dyDescent="0.25">
      <c r="A14" s="83"/>
      <c r="B14" s="92"/>
      <c r="C14" s="92"/>
      <c r="D14" s="92"/>
      <c r="E14" s="89" t="s">
        <v>71</v>
      </c>
      <c r="F14" s="89" t="s">
        <v>72</v>
      </c>
      <c r="G14" s="89" t="s">
        <v>81</v>
      </c>
      <c r="H14" s="82" t="s">
        <v>63</v>
      </c>
      <c r="I14" s="90">
        <v>-25.79</v>
      </c>
      <c r="J14" s="90">
        <v>-24.95</v>
      </c>
      <c r="K14" s="90">
        <v>-2.91</v>
      </c>
      <c r="L14" s="91"/>
    </row>
    <row r="15" spans="1:12" x14ac:dyDescent="0.25">
      <c r="A15" s="83"/>
      <c r="B15" s="92"/>
      <c r="C15" s="92"/>
      <c r="D15" s="92"/>
      <c r="E15" s="92"/>
      <c r="F15" s="92"/>
      <c r="G15" s="89" t="s">
        <v>77</v>
      </c>
      <c r="H15" s="82" t="s">
        <v>63</v>
      </c>
      <c r="I15" s="90">
        <v>0</v>
      </c>
      <c r="J15" s="90">
        <v>0</v>
      </c>
      <c r="K15" s="90">
        <v>0</v>
      </c>
      <c r="L15" s="91">
        <v>0</v>
      </c>
    </row>
    <row r="16" spans="1:12" x14ac:dyDescent="0.25">
      <c r="A16" s="83"/>
      <c r="B16" s="92"/>
      <c r="C16" s="92"/>
      <c r="D16" s="92"/>
      <c r="E16" s="92"/>
      <c r="F16" s="92"/>
      <c r="G16" s="89" t="s">
        <v>78</v>
      </c>
      <c r="H16" s="82" t="s">
        <v>63</v>
      </c>
      <c r="I16" s="90">
        <v>-4730.08</v>
      </c>
      <c r="J16" s="90">
        <v>-4377.3999999999996</v>
      </c>
      <c r="K16" s="90">
        <v>-188.05</v>
      </c>
      <c r="L16" s="91">
        <v>0</v>
      </c>
    </row>
    <row r="17" spans="1:12" x14ac:dyDescent="0.25">
      <c r="A17" s="83"/>
      <c r="B17" s="92"/>
      <c r="C17" s="92"/>
      <c r="D17" s="92"/>
      <c r="E17" s="92"/>
      <c r="F17" s="92"/>
      <c r="G17" s="89" t="s">
        <v>79</v>
      </c>
      <c r="H17" s="82" t="s">
        <v>63</v>
      </c>
      <c r="I17" s="90">
        <v>0</v>
      </c>
      <c r="J17" s="90">
        <v>0</v>
      </c>
      <c r="K17" s="90">
        <v>0</v>
      </c>
      <c r="L17" s="91">
        <v>0</v>
      </c>
    </row>
    <row r="18" spans="1:12" x14ac:dyDescent="0.25">
      <c r="A18" s="83"/>
      <c r="B18" s="92"/>
      <c r="C18" s="92"/>
      <c r="D18" s="92"/>
      <c r="E18" s="92"/>
      <c r="F18" s="92"/>
      <c r="G18" s="93" t="s">
        <v>90</v>
      </c>
      <c r="H18" s="94"/>
      <c r="I18" s="95">
        <v>-4755.87</v>
      </c>
      <c r="J18" s="95">
        <v>-4402.3500000000004</v>
      </c>
      <c r="K18" s="95">
        <v>-190.96</v>
      </c>
      <c r="L18" s="96">
        <v>0</v>
      </c>
    </row>
    <row r="19" spans="1:12" x14ac:dyDescent="0.25">
      <c r="A19" s="83"/>
      <c r="B19" s="83"/>
      <c r="C19" s="83"/>
      <c r="D19" s="83"/>
      <c r="E19" s="78" t="s">
        <v>90</v>
      </c>
      <c r="F19" s="97"/>
      <c r="G19" s="97"/>
      <c r="H19" s="79"/>
      <c r="I19" s="98">
        <v>-51242.27</v>
      </c>
      <c r="J19" s="98">
        <v>-48508.42</v>
      </c>
      <c r="K19" s="98">
        <v>-1965.08</v>
      </c>
      <c r="L19" s="99">
        <v>1.03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D19F80-2C2B-4ED7-83E6-9842F8B5DBDE}"/>
</file>

<file path=customXml/itemProps2.xml><?xml version="1.0" encoding="utf-8"?>
<ds:datastoreItem xmlns:ds="http://schemas.openxmlformats.org/officeDocument/2006/customXml" ds:itemID="{4D05AE35-5B51-4356-9EBB-FC45993EAC52}"/>
</file>

<file path=customXml/itemProps3.xml><?xml version="1.0" encoding="utf-8"?>
<ds:datastoreItem xmlns:ds="http://schemas.openxmlformats.org/officeDocument/2006/customXml" ds:itemID="{136C6937-5100-4E13-AB69-8797D939FF16}"/>
</file>

<file path=customXml/itemProps4.xml><?xml version="1.0" encoding="utf-8"?>
<ds:datastoreItem xmlns:ds="http://schemas.openxmlformats.org/officeDocument/2006/customXml" ds:itemID="{F8179FB1-C509-4B4D-AC12-80656E469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3.02G</vt:lpstr>
      <vt:lpstr>SOG 12-12-2020</vt:lpstr>
      <vt:lpstr>Rev Sharing 12ME 12 2020</vt:lpstr>
      <vt:lpstr>Gas Oth Oper Rev</vt:lpstr>
      <vt:lpstr>Gas Rentals in Sch 132</vt:lpstr>
      <vt:lpstr>'SOG 12-12-2020'!Print_Area</vt:lpstr>
      <vt:lpstr>'Gas Oth Oper Rev'!SAPCrosstab1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2018-02-28T16:00:24Z</cp:lastPrinted>
  <dcterms:created xsi:type="dcterms:W3CDTF">2004-03-11T21:28:41Z</dcterms:created>
  <dcterms:modified xsi:type="dcterms:W3CDTF">2021-03-23T22:21:48Z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